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universityofsussex-my.sharepoint.com/personal/kapt8_sussex_ac_uk/Documents/USS/USS_modeller_PayErosion_Oct2021/MikeO_Shared/Sensitivity/"/>
    </mc:Choice>
  </mc:AlternateContent>
  <xr:revisionPtr revIDLastSave="1" documentId="8_{61DB63A3-E13D-924A-941C-E99740A1E087}" xr6:coauthVersionLast="47" xr6:coauthVersionMax="47" xr10:uidLastSave="{699BBD3A-85E1-3244-8D7E-D4B2E68BD716}"/>
  <bookViews>
    <workbookView xWindow="3700" yWindow="720" windowWidth="25100" windowHeight="17420" tabRatio="751" xr2:uid="{CF4BD724-B0D4-3E42-9AA2-AA8C4A749D93}"/>
  </bookViews>
  <sheets>
    <sheet name="Sensitivity" sheetId="16" r:id="rId1"/>
    <sheet name="sensitivity_minus_40yr60k2.8" sheetId="19" r:id="rId2"/>
    <sheet name="sensitivity_plus_40yr60k2.8" sheetId="18" r:id="rId3"/>
    <sheet name="sensitivity_plus_40yr60k2.5" sheetId="15" r:id="rId4"/>
    <sheet name="sensitivity_minus_40yr60k2.5" sheetId="14" r:id="rId5"/>
    <sheet name="40yr60k2.5" sheetId="3" r:id="rId6"/>
    <sheet name="40yr60k2.5chart" sheetId="5" r:id="rId7"/>
    <sheet name="40yr60k2.8chart" sheetId="12" r:id="rId8"/>
    <sheet name="40yr60k2.8" sheetId="6" r:id="rId9"/>
    <sheet name="DC" sheetId="13" r:id="rId10"/>
    <sheet name="contribution_rates" sheetId="11" r:id="rId11"/>
    <sheet name="Refs_notes" sheetId="8" r:id="rId12"/>
    <sheet name="annuity_table" sheetId="10" r:id="rId13"/>
  </sheets>
  <definedNames>
    <definedName name="_xlnm._FilterDatabase" localSheetId="9" hidden="1">DC!$A$2:$H$2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16" l="1"/>
  <c r="F4" i="16"/>
  <c r="D5" i="16"/>
  <c r="C5" i="16"/>
  <c r="B5" i="16"/>
  <c r="B4" i="16"/>
  <c r="D4" i="16"/>
  <c r="C4" i="16"/>
  <c r="G5" i="16"/>
  <c r="AM52" i="19"/>
  <c r="AM53" i="19" s="1"/>
  <c r="AM54" i="19" s="1"/>
  <c r="AM55" i="19" s="1"/>
  <c r="AM56" i="19" s="1"/>
  <c r="AM57" i="19" s="1"/>
  <c r="AM58" i="19" s="1"/>
  <c r="AM59" i="19" s="1"/>
  <c r="AM60" i="19" s="1"/>
  <c r="AM61" i="19" s="1"/>
  <c r="AM62" i="19" s="1"/>
  <c r="AL33" i="19"/>
  <c r="AL34" i="19" s="1"/>
  <c r="AL35" i="19" s="1"/>
  <c r="AL36" i="19" s="1"/>
  <c r="AL37" i="19" s="1"/>
  <c r="AL38" i="19" s="1"/>
  <c r="AL39" i="19" s="1"/>
  <c r="AL40" i="19" s="1"/>
  <c r="AL41" i="19" s="1"/>
  <c r="AL42" i="19" s="1"/>
  <c r="AK17" i="19"/>
  <c r="AK18" i="19" s="1"/>
  <c r="AK19" i="19" s="1"/>
  <c r="AK20" i="19" s="1"/>
  <c r="AK21" i="19" s="1"/>
  <c r="AK22" i="19" s="1"/>
  <c r="AK14" i="19"/>
  <c r="AK15" i="19" s="1"/>
  <c r="AK16" i="19" s="1"/>
  <c r="AK13" i="19"/>
  <c r="AF9" i="19"/>
  <c r="AF10" i="19" s="1"/>
  <c r="AF11" i="19" s="1"/>
  <c r="AF12" i="19" s="1"/>
  <c r="AF13" i="19" s="1"/>
  <c r="AF14" i="19" s="1"/>
  <c r="AF15" i="19" s="1"/>
  <c r="AF16" i="19" s="1"/>
  <c r="AF17" i="19" s="1"/>
  <c r="AF18" i="19" s="1"/>
  <c r="AF19" i="19" s="1"/>
  <c r="AF20" i="19" s="1"/>
  <c r="AF21" i="19" s="1"/>
  <c r="AF22" i="19" s="1"/>
  <c r="AF23" i="19" s="1"/>
  <c r="AF24" i="19" s="1"/>
  <c r="AF25" i="19" s="1"/>
  <c r="AF26" i="19" s="1"/>
  <c r="AF27" i="19" s="1"/>
  <c r="AF28" i="19" s="1"/>
  <c r="AF29" i="19" s="1"/>
  <c r="AF30" i="19" s="1"/>
  <c r="AF31" i="19" s="1"/>
  <c r="AF32" i="19" s="1"/>
  <c r="AF33" i="19" s="1"/>
  <c r="AF34" i="19" s="1"/>
  <c r="AF35" i="19" s="1"/>
  <c r="AF36" i="19" s="1"/>
  <c r="AF37" i="19" s="1"/>
  <c r="AF38" i="19" s="1"/>
  <c r="AF39" i="19" s="1"/>
  <c r="AF40" i="19" s="1"/>
  <c r="AF41" i="19" s="1"/>
  <c r="AF42" i="19" s="1"/>
  <c r="AF43" i="19" s="1"/>
  <c r="AF44" i="19" s="1"/>
  <c r="AF45" i="19" s="1"/>
  <c r="AF46" i="19" s="1"/>
  <c r="AF47" i="19" s="1"/>
  <c r="AF48" i="19" s="1"/>
  <c r="AF49" i="19" s="1"/>
  <c r="AF50" i="19" s="1"/>
  <c r="AF51" i="19" s="1"/>
  <c r="AF52" i="19" s="1"/>
  <c r="AF53" i="19" s="1"/>
  <c r="AF54" i="19" s="1"/>
  <c r="AF55" i="19" s="1"/>
  <c r="AF56" i="19" s="1"/>
  <c r="AF57" i="19" s="1"/>
  <c r="AF58" i="19" s="1"/>
  <c r="AF59" i="19" s="1"/>
  <c r="AF60" i="19" s="1"/>
  <c r="AF61" i="19" s="1"/>
  <c r="AF62" i="19" s="1"/>
  <c r="W8" i="19"/>
  <c r="S2" i="19" s="1"/>
  <c r="AF6" i="19"/>
  <c r="AF7" i="19" s="1"/>
  <c r="AF8" i="19" s="1"/>
  <c r="AH4" i="19"/>
  <c r="AH5" i="19" s="1"/>
  <c r="AH6" i="19" s="1"/>
  <c r="AH7" i="19" s="1"/>
  <c r="AH8" i="19" s="1"/>
  <c r="AH9" i="19" s="1"/>
  <c r="AH10" i="19" s="1"/>
  <c r="AH11" i="19" s="1"/>
  <c r="AH12" i="19" s="1"/>
  <c r="AH13" i="19" s="1"/>
  <c r="AH14" i="19" s="1"/>
  <c r="AH15" i="19" s="1"/>
  <c r="AH16" i="19" s="1"/>
  <c r="AH17" i="19" s="1"/>
  <c r="AH18" i="19" s="1"/>
  <c r="AH19" i="19" s="1"/>
  <c r="AH20" i="19" s="1"/>
  <c r="AH21" i="19" s="1"/>
  <c r="AH22" i="19" s="1"/>
  <c r="AH23" i="19" s="1"/>
  <c r="AH24" i="19" s="1"/>
  <c r="AH25" i="19" s="1"/>
  <c r="AH26" i="19" s="1"/>
  <c r="AH27" i="19" s="1"/>
  <c r="AH28" i="19" s="1"/>
  <c r="AH29" i="19" s="1"/>
  <c r="AH30" i="19" s="1"/>
  <c r="AH31" i="19" s="1"/>
  <c r="AH32" i="19" s="1"/>
  <c r="AH33" i="19" s="1"/>
  <c r="AH34" i="19" s="1"/>
  <c r="AH35" i="19" s="1"/>
  <c r="AH36" i="19" s="1"/>
  <c r="AH37" i="19" s="1"/>
  <c r="AH38" i="19" s="1"/>
  <c r="AH39" i="19" s="1"/>
  <c r="AH40" i="19" s="1"/>
  <c r="AH41" i="19" s="1"/>
  <c r="AH42" i="19" s="1"/>
  <c r="AH43" i="19" s="1"/>
  <c r="AH44" i="19" s="1"/>
  <c r="AH45" i="19" s="1"/>
  <c r="AH46" i="19" s="1"/>
  <c r="AH47" i="19" s="1"/>
  <c r="AH48" i="19" s="1"/>
  <c r="AH49" i="19" s="1"/>
  <c r="AH50" i="19" s="1"/>
  <c r="AH51" i="19" s="1"/>
  <c r="AH52" i="19" s="1"/>
  <c r="AH53" i="19" s="1"/>
  <c r="AH54" i="19" s="1"/>
  <c r="AH55" i="19" s="1"/>
  <c r="AH56" i="19" s="1"/>
  <c r="AH57" i="19" s="1"/>
  <c r="AH58" i="19" s="1"/>
  <c r="AH59" i="19" s="1"/>
  <c r="AH60" i="19" s="1"/>
  <c r="AH61" i="19" s="1"/>
  <c r="AH62" i="19" s="1"/>
  <c r="AF4" i="19"/>
  <c r="AF5" i="19" s="1"/>
  <c r="D4" i="19"/>
  <c r="C4" i="19" s="1"/>
  <c r="T4" i="19" s="1"/>
  <c r="AI3" i="19"/>
  <c r="AI4" i="19" s="1"/>
  <c r="AI5" i="19" s="1"/>
  <c r="AI6" i="19" s="1"/>
  <c r="AI7" i="19" s="1"/>
  <c r="AI8" i="19" s="1"/>
  <c r="AI9" i="19" s="1"/>
  <c r="AI10" i="19" s="1"/>
  <c r="AI11" i="19" s="1"/>
  <c r="AI12" i="19" s="1"/>
  <c r="AI13" i="19" s="1"/>
  <c r="AI14" i="19" s="1"/>
  <c r="AI15" i="19" s="1"/>
  <c r="AI16" i="19" s="1"/>
  <c r="AI17" i="19" s="1"/>
  <c r="AI18" i="19" s="1"/>
  <c r="AI19" i="19" s="1"/>
  <c r="AI20" i="19" s="1"/>
  <c r="AI21" i="19" s="1"/>
  <c r="AI22" i="19" s="1"/>
  <c r="AI23" i="19" s="1"/>
  <c r="AI24" i="19" s="1"/>
  <c r="AI25" i="19" s="1"/>
  <c r="AI26" i="19" s="1"/>
  <c r="AI27" i="19" s="1"/>
  <c r="AI28" i="19" s="1"/>
  <c r="AI29" i="19" s="1"/>
  <c r="AI30" i="19" s="1"/>
  <c r="AI31" i="19" s="1"/>
  <c r="AI32" i="19" s="1"/>
  <c r="AI33" i="19" s="1"/>
  <c r="AI34" i="19" s="1"/>
  <c r="AI35" i="19" s="1"/>
  <c r="AI36" i="19" s="1"/>
  <c r="AI37" i="19" s="1"/>
  <c r="AI38" i="19" s="1"/>
  <c r="AI39" i="19" s="1"/>
  <c r="AI40" i="19" s="1"/>
  <c r="AI41" i="19" s="1"/>
  <c r="AI42" i="19" s="1"/>
  <c r="AI43" i="19" s="1"/>
  <c r="AI44" i="19" s="1"/>
  <c r="AI45" i="19" s="1"/>
  <c r="AI46" i="19" s="1"/>
  <c r="AI47" i="19" s="1"/>
  <c r="AI48" i="19" s="1"/>
  <c r="AI49" i="19" s="1"/>
  <c r="AI50" i="19" s="1"/>
  <c r="AI51" i="19" s="1"/>
  <c r="AI52" i="19" s="1"/>
  <c r="AI53" i="19" s="1"/>
  <c r="AI54" i="19" s="1"/>
  <c r="AI55" i="19" s="1"/>
  <c r="AI56" i="19" s="1"/>
  <c r="AI57" i="19" s="1"/>
  <c r="AI58" i="19" s="1"/>
  <c r="AI59" i="19" s="1"/>
  <c r="AI60" i="19" s="1"/>
  <c r="AI61" i="19" s="1"/>
  <c r="AI62" i="19" s="1"/>
  <c r="AH3" i="19"/>
  <c r="AG3" i="19"/>
  <c r="AG4" i="19" s="1"/>
  <c r="AG5" i="19" s="1"/>
  <c r="AG6" i="19" s="1"/>
  <c r="AG7" i="19" s="1"/>
  <c r="AG8" i="19" s="1"/>
  <c r="AG9" i="19" s="1"/>
  <c r="AG10" i="19" s="1"/>
  <c r="AG11" i="19" s="1"/>
  <c r="AG12" i="19" s="1"/>
  <c r="AG13" i="19" s="1"/>
  <c r="AG14" i="19" s="1"/>
  <c r="AG15" i="19" s="1"/>
  <c r="AG16" i="19" s="1"/>
  <c r="AG17" i="19" s="1"/>
  <c r="AG18" i="19" s="1"/>
  <c r="AG19" i="19" s="1"/>
  <c r="AG20" i="19" s="1"/>
  <c r="AG21" i="19" s="1"/>
  <c r="AG22" i="19" s="1"/>
  <c r="AG23" i="19" s="1"/>
  <c r="AG24" i="19" s="1"/>
  <c r="AG25" i="19" s="1"/>
  <c r="AG26" i="19" s="1"/>
  <c r="AG27" i="19" s="1"/>
  <c r="AG28" i="19" s="1"/>
  <c r="AG29" i="19" s="1"/>
  <c r="AG30" i="19" s="1"/>
  <c r="AG31" i="19" s="1"/>
  <c r="AG32" i="19" s="1"/>
  <c r="AG33" i="19" s="1"/>
  <c r="AG34" i="19" s="1"/>
  <c r="AG35" i="19" s="1"/>
  <c r="AG36" i="19" s="1"/>
  <c r="AG37" i="19" s="1"/>
  <c r="AG38" i="19" s="1"/>
  <c r="AG39" i="19" s="1"/>
  <c r="AG40" i="19" s="1"/>
  <c r="AG41" i="19" s="1"/>
  <c r="AG42" i="19" s="1"/>
  <c r="AG43" i="19" s="1"/>
  <c r="AG44" i="19" s="1"/>
  <c r="AG45" i="19" s="1"/>
  <c r="AG46" i="19" s="1"/>
  <c r="AG47" i="19" s="1"/>
  <c r="AG48" i="19" s="1"/>
  <c r="AG49" i="19" s="1"/>
  <c r="AG50" i="19" s="1"/>
  <c r="AG51" i="19" s="1"/>
  <c r="AG52" i="19" s="1"/>
  <c r="AG53" i="19" s="1"/>
  <c r="AG54" i="19" s="1"/>
  <c r="AG55" i="19" s="1"/>
  <c r="AG56" i="19" s="1"/>
  <c r="AG57" i="19" s="1"/>
  <c r="AG58" i="19" s="1"/>
  <c r="AG59" i="19" s="1"/>
  <c r="AG60" i="19" s="1"/>
  <c r="AG61" i="19" s="1"/>
  <c r="AG62" i="19" s="1"/>
  <c r="AF3" i="19"/>
  <c r="AE3" i="19"/>
  <c r="AE4" i="19" s="1"/>
  <c r="AE5" i="19" s="1"/>
  <c r="AE6" i="19" s="1"/>
  <c r="AE7" i="19" s="1"/>
  <c r="AE8" i="19" s="1"/>
  <c r="AE9" i="19" s="1"/>
  <c r="AE10" i="19" s="1"/>
  <c r="AE11" i="19" s="1"/>
  <c r="AE12" i="19" s="1"/>
  <c r="AE13" i="19" s="1"/>
  <c r="AE14" i="19" s="1"/>
  <c r="AE15" i="19" s="1"/>
  <c r="AE16" i="19" s="1"/>
  <c r="AE17" i="19" s="1"/>
  <c r="AE18" i="19" s="1"/>
  <c r="AE19" i="19" s="1"/>
  <c r="AE20" i="19" s="1"/>
  <c r="AE21" i="19" s="1"/>
  <c r="AE22" i="19" s="1"/>
  <c r="AE23" i="19" s="1"/>
  <c r="AE24" i="19" s="1"/>
  <c r="AE25" i="19" s="1"/>
  <c r="AE26" i="19" s="1"/>
  <c r="AE27" i="19" s="1"/>
  <c r="AE28" i="19" s="1"/>
  <c r="AE29" i="19" s="1"/>
  <c r="AE30" i="19" s="1"/>
  <c r="AE31" i="19" s="1"/>
  <c r="AE32" i="19" s="1"/>
  <c r="AE33" i="19" s="1"/>
  <c r="AE34" i="19" s="1"/>
  <c r="AE35" i="19" s="1"/>
  <c r="AE36" i="19" s="1"/>
  <c r="AE37" i="19" s="1"/>
  <c r="AE38" i="19" s="1"/>
  <c r="AE39" i="19" s="1"/>
  <c r="AE40" i="19" s="1"/>
  <c r="AE41" i="19" s="1"/>
  <c r="AE42" i="19" s="1"/>
  <c r="AE43" i="19" s="1"/>
  <c r="AE44" i="19" s="1"/>
  <c r="AE45" i="19" s="1"/>
  <c r="AE46" i="19" s="1"/>
  <c r="AE47" i="19" s="1"/>
  <c r="AE48" i="19" s="1"/>
  <c r="AE49" i="19" s="1"/>
  <c r="AE50" i="19" s="1"/>
  <c r="AE51" i="19" s="1"/>
  <c r="AE52" i="19" s="1"/>
  <c r="AE53" i="19" s="1"/>
  <c r="AE54" i="19" s="1"/>
  <c r="AE55" i="19" s="1"/>
  <c r="AE56" i="19" s="1"/>
  <c r="AE57" i="19" s="1"/>
  <c r="AE58" i="19" s="1"/>
  <c r="AE59" i="19" s="1"/>
  <c r="AE60" i="19" s="1"/>
  <c r="AE61" i="19" s="1"/>
  <c r="AE62" i="19" s="1"/>
  <c r="D3" i="19"/>
  <c r="C3" i="19" s="1"/>
  <c r="T3" i="19" s="1"/>
  <c r="A3" i="19"/>
  <c r="A4" i="19" s="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L2" i="19"/>
  <c r="K2" i="19"/>
  <c r="D2" i="19"/>
  <c r="C2" i="19" s="1"/>
  <c r="J2" i="19" s="1"/>
  <c r="B2" i="19"/>
  <c r="A2" i="19"/>
  <c r="D30" i="18"/>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D29" i="18"/>
  <c r="D28" i="18"/>
  <c r="AM52" i="18"/>
  <c r="AM53" i="18" s="1"/>
  <c r="AM54" i="18" s="1"/>
  <c r="AM55" i="18" s="1"/>
  <c r="AM56" i="18" s="1"/>
  <c r="AM57" i="18" s="1"/>
  <c r="AM58" i="18" s="1"/>
  <c r="AM59" i="18" s="1"/>
  <c r="AM60" i="18" s="1"/>
  <c r="AM61" i="18" s="1"/>
  <c r="AM62" i="18" s="1"/>
  <c r="AL34" i="18"/>
  <c r="AL35" i="18" s="1"/>
  <c r="AL36" i="18" s="1"/>
  <c r="AL37" i="18" s="1"/>
  <c r="AL38" i="18" s="1"/>
  <c r="AL39" i="18" s="1"/>
  <c r="AL40" i="18" s="1"/>
  <c r="AL41" i="18" s="1"/>
  <c r="AL42" i="18" s="1"/>
  <c r="AL33" i="18"/>
  <c r="AG15" i="18"/>
  <c r="AG16" i="18" s="1"/>
  <c r="AG17" i="18" s="1"/>
  <c r="AG18" i="18" s="1"/>
  <c r="AG19" i="18" s="1"/>
  <c r="AG20" i="18" s="1"/>
  <c r="AG21" i="18" s="1"/>
  <c r="AG22" i="18" s="1"/>
  <c r="AG23" i="18" s="1"/>
  <c r="AG24" i="18" s="1"/>
  <c r="AG25" i="18" s="1"/>
  <c r="AG26" i="18" s="1"/>
  <c r="AG27" i="18" s="1"/>
  <c r="AG28" i="18" s="1"/>
  <c r="AG29" i="18" s="1"/>
  <c r="AG30" i="18" s="1"/>
  <c r="AG31" i="18" s="1"/>
  <c r="AG32" i="18" s="1"/>
  <c r="AG33" i="18" s="1"/>
  <c r="AG34" i="18" s="1"/>
  <c r="AG35" i="18" s="1"/>
  <c r="AG36" i="18" s="1"/>
  <c r="AG37" i="18" s="1"/>
  <c r="AG38" i="18" s="1"/>
  <c r="AG39" i="18" s="1"/>
  <c r="AG40" i="18" s="1"/>
  <c r="AG41" i="18" s="1"/>
  <c r="AG42" i="18" s="1"/>
  <c r="AG43" i="18" s="1"/>
  <c r="AG44" i="18" s="1"/>
  <c r="AG45" i="18" s="1"/>
  <c r="AG46" i="18" s="1"/>
  <c r="AG47" i="18" s="1"/>
  <c r="AG48" i="18" s="1"/>
  <c r="AG49" i="18" s="1"/>
  <c r="AG50" i="18" s="1"/>
  <c r="AG51" i="18" s="1"/>
  <c r="AG52" i="18" s="1"/>
  <c r="AG53" i="18" s="1"/>
  <c r="AG54" i="18" s="1"/>
  <c r="AG55" i="18" s="1"/>
  <c r="AG56" i="18" s="1"/>
  <c r="AG57" i="18" s="1"/>
  <c r="AG58" i="18" s="1"/>
  <c r="AG59" i="18" s="1"/>
  <c r="AG60" i="18" s="1"/>
  <c r="AG61" i="18" s="1"/>
  <c r="AG62" i="18" s="1"/>
  <c r="AK13" i="18"/>
  <c r="AK14" i="18" s="1"/>
  <c r="AK15" i="18" s="1"/>
  <c r="AK16" i="18" s="1"/>
  <c r="AK17" i="18" s="1"/>
  <c r="AK18" i="18" s="1"/>
  <c r="AK19" i="18" s="1"/>
  <c r="AK20" i="18" s="1"/>
  <c r="AK21" i="18" s="1"/>
  <c r="AK22" i="18" s="1"/>
  <c r="AH13" i="18"/>
  <c r="AH14" i="18" s="1"/>
  <c r="AH15" i="18" s="1"/>
  <c r="AH16" i="18" s="1"/>
  <c r="AH17" i="18" s="1"/>
  <c r="AH18" i="18" s="1"/>
  <c r="AH19" i="18" s="1"/>
  <c r="AH20" i="18" s="1"/>
  <c r="AH21" i="18" s="1"/>
  <c r="AH22" i="18" s="1"/>
  <c r="AH23" i="18" s="1"/>
  <c r="AH24" i="18" s="1"/>
  <c r="AH25" i="18" s="1"/>
  <c r="AH26" i="18" s="1"/>
  <c r="AH27" i="18" s="1"/>
  <c r="AH28" i="18" s="1"/>
  <c r="AH29" i="18" s="1"/>
  <c r="AH30" i="18" s="1"/>
  <c r="AH31" i="18" s="1"/>
  <c r="AH32" i="18" s="1"/>
  <c r="AH33" i="18" s="1"/>
  <c r="AH34" i="18" s="1"/>
  <c r="AH35" i="18" s="1"/>
  <c r="AH36" i="18" s="1"/>
  <c r="AH37" i="18" s="1"/>
  <c r="AH38" i="18" s="1"/>
  <c r="AH39" i="18" s="1"/>
  <c r="AH40" i="18" s="1"/>
  <c r="AH41" i="18" s="1"/>
  <c r="AH42" i="18" s="1"/>
  <c r="AH43" i="18" s="1"/>
  <c r="AH44" i="18" s="1"/>
  <c r="AH45" i="18" s="1"/>
  <c r="AH46" i="18" s="1"/>
  <c r="AH47" i="18" s="1"/>
  <c r="AH48" i="18" s="1"/>
  <c r="AH49" i="18" s="1"/>
  <c r="AH50" i="18" s="1"/>
  <c r="AH51" i="18" s="1"/>
  <c r="AH52" i="18" s="1"/>
  <c r="AH53" i="18" s="1"/>
  <c r="AH54" i="18" s="1"/>
  <c r="AH55" i="18" s="1"/>
  <c r="AH56" i="18" s="1"/>
  <c r="AH57" i="18" s="1"/>
  <c r="AH58" i="18" s="1"/>
  <c r="AH59" i="18" s="1"/>
  <c r="AH60" i="18" s="1"/>
  <c r="AH61" i="18" s="1"/>
  <c r="AH62" i="18" s="1"/>
  <c r="AH11" i="18"/>
  <c r="AH12" i="18" s="1"/>
  <c r="AH9" i="18"/>
  <c r="AH10" i="18" s="1"/>
  <c r="W8" i="18"/>
  <c r="S2" i="18" s="1"/>
  <c r="AH4" i="18"/>
  <c r="AH5" i="18" s="1"/>
  <c r="AH6" i="18" s="1"/>
  <c r="AH7" i="18" s="1"/>
  <c r="AH8" i="18" s="1"/>
  <c r="AG4" i="18"/>
  <c r="AG5" i="18" s="1"/>
  <c r="AG6" i="18" s="1"/>
  <c r="AG7" i="18" s="1"/>
  <c r="AG8" i="18" s="1"/>
  <c r="AG9" i="18" s="1"/>
  <c r="AG10" i="18" s="1"/>
  <c r="AG11" i="18" s="1"/>
  <c r="AG12" i="18" s="1"/>
  <c r="AG13" i="18" s="1"/>
  <c r="AG14" i="18" s="1"/>
  <c r="AF4" i="18"/>
  <c r="AF5" i="18" s="1"/>
  <c r="AF6" i="18" s="1"/>
  <c r="AF7" i="18" s="1"/>
  <c r="AF8" i="18" s="1"/>
  <c r="AF9" i="18" s="1"/>
  <c r="AF10" i="18" s="1"/>
  <c r="AF11" i="18" s="1"/>
  <c r="AF12" i="18" s="1"/>
  <c r="AF13" i="18" s="1"/>
  <c r="AF14" i="18" s="1"/>
  <c r="AF15" i="18" s="1"/>
  <c r="AF16" i="18" s="1"/>
  <c r="AF17" i="18" s="1"/>
  <c r="AF18" i="18" s="1"/>
  <c r="AF19" i="18" s="1"/>
  <c r="AF20" i="18" s="1"/>
  <c r="AF21" i="18" s="1"/>
  <c r="AF22" i="18" s="1"/>
  <c r="AF23" i="18" s="1"/>
  <c r="AF24" i="18" s="1"/>
  <c r="AF25" i="18" s="1"/>
  <c r="AF26" i="18" s="1"/>
  <c r="AF27" i="18" s="1"/>
  <c r="AF28" i="18" s="1"/>
  <c r="AF29" i="18" s="1"/>
  <c r="AF30" i="18" s="1"/>
  <c r="AF31" i="18" s="1"/>
  <c r="AF32" i="18" s="1"/>
  <c r="AF33" i="18" s="1"/>
  <c r="AF34" i="18" s="1"/>
  <c r="AF35" i="18" s="1"/>
  <c r="AF36" i="18" s="1"/>
  <c r="AF37" i="18" s="1"/>
  <c r="AF38" i="18" s="1"/>
  <c r="AF39" i="18" s="1"/>
  <c r="AF40" i="18" s="1"/>
  <c r="AF41" i="18" s="1"/>
  <c r="AF42" i="18" s="1"/>
  <c r="AF43" i="18" s="1"/>
  <c r="AF44" i="18" s="1"/>
  <c r="AF45" i="18" s="1"/>
  <c r="AF46" i="18" s="1"/>
  <c r="AF47" i="18" s="1"/>
  <c r="AF48" i="18" s="1"/>
  <c r="AF49" i="18" s="1"/>
  <c r="AF50" i="18" s="1"/>
  <c r="AF51" i="18" s="1"/>
  <c r="AF52" i="18" s="1"/>
  <c r="AF53" i="18" s="1"/>
  <c r="AF54" i="18" s="1"/>
  <c r="AF55" i="18" s="1"/>
  <c r="AF56" i="18" s="1"/>
  <c r="AF57" i="18" s="1"/>
  <c r="AF58" i="18" s="1"/>
  <c r="AF59" i="18" s="1"/>
  <c r="AF60" i="18" s="1"/>
  <c r="AF61" i="18" s="1"/>
  <c r="AF62" i="18" s="1"/>
  <c r="AE4" i="18"/>
  <c r="AE5" i="18" s="1"/>
  <c r="AE6" i="18" s="1"/>
  <c r="AE7" i="18" s="1"/>
  <c r="AE8" i="18" s="1"/>
  <c r="AE9" i="18" s="1"/>
  <c r="AE10" i="18" s="1"/>
  <c r="AE11" i="18" s="1"/>
  <c r="AE12" i="18" s="1"/>
  <c r="AE13" i="18" s="1"/>
  <c r="AE14" i="18" s="1"/>
  <c r="AE15" i="18" s="1"/>
  <c r="AE16" i="18" s="1"/>
  <c r="AE17" i="18" s="1"/>
  <c r="AE18" i="18" s="1"/>
  <c r="AE19" i="18" s="1"/>
  <c r="AE20" i="18" s="1"/>
  <c r="AE21" i="18" s="1"/>
  <c r="AE22" i="18" s="1"/>
  <c r="AE23" i="18" s="1"/>
  <c r="AE24" i="18" s="1"/>
  <c r="AE25" i="18" s="1"/>
  <c r="AE26" i="18" s="1"/>
  <c r="AE27" i="18" s="1"/>
  <c r="AE28" i="18" s="1"/>
  <c r="AE29" i="18" s="1"/>
  <c r="AE30" i="18" s="1"/>
  <c r="AE31" i="18" s="1"/>
  <c r="AE32" i="18" s="1"/>
  <c r="AE33" i="18" s="1"/>
  <c r="AE34" i="18" s="1"/>
  <c r="AE35" i="18" s="1"/>
  <c r="AE36" i="18" s="1"/>
  <c r="AE37" i="18" s="1"/>
  <c r="AE38" i="18" s="1"/>
  <c r="AE39" i="18" s="1"/>
  <c r="AE40" i="18" s="1"/>
  <c r="AE41" i="18" s="1"/>
  <c r="AE42" i="18" s="1"/>
  <c r="AE43" i="18" s="1"/>
  <c r="AE44" i="18" s="1"/>
  <c r="AE45" i="18" s="1"/>
  <c r="AE46" i="18" s="1"/>
  <c r="AE47" i="18" s="1"/>
  <c r="AE48" i="18" s="1"/>
  <c r="AE49" i="18" s="1"/>
  <c r="AE50" i="18" s="1"/>
  <c r="AE51" i="18" s="1"/>
  <c r="AE52" i="18" s="1"/>
  <c r="AE53" i="18" s="1"/>
  <c r="AE54" i="18" s="1"/>
  <c r="AE55" i="18" s="1"/>
  <c r="AE56" i="18" s="1"/>
  <c r="AE57" i="18" s="1"/>
  <c r="AE58" i="18" s="1"/>
  <c r="AE59" i="18" s="1"/>
  <c r="AE60" i="18" s="1"/>
  <c r="AE61" i="18" s="1"/>
  <c r="AE6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I3" i="18"/>
  <c r="AI4" i="18" s="1"/>
  <c r="AI5" i="18" s="1"/>
  <c r="AI6" i="18" s="1"/>
  <c r="AI7" i="18" s="1"/>
  <c r="AI8" i="18" s="1"/>
  <c r="AI9" i="18" s="1"/>
  <c r="AI10" i="18" s="1"/>
  <c r="AI11" i="18" s="1"/>
  <c r="AI12" i="18" s="1"/>
  <c r="AI13" i="18" s="1"/>
  <c r="AI14" i="18" s="1"/>
  <c r="AI15" i="18" s="1"/>
  <c r="AI16" i="18" s="1"/>
  <c r="AI17" i="18" s="1"/>
  <c r="AI18" i="18" s="1"/>
  <c r="AI19" i="18" s="1"/>
  <c r="AI20" i="18" s="1"/>
  <c r="AI21" i="18" s="1"/>
  <c r="AI22" i="18" s="1"/>
  <c r="AI23" i="18" s="1"/>
  <c r="AI24" i="18" s="1"/>
  <c r="AI25" i="18" s="1"/>
  <c r="AI26" i="18" s="1"/>
  <c r="AI27" i="18" s="1"/>
  <c r="AI28" i="18" s="1"/>
  <c r="AI29" i="18" s="1"/>
  <c r="AI30" i="18" s="1"/>
  <c r="AI31" i="18" s="1"/>
  <c r="AI32" i="18" s="1"/>
  <c r="AI33" i="18" s="1"/>
  <c r="AI34" i="18" s="1"/>
  <c r="AI35" i="18" s="1"/>
  <c r="AI36" i="18" s="1"/>
  <c r="AI37" i="18" s="1"/>
  <c r="AI38" i="18" s="1"/>
  <c r="AI39" i="18" s="1"/>
  <c r="AI40" i="18" s="1"/>
  <c r="AI41" i="18" s="1"/>
  <c r="AI42" i="18" s="1"/>
  <c r="AI43" i="18" s="1"/>
  <c r="AI44" i="18" s="1"/>
  <c r="AI45" i="18" s="1"/>
  <c r="AI46" i="18" s="1"/>
  <c r="AI47" i="18" s="1"/>
  <c r="AI48" i="18" s="1"/>
  <c r="AI49" i="18" s="1"/>
  <c r="AI50" i="18" s="1"/>
  <c r="AI51" i="18" s="1"/>
  <c r="AI52" i="18" s="1"/>
  <c r="AI53" i="18" s="1"/>
  <c r="AI54" i="18" s="1"/>
  <c r="AI55" i="18" s="1"/>
  <c r="AI56" i="18" s="1"/>
  <c r="AI57" i="18" s="1"/>
  <c r="AI58" i="18" s="1"/>
  <c r="AI59" i="18" s="1"/>
  <c r="AI60" i="18" s="1"/>
  <c r="AI61" i="18" s="1"/>
  <c r="AI62" i="18" s="1"/>
  <c r="AH3" i="18"/>
  <c r="AG3" i="18"/>
  <c r="AF3" i="18"/>
  <c r="AE3" i="18"/>
  <c r="L2" i="18"/>
  <c r="K2" i="18"/>
  <c r="D2" i="18"/>
  <c r="D3" i="18" s="1"/>
  <c r="C2" i="18"/>
  <c r="B2" i="18"/>
  <c r="A2" i="18"/>
  <c r="A3" i="18" s="1"/>
  <c r="AL32" i="15"/>
  <c r="AM52" i="15" s="1"/>
  <c r="AM53" i="15" s="1"/>
  <c r="AM54" i="15" s="1"/>
  <c r="AM55" i="15" s="1"/>
  <c r="AM56" i="15" s="1"/>
  <c r="AM57" i="15" s="1"/>
  <c r="AM58" i="15" s="1"/>
  <c r="AM59" i="15" s="1"/>
  <c r="AM60" i="15" s="1"/>
  <c r="AM61" i="15" s="1"/>
  <c r="AM62" i="15" s="1"/>
  <c r="AK14" i="15"/>
  <c r="AL34" i="15" s="1"/>
  <c r="AK13" i="15"/>
  <c r="AL33" i="15" s="1"/>
  <c r="W8" i="15"/>
  <c r="S2" i="15" s="1"/>
  <c r="AF5" i="15"/>
  <c r="AF6" i="15" s="1"/>
  <c r="AF7" i="15" s="1"/>
  <c r="AF8" i="15" s="1"/>
  <c r="AF9" i="15" s="1"/>
  <c r="AF10" i="15" s="1"/>
  <c r="AF11" i="15" s="1"/>
  <c r="AF12" i="15" s="1"/>
  <c r="AF13" i="15" s="1"/>
  <c r="AF14" i="15" s="1"/>
  <c r="AF15" i="15" s="1"/>
  <c r="AF16" i="15" s="1"/>
  <c r="AF17" i="15" s="1"/>
  <c r="AF18" i="15" s="1"/>
  <c r="AF19" i="15" s="1"/>
  <c r="AF20" i="15" s="1"/>
  <c r="AF21" i="15" s="1"/>
  <c r="AF22" i="15" s="1"/>
  <c r="AF23" i="15" s="1"/>
  <c r="AF24" i="15" s="1"/>
  <c r="AF25" i="15" s="1"/>
  <c r="AF26" i="15" s="1"/>
  <c r="AF27" i="15" s="1"/>
  <c r="AF28" i="15" s="1"/>
  <c r="AF29" i="15" s="1"/>
  <c r="AF30" i="15" s="1"/>
  <c r="AF31" i="15" s="1"/>
  <c r="AF32" i="15" s="1"/>
  <c r="AF33" i="15" s="1"/>
  <c r="AF34" i="15" s="1"/>
  <c r="AF35" i="15" s="1"/>
  <c r="AF36" i="15" s="1"/>
  <c r="AF37" i="15" s="1"/>
  <c r="AF38" i="15" s="1"/>
  <c r="AF39" i="15" s="1"/>
  <c r="AF40" i="15" s="1"/>
  <c r="AF41" i="15" s="1"/>
  <c r="AF42" i="15" s="1"/>
  <c r="AF43" i="15" s="1"/>
  <c r="AF44" i="15" s="1"/>
  <c r="AF45" i="15" s="1"/>
  <c r="AF46" i="15" s="1"/>
  <c r="AF47" i="15" s="1"/>
  <c r="AF48" i="15" s="1"/>
  <c r="AF49" i="15" s="1"/>
  <c r="AF50" i="15" s="1"/>
  <c r="AF51" i="15" s="1"/>
  <c r="AF52" i="15" s="1"/>
  <c r="AF53" i="15" s="1"/>
  <c r="AF54" i="15" s="1"/>
  <c r="AF55" i="15" s="1"/>
  <c r="AF56" i="15" s="1"/>
  <c r="AF57" i="15" s="1"/>
  <c r="AF58" i="15" s="1"/>
  <c r="AF59" i="15" s="1"/>
  <c r="AF60" i="15" s="1"/>
  <c r="AF61" i="15" s="1"/>
  <c r="AF62" i="15" s="1"/>
  <c r="AF4" i="15"/>
  <c r="AE4" i="15"/>
  <c r="AE5" i="15" s="1"/>
  <c r="AE6" i="15" s="1"/>
  <c r="AE7" i="15" s="1"/>
  <c r="AE8" i="15" s="1"/>
  <c r="AE9" i="15" s="1"/>
  <c r="AE10" i="15" s="1"/>
  <c r="AE11" i="15" s="1"/>
  <c r="AE12" i="15" s="1"/>
  <c r="AE13" i="15" s="1"/>
  <c r="AE14" i="15" s="1"/>
  <c r="AE15" i="15" s="1"/>
  <c r="AE16" i="15" s="1"/>
  <c r="AE17" i="15" s="1"/>
  <c r="AE18" i="15" s="1"/>
  <c r="AE19" i="15" s="1"/>
  <c r="AE20" i="15" s="1"/>
  <c r="AE21" i="15" s="1"/>
  <c r="AE22" i="15" s="1"/>
  <c r="AE23" i="15" s="1"/>
  <c r="AE24" i="15" s="1"/>
  <c r="AE25" i="15" s="1"/>
  <c r="AE26" i="15" s="1"/>
  <c r="AE27" i="15" s="1"/>
  <c r="AE28" i="15" s="1"/>
  <c r="AE29" i="15" s="1"/>
  <c r="AE30" i="15" s="1"/>
  <c r="AE31" i="15" s="1"/>
  <c r="AE32" i="15" s="1"/>
  <c r="AE33" i="15" s="1"/>
  <c r="AE34" i="15" s="1"/>
  <c r="AE35" i="15" s="1"/>
  <c r="AE36" i="15" s="1"/>
  <c r="AE37" i="15" s="1"/>
  <c r="AE38" i="15" s="1"/>
  <c r="AE39" i="15" s="1"/>
  <c r="AE40" i="15" s="1"/>
  <c r="AE41" i="15" s="1"/>
  <c r="AE42" i="15" s="1"/>
  <c r="AE43" i="15" s="1"/>
  <c r="AE44" i="15" s="1"/>
  <c r="AE45" i="15" s="1"/>
  <c r="AE46" i="15" s="1"/>
  <c r="AE47" i="15" s="1"/>
  <c r="AE48" i="15" s="1"/>
  <c r="AE49" i="15" s="1"/>
  <c r="AE50" i="15" s="1"/>
  <c r="AE51" i="15" s="1"/>
  <c r="AE52" i="15" s="1"/>
  <c r="AE53" i="15" s="1"/>
  <c r="AE54" i="15" s="1"/>
  <c r="AE55" i="15" s="1"/>
  <c r="AE56" i="15" s="1"/>
  <c r="AE57" i="15" s="1"/>
  <c r="AE58" i="15" s="1"/>
  <c r="AE59" i="15" s="1"/>
  <c r="AE60" i="15" s="1"/>
  <c r="AE61" i="15" s="1"/>
  <c r="AE62" i="15" s="1"/>
  <c r="AI3" i="15"/>
  <c r="AI4" i="15" s="1"/>
  <c r="AI5" i="15" s="1"/>
  <c r="AI6" i="15" s="1"/>
  <c r="AI7" i="15" s="1"/>
  <c r="AI8" i="15" s="1"/>
  <c r="AI9" i="15" s="1"/>
  <c r="AI10" i="15" s="1"/>
  <c r="AI11" i="15" s="1"/>
  <c r="AI12" i="15" s="1"/>
  <c r="AI13" i="15" s="1"/>
  <c r="AI14" i="15" s="1"/>
  <c r="AI15" i="15" s="1"/>
  <c r="AI16" i="15" s="1"/>
  <c r="AI17" i="15" s="1"/>
  <c r="AI18" i="15" s="1"/>
  <c r="AI19" i="15" s="1"/>
  <c r="AI20" i="15" s="1"/>
  <c r="AI21" i="15" s="1"/>
  <c r="AI22" i="15" s="1"/>
  <c r="AI23" i="15" s="1"/>
  <c r="AI24" i="15" s="1"/>
  <c r="AI25" i="15" s="1"/>
  <c r="AI26" i="15" s="1"/>
  <c r="AI27" i="15" s="1"/>
  <c r="AI28" i="15" s="1"/>
  <c r="AI29" i="15" s="1"/>
  <c r="AI30" i="15" s="1"/>
  <c r="AI31" i="15" s="1"/>
  <c r="AI32" i="15" s="1"/>
  <c r="AI33" i="15" s="1"/>
  <c r="AI34" i="15" s="1"/>
  <c r="AI35" i="15" s="1"/>
  <c r="AI36" i="15" s="1"/>
  <c r="AI37" i="15" s="1"/>
  <c r="AI38" i="15" s="1"/>
  <c r="AI39" i="15" s="1"/>
  <c r="AI40" i="15" s="1"/>
  <c r="AI41" i="15" s="1"/>
  <c r="AI42" i="15" s="1"/>
  <c r="AI43" i="15" s="1"/>
  <c r="AI44" i="15" s="1"/>
  <c r="AI45" i="15" s="1"/>
  <c r="AI46" i="15" s="1"/>
  <c r="AI47" i="15" s="1"/>
  <c r="AI48" i="15" s="1"/>
  <c r="AI49" i="15" s="1"/>
  <c r="AI50" i="15" s="1"/>
  <c r="AI51" i="15" s="1"/>
  <c r="AI52" i="15" s="1"/>
  <c r="AI53" i="15" s="1"/>
  <c r="AI54" i="15" s="1"/>
  <c r="AI55" i="15" s="1"/>
  <c r="AI56" i="15" s="1"/>
  <c r="AI57" i="15" s="1"/>
  <c r="AI58" i="15" s="1"/>
  <c r="AI59" i="15" s="1"/>
  <c r="AI60" i="15" s="1"/>
  <c r="AI61" i="15" s="1"/>
  <c r="AI62" i="15" s="1"/>
  <c r="AH3" i="15"/>
  <c r="AH4" i="15" s="1"/>
  <c r="AH5" i="15" s="1"/>
  <c r="AH6" i="15" s="1"/>
  <c r="AH7" i="15" s="1"/>
  <c r="AH8" i="15" s="1"/>
  <c r="AH9" i="15" s="1"/>
  <c r="AH10" i="15" s="1"/>
  <c r="AH11" i="15" s="1"/>
  <c r="AH12" i="15" s="1"/>
  <c r="AH13" i="15" s="1"/>
  <c r="AH14" i="15" s="1"/>
  <c r="AH15" i="15" s="1"/>
  <c r="AH16" i="15" s="1"/>
  <c r="AH17" i="15" s="1"/>
  <c r="AH18" i="15" s="1"/>
  <c r="AH19" i="15" s="1"/>
  <c r="AH20" i="15" s="1"/>
  <c r="AH21" i="15" s="1"/>
  <c r="AH22" i="15" s="1"/>
  <c r="AH23" i="15" s="1"/>
  <c r="AH24" i="15" s="1"/>
  <c r="AH25" i="15" s="1"/>
  <c r="AH26" i="15" s="1"/>
  <c r="AH27" i="15" s="1"/>
  <c r="AH28" i="15" s="1"/>
  <c r="AH29" i="15" s="1"/>
  <c r="AH30" i="15" s="1"/>
  <c r="AH31" i="15" s="1"/>
  <c r="AH32" i="15" s="1"/>
  <c r="AH33" i="15" s="1"/>
  <c r="AH34" i="15" s="1"/>
  <c r="AH35" i="15" s="1"/>
  <c r="AH36" i="15" s="1"/>
  <c r="AH37" i="15" s="1"/>
  <c r="AH38" i="15" s="1"/>
  <c r="AH39" i="15" s="1"/>
  <c r="AH40" i="15" s="1"/>
  <c r="AH41" i="15" s="1"/>
  <c r="AH42" i="15" s="1"/>
  <c r="AH43" i="15" s="1"/>
  <c r="AH44" i="15" s="1"/>
  <c r="AH45" i="15" s="1"/>
  <c r="AH46" i="15" s="1"/>
  <c r="AH47" i="15" s="1"/>
  <c r="AH48" i="15" s="1"/>
  <c r="AH49" i="15" s="1"/>
  <c r="AH50" i="15" s="1"/>
  <c r="AH51" i="15" s="1"/>
  <c r="AH52" i="15" s="1"/>
  <c r="AH53" i="15" s="1"/>
  <c r="AH54" i="15" s="1"/>
  <c r="AH55" i="15" s="1"/>
  <c r="AH56" i="15" s="1"/>
  <c r="AH57" i="15" s="1"/>
  <c r="AH58" i="15" s="1"/>
  <c r="AH59" i="15" s="1"/>
  <c r="AH60" i="15" s="1"/>
  <c r="AH61" i="15" s="1"/>
  <c r="AH62" i="15" s="1"/>
  <c r="AG3" i="15"/>
  <c r="AG4" i="15" s="1"/>
  <c r="AG5" i="15" s="1"/>
  <c r="AG6" i="15" s="1"/>
  <c r="AG7" i="15" s="1"/>
  <c r="AG8" i="15" s="1"/>
  <c r="AG9" i="15" s="1"/>
  <c r="AG10" i="15" s="1"/>
  <c r="AG11" i="15" s="1"/>
  <c r="AG12" i="15" s="1"/>
  <c r="AG13" i="15" s="1"/>
  <c r="AG14" i="15" s="1"/>
  <c r="AG15" i="15" s="1"/>
  <c r="AG16" i="15" s="1"/>
  <c r="AG17" i="15" s="1"/>
  <c r="AG18" i="15" s="1"/>
  <c r="AG19" i="15" s="1"/>
  <c r="AG20" i="15" s="1"/>
  <c r="AG21" i="15" s="1"/>
  <c r="AG22" i="15" s="1"/>
  <c r="AG23" i="15" s="1"/>
  <c r="AG24" i="15" s="1"/>
  <c r="AG25" i="15" s="1"/>
  <c r="AG26" i="15" s="1"/>
  <c r="AG27" i="15" s="1"/>
  <c r="AG28" i="15" s="1"/>
  <c r="AG29" i="15" s="1"/>
  <c r="AG30" i="15" s="1"/>
  <c r="AG31" i="15" s="1"/>
  <c r="AG32" i="15" s="1"/>
  <c r="AG33" i="15" s="1"/>
  <c r="AG34" i="15" s="1"/>
  <c r="AG35" i="15" s="1"/>
  <c r="AG36" i="15" s="1"/>
  <c r="AG37" i="15" s="1"/>
  <c r="AG38" i="15" s="1"/>
  <c r="AG39" i="15" s="1"/>
  <c r="AG40" i="15" s="1"/>
  <c r="AG41" i="15" s="1"/>
  <c r="AG42" i="15" s="1"/>
  <c r="AG43" i="15" s="1"/>
  <c r="AG44" i="15" s="1"/>
  <c r="AG45" i="15" s="1"/>
  <c r="AG46" i="15" s="1"/>
  <c r="AG47" i="15" s="1"/>
  <c r="AG48" i="15" s="1"/>
  <c r="AG49" i="15" s="1"/>
  <c r="AG50" i="15" s="1"/>
  <c r="AG51" i="15" s="1"/>
  <c r="AG52" i="15" s="1"/>
  <c r="AG53" i="15" s="1"/>
  <c r="AG54" i="15" s="1"/>
  <c r="AG55" i="15" s="1"/>
  <c r="AG56" i="15" s="1"/>
  <c r="AG57" i="15" s="1"/>
  <c r="AG58" i="15" s="1"/>
  <c r="AG59" i="15" s="1"/>
  <c r="AG60" i="15" s="1"/>
  <c r="AG61" i="15" s="1"/>
  <c r="AG62" i="15" s="1"/>
  <c r="AF3" i="15"/>
  <c r="AE3" i="15"/>
  <c r="D2" i="15"/>
  <c r="L2" i="15" s="1"/>
  <c r="B2" i="15"/>
  <c r="A2" i="15"/>
  <c r="A3" i="15" s="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D28" i="14"/>
  <c r="D29" i="14" s="1"/>
  <c r="D30" i="14" s="1"/>
  <c r="D31" i="14" s="1"/>
  <c r="D32" i="14" s="1"/>
  <c r="D33" i="14" s="1"/>
  <c r="D34" i="14" s="1"/>
  <c r="D35" i="14" s="1"/>
  <c r="D36" i="14" s="1"/>
  <c r="D37" i="14" s="1"/>
  <c r="D38" i="14" s="1"/>
  <c r="D39" i="14" s="1"/>
  <c r="D40" i="14" s="1"/>
  <c r="D41" i="14" s="1"/>
  <c r="D42" i="14" s="1"/>
  <c r="D43" i="14" s="1"/>
  <c r="D44" i="14" s="1"/>
  <c r="D45" i="14" s="1"/>
  <c r="D46" i="14" s="1"/>
  <c r="D47" i="14" s="1"/>
  <c r="D48" i="14" s="1"/>
  <c r="D49" i="14" s="1"/>
  <c r="D50" i="14" s="1"/>
  <c r="D51" i="14" s="1"/>
  <c r="D52" i="14" s="1"/>
  <c r="D53" i="14" s="1"/>
  <c r="D54" i="14" s="1"/>
  <c r="D55" i="14" s="1"/>
  <c r="D56" i="14" s="1"/>
  <c r="D57" i="14" s="1"/>
  <c r="D58" i="14" s="1"/>
  <c r="D59" i="14" s="1"/>
  <c r="D60" i="14" s="1"/>
  <c r="D61" i="14" s="1"/>
  <c r="D62" i="14" s="1"/>
  <c r="AL32" i="14"/>
  <c r="AM52" i="14" s="1"/>
  <c r="AM53" i="14" s="1"/>
  <c r="AM54" i="14" s="1"/>
  <c r="AM55" i="14" s="1"/>
  <c r="AM56" i="14" s="1"/>
  <c r="AM57" i="14" s="1"/>
  <c r="AM58" i="14" s="1"/>
  <c r="AM59" i="14" s="1"/>
  <c r="AM60" i="14" s="1"/>
  <c r="AM61" i="14" s="1"/>
  <c r="AM62" i="14" s="1"/>
  <c r="AK13" i="14"/>
  <c r="AK14" i="14" s="1"/>
  <c r="W8" i="14"/>
  <c r="AE5" i="14"/>
  <c r="AE6" i="14" s="1"/>
  <c r="AE7" i="14" s="1"/>
  <c r="AE8" i="14" s="1"/>
  <c r="AE9" i="14" s="1"/>
  <c r="AE10" i="14" s="1"/>
  <c r="AE11" i="14" s="1"/>
  <c r="AE12" i="14" s="1"/>
  <c r="AE13" i="14" s="1"/>
  <c r="AE14" i="14" s="1"/>
  <c r="AE15" i="14" s="1"/>
  <c r="AE16" i="14" s="1"/>
  <c r="AE17" i="14" s="1"/>
  <c r="AE18" i="14" s="1"/>
  <c r="AE19" i="14" s="1"/>
  <c r="AE20" i="14" s="1"/>
  <c r="AE21" i="14" s="1"/>
  <c r="AE22" i="14" s="1"/>
  <c r="AE23" i="14" s="1"/>
  <c r="AE24" i="14" s="1"/>
  <c r="AE25" i="14" s="1"/>
  <c r="AE26" i="14" s="1"/>
  <c r="AE27" i="14" s="1"/>
  <c r="AE28" i="14" s="1"/>
  <c r="AE29" i="14" s="1"/>
  <c r="AE30" i="14" s="1"/>
  <c r="AE31" i="14" s="1"/>
  <c r="AE32" i="14" s="1"/>
  <c r="AE33" i="14" s="1"/>
  <c r="AE34" i="14" s="1"/>
  <c r="AE35" i="14" s="1"/>
  <c r="AE36" i="14" s="1"/>
  <c r="AE37" i="14" s="1"/>
  <c r="AE38" i="14" s="1"/>
  <c r="AE39" i="14" s="1"/>
  <c r="AE40" i="14" s="1"/>
  <c r="AE41" i="14" s="1"/>
  <c r="AE42" i="14" s="1"/>
  <c r="AE43" i="14" s="1"/>
  <c r="AE44" i="14" s="1"/>
  <c r="AE45" i="14" s="1"/>
  <c r="AE46" i="14" s="1"/>
  <c r="AE47" i="14" s="1"/>
  <c r="AE48" i="14" s="1"/>
  <c r="AE49" i="14" s="1"/>
  <c r="AE50" i="14" s="1"/>
  <c r="AE51" i="14" s="1"/>
  <c r="AE52" i="14" s="1"/>
  <c r="AE53" i="14" s="1"/>
  <c r="AE54" i="14" s="1"/>
  <c r="AE55" i="14" s="1"/>
  <c r="AE56" i="14" s="1"/>
  <c r="AE57" i="14" s="1"/>
  <c r="AE58" i="14" s="1"/>
  <c r="AE59" i="14" s="1"/>
  <c r="AE60" i="14" s="1"/>
  <c r="AE61" i="14" s="1"/>
  <c r="AE62" i="14" s="1"/>
  <c r="AI4" i="14"/>
  <c r="AI5" i="14" s="1"/>
  <c r="AI6" i="14" s="1"/>
  <c r="AI7" i="14" s="1"/>
  <c r="AI8" i="14" s="1"/>
  <c r="AI9" i="14" s="1"/>
  <c r="AI10" i="14" s="1"/>
  <c r="AI11" i="14" s="1"/>
  <c r="AI12" i="14" s="1"/>
  <c r="AI13" i="14" s="1"/>
  <c r="AI14" i="14" s="1"/>
  <c r="AI15" i="14" s="1"/>
  <c r="AI16" i="14" s="1"/>
  <c r="AI17" i="14" s="1"/>
  <c r="AI18" i="14" s="1"/>
  <c r="AI19" i="14" s="1"/>
  <c r="AI20" i="14" s="1"/>
  <c r="AI21" i="14" s="1"/>
  <c r="AI22" i="14" s="1"/>
  <c r="AI23" i="14" s="1"/>
  <c r="AI24" i="14" s="1"/>
  <c r="AI25" i="14" s="1"/>
  <c r="AI26" i="14" s="1"/>
  <c r="AI27" i="14" s="1"/>
  <c r="AI28" i="14" s="1"/>
  <c r="AI29" i="14" s="1"/>
  <c r="AI30" i="14" s="1"/>
  <c r="AI31" i="14" s="1"/>
  <c r="AI32" i="14" s="1"/>
  <c r="AI33" i="14" s="1"/>
  <c r="AI34" i="14" s="1"/>
  <c r="AI35" i="14" s="1"/>
  <c r="AI36" i="14" s="1"/>
  <c r="AI37" i="14" s="1"/>
  <c r="AI38" i="14" s="1"/>
  <c r="AI39" i="14" s="1"/>
  <c r="AI40" i="14" s="1"/>
  <c r="AI41" i="14" s="1"/>
  <c r="AI42" i="14" s="1"/>
  <c r="AI43" i="14" s="1"/>
  <c r="AI44" i="14" s="1"/>
  <c r="AI45" i="14" s="1"/>
  <c r="AI46" i="14" s="1"/>
  <c r="AI47" i="14" s="1"/>
  <c r="AI48" i="14" s="1"/>
  <c r="AI49" i="14" s="1"/>
  <c r="AI50" i="14" s="1"/>
  <c r="AI51" i="14" s="1"/>
  <c r="AI52" i="14" s="1"/>
  <c r="AI53" i="14" s="1"/>
  <c r="AI54" i="14" s="1"/>
  <c r="AI55" i="14" s="1"/>
  <c r="AI56" i="14" s="1"/>
  <c r="AI57" i="14" s="1"/>
  <c r="AI58" i="14" s="1"/>
  <c r="AI59" i="14" s="1"/>
  <c r="AI60" i="14" s="1"/>
  <c r="AI61" i="14" s="1"/>
  <c r="AI62" i="14" s="1"/>
  <c r="AE4" i="14"/>
  <c r="AI3" i="14"/>
  <c r="AH3" i="14"/>
  <c r="AH4" i="14" s="1"/>
  <c r="AH5" i="14" s="1"/>
  <c r="AH6" i="14" s="1"/>
  <c r="AH7" i="14" s="1"/>
  <c r="AH8" i="14" s="1"/>
  <c r="AH9" i="14" s="1"/>
  <c r="AH10" i="14" s="1"/>
  <c r="AH11" i="14" s="1"/>
  <c r="AH12" i="14" s="1"/>
  <c r="AH13" i="14" s="1"/>
  <c r="AH14" i="14" s="1"/>
  <c r="AH15" i="14" s="1"/>
  <c r="AH16" i="14" s="1"/>
  <c r="AH17" i="14" s="1"/>
  <c r="AH18" i="14" s="1"/>
  <c r="AH19" i="14" s="1"/>
  <c r="AH20" i="14" s="1"/>
  <c r="AH21" i="14" s="1"/>
  <c r="AH22" i="14" s="1"/>
  <c r="AH23" i="14" s="1"/>
  <c r="AH24" i="14" s="1"/>
  <c r="AH25" i="14" s="1"/>
  <c r="AH26" i="14" s="1"/>
  <c r="AH27" i="14" s="1"/>
  <c r="AH28" i="14" s="1"/>
  <c r="AH29" i="14" s="1"/>
  <c r="AH30" i="14" s="1"/>
  <c r="AH31" i="14" s="1"/>
  <c r="AH32" i="14" s="1"/>
  <c r="AH33" i="14" s="1"/>
  <c r="AH34" i="14" s="1"/>
  <c r="AH35" i="14" s="1"/>
  <c r="AH36" i="14" s="1"/>
  <c r="AH37" i="14" s="1"/>
  <c r="AH38" i="14" s="1"/>
  <c r="AH39" i="14" s="1"/>
  <c r="AH40" i="14" s="1"/>
  <c r="AH41" i="14" s="1"/>
  <c r="AH42" i="14" s="1"/>
  <c r="AH43" i="14" s="1"/>
  <c r="AH44" i="14" s="1"/>
  <c r="AH45" i="14" s="1"/>
  <c r="AH46" i="14" s="1"/>
  <c r="AH47" i="14" s="1"/>
  <c r="AH48" i="14" s="1"/>
  <c r="AH49" i="14" s="1"/>
  <c r="AH50" i="14" s="1"/>
  <c r="AH51" i="14" s="1"/>
  <c r="AH52" i="14" s="1"/>
  <c r="AH53" i="14" s="1"/>
  <c r="AH54" i="14" s="1"/>
  <c r="AH55" i="14" s="1"/>
  <c r="AH56" i="14" s="1"/>
  <c r="AH57" i="14" s="1"/>
  <c r="AH58" i="14" s="1"/>
  <c r="AH59" i="14" s="1"/>
  <c r="AH60" i="14" s="1"/>
  <c r="AH61" i="14" s="1"/>
  <c r="AH62" i="14" s="1"/>
  <c r="AG3" i="14"/>
  <c r="AG4" i="14" s="1"/>
  <c r="AG5" i="14" s="1"/>
  <c r="AG6" i="14" s="1"/>
  <c r="AG7" i="14" s="1"/>
  <c r="AG8" i="14" s="1"/>
  <c r="AG9" i="14" s="1"/>
  <c r="AG10" i="14" s="1"/>
  <c r="AG11" i="14" s="1"/>
  <c r="AG12" i="14" s="1"/>
  <c r="AG13" i="14" s="1"/>
  <c r="AG14" i="14" s="1"/>
  <c r="AG15" i="14" s="1"/>
  <c r="AG16" i="14" s="1"/>
  <c r="AG17" i="14" s="1"/>
  <c r="AG18" i="14" s="1"/>
  <c r="AG19" i="14" s="1"/>
  <c r="AG20" i="14" s="1"/>
  <c r="AG21" i="14" s="1"/>
  <c r="AG22" i="14" s="1"/>
  <c r="AG23" i="14" s="1"/>
  <c r="AG24" i="14" s="1"/>
  <c r="AG25" i="14" s="1"/>
  <c r="AG26" i="14" s="1"/>
  <c r="AG27" i="14" s="1"/>
  <c r="AG28" i="14" s="1"/>
  <c r="AG29" i="14" s="1"/>
  <c r="AG30" i="14" s="1"/>
  <c r="AG31" i="14" s="1"/>
  <c r="AG32" i="14" s="1"/>
  <c r="AG33" i="14" s="1"/>
  <c r="AG34" i="14" s="1"/>
  <c r="AG35" i="14" s="1"/>
  <c r="AG36" i="14" s="1"/>
  <c r="AG37" i="14" s="1"/>
  <c r="AG38" i="14" s="1"/>
  <c r="AG39" i="14" s="1"/>
  <c r="AG40" i="14" s="1"/>
  <c r="AG41" i="14" s="1"/>
  <c r="AG42" i="14" s="1"/>
  <c r="AG43" i="14" s="1"/>
  <c r="AG44" i="14" s="1"/>
  <c r="AG45" i="14" s="1"/>
  <c r="AG46" i="14" s="1"/>
  <c r="AG47" i="14" s="1"/>
  <c r="AG48" i="14" s="1"/>
  <c r="AG49" i="14" s="1"/>
  <c r="AG50" i="14" s="1"/>
  <c r="AG51" i="14" s="1"/>
  <c r="AG52" i="14" s="1"/>
  <c r="AG53" i="14" s="1"/>
  <c r="AG54" i="14" s="1"/>
  <c r="AG55" i="14" s="1"/>
  <c r="AG56" i="14" s="1"/>
  <c r="AG57" i="14" s="1"/>
  <c r="AG58" i="14" s="1"/>
  <c r="AG59" i="14" s="1"/>
  <c r="AG60" i="14" s="1"/>
  <c r="AG61" i="14" s="1"/>
  <c r="AG62" i="14" s="1"/>
  <c r="AF3" i="14"/>
  <c r="AF4" i="14" s="1"/>
  <c r="AF5" i="14" s="1"/>
  <c r="AF6" i="14" s="1"/>
  <c r="AF7" i="14" s="1"/>
  <c r="AF8" i="14" s="1"/>
  <c r="AF9" i="14" s="1"/>
  <c r="AF10" i="14" s="1"/>
  <c r="AF11" i="14" s="1"/>
  <c r="AF12" i="14" s="1"/>
  <c r="AF13" i="14" s="1"/>
  <c r="AF14" i="14" s="1"/>
  <c r="AF15" i="14" s="1"/>
  <c r="AF16" i="14" s="1"/>
  <c r="AF17" i="14" s="1"/>
  <c r="AF18" i="14" s="1"/>
  <c r="AF19" i="14" s="1"/>
  <c r="AF20" i="14" s="1"/>
  <c r="AF21" i="14" s="1"/>
  <c r="AF22" i="14" s="1"/>
  <c r="AF23" i="14" s="1"/>
  <c r="AF24" i="14" s="1"/>
  <c r="AF25" i="14" s="1"/>
  <c r="AF26" i="14" s="1"/>
  <c r="AF27" i="14" s="1"/>
  <c r="AF28" i="14" s="1"/>
  <c r="AF29" i="14" s="1"/>
  <c r="AF30" i="14" s="1"/>
  <c r="AF31" i="14" s="1"/>
  <c r="AF32" i="14" s="1"/>
  <c r="AF33" i="14" s="1"/>
  <c r="AF34" i="14" s="1"/>
  <c r="AF35" i="14" s="1"/>
  <c r="AF36" i="14" s="1"/>
  <c r="AF37" i="14" s="1"/>
  <c r="AF38" i="14" s="1"/>
  <c r="AF39" i="14" s="1"/>
  <c r="AF40" i="14" s="1"/>
  <c r="AF41" i="14" s="1"/>
  <c r="AF42" i="14" s="1"/>
  <c r="AF43" i="14" s="1"/>
  <c r="AF44" i="14" s="1"/>
  <c r="AF45" i="14" s="1"/>
  <c r="AF46" i="14" s="1"/>
  <c r="AF47" i="14" s="1"/>
  <c r="AF48" i="14" s="1"/>
  <c r="AF49" i="14" s="1"/>
  <c r="AF50" i="14" s="1"/>
  <c r="AF51" i="14" s="1"/>
  <c r="AF52" i="14" s="1"/>
  <c r="AF53" i="14" s="1"/>
  <c r="AF54" i="14" s="1"/>
  <c r="AF55" i="14" s="1"/>
  <c r="AF56" i="14" s="1"/>
  <c r="AF57" i="14" s="1"/>
  <c r="AF58" i="14" s="1"/>
  <c r="AF59" i="14" s="1"/>
  <c r="AF60" i="14" s="1"/>
  <c r="AF61" i="14" s="1"/>
  <c r="AF62" i="14" s="1"/>
  <c r="AE3" i="14"/>
  <c r="S2" i="14"/>
  <c r="D2" i="14"/>
  <c r="C2" i="14" s="1"/>
  <c r="B2" i="14"/>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T4" i="6"/>
  <c r="T3" i="6"/>
  <c r="J10" i="13"/>
  <c r="J9" i="13"/>
  <c r="J8" i="13"/>
  <c r="J7" i="13"/>
  <c r="J6" i="13"/>
  <c r="J5" i="13"/>
  <c r="J4" i="13"/>
  <c r="J3" i="13"/>
  <c r="J11" i="13"/>
  <c r="F11" i="13"/>
  <c r="B11" i="13" s="1"/>
  <c r="F10" i="13"/>
  <c r="B10" i="13" s="1"/>
  <c r="F9" i="13"/>
  <c r="B9" i="13" s="1"/>
  <c r="F8" i="13"/>
  <c r="B8" i="13" s="1"/>
  <c r="F7" i="13"/>
  <c r="D7" i="13" s="1"/>
  <c r="H7" i="13" s="1"/>
  <c r="F6" i="13"/>
  <c r="B6" i="13" s="1"/>
  <c r="F5" i="13"/>
  <c r="B5" i="13" s="1"/>
  <c r="F4" i="13"/>
  <c r="B4" i="13" s="1"/>
  <c r="F3" i="13"/>
  <c r="D3" i="13" s="1"/>
  <c r="H3" i="13" s="1"/>
  <c r="AM52" i="6"/>
  <c r="AM53" i="6" s="1"/>
  <c r="AM54" i="6" s="1"/>
  <c r="AM55" i="6" s="1"/>
  <c r="AM56" i="6" s="1"/>
  <c r="AM57" i="6" s="1"/>
  <c r="AM58" i="6" s="1"/>
  <c r="AM59" i="6" s="1"/>
  <c r="AM60" i="6" s="1"/>
  <c r="AM61" i="6" s="1"/>
  <c r="AM62" i="6" s="1"/>
  <c r="AK13" i="6"/>
  <c r="AK14" i="6" s="1"/>
  <c r="AK15" i="6" s="1"/>
  <c r="AK16" i="6" s="1"/>
  <c r="AK17" i="6" s="1"/>
  <c r="AK18" i="6" s="1"/>
  <c r="AK19" i="6" s="1"/>
  <c r="AK20" i="6" s="1"/>
  <c r="AK21" i="6" s="1"/>
  <c r="AK22" i="6" s="1"/>
  <c r="AL32" i="3"/>
  <c r="AM52" i="3" s="1"/>
  <c r="AM53" i="3" s="1"/>
  <c r="AM54" i="3" s="1"/>
  <c r="AM55" i="3" s="1"/>
  <c r="AM56" i="3" s="1"/>
  <c r="AM57" i="3" s="1"/>
  <c r="AM58" i="3" s="1"/>
  <c r="AM59" i="3" s="1"/>
  <c r="AM60" i="3" s="1"/>
  <c r="AM61" i="3" s="1"/>
  <c r="AM62" i="3" s="1"/>
  <c r="AK13" i="3"/>
  <c r="B12" i="11"/>
  <c r="B13" i="11" s="1"/>
  <c r="C11" i="11"/>
  <c r="B7" i="11"/>
  <c r="B17" i="11" s="1"/>
  <c r="G4" i="16" l="1"/>
  <c r="D5" i="19"/>
  <c r="B3" i="19"/>
  <c r="C3" i="18"/>
  <c r="T3" i="18" s="1"/>
  <c r="D4" i="18"/>
  <c r="B3" i="18"/>
  <c r="J2" i="18"/>
  <c r="C2" i="15"/>
  <c r="J2" i="15" s="1"/>
  <c r="D3" i="15"/>
  <c r="K2" i="15"/>
  <c r="B3" i="15"/>
  <c r="AK15" i="15"/>
  <c r="AL34" i="14"/>
  <c r="AK15" i="14"/>
  <c r="B3" i="14"/>
  <c r="AL33" i="14"/>
  <c r="D3" i="14"/>
  <c r="J2" i="14"/>
  <c r="K2" i="14"/>
  <c r="L2" i="14"/>
  <c r="L3" i="14"/>
  <c r="D4" i="13"/>
  <c r="D6" i="13"/>
  <c r="B7" i="13"/>
  <c r="K7" i="13" s="1"/>
  <c r="D11" i="13"/>
  <c r="H11" i="13" s="1"/>
  <c r="D8" i="13"/>
  <c r="H8" i="13" s="1"/>
  <c r="D9" i="13"/>
  <c r="H9" i="13" s="1"/>
  <c r="D10" i="13"/>
  <c r="H10" i="13" s="1"/>
  <c r="D5" i="13"/>
  <c r="B3" i="13"/>
  <c r="K3" i="13" s="1"/>
  <c r="AL33" i="3"/>
  <c r="AK14" i="3"/>
  <c r="B18" i="11"/>
  <c r="B14" i="11"/>
  <c r="C12" i="11"/>
  <c r="C13" i="11" s="1"/>
  <c r="B23" i="11"/>
  <c r="B4" i="19" l="1"/>
  <c r="K3" i="19"/>
  <c r="J3" i="19"/>
  <c r="L3" i="19"/>
  <c r="D6" i="19"/>
  <c r="C5" i="19"/>
  <c r="C4" i="18"/>
  <c r="T4" i="18" s="1"/>
  <c r="D5" i="18"/>
  <c r="J3" i="18"/>
  <c r="L3" i="18"/>
  <c r="B4" i="18"/>
  <c r="K3" i="18"/>
  <c r="D4" i="15"/>
  <c r="C3" i="15"/>
  <c r="T3" i="15" s="1"/>
  <c r="AL35" i="15"/>
  <c r="AK16" i="15"/>
  <c r="B4" i="15"/>
  <c r="L3" i="15"/>
  <c r="K3" i="15"/>
  <c r="J3" i="15"/>
  <c r="AL35" i="14"/>
  <c r="AK16" i="14"/>
  <c r="B4" i="14"/>
  <c r="K3" i="14"/>
  <c r="D4" i="14"/>
  <c r="C3" i="14"/>
  <c r="T3" i="14" s="1"/>
  <c r="L3" i="13"/>
  <c r="M3" i="13"/>
  <c r="L7" i="13"/>
  <c r="M7" i="13"/>
  <c r="K10" i="13"/>
  <c r="K9" i="13"/>
  <c r="H4" i="13"/>
  <c r="K4" i="13"/>
  <c r="H5" i="13"/>
  <c r="K5" i="13"/>
  <c r="K8" i="13"/>
  <c r="H6" i="13"/>
  <c r="K6" i="13"/>
  <c r="K11" i="13"/>
  <c r="AK15" i="3"/>
  <c r="AL34" i="3"/>
  <c r="B24" i="11"/>
  <c r="B15" i="11"/>
  <c r="C14" i="11"/>
  <c r="B19" i="11"/>
  <c r="K4" i="19" l="1"/>
  <c r="J4" i="19"/>
  <c r="B5" i="19"/>
  <c r="D7" i="19"/>
  <c r="C6" i="19"/>
  <c r="L4" i="19"/>
  <c r="L5" i="19"/>
  <c r="L4" i="18"/>
  <c r="C5" i="18"/>
  <c r="D6" i="18"/>
  <c r="B5" i="18"/>
  <c r="K4" i="18"/>
  <c r="J4" i="18"/>
  <c r="C4" i="15"/>
  <c r="T4" i="15" s="1"/>
  <c r="D5" i="15"/>
  <c r="J4" i="15"/>
  <c r="B5" i="15"/>
  <c r="K4" i="15"/>
  <c r="L4" i="15"/>
  <c r="AL36" i="15"/>
  <c r="AK17" i="15"/>
  <c r="C4" i="14"/>
  <c r="T4" i="14" s="1"/>
  <c r="D5" i="14"/>
  <c r="AL36" i="14"/>
  <c r="AK17" i="14"/>
  <c r="J3" i="14"/>
  <c r="J4" i="14"/>
  <c r="B5" i="14"/>
  <c r="K4" i="14"/>
  <c r="L4" i="14"/>
  <c r="L5" i="13"/>
  <c r="M5" i="13"/>
  <c r="L8" i="13"/>
  <c r="M8" i="13"/>
  <c r="L9" i="13"/>
  <c r="M9" i="13"/>
  <c r="L4" i="13"/>
  <c r="M4" i="13"/>
  <c r="L10" i="13"/>
  <c r="M10" i="13"/>
  <c r="L11" i="13"/>
  <c r="M11" i="13"/>
  <c r="L6" i="13"/>
  <c r="M6" i="13"/>
  <c r="AK16" i="3"/>
  <c r="AL35" i="3"/>
  <c r="B20" i="11"/>
  <c r="B16" i="11"/>
  <c r="C15" i="11"/>
  <c r="B25" i="11"/>
  <c r="B6" i="19" l="1"/>
  <c r="K5" i="19"/>
  <c r="J5" i="19"/>
  <c r="D8" i="19"/>
  <c r="C7" i="19"/>
  <c r="B6" i="18"/>
  <c r="K5" i="18"/>
  <c r="J5" i="18"/>
  <c r="L5" i="18"/>
  <c r="C6" i="18"/>
  <c r="D7" i="18"/>
  <c r="L6" i="18"/>
  <c r="B6" i="15"/>
  <c r="K5" i="15"/>
  <c r="L5" i="15"/>
  <c r="AK18" i="15"/>
  <c r="AL37" i="15"/>
  <c r="D6" i="15"/>
  <c r="C5" i="15"/>
  <c r="J5" i="15" s="1"/>
  <c r="L6" i="15"/>
  <c r="B6" i="14"/>
  <c r="K5" i="14"/>
  <c r="AK18" i="14"/>
  <c r="AL37" i="14"/>
  <c r="L5" i="14"/>
  <c r="C5" i="14"/>
  <c r="J5" i="14" s="1"/>
  <c r="D6" i="14"/>
  <c r="AK17" i="3"/>
  <c r="AL36" i="3"/>
  <c r="B26" i="11"/>
  <c r="C16" i="11"/>
  <c r="C17" i="11" s="1"/>
  <c r="C18" i="11" s="1"/>
  <c r="C19" i="11" s="1"/>
  <c r="C20" i="11" s="1"/>
  <c r="B21" i="11"/>
  <c r="D9" i="19" l="1"/>
  <c r="C8" i="19"/>
  <c r="J6" i="19"/>
  <c r="B7" i="19"/>
  <c r="K6" i="19"/>
  <c r="L6" i="19"/>
  <c r="L7" i="19"/>
  <c r="C7" i="18"/>
  <c r="D8" i="18"/>
  <c r="B7" i="18"/>
  <c r="K6" i="18"/>
  <c r="J6" i="18"/>
  <c r="AL38" i="15"/>
  <c r="AK19" i="15"/>
  <c r="C6" i="15"/>
  <c r="D7" i="15"/>
  <c r="B7" i="15"/>
  <c r="K6" i="15"/>
  <c r="J6" i="15"/>
  <c r="L7" i="15"/>
  <c r="C6" i="14"/>
  <c r="D7" i="14"/>
  <c r="AL38" i="14"/>
  <c r="AK19" i="14"/>
  <c r="K6" i="14"/>
  <c r="B7" i="14"/>
  <c r="J6" i="14"/>
  <c r="L6" i="14"/>
  <c r="AK18" i="3"/>
  <c r="AL37" i="3"/>
  <c r="B22" i="11"/>
  <c r="C21" i="11"/>
  <c r="B27" i="11"/>
  <c r="B8" i="19" l="1"/>
  <c r="K7" i="19"/>
  <c r="J7" i="19"/>
  <c r="D10" i="19"/>
  <c r="C9" i="19"/>
  <c r="B8" i="18"/>
  <c r="K7" i="18"/>
  <c r="J7" i="18"/>
  <c r="L7" i="18"/>
  <c r="L8" i="18"/>
  <c r="C8" i="18"/>
  <c r="D9" i="18"/>
  <c r="B8" i="15"/>
  <c r="K7" i="15"/>
  <c r="J7" i="15"/>
  <c r="AL39" i="15"/>
  <c r="AK20" i="15"/>
  <c r="D8" i="15"/>
  <c r="C7" i="15"/>
  <c r="B8" i="14"/>
  <c r="K7" i="14"/>
  <c r="L7" i="14"/>
  <c r="AL39" i="14"/>
  <c r="AK20" i="14"/>
  <c r="C7" i="14"/>
  <c r="J7" i="14" s="1"/>
  <c r="D8" i="14"/>
  <c r="L8" i="14"/>
  <c r="AK19" i="3"/>
  <c r="AL38" i="3"/>
  <c r="B28" i="11"/>
  <c r="C22" i="11"/>
  <c r="C23" i="11" s="1"/>
  <c r="C24" i="11" s="1"/>
  <c r="C25" i="11" s="1"/>
  <c r="C26" i="11" s="1"/>
  <c r="C27" i="11" s="1"/>
  <c r="C10" i="19" l="1"/>
  <c r="D11" i="19"/>
  <c r="J8" i="19"/>
  <c r="K8" i="19"/>
  <c r="B9" i="19"/>
  <c r="L8" i="19"/>
  <c r="D10" i="18"/>
  <c r="C9" i="18"/>
  <c r="B9" i="18"/>
  <c r="K8" i="18"/>
  <c r="J8" i="18"/>
  <c r="AK21" i="15"/>
  <c r="AL40" i="15"/>
  <c r="B9" i="15"/>
  <c r="K8" i="15"/>
  <c r="J8" i="15"/>
  <c r="L9" i="15"/>
  <c r="C8" i="15"/>
  <c r="D9" i="15"/>
  <c r="L8" i="15"/>
  <c r="C8" i="14"/>
  <c r="D9" i="14"/>
  <c r="AK21" i="14"/>
  <c r="AL40" i="14"/>
  <c r="K8" i="14"/>
  <c r="B9" i="14"/>
  <c r="J8" i="14"/>
  <c r="AK20" i="3"/>
  <c r="AL39" i="3"/>
  <c r="C28" i="11"/>
  <c r="J9" i="19" l="1"/>
  <c r="B10" i="19"/>
  <c r="K9" i="19"/>
  <c r="L10" i="19"/>
  <c r="L9" i="19"/>
  <c r="D12" i="19"/>
  <c r="C11" i="19"/>
  <c r="B10" i="18"/>
  <c r="K9" i="18"/>
  <c r="J9" i="18"/>
  <c r="L10" i="18"/>
  <c r="L9" i="18"/>
  <c r="C10" i="18"/>
  <c r="D11" i="18"/>
  <c r="C9" i="15"/>
  <c r="D10" i="15"/>
  <c r="B10" i="15"/>
  <c r="K9" i="15"/>
  <c r="J9" i="15"/>
  <c r="AL41" i="15"/>
  <c r="AK22" i="15"/>
  <c r="AL42" i="15" s="1"/>
  <c r="AL41" i="14"/>
  <c r="AK22" i="14"/>
  <c r="AL42" i="14" s="1"/>
  <c r="B10" i="14"/>
  <c r="K9" i="14"/>
  <c r="L9" i="14"/>
  <c r="C9" i="14"/>
  <c r="J9" i="14" s="1"/>
  <c r="D10" i="14"/>
  <c r="AK21" i="3"/>
  <c r="AL40" i="3"/>
  <c r="W8" i="3"/>
  <c r="S2" i="3" s="1"/>
  <c r="W8" i="6"/>
  <c r="S2" i="6" s="1"/>
  <c r="B2" i="6"/>
  <c r="K10" i="19" l="1"/>
  <c r="J10" i="19"/>
  <c r="B11" i="19"/>
  <c r="C12" i="19"/>
  <c r="D13" i="19"/>
  <c r="D12" i="18"/>
  <c r="C11" i="18"/>
  <c r="B11" i="18"/>
  <c r="K10" i="18"/>
  <c r="J10" i="18"/>
  <c r="B11" i="15"/>
  <c r="K10" i="15"/>
  <c r="L10" i="15"/>
  <c r="C10" i="15"/>
  <c r="J10" i="15" s="1"/>
  <c r="D11" i="15"/>
  <c r="D11" i="14"/>
  <c r="C10" i="14"/>
  <c r="L10" i="14"/>
  <c r="B11" i="14"/>
  <c r="K10" i="14"/>
  <c r="J10" i="14"/>
  <c r="AK22" i="3"/>
  <c r="AL42" i="3" s="1"/>
  <c r="AL41" i="3"/>
  <c r="D2" i="6"/>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C2" i="10"/>
  <c r="D2" i="10" s="1"/>
  <c r="E2" i="10" s="1"/>
  <c r="F2" i="10" s="1"/>
  <c r="G2" i="10" s="1"/>
  <c r="H2" i="10" s="1"/>
  <c r="I2" i="10" s="1"/>
  <c r="J2" i="10" s="1"/>
  <c r="K2" i="10" s="1"/>
  <c r="L2" i="10" s="1"/>
  <c r="M2" i="10" s="1"/>
  <c r="N2" i="10" s="1"/>
  <c r="O2" i="10" s="1"/>
  <c r="P2" i="10" s="1"/>
  <c r="Q2" i="10" s="1"/>
  <c r="R2" i="10" s="1"/>
  <c r="S2" i="10" s="1"/>
  <c r="T2" i="10" s="1"/>
  <c r="U2" i="10" s="1"/>
  <c r="V2" i="10" s="1"/>
  <c r="D2" i="3"/>
  <c r="B2" i="3"/>
  <c r="D14" i="19" l="1"/>
  <c r="C13" i="19"/>
  <c r="J11" i="19"/>
  <c r="K11" i="19"/>
  <c r="B12" i="19"/>
  <c r="L11" i="19"/>
  <c r="B12" i="18"/>
  <c r="K11" i="18"/>
  <c r="J11" i="18"/>
  <c r="L11" i="18"/>
  <c r="C12" i="18"/>
  <c r="D13" i="18"/>
  <c r="C11" i="15"/>
  <c r="D12" i="15"/>
  <c r="B12" i="15"/>
  <c r="K11" i="15"/>
  <c r="J11" i="15"/>
  <c r="L11" i="15"/>
  <c r="B12" i="14"/>
  <c r="K11" i="14"/>
  <c r="L11" i="14"/>
  <c r="C11" i="14"/>
  <c r="J11" i="14" s="1"/>
  <c r="D12" i="14"/>
  <c r="C2" i="6"/>
  <c r="J2" i="6" s="1"/>
  <c r="D3" i="6"/>
  <c r="D4" i="6" s="1"/>
  <c r="C2" i="3"/>
  <c r="D3" i="3"/>
  <c r="D4" i="3" s="1"/>
  <c r="J2" i="3"/>
  <c r="K2" i="3"/>
  <c r="L2" i="6"/>
  <c r="K2" i="6"/>
  <c r="AL33" i="6"/>
  <c r="AL34" i="6" s="1"/>
  <c r="AL35" i="6" s="1"/>
  <c r="AL36" i="6" s="1"/>
  <c r="AI3" i="6"/>
  <c r="AI4" i="6" s="1"/>
  <c r="AI5" i="6" s="1"/>
  <c r="AI6" i="6" s="1"/>
  <c r="AI7" i="6" s="1"/>
  <c r="AI8" i="6" s="1"/>
  <c r="AI9" i="6" s="1"/>
  <c r="AI10" i="6" s="1"/>
  <c r="AI11" i="6" s="1"/>
  <c r="AI12" i="6" s="1"/>
  <c r="AI13" i="6" s="1"/>
  <c r="AI14" i="6" s="1"/>
  <c r="AI15" i="6" s="1"/>
  <c r="AI16" i="6" s="1"/>
  <c r="AI17" i="6" s="1"/>
  <c r="AI18" i="6" s="1"/>
  <c r="AI19" i="6" s="1"/>
  <c r="AI20" i="6" s="1"/>
  <c r="AI21" i="6" s="1"/>
  <c r="AI22" i="6" s="1"/>
  <c r="AI23" i="6" s="1"/>
  <c r="AI24" i="6" s="1"/>
  <c r="AI25" i="6" s="1"/>
  <c r="AI26" i="6" s="1"/>
  <c r="AI27" i="6" s="1"/>
  <c r="AI28" i="6" s="1"/>
  <c r="AI29" i="6" s="1"/>
  <c r="AI30" i="6" s="1"/>
  <c r="AI31" i="6" s="1"/>
  <c r="AI32" i="6" s="1"/>
  <c r="AI33" i="6" s="1"/>
  <c r="AI34" i="6" s="1"/>
  <c r="AI35" i="6" s="1"/>
  <c r="AI36" i="6" s="1"/>
  <c r="AI37" i="6" s="1"/>
  <c r="AI38" i="6" s="1"/>
  <c r="AI39" i="6" s="1"/>
  <c r="AI40" i="6" s="1"/>
  <c r="AI41" i="6" s="1"/>
  <c r="AI42" i="6" s="1"/>
  <c r="AI43" i="6" s="1"/>
  <c r="AI44" i="6" s="1"/>
  <c r="AI45" i="6" s="1"/>
  <c r="AI46" i="6" s="1"/>
  <c r="AI47" i="6" s="1"/>
  <c r="AI48" i="6" s="1"/>
  <c r="AI49" i="6" s="1"/>
  <c r="AI50" i="6" s="1"/>
  <c r="AI51" i="6" s="1"/>
  <c r="AI52" i="6" s="1"/>
  <c r="AI53" i="6" s="1"/>
  <c r="AI54" i="6" s="1"/>
  <c r="AI55" i="6" s="1"/>
  <c r="AI56" i="6" s="1"/>
  <c r="AI57" i="6" s="1"/>
  <c r="AI58" i="6" s="1"/>
  <c r="AI59" i="6" s="1"/>
  <c r="AI60" i="6" s="1"/>
  <c r="AI61" i="6" s="1"/>
  <c r="AI62" i="6" s="1"/>
  <c r="AH3" i="6"/>
  <c r="AH4" i="6" s="1"/>
  <c r="AH5" i="6" s="1"/>
  <c r="AH6" i="6" s="1"/>
  <c r="AH7" i="6" s="1"/>
  <c r="AH8" i="6" s="1"/>
  <c r="AH9" i="6" s="1"/>
  <c r="AH10" i="6" s="1"/>
  <c r="AH11" i="6" s="1"/>
  <c r="AH12" i="6" s="1"/>
  <c r="AH13" i="6" s="1"/>
  <c r="AH14" i="6" s="1"/>
  <c r="AH15" i="6" s="1"/>
  <c r="AH16" i="6" s="1"/>
  <c r="AH17" i="6" s="1"/>
  <c r="AH18" i="6" s="1"/>
  <c r="AH19" i="6" s="1"/>
  <c r="AH20" i="6" s="1"/>
  <c r="AH21" i="6" s="1"/>
  <c r="AH22" i="6" s="1"/>
  <c r="AH23" i="6" s="1"/>
  <c r="AH24" i="6" s="1"/>
  <c r="AH25" i="6" s="1"/>
  <c r="AH26" i="6" s="1"/>
  <c r="AH27" i="6" s="1"/>
  <c r="AH28" i="6" s="1"/>
  <c r="AH29" i="6" s="1"/>
  <c r="AH30" i="6" s="1"/>
  <c r="AH31" i="6" s="1"/>
  <c r="AH32" i="6" s="1"/>
  <c r="AH33" i="6" s="1"/>
  <c r="AH34" i="6" s="1"/>
  <c r="AH35" i="6" s="1"/>
  <c r="AH36" i="6" s="1"/>
  <c r="AH37" i="6" s="1"/>
  <c r="AH38" i="6" s="1"/>
  <c r="AH39" i="6" s="1"/>
  <c r="AH40" i="6" s="1"/>
  <c r="AH41" i="6" s="1"/>
  <c r="AH42" i="6" s="1"/>
  <c r="AH43" i="6" s="1"/>
  <c r="AH44" i="6" s="1"/>
  <c r="AH45" i="6" s="1"/>
  <c r="AH46" i="6" s="1"/>
  <c r="AH47" i="6" s="1"/>
  <c r="AH48" i="6" s="1"/>
  <c r="AH49" i="6" s="1"/>
  <c r="AH50" i="6" s="1"/>
  <c r="AH51" i="6" s="1"/>
  <c r="AH52" i="6" s="1"/>
  <c r="AH53" i="6" s="1"/>
  <c r="AH54" i="6" s="1"/>
  <c r="AH55" i="6" s="1"/>
  <c r="AH56" i="6" s="1"/>
  <c r="AH57" i="6" s="1"/>
  <c r="AH58" i="6" s="1"/>
  <c r="AH59" i="6" s="1"/>
  <c r="AH60" i="6" s="1"/>
  <c r="AH61" i="6" s="1"/>
  <c r="AH62" i="6" s="1"/>
  <c r="AG3" i="6"/>
  <c r="AG4" i="6" s="1"/>
  <c r="AG5" i="6" s="1"/>
  <c r="AG6" i="6" s="1"/>
  <c r="AG7" i="6" s="1"/>
  <c r="AG8" i="6" s="1"/>
  <c r="AG9" i="6" s="1"/>
  <c r="AG10" i="6" s="1"/>
  <c r="AG11" i="6" s="1"/>
  <c r="AG12" i="6" s="1"/>
  <c r="AG13" i="6" s="1"/>
  <c r="AG14" i="6" s="1"/>
  <c r="AG15" i="6" s="1"/>
  <c r="AG16" i="6" s="1"/>
  <c r="AG17" i="6" s="1"/>
  <c r="AG18" i="6" s="1"/>
  <c r="AG19" i="6" s="1"/>
  <c r="AG20" i="6" s="1"/>
  <c r="AG21" i="6" s="1"/>
  <c r="AG22" i="6" s="1"/>
  <c r="AG23" i="6" s="1"/>
  <c r="AG24" i="6" s="1"/>
  <c r="AG25" i="6" s="1"/>
  <c r="AG26" i="6" s="1"/>
  <c r="AG27" i="6" s="1"/>
  <c r="AG28" i="6" s="1"/>
  <c r="AG29" i="6" s="1"/>
  <c r="AG30" i="6" s="1"/>
  <c r="AG31" i="6" s="1"/>
  <c r="AG32" i="6" s="1"/>
  <c r="AG33" i="6" s="1"/>
  <c r="AG34" i="6" s="1"/>
  <c r="AG35" i="6" s="1"/>
  <c r="AG36" i="6" s="1"/>
  <c r="AG37" i="6" s="1"/>
  <c r="AG38" i="6" s="1"/>
  <c r="AG39" i="6" s="1"/>
  <c r="AG40" i="6" s="1"/>
  <c r="AG41" i="6" s="1"/>
  <c r="AG42" i="6" s="1"/>
  <c r="AG43" i="6" s="1"/>
  <c r="AG44" i="6" s="1"/>
  <c r="AG45" i="6" s="1"/>
  <c r="AG46" i="6" s="1"/>
  <c r="AG47" i="6" s="1"/>
  <c r="AG48" i="6" s="1"/>
  <c r="AG49" i="6" s="1"/>
  <c r="AG50" i="6" s="1"/>
  <c r="AG51" i="6" s="1"/>
  <c r="AG52" i="6" s="1"/>
  <c r="AG53" i="6" s="1"/>
  <c r="AG54" i="6" s="1"/>
  <c r="AG55" i="6" s="1"/>
  <c r="AG56" i="6" s="1"/>
  <c r="AG57" i="6" s="1"/>
  <c r="AG58" i="6" s="1"/>
  <c r="AG59" i="6" s="1"/>
  <c r="AG60" i="6" s="1"/>
  <c r="AG61" i="6" s="1"/>
  <c r="AG62" i="6" s="1"/>
  <c r="AF3" i="6"/>
  <c r="AF4" i="6" s="1"/>
  <c r="AF5" i="6" s="1"/>
  <c r="AF6" i="6" s="1"/>
  <c r="AF7" i="6" s="1"/>
  <c r="AF8" i="6" s="1"/>
  <c r="AF9" i="6" s="1"/>
  <c r="AF10" i="6" s="1"/>
  <c r="AF11" i="6" s="1"/>
  <c r="AF12" i="6" s="1"/>
  <c r="AF13" i="6" s="1"/>
  <c r="AF14" i="6" s="1"/>
  <c r="AF15" i="6" s="1"/>
  <c r="AF16" i="6" s="1"/>
  <c r="AF17" i="6" s="1"/>
  <c r="AF18" i="6" s="1"/>
  <c r="AF19" i="6" s="1"/>
  <c r="AF20" i="6" s="1"/>
  <c r="AF21" i="6" s="1"/>
  <c r="AF22" i="6" s="1"/>
  <c r="AF23" i="6" s="1"/>
  <c r="AF24" i="6" s="1"/>
  <c r="AF25" i="6" s="1"/>
  <c r="AF26" i="6" s="1"/>
  <c r="AF27" i="6" s="1"/>
  <c r="AF28" i="6" s="1"/>
  <c r="AF29" i="6" s="1"/>
  <c r="AF30" i="6" s="1"/>
  <c r="AF31" i="6" s="1"/>
  <c r="AF32" i="6" s="1"/>
  <c r="AF33" i="6" s="1"/>
  <c r="AF34" i="6" s="1"/>
  <c r="AF35" i="6" s="1"/>
  <c r="AF36" i="6" s="1"/>
  <c r="AF37" i="6" s="1"/>
  <c r="AF38" i="6" s="1"/>
  <c r="AF39" i="6" s="1"/>
  <c r="AF40" i="6" s="1"/>
  <c r="AF41" i="6" s="1"/>
  <c r="AF42" i="6" s="1"/>
  <c r="AF43" i="6" s="1"/>
  <c r="AF44" i="6" s="1"/>
  <c r="AF45" i="6" s="1"/>
  <c r="AF46" i="6" s="1"/>
  <c r="AF47" i="6" s="1"/>
  <c r="AF48" i="6" s="1"/>
  <c r="AF49" i="6" s="1"/>
  <c r="AF50" i="6" s="1"/>
  <c r="AF51" i="6" s="1"/>
  <c r="AF52" i="6" s="1"/>
  <c r="AF53" i="6" s="1"/>
  <c r="AF54" i="6" s="1"/>
  <c r="AF55" i="6" s="1"/>
  <c r="AF56" i="6" s="1"/>
  <c r="AF57" i="6" s="1"/>
  <c r="AF58" i="6" s="1"/>
  <c r="AF59" i="6" s="1"/>
  <c r="AF60" i="6" s="1"/>
  <c r="AF61" i="6" s="1"/>
  <c r="AF62" i="6" s="1"/>
  <c r="AE3" i="6"/>
  <c r="AE4" i="6" s="1"/>
  <c r="AE5" i="6" s="1"/>
  <c r="AE6" i="6" s="1"/>
  <c r="AE7" i="6" s="1"/>
  <c r="AE8" i="6" s="1"/>
  <c r="AE9" i="6" s="1"/>
  <c r="AE10" i="6" s="1"/>
  <c r="AE11" i="6" s="1"/>
  <c r="AE12" i="6" s="1"/>
  <c r="AE13" i="6" s="1"/>
  <c r="AE14" i="6" s="1"/>
  <c r="AE15" i="6" s="1"/>
  <c r="AE16" i="6" s="1"/>
  <c r="AE17" i="6" s="1"/>
  <c r="AE18" i="6" s="1"/>
  <c r="AE19" i="6" s="1"/>
  <c r="AE20" i="6" s="1"/>
  <c r="AE21" i="6" s="1"/>
  <c r="AE22" i="6" s="1"/>
  <c r="AE23" i="6" s="1"/>
  <c r="AE24" i="6" s="1"/>
  <c r="AE25" i="6" s="1"/>
  <c r="AE26" i="6" s="1"/>
  <c r="AE27" i="6" s="1"/>
  <c r="AE28" i="6" s="1"/>
  <c r="AE29" i="6" s="1"/>
  <c r="AE30" i="6" s="1"/>
  <c r="AE31" i="6" s="1"/>
  <c r="AE32" i="6" s="1"/>
  <c r="AE33" i="6" s="1"/>
  <c r="AE34" i="6" s="1"/>
  <c r="AE35" i="6" s="1"/>
  <c r="AE36" i="6" s="1"/>
  <c r="AE37" i="6" s="1"/>
  <c r="AE38" i="6" s="1"/>
  <c r="AE39" i="6" s="1"/>
  <c r="AE40" i="6" s="1"/>
  <c r="AE41" i="6" s="1"/>
  <c r="AE42" i="6" s="1"/>
  <c r="AE43" i="6" s="1"/>
  <c r="AE44" i="6" s="1"/>
  <c r="AE45" i="6" s="1"/>
  <c r="AE46" i="6" s="1"/>
  <c r="AE47" i="6" s="1"/>
  <c r="AE48" i="6" s="1"/>
  <c r="AE49" i="6" s="1"/>
  <c r="AE50" i="6" s="1"/>
  <c r="AE51" i="6" s="1"/>
  <c r="AE52" i="6" s="1"/>
  <c r="AE53" i="6" s="1"/>
  <c r="AE54" i="6" s="1"/>
  <c r="AE55" i="6" s="1"/>
  <c r="AE56" i="6" s="1"/>
  <c r="AE57" i="6" s="1"/>
  <c r="AE58" i="6" s="1"/>
  <c r="AE59" i="6" s="1"/>
  <c r="AE60" i="6" s="1"/>
  <c r="AE61" i="6" s="1"/>
  <c r="AE62" i="6" s="1"/>
  <c r="B3" i="6"/>
  <c r="A2" i="6"/>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F3" i="3"/>
  <c r="AF4" i="3" s="1"/>
  <c r="AF5" i="3" s="1"/>
  <c r="AF6" i="3" s="1"/>
  <c r="AF7" i="3" s="1"/>
  <c r="AF8" i="3" s="1"/>
  <c r="AF9" i="3" s="1"/>
  <c r="AF10" i="3" s="1"/>
  <c r="AF11" i="3" s="1"/>
  <c r="AF12" i="3" s="1"/>
  <c r="AF13" i="3" s="1"/>
  <c r="AF14" i="3" s="1"/>
  <c r="AF15" i="3" s="1"/>
  <c r="AF16" i="3" s="1"/>
  <c r="AF17" i="3" s="1"/>
  <c r="AF18" i="3" s="1"/>
  <c r="AF19" i="3" s="1"/>
  <c r="AF20" i="3" s="1"/>
  <c r="AF21" i="3" s="1"/>
  <c r="AF22" i="3" s="1"/>
  <c r="AF23" i="3" s="1"/>
  <c r="AF24" i="3" s="1"/>
  <c r="AF25" i="3" s="1"/>
  <c r="AF26" i="3" s="1"/>
  <c r="AF27" i="3" s="1"/>
  <c r="AF28" i="3" s="1"/>
  <c r="AF29" i="3" s="1"/>
  <c r="AF30" i="3" s="1"/>
  <c r="AF31" i="3" s="1"/>
  <c r="AF32" i="3" s="1"/>
  <c r="AF33" i="3" s="1"/>
  <c r="AF34" i="3" s="1"/>
  <c r="AF35" i="3" s="1"/>
  <c r="AF36" i="3" s="1"/>
  <c r="AF37" i="3" s="1"/>
  <c r="AF38" i="3" s="1"/>
  <c r="AF39" i="3" s="1"/>
  <c r="AF40" i="3" s="1"/>
  <c r="AF41" i="3" s="1"/>
  <c r="AF42" i="3" s="1"/>
  <c r="AF43" i="3" s="1"/>
  <c r="AF44" i="3" s="1"/>
  <c r="AF45" i="3" s="1"/>
  <c r="AF46" i="3" s="1"/>
  <c r="AF47" i="3" s="1"/>
  <c r="AF48" i="3" s="1"/>
  <c r="AF49" i="3" s="1"/>
  <c r="AF50" i="3" s="1"/>
  <c r="AF51" i="3" s="1"/>
  <c r="AF52" i="3" s="1"/>
  <c r="AF53" i="3" s="1"/>
  <c r="AF54" i="3" s="1"/>
  <c r="AF55" i="3" s="1"/>
  <c r="AF56" i="3" s="1"/>
  <c r="AF57" i="3" s="1"/>
  <c r="AF58" i="3" s="1"/>
  <c r="AF59" i="3" s="1"/>
  <c r="AF60" i="3" s="1"/>
  <c r="AF61" i="3" s="1"/>
  <c r="AF62" i="3" s="1"/>
  <c r="AG3" i="3"/>
  <c r="AG4" i="3" s="1"/>
  <c r="AG5" i="3" s="1"/>
  <c r="AG6" i="3" s="1"/>
  <c r="AG7" i="3" s="1"/>
  <c r="AG8" i="3" s="1"/>
  <c r="AG9" i="3" s="1"/>
  <c r="AG10" i="3" s="1"/>
  <c r="AG11" i="3" s="1"/>
  <c r="AG12" i="3" s="1"/>
  <c r="AG13" i="3" s="1"/>
  <c r="AG14" i="3" s="1"/>
  <c r="AG15" i="3" s="1"/>
  <c r="AG16" i="3" s="1"/>
  <c r="AG17" i="3" s="1"/>
  <c r="AG18" i="3" s="1"/>
  <c r="AG19" i="3" s="1"/>
  <c r="AG20" i="3" s="1"/>
  <c r="AG21" i="3" s="1"/>
  <c r="AG22" i="3" s="1"/>
  <c r="AG23" i="3" s="1"/>
  <c r="AG24" i="3" s="1"/>
  <c r="AG25" i="3" s="1"/>
  <c r="AG26" i="3" s="1"/>
  <c r="AG27" i="3" s="1"/>
  <c r="AG28" i="3" s="1"/>
  <c r="AG29" i="3" s="1"/>
  <c r="AG30" i="3" s="1"/>
  <c r="AG31" i="3" s="1"/>
  <c r="AG32" i="3" s="1"/>
  <c r="AG33" i="3" s="1"/>
  <c r="AG34" i="3" s="1"/>
  <c r="AG35" i="3" s="1"/>
  <c r="AG36" i="3" s="1"/>
  <c r="AG37" i="3" s="1"/>
  <c r="AG38" i="3" s="1"/>
  <c r="AG39" i="3" s="1"/>
  <c r="AG40" i="3" s="1"/>
  <c r="AG41" i="3" s="1"/>
  <c r="AG42" i="3" s="1"/>
  <c r="AG43" i="3" s="1"/>
  <c r="AG44" i="3" s="1"/>
  <c r="AG45" i="3" s="1"/>
  <c r="AG46" i="3" s="1"/>
  <c r="AG47" i="3" s="1"/>
  <c r="AG48" i="3" s="1"/>
  <c r="AG49" i="3" s="1"/>
  <c r="AG50" i="3" s="1"/>
  <c r="AG51" i="3" s="1"/>
  <c r="AG52" i="3" s="1"/>
  <c r="AG53" i="3" s="1"/>
  <c r="AG54" i="3" s="1"/>
  <c r="AG55" i="3" s="1"/>
  <c r="AG56" i="3" s="1"/>
  <c r="AG57" i="3" s="1"/>
  <c r="AG58" i="3" s="1"/>
  <c r="AG59" i="3" s="1"/>
  <c r="AG60" i="3" s="1"/>
  <c r="AG61" i="3" s="1"/>
  <c r="AG62" i="3" s="1"/>
  <c r="AH3" i="3"/>
  <c r="AH4" i="3" s="1"/>
  <c r="AH5" i="3" s="1"/>
  <c r="AH6" i="3" s="1"/>
  <c r="AH7" i="3" s="1"/>
  <c r="AH8" i="3" s="1"/>
  <c r="AH9" i="3" s="1"/>
  <c r="AH10" i="3" s="1"/>
  <c r="AH11" i="3" s="1"/>
  <c r="AH12" i="3" s="1"/>
  <c r="AH13" i="3" s="1"/>
  <c r="AH14" i="3" s="1"/>
  <c r="AH15" i="3" s="1"/>
  <c r="AH16" i="3" s="1"/>
  <c r="AH17" i="3" s="1"/>
  <c r="AH18" i="3" s="1"/>
  <c r="AH19" i="3" s="1"/>
  <c r="AH20" i="3" s="1"/>
  <c r="AH21" i="3" s="1"/>
  <c r="AH22" i="3" s="1"/>
  <c r="AH23" i="3" s="1"/>
  <c r="AH24" i="3" s="1"/>
  <c r="AH25" i="3" s="1"/>
  <c r="AH26" i="3" s="1"/>
  <c r="AH27" i="3" s="1"/>
  <c r="AH28" i="3" s="1"/>
  <c r="AH29" i="3" s="1"/>
  <c r="AH30" i="3" s="1"/>
  <c r="AH31" i="3" s="1"/>
  <c r="AH32" i="3" s="1"/>
  <c r="AH33" i="3" s="1"/>
  <c r="AH34" i="3" s="1"/>
  <c r="AH35" i="3" s="1"/>
  <c r="AH36" i="3" s="1"/>
  <c r="AH37" i="3" s="1"/>
  <c r="AH38" i="3" s="1"/>
  <c r="AH39" i="3" s="1"/>
  <c r="AH40" i="3" s="1"/>
  <c r="AH41" i="3" s="1"/>
  <c r="AH42" i="3" s="1"/>
  <c r="AH43" i="3" s="1"/>
  <c r="AH44" i="3" s="1"/>
  <c r="AH45" i="3" s="1"/>
  <c r="AH46" i="3" s="1"/>
  <c r="AH47" i="3" s="1"/>
  <c r="AH48" i="3" s="1"/>
  <c r="AH49" i="3" s="1"/>
  <c r="AH50" i="3" s="1"/>
  <c r="AH51" i="3" s="1"/>
  <c r="AH52" i="3" s="1"/>
  <c r="AH53" i="3" s="1"/>
  <c r="AH54" i="3" s="1"/>
  <c r="AH55" i="3" s="1"/>
  <c r="AH56" i="3" s="1"/>
  <c r="AH57" i="3" s="1"/>
  <c r="AH58" i="3" s="1"/>
  <c r="AH59" i="3" s="1"/>
  <c r="AH60" i="3" s="1"/>
  <c r="AH61" i="3" s="1"/>
  <c r="AH62" i="3" s="1"/>
  <c r="AI3" i="3"/>
  <c r="AI4" i="3" s="1"/>
  <c r="AI5" i="3" s="1"/>
  <c r="AI6" i="3" s="1"/>
  <c r="AI7" i="3" s="1"/>
  <c r="AI8" i="3" s="1"/>
  <c r="AI9" i="3" s="1"/>
  <c r="AI10" i="3" s="1"/>
  <c r="AI11" i="3" s="1"/>
  <c r="AI12" i="3" s="1"/>
  <c r="AI13" i="3" s="1"/>
  <c r="AI14" i="3" s="1"/>
  <c r="AI15" i="3" s="1"/>
  <c r="AI16" i="3" s="1"/>
  <c r="AI17" i="3" s="1"/>
  <c r="AI18" i="3" s="1"/>
  <c r="AI19" i="3" s="1"/>
  <c r="AI20" i="3" s="1"/>
  <c r="AI21" i="3" s="1"/>
  <c r="AI22" i="3" s="1"/>
  <c r="AI23" i="3" s="1"/>
  <c r="AI24" i="3" s="1"/>
  <c r="AI25" i="3" s="1"/>
  <c r="AI26" i="3" s="1"/>
  <c r="AI27" i="3" s="1"/>
  <c r="AI28" i="3" s="1"/>
  <c r="AI29" i="3" s="1"/>
  <c r="AI30" i="3" s="1"/>
  <c r="AI31" i="3" s="1"/>
  <c r="AI32" i="3" s="1"/>
  <c r="AI33" i="3" s="1"/>
  <c r="AI34" i="3" s="1"/>
  <c r="AI35" i="3" s="1"/>
  <c r="AI36" i="3" s="1"/>
  <c r="AI37" i="3" s="1"/>
  <c r="AI38" i="3" s="1"/>
  <c r="AI39" i="3" s="1"/>
  <c r="AI40" i="3" s="1"/>
  <c r="AI41" i="3" s="1"/>
  <c r="AI42" i="3" s="1"/>
  <c r="AI43" i="3" s="1"/>
  <c r="AI44" i="3" s="1"/>
  <c r="AI45" i="3" s="1"/>
  <c r="AI46" i="3" s="1"/>
  <c r="AI47" i="3" s="1"/>
  <c r="AI48" i="3" s="1"/>
  <c r="AI49" i="3" s="1"/>
  <c r="AI50" i="3" s="1"/>
  <c r="AI51" i="3" s="1"/>
  <c r="AI52" i="3" s="1"/>
  <c r="AI53" i="3" s="1"/>
  <c r="AI54" i="3" s="1"/>
  <c r="AI55" i="3" s="1"/>
  <c r="AI56" i="3" s="1"/>
  <c r="AI57" i="3" s="1"/>
  <c r="AI58" i="3" s="1"/>
  <c r="AI59" i="3" s="1"/>
  <c r="AI60" i="3" s="1"/>
  <c r="AI61" i="3" s="1"/>
  <c r="AI62" i="3" s="1"/>
  <c r="AE3" i="3"/>
  <c r="AE4" i="3" s="1"/>
  <c r="AE5" i="3" s="1"/>
  <c r="AE6" i="3" s="1"/>
  <c r="AE7" i="3" s="1"/>
  <c r="AE8" i="3" s="1"/>
  <c r="AE9" i="3" s="1"/>
  <c r="AE10" i="3" s="1"/>
  <c r="AE11" i="3" s="1"/>
  <c r="AE12" i="3" s="1"/>
  <c r="AE13" i="3" s="1"/>
  <c r="AE14" i="3" s="1"/>
  <c r="AE15" i="3" s="1"/>
  <c r="AE16" i="3" s="1"/>
  <c r="AE17" i="3" s="1"/>
  <c r="AE18" i="3" s="1"/>
  <c r="AE19" i="3" s="1"/>
  <c r="AE20" i="3" s="1"/>
  <c r="AE21" i="3" s="1"/>
  <c r="AE22" i="3" s="1"/>
  <c r="AE23" i="3" s="1"/>
  <c r="AE24" i="3" s="1"/>
  <c r="AE25" i="3" s="1"/>
  <c r="AE26" i="3" s="1"/>
  <c r="AE27" i="3" s="1"/>
  <c r="AE28" i="3" s="1"/>
  <c r="AE29" i="3" s="1"/>
  <c r="AE30" i="3" s="1"/>
  <c r="AE31" i="3" s="1"/>
  <c r="AE32" i="3" s="1"/>
  <c r="AE33" i="3" s="1"/>
  <c r="AE34" i="3" s="1"/>
  <c r="AE35" i="3" s="1"/>
  <c r="AE36" i="3" s="1"/>
  <c r="AE37" i="3" s="1"/>
  <c r="AE38" i="3" s="1"/>
  <c r="AE39" i="3" s="1"/>
  <c r="AE40" i="3" s="1"/>
  <c r="AE41" i="3" s="1"/>
  <c r="AE42" i="3" s="1"/>
  <c r="AE43" i="3" s="1"/>
  <c r="AE44" i="3" s="1"/>
  <c r="AE45" i="3" s="1"/>
  <c r="AE46" i="3" s="1"/>
  <c r="AE47" i="3" s="1"/>
  <c r="AE48" i="3" s="1"/>
  <c r="AE49" i="3" s="1"/>
  <c r="AE50" i="3" s="1"/>
  <c r="AE51" i="3" s="1"/>
  <c r="AE52" i="3" s="1"/>
  <c r="AE53" i="3" s="1"/>
  <c r="AE54" i="3" s="1"/>
  <c r="AE55" i="3" s="1"/>
  <c r="AE56" i="3" s="1"/>
  <c r="AE57" i="3" s="1"/>
  <c r="AE58" i="3" s="1"/>
  <c r="AE59" i="3" s="1"/>
  <c r="AE60" i="3" s="1"/>
  <c r="AE61" i="3" s="1"/>
  <c r="AE62" i="3" s="1"/>
  <c r="A2" i="3"/>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K12" i="19" l="1"/>
  <c r="J12" i="19"/>
  <c r="B13" i="19"/>
  <c r="L12" i="19"/>
  <c r="C14" i="19"/>
  <c r="D15" i="19"/>
  <c r="D14" i="18"/>
  <c r="C13" i="18"/>
  <c r="B13" i="18"/>
  <c r="K12" i="18"/>
  <c r="J12" i="18"/>
  <c r="L12" i="18"/>
  <c r="B13" i="15"/>
  <c r="K12" i="15"/>
  <c r="L12" i="15"/>
  <c r="C12" i="15"/>
  <c r="J12" i="15" s="1"/>
  <c r="D13" i="15"/>
  <c r="D13" i="14"/>
  <c r="C12" i="14"/>
  <c r="B13" i="14"/>
  <c r="K12" i="14"/>
  <c r="J12" i="14"/>
  <c r="L12" i="14"/>
  <c r="K3" i="6"/>
  <c r="L3" i="6"/>
  <c r="AL37" i="6"/>
  <c r="AL38" i="6" s="1"/>
  <c r="AL39" i="6" s="1"/>
  <c r="AL40" i="6" s="1"/>
  <c r="AL41" i="6" s="1"/>
  <c r="AL42" i="6" s="1"/>
  <c r="B29" i="3"/>
  <c r="C3" i="6"/>
  <c r="J3" i="6" s="1"/>
  <c r="C3" i="3"/>
  <c r="B4" i="6"/>
  <c r="K4" i="6" s="1"/>
  <c r="K3" i="3"/>
  <c r="L3" i="3"/>
  <c r="L2" i="3"/>
  <c r="C15" i="19" l="1"/>
  <c r="D16" i="19"/>
  <c r="B14" i="19"/>
  <c r="J13" i="19"/>
  <c r="K13" i="19"/>
  <c r="L13" i="19"/>
  <c r="B14" i="18"/>
  <c r="K13" i="18"/>
  <c r="J13" i="18"/>
  <c r="L13" i="18"/>
  <c r="C14" i="18"/>
  <c r="D15" i="18"/>
  <c r="C13" i="15"/>
  <c r="D14" i="15"/>
  <c r="B14" i="15"/>
  <c r="K13" i="15"/>
  <c r="J13" i="15"/>
  <c r="L13" i="15"/>
  <c r="K13" i="14"/>
  <c r="B14" i="14"/>
  <c r="L13" i="14"/>
  <c r="C13" i="14"/>
  <c r="J13" i="14" s="1"/>
  <c r="D14" i="14"/>
  <c r="J3" i="3"/>
  <c r="T3" i="3"/>
  <c r="L4" i="6"/>
  <c r="B30" i="3"/>
  <c r="D5" i="6"/>
  <c r="C4" i="6"/>
  <c r="J4" i="6" s="1"/>
  <c r="D5" i="3"/>
  <c r="L5" i="3" s="1"/>
  <c r="C4" i="3"/>
  <c r="B5" i="6"/>
  <c r="L4" i="3"/>
  <c r="K4" i="3"/>
  <c r="K14" i="19" l="1"/>
  <c r="J14" i="19"/>
  <c r="B15" i="19"/>
  <c r="L14" i="19"/>
  <c r="D17" i="19"/>
  <c r="C16" i="19"/>
  <c r="C15" i="18"/>
  <c r="D16" i="18"/>
  <c r="J14" i="18"/>
  <c r="B15" i="18"/>
  <c r="K14" i="18"/>
  <c r="L14" i="18"/>
  <c r="B15" i="15"/>
  <c r="K14" i="15"/>
  <c r="L14" i="15"/>
  <c r="D15" i="15"/>
  <c r="C14" i="15"/>
  <c r="J14" i="15" s="1"/>
  <c r="D15" i="14"/>
  <c r="C14" i="14"/>
  <c r="B15" i="14"/>
  <c r="K14" i="14"/>
  <c r="J14" i="14"/>
  <c r="L14" i="14"/>
  <c r="J4" i="3"/>
  <c r="T4" i="3"/>
  <c r="K5" i="6"/>
  <c r="L5" i="6"/>
  <c r="B31" i="3"/>
  <c r="D6" i="6"/>
  <c r="C5" i="6"/>
  <c r="J5" i="6" s="1"/>
  <c r="D6" i="3"/>
  <c r="C5" i="3"/>
  <c r="J5" i="3" s="1"/>
  <c r="B6" i="6"/>
  <c r="K5" i="3"/>
  <c r="C17" i="19" l="1"/>
  <c r="D18" i="19"/>
  <c r="K15" i="19"/>
  <c r="J15" i="19"/>
  <c r="B16" i="19"/>
  <c r="L15" i="19"/>
  <c r="B16" i="18"/>
  <c r="K15" i="18"/>
  <c r="J15" i="18"/>
  <c r="L15" i="18"/>
  <c r="C16" i="18"/>
  <c r="D17" i="18"/>
  <c r="C15" i="15"/>
  <c r="D16" i="15"/>
  <c r="J15" i="15"/>
  <c r="B16" i="15"/>
  <c r="K15" i="15"/>
  <c r="L15" i="15"/>
  <c r="B16" i="14"/>
  <c r="K15" i="14"/>
  <c r="L15" i="14"/>
  <c r="C15" i="14"/>
  <c r="J15" i="14" s="1"/>
  <c r="D16" i="14"/>
  <c r="K6" i="6"/>
  <c r="L6" i="6"/>
  <c r="B32" i="3"/>
  <c r="D7" i="6"/>
  <c r="C6" i="6"/>
  <c r="J6" i="6" s="1"/>
  <c r="D7" i="3"/>
  <c r="C6" i="3"/>
  <c r="J6" i="3" s="1"/>
  <c r="B7" i="6"/>
  <c r="K6" i="3"/>
  <c r="L6" i="3"/>
  <c r="C18" i="19" l="1"/>
  <c r="D19" i="19"/>
  <c r="B17" i="19"/>
  <c r="K16" i="19"/>
  <c r="J16" i="19"/>
  <c r="L16" i="19"/>
  <c r="C17" i="18"/>
  <c r="D18" i="18"/>
  <c r="B17" i="18"/>
  <c r="K16" i="18"/>
  <c r="J16" i="18"/>
  <c r="L16" i="18"/>
  <c r="C16" i="15"/>
  <c r="D17" i="15"/>
  <c r="B17" i="15"/>
  <c r="K16" i="15"/>
  <c r="J16" i="15"/>
  <c r="L16" i="15"/>
  <c r="C16" i="14"/>
  <c r="D17" i="14"/>
  <c r="B17" i="14"/>
  <c r="K16" i="14"/>
  <c r="J16" i="14"/>
  <c r="L16" i="14"/>
  <c r="L7" i="6"/>
  <c r="K7" i="6"/>
  <c r="B33" i="3"/>
  <c r="D8" i="6"/>
  <c r="C7" i="6"/>
  <c r="J7" i="6" s="1"/>
  <c r="D8" i="3"/>
  <c r="C7" i="3"/>
  <c r="J7" i="3" s="1"/>
  <c r="B8" i="6"/>
  <c r="K7" i="3"/>
  <c r="L7" i="3"/>
  <c r="D20" i="19" l="1"/>
  <c r="C19" i="19"/>
  <c r="B18" i="19"/>
  <c r="J17" i="19"/>
  <c r="K17" i="19"/>
  <c r="L17" i="19"/>
  <c r="D19" i="18"/>
  <c r="C18" i="18"/>
  <c r="K17" i="18"/>
  <c r="J17" i="18"/>
  <c r="B18" i="18"/>
  <c r="L17" i="18"/>
  <c r="C17" i="15"/>
  <c r="D18" i="15"/>
  <c r="B18" i="15"/>
  <c r="K17" i="15"/>
  <c r="J17" i="15"/>
  <c r="L17" i="15"/>
  <c r="D18" i="14"/>
  <c r="C17" i="14"/>
  <c r="B18" i="14"/>
  <c r="K17" i="14"/>
  <c r="J17" i="14"/>
  <c r="L17" i="14"/>
  <c r="K8" i="6"/>
  <c r="L8" i="6"/>
  <c r="B34" i="3"/>
  <c r="D9" i="6"/>
  <c r="C8" i="6"/>
  <c r="J8" i="6" s="1"/>
  <c r="D9" i="3"/>
  <c r="C8" i="3"/>
  <c r="J8" i="3" s="1"/>
  <c r="B9" i="6"/>
  <c r="K8" i="3"/>
  <c r="L8" i="3"/>
  <c r="B19" i="19" l="1"/>
  <c r="K18" i="19"/>
  <c r="J18" i="19"/>
  <c r="L18" i="19"/>
  <c r="C20" i="19"/>
  <c r="D21" i="19"/>
  <c r="B19" i="18"/>
  <c r="K18" i="18"/>
  <c r="J18" i="18"/>
  <c r="L18" i="18"/>
  <c r="C19" i="18"/>
  <c r="D20" i="18"/>
  <c r="C18" i="15"/>
  <c r="D19" i="15"/>
  <c r="K18" i="15"/>
  <c r="J18" i="15"/>
  <c r="B19" i="15"/>
  <c r="L18" i="15"/>
  <c r="B19" i="14"/>
  <c r="K18" i="14"/>
  <c r="L18" i="14"/>
  <c r="C18" i="14"/>
  <c r="J18" i="14" s="1"/>
  <c r="D19" i="14"/>
  <c r="K9" i="6"/>
  <c r="L9" i="6"/>
  <c r="B35" i="3"/>
  <c r="D10" i="6"/>
  <c r="C9" i="6"/>
  <c r="J9" i="6" s="1"/>
  <c r="D10" i="3"/>
  <c r="L10" i="3" s="1"/>
  <c r="C9" i="3"/>
  <c r="J9" i="3" s="1"/>
  <c r="B10" i="6"/>
  <c r="K9" i="3"/>
  <c r="L9" i="3"/>
  <c r="C21" i="19" l="1"/>
  <c r="D22" i="19"/>
  <c r="B20" i="19"/>
  <c r="K19" i="19"/>
  <c r="J19" i="19"/>
  <c r="L19" i="19"/>
  <c r="D21" i="18"/>
  <c r="C20" i="18"/>
  <c r="B20" i="18"/>
  <c r="K19" i="18"/>
  <c r="J19" i="18"/>
  <c r="L19" i="18"/>
  <c r="B20" i="15"/>
  <c r="K19" i="15"/>
  <c r="L19" i="15"/>
  <c r="D20" i="15"/>
  <c r="C19" i="15"/>
  <c r="J19" i="15" s="1"/>
  <c r="C19" i="14"/>
  <c r="D20" i="14"/>
  <c r="B20" i="14"/>
  <c r="K19" i="14"/>
  <c r="J19" i="14"/>
  <c r="L19" i="14"/>
  <c r="K10" i="6"/>
  <c r="L10" i="6"/>
  <c r="B36" i="3"/>
  <c r="D11" i="6"/>
  <c r="C10" i="6"/>
  <c r="J10" i="6" s="1"/>
  <c r="D11" i="3"/>
  <c r="C10" i="3"/>
  <c r="J10" i="3" s="1"/>
  <c r="B11" i="6"/>
  <c r="K10" i="3"/>
  <c r="J20" i="19" l="1"/>
  <c r="B21" i="19"/>
  <c r="K20" i="19"/>
  <c r="L20" i="19"/>
  <c r="C22" i="19"/>
  <c r="D23" i="19"/>
  <c r="B21" i="18"/>
  <c r="K20" i="18"/>
  <c r="J20" i="18"/>
  <c r="L20" i="18"/>
  <c r="D22" i="18"/>
  <c r="C21" i="18"/>
  <c r="C20" i="15"/>
  <c r="D21" i="15"/>
  <c r="B21" i="15"/>
  <c r="K20" i="15"/>
  <c r="J20" i="15"/>
  <c r="L20" i="15"/>
  <c r="C20" i="14"/>
  <c r="D21" i="14"/>
  <c r="B21" i="14"/>
  <c r="K20" i="14"/>
  <c r="J20" i="14"/>
  <c r="L20" i="14"/>
  <c r="K11" i="6"/>
  <c r="L11" i="6"/>
  <c r="B37" i="3"/>
  <c r="D12" i="6"/>
  <c r="C11" i="6"/>
  <c r="J11" i="6" s="1"/>
  <c r="D12" i="3"/>
  <c r="C11" i="3"/>
  <c r="J11" i="3" s="1"/>
  <c r="B12" i="6"/>
  <c r="K11" i="3"/>
  <c r="L11" i="3"/>
  <c r="C23" i="19" l="1"/>
  <c r="D24" i="19"/>
  <c r="B22" i="19"/>
  <c r="K21" i="19"/>
  <c r="J21" i="19"/>
  <c r="L21" i="19"/>
  <c r="C22" i="18"/>
  <c r="D23" i="18"/>
  <c r="B22" i="18"/>
  <c r="K21" i="18"/>
  <c r="J21" i="18"/>
  <c r="L21" i="18"/>
  <c r="B22" i="15"/>
  <c r="K21" i="15"/>
  <c r="L21" i="15"/>
  <c r="C21" i="15"/>
  <c r="J21" i="15" s="1"/>
  <c r="D22" i="15"/>
  <c r="K21" i="14"/>
  <c r="B22" i="14"/>
  <c r="L21" i="14"/>
  <c r="C21" i="14"/>
  <c r="J21" i="14" s="1"/>
  <c r="D22" i="14"/>
  <c r="K12" i="6"/>
  <c r="L12" i="6"/>
  <c r="B38" i="3"/>
  <c r="D13" i="6"/>
  <c r="C12" i="6"/>
  <c r="J12" i="6" s="1"/>
  <c r="D13" i="3"/>
  <c r="C12" i="3"/>
  <c r="J12" i="3" s="1"/>
  <c r="B13" i="6"/>
  <c r="K12" i="3"/>
  <c r="L12" i="3"/>
  <c r="B23" i="19" l="1"/>
  <c r="K22" i="19"/>
  <c r="J22" i="19"/>
  <c r="L22" i="19"/>
  <c r="D25" i="19"/>
  <c r="C24" i="19"/>
  <c r="D24" i="18"/>
  <c r="C23" i="18"/>
  <c r="J22" i="18"/>
  <c r="B23" i="18"/>
  <c r="K22" i="18"/>
  <c r="L22" i="18"/>
  <c r="D23" i="15"/>
  <c r="C22" i="15"/>
  <c r="B23" i="15"/>
  <c r="K22" i="15"/>
  <c r="J22" i="15"/>
  <c r="L22" i="15"/>
  <c r="D23" i="14"/>
  <c r="C22" i="14"/>
  <c r="B23" i="14"/>
  <c r="K22" i="14"/>
  <c r="J22" i="14"/>
  <c r="L22" i="14"/>
  <c r="K13" i="6"/>
  <c r="L13" i="6"/>
  <c r="B39" i="3"/>
  <c r="D14" i="6"/>
  <c r="C13" i="6"/>
  <c r="J13" i="6" s="1"/>
  <c r="D14" i="3"/>
  <c r="C13" i="3"/>
  <c r="J13" i="3" s="1"/>
  <c r="B14" i="6"/>
  <c r="K13" i="3"/>
  <c r="L13" i="3"/>
  <c r="C25" i="19" l="1"/>
  <c r="D26" i="19"/>
  <c r="B24" i="19"/>
  <c r="K23" i="19"/>
  <c r="J23" i="19"/>
  <c r="L23" i="19"/>
  <c r="B24" i="18"/>
  <c r="K23" i="18"/>
  <c r="J23" i="18"/>
  <c r="L23" i="18"/>
  <c r="C24" i="18"/>
  <c r="D25" i="18"/>
  <c r="B24" i="15"/>
  <c r="K23" i="15"/>
  <c r="L23" i="15"/>
  <c r="C23" i="15"/>
  <c r="J23" i="15" s="1"/>
  <c r="D24" i="15"/>
  <c r="B24" i="14"/>
  <c r="K23" i="14"/>
  <c r="L23" i="14"/>
  <c r="C23" i="14"/>
  <c r="J23" i="14" s="1"/>
  <c r="D24" i="14"/>
  <c r="K14" i="6"/>
  <c r="L14" i="6"/>
  <c r="B40" i="3"/>
  <c r="D15" i="6"/>
  <c r="C14" i="6"/>
  <c r="J14" i="6" s="1"/>
  <c r="D15" i="3"/>
  <c r="C14" i="3"/>
  <c r="J14" i="3" s="1"/>
  <c r="B15" i="6"/>
  <c r="K14" i="3"/>
  <c r="L14" i="3"/>
  <c r="D27" i="19" l="1"/>
  <c r="C26" i="19"/>
  <c r="B25" i="19"/>
  <c r="K24" i="19"/>
  <c r="J24" i="19"/>
  <c r="L24" i="19"/>
  <c r="D26" i="18"/>
  <c r="C25" i="18"/>
  <c r="B25" i="18"/>
  <c r="J24" i="18"/>
  <c r="K24" i="18"/>
  <c r="L24" i="18"/>
  <c r="D25" i="15"/>
  <c r="C24" i="15"/>
  <c r="B25" i="15"/>
  <c r="K24" i="15"/>
  <c r="J24" i="15"/>
  <c r="L24" i="15"/>
  <c r="D25" i="14"/>
  <c r="C24" i="14"/>
  <c r="B25" i="14"/>
  <c r="K24" i="14"/>
  <c r="J24" i="14"/>
  <c r="L24" i="14"/>
  <c r="K15" i="6"/>
  <c r="L15" i="6"/>
  <c r="B41" i="3"/>
  <c r="D16" i="6"/>
  <c r="C15" i="6"/>
  <c r="J15" i="6" s="1"/>
  <c r="D16" i="3"/>
  <c r="C15" i="3"/>
  <c r="J15" i="3" s="1"/>
  <c r="B16" i="6"/>
  <c r="K15" i="3"/>
  <c r="L15" i="3"/>
  <c r="B26" i="19" l="1"/>
  <c r="K25" i="19"/>
  <c r="J25" i="19"/>
  <c r="L25" i="19"/>
  <c r="C27" i="19"/>
  <c r="C28" i="19" s="1"/>
  <c r="D28" i="19"/>
  <c r="B26" i="18"/>
  <c r="K25" i="18"/>
  <c r="J25" i="18"/>
  <c r="L25" i="18"/>
  <c r="C26" i="18"/>
  <c r="D27" i="18"/>
  <c r="B26" i="15"/>
  <c r="K25" i="15"/>
  <c r="L25" i="15"/>
  <c r="C25" i="15"/>
  <c r="J25" i="15" s="1"/>
  <c r="D26" i="15"/>
  <c r="B26" i="14"/>
  <c r="K25" i="14"/>
  <c r="L25" i="14"/>
  <c r="C25" i="14"/>
  <c r="J25" i="14" s="1"/>
  <c r="D26" i="14"/>
  <c r="K16" i="6"/>
  <c r="L16" i="6"/>
  <c r="B42" i="3"/>
  <c r="D17" i="6"/>
  <c r="C16" i="6"/>
  <c r="J16" i="6" s="1"/>
  <c r="D17" i="3"/>
  <c r="C16" i="3"/>
  <c r="J16" i="3" s="1"/>
  <c r="B17" i="6"/>
  <c r="K16" i="3"/>
  <c r="L16" i="3"/>
  <c r="G28" i="19" l="1"/>
  <c r="I28" i="19" s="1"/>
  <c r="D29" i="19"/>
  <c r="F28" i="19"/>
  <c r="C29" i="19"/>
  <c r="B27" i="19"/>
  <c r="K26" i="19"/>
  <c r="J26" i="19"/>
  <c r="L26" i="19"/>
  <c r="C27" i="18"/>
  <c r="C28" i="18" s="1"/>
  <c r="K26" i="18"/>
  <c r="B27" i="18"/>
  <c r="J26" i="18"/>
  <c r="L26" i="18"/>
  <c r="D27" i="15"/>
  <c r="C26" i="15"/>
  <c r="J26" i="15" s="1"/>
  <c r="B27" i="15"/>
  <c r="K26" i="15"/>
  <c r="L26" i="15"/>
  <c r="D27" i="14"/>
  <c r="C26" i="14"/>
  <c r="J26" i="14" s="1"/>
  <c r="B27" i="14"/>
  <c r="K26" i="14"/>
  <c r="L26" i="14"/>
  <c r="K17" i="6"/>
  <c r="L17" i="6"/>
  <c r="B43" i="3"/>
  <c r="D18" i="6"/>
  <c r="C17" i="6"/>
  <c r="J17" i="6" s="1"/>
  <c r="D18" i="3"/>
  <c r="C17" i="3"/>
  <c r="J17" i="3" s="1"/>
  <c r="B18" i="6"/>
  <c r="K17" i="3"/>
  <c r="L17" i="3"/>
  <c r="B28" i="19" l="1"/>
  <c r="K27" i="19"/>
  <c r="J27" i="19"/>
  <c r="L27" i="19"/>
  <c r="D30" i="19"/>
  <c r="G29" i="19"/>
  <c r="I29" i="19" s="1"/>
  <c r="C30" i="19"/>
  <c r="F29" i="19"/>
  <c r="B28" i="18"/>
  <c r="K27" i="18"/>
  <c r="J27" i="18"/>
  <c r="L27" i="18"/>
  <c r="C29" i="18"/>
  <c r="F28" i="18"/>
  <c r="G28" i="18"/>
  <c r="I28" i="18" s="1"/>
  <c r="B28" i="15"/>
  <c r="K27" i="15"/>
  <c r="L27" i="15"/>
  <c r="C27" i="15"/>
  <c r="C28" i="15" s="1"/>
  <c r="D28" i="15"/>
  <c r="B28" i="14"/>
  <c r="K27" i="14"/>
  <c r="L27" i="14"/>
  <c r="C27" i="14"/>
  <c r="C28" i="14" s="1"/>
  <c r="K18" i="6"/>
  <c r="L18" i="6"/>
  <c r="B44" i="3"/>
  <c r="D19" i="6"/>
  <c r="C18" i="6"/>
  <c r="J18" i="6" s="1"/>
  <c r="D19" i="3"/>
  <c r="C18" i="3"/>
  <c r="J18" i="3" s="1"/>
  <c r="B19" i="6"/>
  <c r="K18" i="3"/>
  <c r="L18" i="3"/>
  <c r="D31" i="19" l="1"/>
  <c r="G30" i="19"/>
  <c r="I30" i="19" s="1"/>
  <c r="C31" i="19"/>
  <c r="F30" i="19"/>
  <c r="B29" i="19"/>
  <c r="J28" i="19"/>
  <c r="P28" i="19"/>
  <c r="M28" i="19"/>
  <c r="E28" i="19"/>
  <c r="H28" i="19" s="1"/>
  <c r="K28" i="19"/>
  <c r="L28" i="19"/>
  <c r="F29" i="18"/>
  <c r="C30" i="18"/>
  <c r="G29" i="18"/>
  <c r="I29" i="18" s="1"/>
  <c r="K28" i="18"/>
  <c r="B29" i="18"/>
  <c r="J28" i="18"/>
  <c r="P28" i="18"/>
  <c r="M28" i="18"/>
  <c r="E28" i="18"/>
  <c r="H28" i="18" s="1"/>
  <c r="L28" i="18"/>
  <c r="P28" i="15"/>
  <c r="M28" i="15"/>
  <c r="E28" i="15"/>
  <c r="H28" i="15" s="1"/>
  <c r="K28" i="15"/>
  <c r="B29" i="15"/>
  <c r="J28" i="15"/>
  <c r="L28" i="15"/>
  <c r="G28" i="15"/>
  <c r="I28" i="15" s="1"/>
  <c r="D29" i="15"/>
  <c r="F28" i="15"/>
  <c r="C29" i="15"/>
  <c r="J27" i="15"/>
  <c r="G28" i="14"/>
  <c r="I28" i="14" s="1"/>
  <c r="F28" i="14"/>
  <c r="C29" i="14"/>
  <c r="J27" i="14"/>
  <c r="P28" i="14"/>
  <c r="M28" i="14"/>
  <c r="E28" i="14"/>
  <c r="H28" i="14" s="1"/>
  <c r="K28" i="14"/>
  <c r="B29" i="14"/>
  <c r="J28" i="14"/>
  <c r="L28" i="14"/>
  <c r="K19" i="6"/>
  <c r="L19" i="6"/>
  <c r="B45" i="3"/>
  <c r="D20" i="6"/>
  <c r="C19" i="6"/>
  <c r="J19" i="6" s="1"/>
  <c r="D20" i="3"/>
  <c r="C19" i="3"/>
  <c r="J19" i="3" s="1"/>
  <c r="B20" i="6"/>
  <c r="K19" i="3"/>
  <c r="L19" i="3"/>
  <c r="R28" i="19" l="1"/>
  <c r="Q28" i="19"/>
  <c r="C32" i="19"/>
  <c r="F31" i="19"/>
  <c r="O28" i="19"/>
  <c r="N28" i="19"/>
  <c r="S28" i="19"/>
  <c r="J29" i="19"/>
  <c r="B30" i="19"/>
  <c r="P29" i="19"/>
  <c r="Q29" i="19" s="1"/>
  <c r="M29" i="19"/>
  <c r="E29" i="19"/>
  <c r="H29" i="19" s="1"/>
  <c r="K29" i="19"/>
  <c r="L29" i="19"/>
  <c r="D32" i="19"/>
  <c r="G31" i="19"/>
  <c r="I31" i="19" s="1"/>
  <c r="K29" i="18"/>
  <c r="J29" i="18"/>
  <c r="B30" i="18"/>
  <c r="P29" i="18"/>
  <c r="M29" i="18"/>
  <c r="E29" i="18"/>
  <c r="H29" i="18" s="1"/>
  <c r="L29" i="18"/>
  <c r="C31" i="18"/>
  <c r="F30" i="18"/>
  <c r="R28" i="18"/>
  <c r="Q28" i="18"/>
  <c r="G30" i="18"/>
  <c r="I30" i="18" s="1"/>
  <c r="N28" i="18"/>
  <c r="O28" i="18"/>
  <c r="S28" i="18" s="1"/>
  <c r="B30" i="15"/>
  <c r="P29" i="15"/>
  <c r="M29" i="15"/>
  <c r="E29" i="15"/>
  <c r="H29" i="15" s="1"/>
  <c r="K29" i="15"/>
  <c r="J29" i="15"/>
  <c r="L29" i="15"/>
  <c r="O28" i="15"/>
  <c r="S28" i="15" s="1"/>
  <c r="N28" i="15"/>
  <c r="C30" i="15"/>
  <c r="F29" i="15"/>
  <c r="G29" i="15"/>
  <c r="I29" i="15" s="1"/>
  <c r="D30" i="15"/>
  <c r="Q28" i="15"/>
  <c r="R28" i="15"/>
  <c r="G29" i="14"/>
  <c r="I29" i="14" s="1"/>
  <c r="O28" i="14"/>
  <c r="N28" i="14"/>
  <c r="S28" i="14"/>
  <c r="R28" i="14"/>
  <c r="Q28" i="14"/>
  <c r="F29" i="14"/>
  <c r="C30" i="14"/>
  <c r="B30" i="14"/>
  <c r="P29" i="14"/>
  <c r="M29" i="14"/>
  <c r="E29" i="14"/>
  <c r="H29" i="14" s="1"/>
  <c r="K29" i="14"/>
  <c r="J29" i="14"/>
  <c r="L29" i="14"/>
  <c r="K20" i="6"/>
  <c r="L20" i="6"/>
  <c r="B46" i="3"/>
  <c r="D21" i="6"/>
  <c r="C20" i="6"/>
  <c r="J20" i="6" s="1"/>
  <c r="D21" i="3"/>
  <c r="C20" i="3"/>
  <c r="J20" i="3" s="1"/>
  <c r="B21" i="6"/>
  <c r="K20" i="3"/>
  <c r="L20" i="3"/>
  <c r="G32" i="19" l="1"/>
  <c r="I32" i="19" s="1"/>
  <c r="D33" i="19"/>
  <c r="F32" i="19"/>
  <c r="C33" i="19"/>
  <c r="S29" i="19"/>
  <c r="N29" i="19"/>
  <c r="B31" i="19"/>
  <c r="P30" i="19"/>
  <c r="Q30" i="19" s="1"/>
  <c r="K30" i="19"/>
  <c r="J30" i="19"/>
  <c r="M30" i="19"/>
  <c r="E30" i="19"/>
  <c r="H30" i="19" s="1"/>
  <c r="L30" i="19"/>
  <c r="S29" i="18"/>
  <c r="N29" i="18"/>
  <c r="C32" i="18"/>
  <c r="F31" i="18"/>
  <c r="G31" i="18"/>
  <c r="I31" i="18" s="1"/>
  <c r="Q29" i="18"/>
  <c r="P30" i="18"/>
  <c r="B31" i="18"/>
  <c r="M30" i="18"/>
  <c r="E30" i="18"/>
  <c r="H30" i="18" s="1"/>
  <c r="K30" i="18"/>
  <c r="J30" i="18"/>
  <c r="L30" i="18"/>
  <c r="D31" i="15"/>
  <c r="G30" i="15"/>
  <c r="I30" i="15" s="1"/>
  <c r="S29" i="15"/>
  <c r="N29" i="15"/>
  <c r="Q29" i="15"/>
  <c r="C31" i="15"/>
  <c r="F30" i="15"/>
  <c r="B31" i="15"/>
  <c r="K30" i="15"/>
  <c r="J30" i="15"/>
  <c r="P30" i="15"/>
  <c r="Q30" i="15" s="1"/>
  <c r="M30" i="15"/>
  <c r="E30" i="15"/>
  <c r="H30" i="15" s="1"/>
  <c r="L30" i="15"/>
  <c r="G30" i="14"/>
  <c r="I30" i="14" s="1"/>
  <c r="N29" i="14"/>
  <c r="S29" i="14"/>
  <c r="Q29" i="14"/>
  <c r="P30" i="14"/>
  <c r="Q30" i="14" s="1"/>
  <c r="J30" i="14"/>
  <c r="M30" i="14"/>
  <c r="E30" i="14"/>
  <c r="H30" i="14" s="1"/>
  <c r="B31" i="14"/>
  <c r="K30" i="14"/>
  <c r="L30" i="14"/>
  <c r="C31" i="14"/>
  <c r="F30" i="14"/>
  <c r="K21" i="6"/>
  <c r="L21" i="6"/>
  <c r="B47" i="3"/>
  <c r="D22" i="6"/>
  <c r="C21" i="6"/>
  <c r="J21" i="6" s="1"/>
  <c r="D22" i="3"/>
  <c r="C21" i="3"/>
  <c r="J21" i="3" s="1"/>
  <c r="B22" i="6"/>
  <c r="K21" i="3"/>
  <c r="L21" i="3"/>
  <c r="F33" i="19" l="1"/>
  <c r="C34" i="19"/>
  <c r="G33" i="19"/>
  <c r="I33" i="19" s="1"/>
  <c r="D34" i="19"/>
  <c r="J31" i="19"/>
  <c r="P31" i="19"/>
  <c r="Q31" i="19" s="1"/>
  <c r="B32" i="19"/>
  <c r="M31" i="19"/>
  <c r="K31" i="19"/>
  <c r="E31" i="19"/>
  <c r="H31" i="19" s="1"/>
  <c r="L31" i="19"/>
  <c r="S30" i="19"/>
  <c r="N30" i="19"/>
  <c r="G32" i="18"/>
  <c r="I32" i="18" s="1"/>
  <c r="C33" i="18"/>
  <c r="F32" i="18"/>
  <c r="S30" i="18"/>
  <c r="N30" i="18"/>
  <c r="K31" i="18"/>
  <c r="B32" i="18"/>
  <c r="M31" i="18"/>
  <c r="J31" i="18"/>
  <c r="P31" i="18"/>
  <c r="E31" i="18"/>
  <c r="H31" i="18" s="1"/>
  <c r="L31" i="18"/>
  <c r="Q30" i="18"/>
  <c r="F31" i="15"/>
  <c r="C32" i="15"/>
  <c r="G31" i="15"/>
  <c r="I31" i="15" s="1"/>
  <c r="D32" i="15"/>
  <c r="S30" i="15"/>
  <c r="N30" i="15"/>
  <c r="P31" i="15"/>
  <c r="Q31" i="15" s="1"/>
  <c r="K31" i="15"/>
  <c r="J31" i="15"/>
  <c r="M31" i="15"/>
  <c r="E31" i="15"/>
  <c r="H31" i="15" s="1"/>
  <c r="B32" i="15"/>
  <c r="L31" i="15"/>
  <c r="C32" i="14"/>
  <c r="F31" i="14"/>
  <c r="G31" i="14"/>
  <c r="I31" i="14" s="1"/>
  <c r="P31" i="14"/>
  <c r="Q31" i="14" s="1"/>
  <c r="K31" i="14"/>
  <c r="B32" i="14"/>
  <c r="J31" i="14"/>
  <c r="E31" i="14"/>
  <c r="H31" i="14" s="1"/>
  <c r="M31" i="14"/>
  <c r="L31" i="14"/>
  <c r="S30" i="14"/>
  <c r="N30" i="14"/>
  <c r="K22" i="6"/>
  <c r="L22" i="6"/>
  <c r="B48" i="3"/>
  <c r="D23" i="6"/>
  <c r="C22" i="6"/>
  <c r="J22" i="6" s="1"/>
  <c r="D23" i="3"/>
  <c r="C22" i="3"/>
  <c r="J22" i="3" s="1"/>
  <c r="B23" i="6"/>
  <c r="K22" i="3"/>
  <c r="L22" i="3"/>
  <c r="M32" i="19" l="1"/>
  <c r="K32" i="19"/>
  <c r="E32" i="19"/>
  <c r="H32" i="19" s="1"/>
  <c r="P32" i="19"/>
  <c r="Q32" i="19" s="1"/>
  <c r="J32" i="19"/>
  <c r="B33" i="19"/>
  <c r="L32" i="19"/>
  <c r="S31" i="19"/>
  <c r="N31" i="19"/>
  <c r="G34" i="19"/>
  <c r="I34" i="19" s="1"/>
  <c r="D35" i="19"/>
  <c r="F34" i="19"/>
  <c r="C35" i="19"/>
  <c r="C34" i="18"/>
  <c r="F33" i="18"/>
  <c r="M32" i="18"/>
  <c r="E32" i="18"/>
  <c r="H32" i="18" s="1"/>
  <c r="K32" i="18"/>
  <c r="B33" i="18"/>
  <c r="J32" i="18"/>
  <c r="P32" i="18"/>
  <c r="Q32" i="18" s="1"/>
  <c r="L32" i="18"/>
  <c r="Q31" i="18"/>
  <c r="S31" i="18"/>
  <c r="N31" i="18"/>
  <c r="G33" i="18"/>
  <c r="I33" i="18" s="1"/>
  <c r="F32" i="15"/>
  <c r="C33" i="15"/>
  <c r="D33" i="15"/>
  <c r="G32" i="15"/>
  <c r="I32" i="15" s="1"/>
  <c r="N31" i="15"/>
  <c r="S31" i="15"/>
  <c r="B33" i="15"/>
  <c r="M32" i="15"/>
  <c r="E32" i="15"/>
  <c r="H32" i="15" s="1"/>
  <c r="P32" i="15"/>
  <c r="Q32" i="15" s="1"/>
  <c r="K32" i="15"/>
  <c r="J32" i="15"/>
  <c r="L32" i="15"/>
  <c r="G32" i="14"/>
  <c r="I32" i="14" s="1"/>
  <c r="C33" i="14"/>
  <c r="F32" i="14"/>
  <c r="B33" i="14"/>
  <c r="M32" i="14"/>
  <c r="E32" i="14"/>
  <c r="H32" i="14" s="1"/>
  <c r="K32" i="14"/>
  <c r="P32" i="14"/>
  <c r="Q32" i="14" s="1"/>
  <c r="J32" i="14"/>
  <c r="L32" i="14"/>
  <c r="S31" i="14"/>
  <c r="N31" i="14"/>
  <c r="K23" i="6"/>
  <c r="L23" i="6"/>
  <c r="B49" i="3"/>
  <c r="D24" i="6"/>
  <c r="C23" i="6"/>
  <c r="J23" i="6" s="1"/>
  <c r="D24" i="3"/>
  <c r="C23" i="3"/>
  <c r="J23" i="3" s="1"/>
  <c r="B24" i="6"/>
  <c r="K23" i="3"/>
  <c r="L23" i="3"/>
  <c r="C36" i="19" l="1"/>
  <c r="F35" i="19"/>
  <c r="P33" i="19"/>
  <c r="Q33" i="19" s="1"/>
  <c r="M33" i="19"/>
  <c r="E33" i="19"/>
  <c r="H33" i="19" s="1"/>
  <c r="K33" i="19"/>
  <c r="B34" i="19"/>
  <c r="J33" i="19"/>
  <c r="L33" i="19"/>
  <c r="G35" i="19"/>
  <c r="I35" i="19" s="1"/>
  <c r="D36" i="19"/>
  <c r="N32" i="19"/>
  <c r="S32" i="19"/>
  <c r="G34" i="18"/>
  <c r="I34" i="18" s="1"/>
  <c r="S32" i="18"/>
  <c r="N32" i="18"/>
  <c r="P33" i="18"/>
  <c r="Q33" i="18" s="1"/>
  <c r="M33" i="18"/>
  <c r="E33" i="18"/>
  <c r="H33" i="18" s="1"/>
  <c r="K33" i="18"/>
  <c r="B34" i="18"/>
  <c r="J33" i="18"/>
  <c r="L33" i="18"/>
  <c r="F34" i="18"/>
  <c r="C35" i="18"/>
  <c r="J33" i="15"/>
  <c r="B34" i="15"/>
  <c r="P33" i="15"/>
  <c r="Q33" i="15" s="1"/>
  <c r="M33" i="15"/>
  <c r="E33" i="15"/>
  <c r="H33" i="15" s="1"/>
  <c r="K33" i="15"/>
  <c r="L33" i="15"/>
  <c r="S32" i="15"/>
  <c r="N32" i="15"/>
  <c r="C34" i="15"/>
  <c r="F33" i="15"/>
  <c r="G33" i="15"/>
  <c r="I33" i="15" s="1"/>
  <c r="D34" i="15"/>
  <c r="S32" i="14"/>
  <c r="N32" i="14"/>
  <c r="C34" i="14"/>
  <c r="F33" i="14"/>
  <c r="J33" i="14"/>
  <c r="B34" i="14"/>
  <c r="M33" i="14"/>
  <c r="E33" i="14"/>
  <c r="H33" i="14" s="1"/>
  <c r="P33" i="14"/>
  <c r="Q33" i="14" s="1"/>
  <c r="K33" i="14"/>
  <c r="L33" i="14"/>
  <c r="G33" i="14"/>
  <c r="I33" i="14" s="1"/>
  <c r="K24" i="6"/>
  <c r="L24" i="6"/>
  <c r="B50" i="3"/>
  <c r="D25" i="6"/>
  <c r="C24" i="6"/>
  <c r="J24" i="6" s="1"/>
  <c r="D25" i="3"/>
  <c r="C24" i="3"/>
  <c r="J24" i="3" s="1"/>
  <c r="B25" i="6"/>
  <c r="K24" i="3"/>
  <c r="L24" i="3"/>
  <c r="B35" i="19" l="1"/>
  <c r="P34" i="19"/>
  <c r="Q34" i="19" s="1"/>
  <c r="E34" i="19"/>
  <c r="H34" i="19" s="1"/>
  <c r="M34" i="19"/>
  <c r="K34" i="19"/>
  <c r="J34" i="19"/>
  <c r="L34" i="19"/>
  <c r="D37" i="19"/>
  <c r="G36" i="19"/>
  <c r="I36" i="19" s="1"/>
  <c r="N33" i="19"/>
  <c r="S33" i="19"/>
  <c r="C37" i="19"/>
  <c r="F36" i="19"/>
  <c r="F35" i="18"/>
  <c r="C36" i="18"/>
  <c r="S33" i="18"/>
  <c r="N33" i="18"/>
  <c r="E34" i="18"/>
  <c r="H34" i="18" s="1"/>
  <c r="P34" i="18"/>
  <c r="Q34" i="18" s="1"/>
  <c r="M34" i="18"/>
  <c r="B35" i="18"/>
  <c r="K34" i="18"/>
  <c r="J34" i="18"/>
  <c r="L34" i="18"/>
  <c r="G35" i="18"/>
  <c r="I35" i="18" s="1"/>
  <c r="K34" i="15"/>
  <c r="J34" i="15"/>
  <c r="P34" i="15"/>
  <c r="Q34" i="15" s="1"/>
  <c r="M34" i="15"/>
  <c r="E34" i="15"/>
  <c r="H34" i="15" s="1"/>
  <c r="B35" i="15"/>
  <c r="L34" i="15"/>
  <c r="D35" i="15"/>
  <c r="G34" i="15"/>
  <c r="I34" i="15" s="1"/>
  <c r="S33" i="15"/>
  <c r="N33" i="15"/>
  <c r="C35" i="15"/>
  <c r="F34" i="15"/>
  <c r="G34" i="14"/>
  <c r="I34" i="14" s="1"/>
  <c r="S33" i="14"/>
  <c r="N33" i="14"/>
  <c r="K34" i="14"/>
  <c r="J34" i="14"/>
  <c r="P34" i="14"/>
  <c r="Q34" i="14" s="1"/>
  <c r="M34" i="14"/>
  <c r="E34" i="14"/>
  <c r="H34" i="14" s="1"/>
  <c r="B35" i="14"/>
  <c r="L34" i="14"/>
  <c r="C35" i="14"/>
  <c r="F34" i="14"/>
  <c r="K25" i="6"/>
  <c r="L25" i="6"/>
  <c r="B51" i="3"/>
  <c r="D26" i="6"/>
  <c r="C25" i="6"/>
  <c r="J25" i="6" s="1"/>
  <c r="D26" i="3"/>
  <c r="C25" i="3"/>
  <c r="J25" i="3" s="1"/>
  <c r="B26" i="6"/>
  <c r="K25" i="3"/>
  <c r="L25" i="3"/>
  <c r="C38" i="19" l="1"/>
  <c r="F37" i="19"/>
  <c r="D38" i="19"/>
  <c r="G37" i="19"/>
  <c r="I37" i="19" s="1"/>
  <c r="S34" i="19"/>
  <c r="N34" i="19"/>
  <c r="J35" i="19"/>
  <c r="B36" i="19"/>
  <c r="P35" i="19"/>
  <c r="Q35" i="19" s="1"/>
  <c r="M35" i="19"/>
  <c r="K35" i="19"/>
  <c r="E35" i="19"/>
  <c r="H35" i="19" s="1"/>
  <c r="L35" i="19"/>
  <c r="N34" i="18"/>
  <c r="S34" i="18"/>
  <c r="G36" i="18"/>
  <c r="I36" i="18" s="1"/>
  <c r="C37" i="18"/>
  <c r="F36" i="18"/>
  <c r="B36" i="18"/>
  <c r="P35" i="18"/>
  <c r="Q35" i="18" s="1"/>
  <c r="M35" i="18"/>
  <c r="E35" i="18"/>
  <c r="H35" i="18" s="1"/>
  <c r="K35" i="18"/>
  <c r="J35" i="18"/>
  <c r="L35" i="18"/>
  <c r="D36" i="15"/>
  <c r="G35" i="15"/>
  <c r="I35" i="15" s="1"/>
  <c r="N34" i="15"/>
  <c r="S34" i="15"/>
  <c r="K35" i="15"/>
  <c r="B36" i="15"/>
  <c r="P35" i="15"/>
  <c r="Q35" i="15" s="1"/>
  <c r="M35" i="15"/>
  <c r="J35" i="15"/>
  <c r="E35" i="15"/>
  <c r="H35" i="15" s="1"/>
  <c r="L35" i="15"/>
  <c r="F35" i="15"/>
  <c r="C36" i="15"/>
  <c r="N34" i="14"/>
  <c r="S34" i="14"/>
  <c r="F35" i="14"/>
  <c r="C36" i="14"/>
  <c r="K35" i="14"/>
  <c r="P35" i="14"/>
  <c r="Q35" i="14" s="1"/>
  <c r="M35" i="14"/>
  <c r="J35" i="14"/>
  <c r="E35" i="14"/>
  <c r="H35" i="14" s="1"/>
  <c r="B36" i="14"/>
  <c r="L35" i="14"/>
  <c r="G35" i="14"/>
  <c r="I35" i="14" s="1"/>
  <c r="K26" i="6"/>
  <c r="L26" i="6"/>
  <c r="B52" i="3"/>
  <c r="D27" i="6"/>
  <c r="D28" i="6" s="1"/>
  <c r="D29" i="6" s="1"/>
  <c r="D30" i="6" s="1"/>
  <c r="D31" i="6" s="1"/>
  <c r="D32" i="6" s="1"/>
  <c r="D33" i="6" s="1"/>
  <c r="D34" i="6" s="1"/>
  <c r="D35" i="6" s="1"/>
  <c r="D36" i="6" s="1"/>
  <c r="D37" i="6" s="1"/>
  <c r="D38" i="6" s="1"/>
  <c r="D39" i="6" s="1"/>
  <c r="D40" i="6" s="1"/>
  <c r="D41" i="6" s="1"/>
  <c r="D42" i="6" s="1"/>
  <c r="D43" i="6" s="1"/>
  <c r="D44" i="6" s="1"/>
  <c r="D45" i="6" s="1"/>
  <c r="D46" i="6" s="1"/>
  <c r="D47" i="6" s="1"/>
  <c r="D48" i="6" s="1"/>
  <c r="D49" i="6" s="1"/>
  <c r="D50" i="6" s="1"/>
  <c r="D51" i="6" s="1"/>
  <c r="D52" i="6" s="1"/>
  <c r="D53" i="6" s="1"/>
  <c r="D54" i="6" s="1"/>
  <c r="D55" i="6" s="1"/>
  <c r="D56" i="6" s="1"/>
  <c r="D57" i="6" s="1"/>
  <c r="D58" i="6" s="1"/>
  <c r="D59" i="6" s="1"/>
  <c r="D60" i="6" s="1"/>
  <c r="D61" i="6" s="1"/>
  <c r="D62" i="6" s="1"/>
  <c r="C26" i="6"/>
  <c r="J26" i="6" s="1"/>
  <c r="D27" i="3"/>
  <c r="D28" i="3" s="1"/>
  <c r="C26" i="3"/>
  <c r="J26" i="3" s="1"/>
  <c r="B27" i="6"/>
  <c r="K26" i="3"/>
  <c r="L26" i="3"/>
  <c r="D39" i="19" l="1"/>
  <c r="G38" i="19"/>
  <c r="I38" i="19" s="1"/>
  <c r="K36" i="19"/>
  <c r="J36" i="19"/>
  <c r="B37" i="19"/>
  <c r="E36" i="19"/>
  <c r="H36" i="19" s="1"/>
  <c r="P36" i="19"/>
  <c r="Q36" i="19" s="1"/>
  <c r="M36" i="19"/>
  <c r="L36" i="19"/>
  <c r="S35" i="19"/>
  <c r="N35" i="19"/>
  <c r="C39" i="19"/>
  <c r="F38" i="19"/>
  <c r="G37" i="18"/>
  <c r="I37" i="18" s="1"/>
  <c r="J36" i="18"/>
  <c r="K36" i="18"/>
  <c r="E36" i="18"/>
  <c r="H36" i="18" s="1"/>
  <c r="M36" i="18"/>
  <c r="P36" i="18"/>
  <c r="Q36" i="18" s="1"/>
  <c r="B37" i="18"/>
  <c r="L36" i="18"/>
  <c r="C38" i="18"/>
  <c r="F37" i="18"/>
  <c r="S35" i="18"/>
  <c r="N35" i="18"/>
  <c r="S35" i="15"/>
  <c r="N35" i="15"/>
  <c r="M36" i="15"/>
  <c r="E36" i="15"/>
  <c r="H36" i="15" s="1"/>
  <c r="J36" i="15"/>
  <c r="B37" i="15"/>
  <c r="K36" i="15"/>
  <c r="P36" i="15"/>
  <c r="Q36" i="15" s="1"/>
  <c r="L36" i="15"/>
  <c r="C37" i="15"/>
  <c r="F36" i="15"/>
  <c r="G36" i="15"/>
  <c r="I36" i="15" s="1"/>
  <c r="D37" i="15"/>
  <c r="G36" i="14"/>
  <c r="I36" i="14" s="1"/>
  <c r="M36" i="14"/>
  <c r="E36" i="14"/>
  <c r="H36" i="14" s="1"/>
  <c r="B37" i="14"/>
  <c r="P36" i="14"/>
  <c r="Q36" i="14" s="1"/>
  <c r="K36" i="14"/>
  <c r="J36" i="14"/>
  <c r="L36" i="14"/>
  <c r="N35" i="14"/>
  <c r="S35" i="14"/>
  <c r="F36" i="14"/>
  <c r="C37" i="14"/>
  <c r="K27" i="6"/>
  <c r="L27" i="6"/>
  <c r="D29" i="3"/>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K28" i="3"/>
  <c r="B53" i="3"/>
  <c r="C27" i="6"/>
  <c r="C27" i="3"/>
  <c r="B28" i="6"/>
  <c r="E28" i="3"/>
  <c r="K27" i="3"/>
  <c r="L27" i="3"/>
  <c r="K37" i="19" l="1"/>
  <c r="J37" i="19"/>
  <c r="B38" i="19"/>
  <c r="P37" i="19"/>
  <c r="Q37" i="19" s="1"/>
  <c r="M37" i="19"/>
  <c r="E37" i="19"/>
  <c r="H37" i="19" s="1"/>
  <c r="L37" i="19"/>
  <c r="S36" i="19"/>
  <c r="N36" i="19"/>
  <c r="F39" i="19"/>
  <c r="C40" i="19"/>
  <c r="D40" i="19"/>
  <c r="G39" i="19"/>
  <c r="I39" i="19" s="1"/>
  <c r="C39" i="18"/>
  <c r="F38" i="18"/>
  <c r="K37" i="18"/>
  <c r="J37" i="18"/>
  <c r="B38" i="18"/>
  <c r="P37" i="18"/>
  <c r="Q37" i="18" s="1"/>
  <c r="M37" i="18"/>
  <c r="E37" i="18"/>
  <c r="H37" i="18" s="1"/>
  <c r="L37" i="18"/>
  <c r="N36" i="18"/>
  <c r="S36" i="18"/>
  <c r="G38" i="18"/>
  <c r="I38" i="18" s="1"/>
  <c r="M37" i="15"/>
  <c r="E37" i="15"/>
  <c r="H37" i="15" s="1"/>
  <c r="K37" i="15"/>
  <c r="J37" i="15"/>
  <c r="B38" i="15"/>
  <c r="P37" i="15"/>
  <c r="Q37" i="15" s="1"/>
  <c r="L37" i="15"/>
  <c r="S36" i="15"/>
  <c r="N36" i="15"/>
  <c r="F37" i="15"/>
  <c r="C38" i="15"/>
  <c r="D38" i="15"/>
  <c r="G37" i="15"/>
  <c r="I37" i="15" s="1"/>
  <c r="S36" i="14"/>
  <c r="N36" i="14"/>
  <c r="F37" i="14"/>
  <c r="C38" i="14"/>
  <c r="G37" i="14"/>
  <c r="I37" i="14" s="1"/>
  <c r="M37" i="14"/>
  <c r="E37" i="14"/>
  <c r="H37" i="14" s="1"/>
  <c r="J37" i="14"/>
  <c r="B38" i="14"/>
  <c r="K37" i="14"/>
  <c r="P37" i="14"/>
  <c r="Q37" i="14" s="1"/>
  <c r="L37" i="14"/>
  <c r="C28" i="6"/>
  <c r="J28" i="6" s="1"/>
  <c r="J27" i="6"/>
  <c r="C28" i="3"/>
  <c r="J27" i="3"/>
  <c r="K28" i="6"/>
  <c r="L28" i="6"/>
  <c r="M28" i="6"/>
  <c r="P28" i="6"/>
  <c r="C29" i="6"/>
  <c r="F28" i="6"/>
  <c r="B54" i="3"/>
  <c r="H28" i="3"/>
  <c r="C29" i="3"/>
  <c r="F28" i="3"/>
  <c r="G28" i="6"/>
  <c r="I28" i="6" s="1"/>
  <c r="M28" i="3"/>
  <c r="G28" i="3"/>
  <c r="I28" i="3" s="1"/>
  <c r="E28" i="6"/>
  <c r="H28" i="6" s="1"/>
  <c r="B29" i="6"/>
  <c r="E29" i="3"/>
  <c r="L28" i="3"/>
  <c r="M38" i="19" l="1"/>
  <c r="E38" i="19"/>
  <c r="H38" i="19" s="1"/>
  <c r="K38" i="19"/>
  <c r="J38" i="19"/>
  <c r="B39" i="19"/>
  <c r="P38" i="19"/>
  <c r="Q38" i="19" s="1"/>
  <c r="L38" i="19"/>
  <c r="G40" i="19"/>
  <c r="I40" i="19" s="1"/>
  <c r="D41" i="19"/>
  <c r="S37" i="19"/>
  <c r="N37" i="19"/>
  <c r="F40" i="19"/>
  <c r="C41" i="19"/>
  <c r="S37" i="18"/>
  <c r="N37" i="18"/>
  <c r="G39" i="18"/>
  <c r="I39" i="18" s="1"/>
  <c r="M38" i="18"/>
  <c r="E38" i="18"/>
  <c r="H38" i="18" s="1"/>
  <c r="K38" i="18"/>
  <c r="J38" i="18"/>
  <c r="B39" i="18"/>
  <c r="P38" i="18"/>
  <c r="Q38" i="18" s="1"/>
  <c r="L38" i="18"/>
  <c r="F39" i="18"/>
  <c r="C40" i="18"/>
  <c r="F38" i="15"/>
  <c r="C39" i="15"/>
  <c r="P38" i="15"/>
  <c r="Q38" i="15" s="1"/>
  <c r="K38" i="15"/>
  <c r="J38" i="15"/>
  <c r="B39" i="15"/>
  <c r="E38" i="15"/>
  <c r="H38" i="15" s="1"/>
  <c r="M38" i="15"/>
  <c r="L38" i="15"/>
  <c r="G38" i="15"/>
  <c r="I38" i="15" s="1"/>
  <c r="D39" i="15"/>
  <c r="N37" i="15"/>
  <c r="S37" i="15"/>
  <c r="G38" i="14"/>
  <c r="I38" i="14" s="1"/>
  <c r="F38" i="14"/>
  <c r="C39" i="14"/>
  <c r="N37" i="14"/>
  <c r="S37" i="14"/>
  <c r="P38" i="14"/>
  <c r="Q38" i="14" s="1"/>
  <c r="K38" i="14"/>
  <c r="J38" i="14"/>
  <c r="B39" i="14"/>
  <c r="E38" i="14"/>
  <c r="H38" i="14" s="1"/>
  <c r="M38" i="14"/>
  <c r="L38" i="14"/>
  <c r="J29" i="6"/>
  <c r="P29" i="3"/>
  <c r="J29" i="3"/>
  <c r="P28" i="3"/>
  <c r="J28" i="3"/>
  <c r="P29" i="6"/>
  <c r="K29" i="6"/>
  <c r="L29" i="6"/>
  <c r="C30" i="6"/>
  <c r="F29" i="6"/>
  <c r="R28" i="6"/>
  <c r="Q28" i="6"/>
  <c r="N28" i="6"/>
  <c r="O28" i="6"/>
  <c r="S28" i="6" s="1"/>
  <c r="M29" i="6"/>
  <c r="S29" i="6" s="1"/>
  <c r="N28" i="3"/>
  <c r="O28" i="3"/>
  <c r="S28" i="3" s="1"/>
  <c r="B55" i="3"/>
  <c r="H29" i="3"/>
  <c r="C30" i="3"/>
  <c r="F29" i="3"/>
  <c r="G29" i="6"/>
  <c r="I29" i="6" s="1"/>
  <c r="M29" i="3"/>
  <c r="G29" i="3"/>
  <c r="I29" i="3" s="1"/>
  <c r="E29" i="6"/>
  <c r="H29" i="6" s="1"/>
  <c r="B30" i="6"/>
  <c r="E30" i="3"/>
  <c r="K29" i="3"/>
  <c r="L29" i="3"/>
  <c r="F41" i="19" l="1"/>
  <c r="C42" i="19"/>
  <c r="M39" i="19"/>
  <c r="E39" i="19"/>
  <c r="H39" i="19" s="1"/>
  <c r="K39" i="19"/>
  <c r="P39" i="19"/>
  <c r="Q39" i="19" s="1"/>
  <c r="J39" i="19"/>
  <c r="B40" i="19"/>
  <c r="L39" i="19"/>
  <c r="G41" i="19"/>
  <c r="I41" i="19" s="1"/>
  <c r="D42" i="19"/>
  <c r="S38" i="19"/>
  <c r="N38" i="19"/>
  <c r="F40" i="18"/>
  <c r="C41" i="18"/>
  <c r="G40" i="18"/>
  <c r="I40" i="18" s="1"/>
  <c r="S38" i="18"/>
  <c r="N38" i="18"/>
  <c r="M39" i="18"/>
  <c r="E39" i="18"/>
  <c r="H39" i="18" s="1"/>
  <c r="K39" i="18"/>
  <c r="J39" i="18"/>
  <c r="B40" i="18"/>
  <c r="P39" i="18"/>
  <c r="Q39" i="18" s="1"/>
  <c r="L39" i="18"/>
  <c r="N38" i="15"/>
  <c r="S38" i="15"/>
  <c r="P39" i="15"/>
  <c r="Q39" i="15" s="1"/>
  <c r="M39" i="15"/>
  <c r="E39" i="15"/>
  <c r="H39" i="15" s="1"/>
  <c r="K39" i="15"/>
  <c r="B40" i="15"/>
  <c r="J39" i="15"/>
  <c r="L39" i="15"/>
  <c r="C40" i="15"/>
  <c r="F39" i="15"/>
  <c r="G39" i="15"/>
  <c r="I39" i="15" s="1"/>
  <c r="D40" i="15"/>
  <c r="N38" i="14"/>
  <c r="S38" i="14"/>
  <c r="G39" i="14"/>
  <c r="I39" i="14" s="1"/>
  <c r="C40" i="14"/>
  <c r="F39" i="14"/>
  <c r="P39" i="14"/>
  <c r="Q39" i="14" s="1"/>
  <c r="M39" i="14"/>
  <c r="K39" i="14"/>
  <c r="J39" i="14"/>
  <c r="E39" i="14"/>
  <c r="H39" i="14" s="1"/>
  <c r="B40" i="14"/>
  <c r="L39" i="14"/>
  <c r="J30" i="6"/>
  <c r="Q29" i="6"/>
  <c r="P30" i="3"/>
  <c r="J30" i="3"/>
  <c r="R28" i="3"/>
  <c r="Q28" i="3"/>
  <c r="Q29" i="3" s="1"/>
  <c r="K30" i="6"/>
  <c r="L30" i="6"/>
  <c r="S29" i="3"/>
  <c r="N29" i="6"/>
  <c r="N29" i="3"/>
  <c r="M30" i="6"/>
  <c r="S30" i="6" s="1"/>
  <c r="P30" i="6"/>
  <c r="C31" i="6"/>
  <c r="J31" i="6" s="1"/>
  <c r="F30" i="6"/>
  <c r="B56" i="3"/>
  <c r="H30" i="3"/>
  <c r="Q30" i="3"/>
  <c r="C31" i="3"/>
  <c r="F30" i="3"/>
  <c r="G30" i="6"/>
  <c r="I30" i="6" s="1"/>
  <c r="M30" i="3"/>
  <c r="S30" i="3" s="1"/>
  <c r="G30" i="3"/>
  <c r="I30" i="3" s="1"/>
  <c r="B31" i="6"/>
  <c r="E30" i="6"/>
  <c r="H30" i="6" s="1"/>
  <c r="K30" i="3"/>
  <c r="E31" i="3"/>
  <c r="L30" i="3"/>
  <c r="P40" i="19" l="1"/>
  <c r="Q40" i="19" s="1"/>
  <c r="M40" i="19"/>
  <c r="E40" i="19"/>
  <c r="H40" i="19" s="1"/>
  <c r="K40" i="19"/>
  <c r="J40" i="19"/>
  <c r="B41" i="19"/>
  <c r="L40" i="19"/>
  <c r="N39" i="19"/>
  <c r="S39" i="19"/>
  <c r="G42" i="19"/>
  <c r="I42" i="19" s="1"/>
  <c r="D43" i="19"/>
  <c r="F42" i="19"/>
  <c r="C43" i="19"/>
  <c r="F41" i="18"/>
  <c r="C42" i="18"/>
  <c r="N39" i="18"/>
  <c r="S39" i="18"/>
  <c r="G41" i="18"/>
  <c r="I41" i="18" s="1"/>
  <c r="P40" i="18"/>
  <c r="Q40" i="18" s="1"/>
  <c r="M40" i="18"/>
  <c r="E40" i="18"/>
  <c r="H40" i="18" s="1"/>
  <c r="K40" i="18"/>
  <c r="J40" i="18"/>
  <c r="B41" i="18"/>
  <c r="L40" i="18"/>
  <c r="B41" i="15"/>
  <c r="M40" i="15"/>
  <c r="E40" i="15"/>
  <c r="H40" i="15" s="1"/>
  <c r="K40" i="15"/>
  <c r="P40" i="15"/>
  <c r="Q40" i="15" s="1"/>
  <c r="J40" i="15"/>
  <c r="L40" i="15"/>
  <c r="D41" i="15"/>
  <c r="G40" i="15"/>
  <c r="I40" i="15" s="1"/>
  <c r="S39" i="15"/>
  <c r="N39" i="15"/>
  <c r="F40" i="15"/>
  <c r="C41" i="15"/>
  <c r="F40" i="14"/>
  <c r="C41" i="14"/>
  <c r="B41" i="14"/>
  <c r="M40" i="14"/>
  <c r="E40" i="14"/>
  <c r="H40" i="14" s="1"/>
  <c r="K40" i="14"/>
  <c r="P40" i="14"/>
  <c r="Q40" i="14" s="1"/>
  <c r="J40" i="14"/>
  <c r="L40" i="14"/>
  <c r="S39" i="14"/>
  <c r="N39" i="14"/>
  <c r="G40" i="14"/>
  <c r="I40" i="14" s="1"/>
  <c r="Q30" i="6"/>
  <c r="P31" i="3"/>
  <c r="Q31" i="3" s="1"/>
  <c r="J31" i="3"/>
  <c r="K31" i="6"/>
  <c r="L31" i="6"/>
  <c r="N30" i="3"/>
  <c r="P31" i="6"/>
  <c r="Q31" i="6" s="1"/>
  <c r="N30" i="6"/>
  <c r="C32" i="6"/>
  <c r="J32" i="6" s="1"/>
  <c r="F31" i="6"/>
  <c r="M31" i="6"/>
  <c r="S31" i="6" s="1"/>
  <c r="B57" i="3"/>
  <c r="H31" i="3"/>
  <c r="C32" i="3"/>
  <c r="F31" i="3"/>
  <c r="G31" i="6"/>
  <c r="I31" i="6" s="1"/>
  <c r="M31" i="3"/>
  <c r="S31" i="3" s="1"/>
  <c r="G31" i="3"/>
  <c r="I31" i="3" s="1"/>
  <c r="B32" i="6"/>
  <c r="E31" i="6"/>
  <c r="H31" i="6" s="1"/>
  <c r="E32" i="3"/>
  <c r="K31" i="3"/>
  <c r="L31" i="3"/>
  <c r="P41" i="19" l="1"/>
  <c r="Q41" i="19" s="1"/>
  <c r="M41" i="19"/>
  <c r="E41" i="19"/>
  <c r="H41" i="19" s="1"/>
  <c r="K41" i="19"/>
  <c r="B42" i="19"/>
  <c r="J41" i="19"/>
  <c r="L41" i="19"/>
  <c r="C44" i="19"/>
  <c r="F43" i="19"/>
  <c r="N40" i="19"/>
  <c r="S40" i="19"/>
  <c r="D44" i="19"/>
  <c r="G43" i="19"/>
  <c r="I43" i="19" s="1"/>
  <c r="G42" i="18"/>
  <c r="I42" i="18" s="1"/>
  <c r="F42" i="18"/>
  <c r="C43" i="18"/>
  <c r="N40" i="18"/>
  <c r="S40" i="18"/>
  <c r="P41" i="18"/>
  <c r="Q41" i="18" s="1"/>
  <c r="M41" i="18"/>
  <c r="E41" i="18"/>
  <c r="H41" i="18" s="1"/>
  <c r="K41" i="18"/>
  <c r="B42" i="18"/>
  <c r="J41" i="18"/>
  <c r="L41" i="18"/>
  <c r="C42" i="15"/>
  <c r="F41" i="15"/>
  <c r="S40" i="15"/>
  <c r="N40" i="15"/>
  <c r="G41" i="15"/>
  <c r="I41" i="15" s="1"/>
  <c r="D42" i="15"/>
  <c r="J41" i="15"/>
  <c r="B42" i="15"/>
  <c r="P41" i="15"/>
  <c r="Q41" i="15" s="1"/>
  <c r="M41" i="15"/>
  <c r="E41" i="15"/>
  <c r="H41" i="15" s="1"/>
  <c r="K41" i="15"/>
  <c r="L41" i="15"/>
  <c r="J41" i="14"/>
  <c r="B42" i="14"/>
  <c r="P41" i="14"/>
  <c r="Q41" i="14" s="1"/>
  <c r="M41" i="14"/>
  <c r="E41" i="14"/>
  <c r="H41" i="14" s="1"/>
  <c r="K41" i="14"/>
  <c r="L41" i="14"/>
  <c r="S40" i="14"/>
  <c r="N40" i="14"/>
  <c r="C42" i="14"/>
  <c r="F41" i="14"/>
  <c r="G41" i="14"/>
  <c r="I41" i="14" s="1"/>
  <c r="P32" i="3"/>
  <c r="J32" i="3"/>
  <c r="P32" i="6"/>
  <c r="K32" i="6"/>
  <c r="L32" i="6"/>
  <c r="N31" i="3"/>
  <c r="N31" i="6"/>
  <c r="Q32" i="6"/>
  <c r="C33" i="6"/>
  <c r="F32" i="6"/>
  <c r="M32" i="6"/>
  <c r="S32" i="6" s="1"/>
  <c r="B58" i="3"/>
  <c r="H32" i="3"/>
  <c r="Q32" i="3"/>
  <c r="C33" i="3"/>
  <c r="F32" i="3"/>
  <c r="G32" i="6"/>
  <c r="I32" i="6" s="1"/>
  <c r="M32" i="3"/>
  <c r="S32" i="3" s="1"/>
  <c r="G32" i="3"/>
  <c r="I32" i="3" s="1"/>
  <c r="E32" i="6"/>
  <c r="H32" i="6" s="1"/>
  <c r="B33" i="6"/>
  <c r="K32" i="3"/>
  <c r="L32" i="3"/>
  <c r="B43" i="19" l="1"/>
  <c r="P42" i="19"/>
  <c r="Q42" i="19" s="1"/>
  <c r="M42" i="19"/>
  <c r="K42" i="19"/>
  <c r="J42" i="19"/>
  <c r="E42" i="19"/>
  <c r="H42" i="19" s="1"/>
  <c r="L42" i="19"/>
  <c r="C45" i="19"/>
  <c r="F44" i="19"/>
  <c r="N41" i="19"/>
  <c r="S41" i="19"/>
  <c r="D45" i="19"/>
  <c r="G44" i="19"/>
  <c r="I44" i="19" s="1"/>
  <c r="N41" i="18"/>
  <c r="S41" i="18"/>
  <c r="G43" i="18"/>
  <c r="I43" i="18" s="1"/>
  <c r="C44" i="18"/>
  <c r="F43" i="18"/>
  <c r="B43" i="18"/>
  <c r="P42" i="18"/>
  <c r="Q42" i="18" s="1"/>
  <c r="M42" i="18"/>
  <c r="E42" i="18"/>
  <c r="H42" i="18" s="1"/>
  <c r="J42" i="18"/>
  <c r="K42" i="18"/>
  <c r="L42" i="18"/>
  <c r="K42" i="15"/>
  <c r="J42" i="15"/>
  <c r="P42" i="15"/>
  <c r="Q42" i="15" s="1"/>
  <c r="M42" i="15"/>
  <c r="E42" i="15"/>
  <c r="H42" i="15" s="1"/>
  <c r="B43" i="15"/>
  <c r="L42" i="15"/>
  <c r="S41" i="15"/>
  <c r="N41" i="15"/>
  <c r="D43" i="15"/>
  <c r="G42" i="15"/>
  <c r="I42" i="15" s="1"/>
  <c r="C43" i="15"/>
  <c r="F42" i="15"/>
  <c r="G42" i="14"/>
  <c r="I42" i="14" s="1"/>
  <c r="S41" i="14"/>
  <c r="N41" i="14"/>
  <c r="K42" i="14"/>
  <c r="J42" i="14"/>
  <c r="P42" i="14"/>
  <c r="Q42" i="14" s="1"/>
  <c r="M42" i="14"/>
  <c r="E42" i="14"/>
  <c r="H42" i="14" s="1"/>
  <c r="B43" i="14"/>
  <c r="L42" i="14"/>
  <c r="C43" i="14"/>
  <c r="F42" i="14"/>
  <c r="J33" i="6"/>
  <c r="P33" i="3"/>
  <c r="J33" i="3"/>
  <c r="P33" i="6"/>
  <c r="Q33" i="6" s="1"/>
  <c r="K33" i="6"/>
  <c r="L33" i="6"/>
  <c r="N32" i="3"/>
  <c r="N32" i="6"/>
  <c r="C34" i="6"/>
  <c r="F33" i="6"/>
  <c r="B59" i="3"/>
  <c r="C34" i="3"/>
  <c r="F33" i="3"/>
  <c r="G33" i="6"/>
  <c r="I33" i="6" s="1"/>
  <c r="G33" i="3"/>
  <c r="I33" i="3" s="1"/>
  <c r="E33" i="6"/>
  <c r="H33" i="6" s="1"/>
  <c r="B34" i="6"/>
  <c r="M33" i="6"/>
  <c r="S33" i="6" s="1"/>
  <c r="K33" i="3"/>
  <c r="E33" i="3"/>
  <c r="M33" i="3"/>
  <c r="S33" i="3" s="1"/>
  <c r="L33" i="3"/>
  <c r="F45" i="19" l="1"/>
  <c r="C46" i="19"/>
  <c r="S42" i="19"/>
  <c r="N42" i="19"/>
  <c r="D46" i="19"/>
  <c r="G45" i="19"/>
  <c r="I45" i="19" s="1"/>
  <c r="J43" i="19"/>
  <c r="B44" i="19"/>
  <c r="P43" i="19"/>
  <c r="Q43" i="19" s="1"/>
  <c r="E43" i="19"/>
  <c r="H43" i="19" s="1"/>
  <c r="M43" i="19"/>
  <c r="K43" i="19"/>
  <c r="L43" i="19"/>
  <c r="J43" i="18"/>
  <c r="B44" i="18"/>
  <c r="P43" i="18"/>
  <c r="Q43" i="18" s="1"/>
  <c r="M43" i="18"/>
  <c r="E43" i="18"/>
  <c r="H43" i="18" s="1"/>
  <c r="K43" i="18"/>
  <c r="L43" i="18"/>
  <c r="C45" i="18"/>
  <c r="F44" i="18"/>
  <c r="G44" i="18"/>
  <c r="I44" i="18" s="1"/>
  <c r="S42" i="18"/>
  <c r="N42" i="18"/>
  <c r="N42" i="15"/>
  <c r="S42" i="15"/>
  <c r="K43" i="15"/>
  <c r="B44" i="15"/>
  <c r="P43" i="15"/>
  <c r="Q43" i="15" s="1"/>
  <c r="M43" i="15"/>
  <c r="J43" i="15"/>
  <c r="E43" i="15"/>
  <c r="H43" i="15" s="1"/>
  <c r="L43" i="15"/>
  <c r="C44" i="15"/>
  <c r="F43" i="15"/>
  <c r="G43" i="15"/>
  <c r="I43" i="15" s="1"/>
  <c r="D44" i="15"/>
  <c r="N42" i="14"/>
  <c r="S42" i="14"/>
  <c r="C44" i="14"/>
  <c r="F43" i="14"/>
  <c r="K43" i="14"/>
  <c r="B44" i="14"/>
  <c r="P43" i="14"/>
  <c r="Q43" i="14" s="1"/>
  <c r="M43" i="14"/>
  <c r="J43" i="14"/>
  <c r="E43" i="14"/>
  <c r="H43" i="14" s="1"/>
  <c r="L43" i="14"/>
  <c r="G43" i="14"/>
  <c r="I43" i="14" s="1"/>
  <c r="J34" i="6"/>
  <c r="P34" i="3"/>
  <c r="J34" i="3"/>
  <c r="K34" i="6"/>
  <c r="L34" i="6"/>
  <c r="N33" i="3"/>
  <c r="P34" i="6"/>
  <c r="Q34" i="6" s="1"/>
  <c r="N33" i="6"/>
  <c r="C35" i="6"/>
  <c r="F34" i="6"/>
  <c r="B60" i="3"/>
  <c r="H33" i="3"/>
  <c r="Q33" i="3"/>
  <c r="C35" i="3"/>
  <c r="F34" i="3"/>
  <c r="G34" i="6"/>
  <c r="I34" i="6" s="1"/>
  <c r="G34" i="3"/>
  <c r="I34" i="3" s="1"/>
  <c r="E34" i="6"/>
  <c r="H34" i="6" s="1"/>
  <c r="B35" i="6"/>
  <c r="M34" i="6"/>
  <c r="S34" i="6" s="1"/>
  <c r="E34" i="3"/>
  <c r="M34" i="3"/>
  <c r="S34" i="3" s="1"/>
  <c r="K34" i="3"/>
  <c r="L34" i="3"/>
  <c r="K44" i="19" l="1"/>
  <c r="J44" i="19"/>
  <c r="P44" i="19"/>
  <c r="Q44" i="19" s="1"/>
  <c r="M44" i="19"/>
  <c r="B45" i="19"/>
  <c r="E44" i="19"/>
  <c r="H44" i="19" s="1"/>
  <c r="L44" i="19"/>
  <c r="G46" i="19"/>
  <c r="I46" i="19" s="1"/>
  <c r="D47" i="19"/>
  <c r="F46" i="19"/>
  <c r="C47" i="19"/>
  <c r="S43" i="19"/>
  <c r="N43" i="19"/>
  <c r="F45" i="18"/>
  <c r="C46" i="18"/>
  <c r="S43" i="18"/>
  <c r="N43" i="18"/>
  <c r="K44" i="18"/>
  <c r="J44" i="18"/>
  <c r="B45" i="18"/>
  <c r="P44" i="18"/>
  <c r="Q44" i="18" s="1"/>
  <c r="M44" i="18"/>
  <c r="E44" i="18"/>
  <c r="H44" i="18" s="1"/>
  <c r="L44" i="18"/>
  <c r="G45" i="18"/>
  <c r="I45" i="18" s="1"/>
  <c r="S43" i="15"/>
  <c r="N43" i="15"/>
  <c r="D45" i="15"/>
  <c r="G44" i="15"/>
  <c r="I44" i="15" s="1"/>
  <c r="F44" i="15"/>
  <c r="C45" i="15"/>
  <c r="M44" i="15"/>
  <c r="E44" i="15"/>
  <c r="H44" i="15" s="1"/>
  <c r="K44" i="15"/>
  <c r="J44" i="15"/>
  <c r="B45" i="15"/>
  <c r="P44" i="15"/>
  <c r="Q44" i="15" s="1"/>
  <c r="L44" i="15"/>
  <c r="M44" i="14"/>
  <c r="E44" i="14"/>
  <c r="H44" i="14" s="1"/>
  <c r="K44" i="14"/>
  <c r="J44" i="14"/>
  <c r="B45" i="14"/>
  <c r="P44" i="14"/>
  <c r="Q44" i="14" s="1"/>
  <c r="L44" i="14"/>
  <c r="S43" i="14"/>
  <c r="N43" i="14"/>
  <c r="G44" i="14"/>
  <c r="I44" i="14" s="1"/>
  <c r="F44" i="14"/>
  <c r="C45" i="14"/>
  <c r="J35" i="6"/>
  <c r="P35" i="3"/>
  <c r="J35" i="3"/>
  <c r="K35" i="6"/>
  <c r="L35" i="6"/>
  <c r="N34" i="3"/>
  <c r="N34" i="6"/>
  <c r="P35" i="6"/>
  <c r="Q35" i="6" s="1"/>
  <c r="C36" i="6"/>
  <c r="F35" i="6"/>
  <c r="B61" i="3"/>
  <c r="H34" i="3"/>
  <c r="Q34" i="3"/>
  <c r="C36" i="3"/>
  <c r="F35" i="3"/>
  <c r="G35" i="6"/>
  <c r="I35" i="6" s="1"/>
  <c r="G35" i="3"/>
  <c r="I35" i="3" s="1"/>
  <c r="E35" i="6"/>
  <c r="H35" i="6" s="1"/>
  <c r="B36" i="6"/>
  <c r="M35" i="6"/>
  <c r="S35" i="6" s="1"/>
  <c r="E35" i="3"/>
  <c r="M35" i="3"/>
  <c r="S35" i="3" s="1"/>
  <c r="K35" i="3"/>
  <c r="L35" i="3"/>
  <c r="M45" i="19" l="1"/>
  <c r="E45" i="19"/>
  <c r="H45" i="19" s="1"/>
  <c r="K45" i="19"/>
  <c r="J45" i="19"/>
  <c r="B46" i="19"/>
  <c r="P45" i="19"/>
  <c r="Q45" i="19" s="1"/>
  <c r="L45" i="19"/>
  <c r="S44" i="19"/>
  <c r="N44" i="19"/>
  <c r="C48" i="19"/>
  <c r="F47" i="19"/>
  <c r="D48" i="19"/>
  <c r="G47" i="19"/>
  <c r="I47" i="19" s="1"/>
  <c r="M45" i="18"/>
  <c r="E45" i="18"/>
  <c r="H45" i="18" s="1"/>
  <c r="K45" i="18"/>
  <c r="J45" i="18"/>
  <c r="B46" i="18"/>
  <c r="P45" i="18"/>
  <c r="Q45" i="18" s="1"/>
  <c r="L45" i="18"/>
  <c r="G46" i="18"/>
  <c r="I46" i="18" s="1"/>
  <c r="F46" i="18"/>
  <c r="C47" i="18"/>
  <c r="S44" i="18"/>
  <c r="N44" i="18"/>
  <c r="F45" i="15"/>
  <c r="C46" i="15"/>
  <c r="B46" i="15"/>
  <c r="P45" i="15"/>
  <c r="Q45" i="15" s="1"/>
  <c r="M45" i="15"/>
  <c r="E45" i="15"/>
  <c r="H45" i="15" s="1"/>
  <c r="K45" i="15"/>
  <c r="J45" i="15"/>
  <c r="L45" i="15"/>
  <c r="N44" i="15"/>
  <c r="S44" i="15"/>
  <c r="G45" i="15"/>
  <c r="I45" i="15" s="1"/>
  <c r="D46" i="15"/>
  <c r="C46" i="14"/>
  <c r="F45" i="14"/>
  <c r="B46" i="14"/>
  <c r="P45" i="14"/>
  <c r="Q45" i="14" s="1"/>
  <c r="M45" i="14"/>
  <c r="E45" i="14"/>
  <c r="H45" i="14" s="1"/>
  <c r="K45" i="14"/>
  <c r="J45" i="14"/>
  <c r="L45" i="14"/>
  <c r="G45" i="14"/>
  <c r="I45" i="14" s="1"/>
  <c r="N44" i="14"/>
  <c r="S44" i="14"/>
  <c r="J36" i="6"/>
  <c r="P36" i="3"/>
  <c r="J36" i="3"/>
  <c r="K36" i="6"/>
  <c r="L36" i="6"/>
  <c r="N35" i="3"/>
  <c r="P36" i="6"/>
  <c r="Q36" i="6" s="1"/>
  <c r="N35" i="6"/>
  <c r="C37" i="6"/>
  <c r="F36" i="6"/>
  <c r="B62" i="3"/>
  <c r="H35" i="3"/>
  <c r="Q35" i="3"/>
  <c r="C37" i="3"/>
  <c r="F36" i="3"/>
  <c r="G36" i="6"/>
  <c r="I36" i="6" s="1"/>
  <c r="G36" i="3"/>
  <c r="I36" i="3" s="1"/>
  <c r="E36" i="6"/>
  <c r="H36" i="6" s="1"/>
  <c r="B37" i="6"/>
  <c r="M36" i="6"/>
  <c r="S36" i="6" s="1"/>
  <c r="M36" i="3"/>
  <c r="S36" i="3" s="1"/>
  <c r="K36" i="3"/>
  <c r="E36" i="3"/>
  <c r="L36" i="3"/>
  <c r="D49" i="19" l="1"/>
  <c r="G48" i="19"/>
  <c r="I48" i="19" s="1"/>
  <c r="C49" i="19"/>
  <c r="F48" i="19"/>
  <c r="B47" i="19"/>
  <c r="P46" i="19"/>
  <c r="Q46" i="19" s="1"/>
  <c r="M46" i="19"/>
  <c r="E46" i="19"/>
  <c r="H46" i="19" s="1"/>
  <c r="K46" i="19"/>
  <c r="J46" i="19"/>
  <c r="L46" i="19"/>
  <c r="N45" i="19"/>
  <c r="S45" i="19"/>
  <c r="B47" i="18"/>
  <c r="P46" i="18"/>
  <c r="Q46" i="18" s="1"/>
  <c r="M46" i="18"/>
  <c r="E46" i="18"/>
  <c r="H46" i="18" s="1"/>
  <c r="K46" i="18"/>
  <c r="J46" i="18"/>
  <c r="L46" i="18"/>
  <c r="C48" i="18"/>
  <c r="F47" i="18"/>
  <c r="G47" i="18"/>
  <c r="I47" i="18" s="1"/>
  <c r="N45" i="18"/>
  <c r="S45" i="18"/>
  <c r="S45" i="15"/>
  <c r="N45" i="15"/>
  <c r="J46" i="15"/>
  <c r="P46" i="15"/>
  <c r="Q46" i="15" s="1"/>
  <c r="M46" i="15"/>
  <c r="E46" i="15"/>
  <c r="H46" i="15" s="1"/>
  <c r="B47" i="15"/>
  <c r="K46" i="15"/>
  <c r="L46" i="15"/>
  <c r="D47" i="15"/>
  <c r="G46" i="15"/>
  <c r="I46" i="15" s="1"/>
  <c r="C47" i="15"/>
  <c r="F46" i="15"/>
  <c r="S45" i="14"/>
  <c r="N45" i="14"/>
  <c r="J46" i="14"/>
  <c r="P46" i="14"/>
  <c r="Q46" i="14" s="1"/>
  <c r="M46" i="14"/>
  <c r="E46" i="14"/>
  <c r="H46" i="14" s="1"/>
  <c r="K46" i="14"/>
  <c r="B47" i="14"/>
  <c r="L46" i="14"/>
  <c r="G46" i="14"/>
  <c r="I46" i="14" s="1"/>
  <c r="C47" i="14"/>
  <c r="F46" i="14"/>
  <c r="J37" i="6"/>
  <c r="P37" i="3"/>
  <c r="J37" i="3"/>
  <c r="K37" i="6"/>
  <c r="L37" i="6"/>
  <c r="N36" i="3"/>
  <c r="N36" i="6"/>
  <c r="P37" i="6"/>
  <c r="Q37" i="6" s="1"/>
  <c r="C38" i="6"/>
  <c r="F37" i="6"/>
  <c r="H36" i="3"/>
  <c r="Q36" i="3"/>
  <c r="C38" i="3"/>
  <c r="F37" i="3"/>
  <c r="G37" i="6"/>
  <c r="I37" i="6" s="1"/>
  <c r="G37" i="3"/>
  <c r="I37" i="3" s="1"/>
  <c r="B38" i="6"/>
  <c r="M37" i="6"/>
  <c r="S37" i="6" s="1"/>
  <c r="E37" i="6"/>
  <c r="H37" i="6" s="1"/>
  <c r="K37" i="3"/>
  <c r="E37" i="3"/>
  <c r="M37" i="3"/>
  <c r="S37" i="3" s="1"/>
  <c r="L37" i="3"/>
  <c r="N46" i="19" l="1"/>
  <c r="S46" i="19"/>
  <c r="J47" i="19"/>
  <c r="B48" i="19"/>
  <c r="P47" i="19"/>
  <c r="Q47" i="19" s="1"/>
  <c r="M47" i="19"/>
  <c r="K47" i="19"/>
  <c r="E47" i="19"/>
  <c r="H47" i="19" s="1"/>
  <c r="L47" i="19"/>
  <c r="C50" i="19"/>
  <c r="F49" i="19"/>
  <c r="D50" i="19"/>
  <c r="G49" i="19"/>
  <c r="C49" i="18"/>
  <c r="F48" i="18"/>
  <c r="N46" i="18"/>
  <c r="S46" i="18"/>
  <c r="G48" i="18"/>
  <c r="I48" i="18" s="1"/>
  <c r="J47" i="18"/>
  <c r="B48" i="18"/>
  <c r="P47" i="18"/>
  <c r="Q47" i="18" s="1"/>
  <c r="M47" i="18"/>
  <c r="E47" i="18"/>
  <c r="H47" i="18" s="1"/>
  <c r="K47" i="18"/>
  <c r="L47" i="18"/>
  <c r="K47" i="15"/>
  <c r="B48" i="15"/>
  <c r="P47" i="15"/>
  <c r="Q47" i="15" s="1"/>
  <c r="E47" i="15"/>
  <c r="H47" i="15" s="1"/>
  <c r="M47" i="15"/>
  <c r="J47" i="15"/>
  <c r="L47" i="15"/>
  <c r="C48" i="15"/>
  <c r="F47" i="15"/>
  <c r="S46" i="15"/>
  <c r="N46" i="15"/>
  <c r="G47" i="15"/>
  <c r="I47" i="15" s="1"/>
  <c r="D48" i="15"/>
  <c r="K47" i="14"/>
  <c r="B48" i="14"/>
  <c r="P47" i="14"/>
  <c r="Q47" i="14" s="1"/>
  <c r="M47" i="14"/>
  <c r="E47" i="14"/>
  <c r="H47" i="14" s="1"/>
  <c r="J47" i="14"/>
  <c r="L47" i="14"/>
  <c r="C48" i="14"/>
  <c r="F47" i="14"/>
  <c r="G47" i="14"/>
  <c r="I47" i="14" s="1"/>
  <c r="S46" i="14"/>
  <c r="N46" i="14"/>
  <c r="J38" i="6"/>
  <c r="P38" i="3"/>
  <c r="J38" i="3"/>
  <c r="K38" i="6"/>
  <c r="L38" i="6"/>
  <c r="N37" i="3"/>
  <c r="N37" i="6"/>
  <c r="P38" i="6"/>
  <c r="Q38" i="6" s="1"/>
  <c r="C39" i="6"/>
  <c r="F38" i="6"/>
  <c r="H37" i="3"/>
  <c r="Q37" i="3"/>
  <c r="C39" i="3"/>
  <c r="F38" i="3"/>
  <c r="G38" i="6"/>
  <c r="I38" i="6" s="1"/>
  <c r="G38" i="3"/>
  <c r="I38" i="3" s="1"/>
  <c r="M38" i="6"/>
  <c r="S38" i="6" s="1"/>
  <c r="E38" i="6"/>
  <c r="H38" i="6" s="1"/>
  <c r="B39" i="6"/>
  <c r="E38" i="3"/>
  <c r="M38" i="3"/>
  <c r="S38" i="3" s="1"/>
  <c r="K38" i="3"/>
  <c r="L38" i="3"/>
  <c r="G50" i="19" l="1"/>
  <c r="D51" i="19"/>
  <c r="F50" i="19"/>
  <c r="C51" i="19"/>
  <c r="S47" i="19"/>
  <c r="N47" i="19"/>
  <c r="K48" i="19"/>
  <c r="J48" i="19"/>
  <c r="B49" i="19"/>
  <c r="E48" i="19"/>
  <c r="H48" i="19" s="1"/>
  <c r="P48" i="19"/>
  <c r="Q48" i="19" s="1"/>
  <c r="M48" i="19"/>
  <c r="L48" i="19"/>
  <c r="K48" i="18"/>
  <c r="J48" i="18"/>
  <c r="B49" i="18"/>
  <c r="P48" i="18"/>
  <c r="Q48" i="18" s="1"/>
  <c r="E48" i="18"/>
  <c r="H48" i="18" s="1"/>
  <c r="M48" i="18"/>
  <c r="L48" i="18"/>
  <c r="G49" i="18"/>
  <c r="S47" i="18"/>
  <c r="N47" i="18"/>
  <c r="C50" i="18"/>
  <c r="F49" i="18"/>
  <c r="F48" i="15"/>
  <c r="C49" i="15"/>
  <c r="S47" i="15"/>
  <c r="N47" i="15"/>
  <c r="M48" i="15"/>
  <c r="E48" i="15"/>
  <c r="H48" i="15" s="1"/>
  <c r="K48" i="15"/>
  <c r="J48" i="15"/>
  <c r="B49" i="15"/>
  <c r="P48" i="15"/>
  <c r="Q48" i="15" s="1"/>
  <c r="L48" i="15"/>
  <c r="D49" i="15"/>
  <c r="G48" i="15"/>
  <c r="I48" i="15" s="1"/>
  <c r="G48" i="14"/>
  <c r="I48" i="14" s="1"/>
  <c r="F48" i="14"/>
  <c r="C49" i="14"/>
  <c r="S47" i="14"/>
  <c r="N47" i="14"/>
  <c r="M48" i="14"/>
  <c r="E48" i="14"/>
  <c r="H48" i="14" s="1"/>
  <c r="K48" i="14"/>
  <c r="J48" i="14"/>
  <c r="B49" i="14"/>
  <c r="P48" i="14"/>
  <c r="Q48" i="14" s="1"/>
  <c r="L48" i="14"/>
  <c r="J39" i="6"/>
  <c r="P39" i="3"/>
  <c r="J39" i="3"/>
  <c r="K39" i="6"/>
  <c r="L39" i="6"/>
  <c r="N38" i="3"/>
  <c r="N38" i="6"/>
  <c r="P39" i="6"/>
  <c r="Q39" i="6" s="1"/>
  <c r="C40" i="6"/>
  <c r="F39" i="6"/>
  <c r="H38" i="3"/>
  <c r="Q38" i="3"/>
  <c r="C40" i="3"/>
  <c r="F39" i="3"/>
  <c r="G39" i="6"/>
  <c r="I39" i="6" s="1"/>
  <c r="G39" i="3"/>
  <c r="I39" i="3" s="1"/>
  <c r="B40" i="6"/>
  <c r="M39" i="6"/>
  <c r="S39" i="6" s="1"/>
  <c r="E39" i="6"/>
  <c r="H39" i="6" s="1"/>
  <c r="E39" i="3"/>
  <c r="M39" i="3"/>
  <c r="S39" i="3" s="1"/>
  <c r="K39" i="3"/>
  <c r="L39" i="3"/>
  <c r="S48" i="19" l="1"/>
  <c r="S49" i="19" s="1"/>
  <c r="N48" i="19"/>
  <c r="G51" i="19"/>
  <c r="D52" i="19"/>
  <c r="F51" i="19"/>
  <c r="C52" i="19"/>
  <c r="B50" i="19"/>
  <c r="P49" i="19"/>
  <c r="E49" i="19"/>
  <c r="M49" i="19"/>
  <c r="N49" i="19" s="1"/>
  <c r="K49" i="19"/>
  <c r="J49" i="19"/>
  <c r="L49" i="19"/>
  <c r="B50" i="18"/>
  <c r="P49" i="18"/>
  <c r="E49" i="18"/>
  <c r="M49" i="18"/>
  <c r="N49" i="18" s="1"/>
  <c r="K49" i="18"/>
  <c r="J49" i="18"/>
  <c r="L49" i="18"/>
  <c r="F50" i="18"/>
  <c r="C51" i="18"/>
  <c r="S48" i="18"/>
  <c r="S49" i="18" s="1"/>
  <c r="N48" i="18"/>
  <c r="G50" i="18"/>
  <c r="N48" i="15"/>
  <c r="S48" i="15"/>
  <c r="S49" i="15" s="1"/>
  <c r="D50" i="15"/>
  <c r="G49" i="15"/>
  <c r="C50" i="15"/>
  <c r="F49" i="15"/>
  <c r="J49" i="15"/>
  <c r="B50" i="15"/>
  <c r="P49" i="15"/>
  <c r="E49" i="15"/>
  <c r="M49" i="15"/>
  <c r="N49" i="15" s="1"/>
  <c r="K49" i="15"/>
  <c r="L49" i="15"/>
  <c r="N48" i="14"/>
  <c r="S48" i="14"/>
  <c r="S49" i="14" s="1"/>
  <c r="C50" i="14"/>
  <c r="F49" i="14"/>
  <c r="J49" i="14"/>
  <c r="B50" i="14"/>
  <c r="P49" i="14"/>
  <c r="E49" i="14"/>
  <c r="M49" i="14"/>
  <c r="N49" i="14" s="1"/>
  <c r="K49" i="14"/>
  <c r="L49" i="14"/>
  <c r="G49" i="14"/>
  <c r="J40" i="6"/>
  <c r="P40" i="3"/>
  <c r="J40" i="3"/>
  <c r="K40" i="6"/>
  <c r="L40" i="6"/>
  <c r="N39" i="3"/>
  <c r="N39" i="6"/>
  <c r="P40" i="6"/>
  <c r="Q40" i="6" s="1"/>
  <c r="C41" i="6"/>
  <c r="J41" i="6" s="1"/>
  <c r="F40" i="6"/>
  <c r="H39" i="3"/>
  <c r="Q39" i="3"/>
  <c r="C41" i="3"/>
  <c r="F40" i="3"/>
  <c r="G40" i="6"/>
  <c r="I40" i="6" s="1"/>
  <c r="G40" i="3"/>
  <c r="I40" i="3" s="1"/>
  <c r="M40" i="6"/>
  <c r="S40" i="6" s="1"/>
  <c r="E40" i="6"/>
  <c r="H40" i="6" s="1"/>
  <c r="B41" i="6"/>
  <c r="M40" i="3"/>
  <c r="S40" i="3" s="1"/>
  <c r="K40" i="3"/>
  <c r="E40" i="3"/>
  <c r="L40" i="3"/>
  <c r="M50" i="19" l="1"/>
  <c r="N50" i="19" s="1"/>
  <c r="K50" i="19"/>
  <c r="J50" i="19"/>
  <c r="P50" i="19"/>
  <c r="E50" i="19"/>
  <c r="B51" i="19"/>
  <c r="L50" i="19"/>
  <c r="D53" i="19"/>
  <c r="G52" i="19"/>
  <c r="C53" i="19"/>
  <c r="F52" i="19"/>
  <c r="G51" i="18"/>
  <c r="F51" i="18"/>
  <c r="C52" i="18"/>
  <c r="M50" i="18"/>
  <c r="N50" i="18" s="1"/>
  <c r="K50" i="18"/>
  <c r="J50" i="18"/>
  <c r="B51" i="18"/>
  <c r="P50" i="18"/>
  <c r="E50" i="18"/>
  <c r="L50" i="18"/>
  <c r="P50" i="15"/>
  <c r="E50" i="15"/>
  <c r="B51" i="15"/>
  <c r="M50" i="15"/>
  <c r="N50" i="15" s="1"/>
  <c r="K50" i="15"/>
  <c r="J50" i="15"/>
  <c r="L50" i="15"/>
  <c r="C51" i="15"/>
  <c r="F50" i="15"/>
  <c r="G50" i="15"/>
  <c r="D51" i="15"/>
  <c r="P50" i="14"/>
  <c r="E50" i="14"/>
  <c r="B51" i="14"/>
  <c r="M50" i="14"/>
  <c r="N50" i="14" s="1"/>
  <c r="K50" i="14"/>
  <c r="J50" i="14"/>
  <c r="L50" i="14"/>
  <c r="G50" i="14"/>
  <c r="C51" i="14"/>
  <c r="F50" i="14"/>
  <c r="P41" i="3"/>
  <c r="J41" i="3"/>
  <c r="P41" i="6"/>
  <c r="Q41" i="6" s="1"/>
  <c r="K41" i="6"/>
  <c r="L41" i="6"/>
  <c r="N40" i="3"/>
  <c r="N40" i="6"/>
  <c r="C42" i="6"/>
  <c r="J42" i="6" s="1"/>
  <c r="F41" i="6"/>
  <c r="H40" i="3"/>
  <c r="Q40" i="3"/>
  <c r="C42" i="3"/>
  <c r="F41" i="3"/>
  <c r="G41" i="6"/>
  <c r="I41" i="6" s="1"/>
  <c r="G41" i="3"/>
  <c r="I41" i="3" s="1"/>
  <c r="E41" i="6"/>
  <c r="H41" i="6" s="1"/>
  <c r="M41" i="6"/>
  <c r="S41" i="6" s="1"/>
  <c r="B42" i="6"/>
  <c r="K41" i="3"/>
  <c r="E41" i="3"/>
  <c r="M41" i="3"/>
  <c r="S41" i="3" s="1"/>
  <c r="L41" i="3"/>
  <c r="C54" i="19" l="1"/>
  <c r="F53" i="19"/>
  <c r="D54" i="19"/>
  <c r="G53" i="19"/>
  <c r="K51" i="19"/>
  <c r="J51" i="19"/>
  <c r="P51" i="19"/>
  <c r="M51" i="19"/>
  <c r="N51" i="19" s="1"/>
  <c r="E51" i="19"/>
  <c r="B52" i="19"/>
  <c r="L51" i="19"/>
  <c r="C53" i="18"/>
  <c r="F52" i="18"/>
  <c r="G52" i="18"/>
  <c r="K51" i="18"/>
  <c r="J51" i="18"/>
  <c r="P51" i="18"/>
  <c r="E51" i="18"/>
  <c r="B52" i="18"/>
  <c r="M51" i="18"/>
  <c r="N51" i="18" s="1"/>
  <c r="L51" i="18"/>
  <c r="G51" i="15"/>
  <c r="D52" i="15"/>
  <c r="F51" i="15"/>
  <c r="C52" i="15"/>
  <c r="M51" i="15"/>
  <c r="N51" i="15" s="1"/>
  <c r="K51" i="15"/>
  <c r="J51" i="15"/>
  <c r="P51" i="15"/>
  <c r="E51" i="15"/>
  <c r="B52" i="15"/>
  <c r="L51" i="15"/>
  <c r="M51" i="14"/>
  <c r="N51" i="14" s="1"/>
  <c r="K51" i="14"/>
  <c r="J51" i="14"/>
  <c r="P51" i="14"/>
  <c r="E51" i="14"/>
  <c r="B52" i="14"/>
  <c r="L51" i="14"/>
  <c r="F51" i="14"/>
  <c r="C52" i="14"/>
  <c r="G51" i="14"/>
  <c r="P42" i="3"/>
  <c r="J42" i="3"/>
  <c r="P42" i="6"/>
  <c r="K42" i="6"/>
  <c r="L42" i="6"/>
  <c r="N41" i="3"/>
  <c r="N41" i="6"/>
  <c r="Q42" i="6"/>
  <c r="C43" i="6"/>
  <c r="F42" i="6"/>
  <c r="H41" i="3"/>
  <c r="Q41" i="3"/>
  <c r="C43" i="3"/>
  <c r="F42" i="3"/>
  <c r="G42" i="6"/>
  <c r="I42" i="6" s="1"/>
  <c r="G42" i="3"/>
  <c r="I42" i="3" s="1"/>
  <c r="E42" i="6"/>
  <c r="H42" i="6" s="1"/>
  <c r="B43" i="6"/>
  <c r="M42" i="6"/>
  <c r="S42" i="6" s="1"/>
  <c r="E42" i="3"/>
  <c r="M42" i="3"/>
  <c r="S42" i="3" s="1"/>
  <c r="K42" i="3"/>
  <c r="L42" i="3"/>
  <c r="D55" i="19" l="1"/>
  <c r="G54" i="19"/>
  <c r="B53" i="19"/>
  <c r="P52" i="19"/>
  <c r="E52" i="19"/>
  <c r="M52" i="19"/>
  <c r="N52" i="19" s="1"/>
  <c r="K52" i="19"/>
  <c r="J52" i="19"/>
  <c r="L52" i="19"/>
  <c r="C55" i="19"/>
  <c r="F54" i="19"/>
  <c r="G53" i="18"/>
  <c r="B53" i="18"/>
  <c r="P52" i="18"/>
  <c r="E52" i="18"/>
  <c r="M52" i="18"/>
  <c r="N52" i="18" s="1"/>
  <c r="K52" i="18"/>
  <c r="J52" i="18"/>
  <c r="L52" i="18"/>
  <c r="C54" i="18"/>
  <c r="F53" i="18"/>
  <c r="C53" i="15"/>
  <c r="F52" i="15"/>
  <c r="D53" i="15"/>
  <c r="G52" i="15"/>
  <c r="K52" i="15"/>
  <c r="J52" i="15"/>
  <c r="B53" i="15"/>
  <c r="P52" i="15"/>
  <c r="E52" i="15"/>
  <c r="M52" i="15"/>
  <c r="N52" i="15" s="1"/>
  <c r="L52" i="15"/>
  <c r="G52" i="14"/>
  <c r="K52" i="14"/>
  <c r="J52" i="14"/>
  <c r="B53" i="14"/>
  <c r="P52" i="14"/>
  <c r="E52" i="14"/>
  <c r="M52" i="14"/>
  <c r="N52" i="14" s="1"/>
  <c r="L52" i="14"/>
  <c r="C53" i="14"/>
  <c r="F52" i="14"/>
  <c r="J43" i="6"/>
  <c r="P43" i="3"/>
  <c r="J43" i="3"/>
  <c r="K43" i="6"/>
  <c r="L43" i="6"/>
  <c r="N42" i="3"/>
  <c r="N42" i="6"/>
  <c r="P43" i="6"/>
  <c r="Q43" i="6" s="1"/>
  <c r="C44" i="6"/>
  <c r="F43" i="6"/>
  <c r="H42" i="3"/>
  <c r="Q42" i="3"/>
  <c r="C44" i="3"/>
  <c r="F43" i="3"/>
  <c r="G43" i="6"/>
  <c r="I43" i="6" s="1"/>
  <c r="G43" i="3"/>
  <c r="I43" i="3" s="1"/>
  <c r="E43" i="6"/>
  <c r="H43" i="6" s="1"/>
  <c r="B44" i="6"/>
  <c r="M43" i="6"/>
  <c r="S43" i="6" s="1"/>
  <c r="E43" i="3"/>
  <c r="M43" i="3"/>
  <c r="S43" i="3" s="1"/>
  <c r="K43" i="3"/>
  <c r="L43" i="3"/>
  <c r="M53" i="19" l="1"/>
  <c r="N53" i="19" s="1"/>
  <c r="K53" i="19"/>
  <c r="J53" i="19"/>
  <c r="B54" i="19"/>
  <c r="E53" i="19"/>
  <c r="P53" i="19"/>
  <c r="L53" i="19"/>
  <c r="C56" i="19"/>
  <c r="F55" i="19"/>
  <c r="D56" i="19"/>
  <c r="G55" i="19"/>
  <c r="M53" i="18"/>
  <c r="N53" i="18" s="1"/>
  <c r="K53" i="18"/>
  <c r="J53" i="18"/>
  <c r="B54" i="18"/>
  <c r="P53" i="18"/>
  <c r="E53" i="18"/>
  <c r="L53" i="18"/>
  <c r="C55" i="18"/>
  <c r="F54" i="18"/>
  <c r="G54" i="18"/>
  <c r="B54" i="15"/>
  <c r="P53" i="15"/>
  <c r="E53" i="15"/>
  <c r="M53" i="15"/>
  <c r="N53" i="15" s="1"/>
  <c r="K53" i="15"/>
  <c r="J53" i="15"/>
  <c r="L53" i="15"/>
  <c r="D54" i="15"/>
  <c r="G53" i="15"/>
  <c r="C54" i="15"/>
  <c r="F53" i="15"/>
  <c r="B54" i="14"/>
  <c r="P53" i="14"/>
  <c r="E53" i="14"/>
  <c r="M53" i="14"/>
  <c r="N53" i="14" s="1"/>
  <c r="K53" i="14"/>
  <c r="J53" i="14"/>
  <c r="L53" i="14"/>
  <c r="C54" i="14"/>
  <c r="F53" i="14"/>
  <c r="G53" i="14"/>
  <c r="J44" i="6"/>
  <c r="P44" i="3"/>
  <c r="J44" i="3"/>
  <c r="K44" i="6"/>
  <c r="L44" i="6"/>
  <c r="N43" i="3"/>
  <c r="N43" i="6"/>
  <c r="P44" i="6"/>
  <c r="Q44" i="6" s="1"/>
  <c r="C45" i="6"/>
  <c r="J45" i="6" s="1"/>
  <c r="F44" i="6"/>
  <c r="H43" i="3"/>
  <c r="Q43" i="3"/>
  <c r="C45" i="3"/>
  <c r="F44" i="3"/>
  <c r="G44" i="6"/>
  <c r="I44" i="6" s="1"/>
  <c r="G44" i="3"/>
  <c r="I44" i="3" s="1"/>
  <c r="E44" i="6"/>
  <c r="H44" i="6" s="1"/>
  <c r="B45" i="6"/>
  <c r="M44" i="6"/>
  <c r="S44" i="6" s="1"/>
  <c r="M44" i="3"/>
  <c r="S44" i="3" s="1"/>
  <c r="K44" i="3"/>
  <c r="E44" i="3"/>
  <c r="L44" i="3"/>
  <c r="C57" i="19" l="1"/>
  <c r="F56" i="19"/>
  <c r="K54" i="19"/>
  <c r="J54" i="19"/>
  <c r="B55" i="19"/>
  <c r="E54" i="19"/>
  <c r="P54" i="19"/>
  <c r="M54" i="19"/>
  <c r="N54" i="19" s="1"/>
  <c r="L54" i="19"/>
  <c r="D57" i="19"/>
  <c r="G56" i="19"/>
  <c r="C56" i="18"/>
  <c r="F55" i="18"/>
  <c r="K54" i="18"/>
  <c r="J54" i="18"/>
  <c r="B55" i="18"/>
  <c r="P54" i="18"/>
  <c r="E54" i="18"/>
  <c r="M54" i="18"/>
  <c r="N54" i="18" s="1"/>
  <c r="L54" i="18"/>
  <c r="G55" i="18"/>
  <c r="D55" i="15"/>
  <c r="G54" i="15"/>
  <c r="C55" i="15"/>
  <c r="F54" i="15"/>
  <c r="M54" i="15"/>
  <c r="N54" i="15" s="1"/>
  <c r="K54" i="15"/>
  <c r="J54" i="15"/>
  <c r="B55" i="15"/>
  <c r="P54" i="15"/>
  <c r="E54" i="15"/>
  <c r="L54" i="15"/>
  <c r="C55" i="14"/>
  <c r="F54" i="14"/>
  <c r="G54" i="14"/>
  <c r="M54" i="14"/>
  <c r="N54" i="14" s="1"/>
  <c r="K54" i="14"/>
  <c r="J54" i="14"/>
  <c r="B55" i="14"/>
  <c r="P54" i="14"/>
  <c r="E54" i="14"/>
  <c r="L54" i="14"/>
  <c r="P45" i="3"/>
  <c r="J45" i="3"/>
  <c r="K45" i="6"/>
  <c r="L45" i="6"/>
  <c r="N44" i="3"/>
  <c r="N44" i="6"/>
  <c r="P45" i="6"/>
  <c r="Q45" i="6" s="1"/>
  <c r="C46" i="6"/>
  <c r="J46" i="6" s="1"/>
  <c r="F45" i="6"/>
  <c r="H44" i="3"/>
  <c r="Q44" i="3"/>
  <c r="C46" i="3"/>
  <c r="F45" i="3"/>
  <c r="G45" i="6"/>
  <c r="I45" i="6" s="1"/>
  <c r="G45" i="3"/>
  <c r="I45" i="3" s="1"/>
  <c r="E45" i="6"/>
  <c r="H45" i="6" s="1"/>
  <c r="B46" i="6"/>
  <c r="M45" i="6"/>
  <c r="S45" i="6" s="1"/>
  <c r="K45" i="3"/>
  <c r="E45" i="3"/>
  <c r="M45" i="3"/>
  <c r="S45" i="3" s="1"/>
  <c r="L45" i="3"/>
  <c r="B56" i="19" l="1"/>
  <c r="P55" i="19"/>
  <c r="E55" i="19"/>
  <c r="M55" i="19"/>
  <c r="N55" i="19" s="1"/>
  <c r="K55" i="19"/>
  <c r="J55" i="19"/>
  <c r="L55" i="19"/>
  <c r="D58" i="19"/>
  <c r="G57" i="19"/>
  <c r="C58" i="19"/>
  <c r="F57" i="19"/>
  <c r="B56" i="18"/>
  <c r="P55" i="18"/>
  <c r="E55" i="18"/>
  <c r="M55" i="18"/>
  <c r="N55" i="18" s="1"/>
  <c r="K55" i="18"/>
  <c r="J55" i="18"/>
  <c r="L55" i="18"/>
  <c r="G56" i="18"/>
  <c r="C57" i="18"/>
  <c r="F56" i="18"/>
  <c r="J55" i="15"/>
  <c r="B56" i="15"/>
  <c r="P55" i="15"/>
  <c r="E55" i="15"/>
  <c r="M55" i="15"/>
  <c r="N55" i="15" s="1"/>
  <c r="K55" i="15"/>
  <c r="L55" i="15"/>
  <c r="C56" i="15"/>
  <c r="F55" i="15"/>
  <c r="D56" i="15"/>
  <c r="G55" i="15"/>
  <c r="J55" i="14"/>
  <c r="B56" i="14"/>
  <c r="P55" i="14"/>
  <c r="E55" i="14"/>
  <c r="M55" i="14"/>
  <c r="N55" i="14" s="1"/>
  <c r="K55" i="14"/>
  <c r="L55" i="14"/>
  <c r="G55" i="14"/>
  <c r="C56" i="14"/>
  <c r="F55" i="14"/>
  <c r="P46" i="3"/>
  <c r="J46" i="3"/>
  <c r="K46" i="6"/>
  <c r="L46" i="6"/>
  <c r="N45" i="3"/>
  <c r="N45" i="6"/>
  <c r="P46" i="6"/>
  <c r="Q46" i="6" s="1"/>
  <c r="C47" i="6"/>
  <c r="F46" i="6"/>
  <c r="H45" i="3"/>
  <c r="Q45" i="3"/>
  <c r="C47" i="3"/>
  <c r="F46" i="3"/>
  <c r="G46" i="6"/>
  <c r="I46" i="6" s="1"/>
  <c r="G46" i="3"/>
  <c r="I46" i="3" s="1"/>
  <c r="E46" i="6"/>
  <c r="H46" i="6" s="1"/>
  <c r="B47" i="6"/>
  <c r="M46" i="6"/>
  <c r="S46" i="6" s="1"/>
  <c r="E46" i="3"/>
  <c r="M46" i="3"/>
  <c r="S46" i="3" s="1"/>
  <c r="K46" i="3"/>
  <c r="L46" i="3"/>
  <c r="D59" i="19" l="1"/>
  <c r="G58" i="19"/>
  <c r="C59" i="19"/>
  <c r="F58" i="19"/>
  <c r="M56" i="19"/>
  <c r="N56" i="19" s="1"/>
  <c r="K56" i="19"/>
  <c r="J56" i="19"/>
  <c r="E56" i="19"/>
  <c r="B57" i="19"/>
  <c r="P56" i="19"/>
  <c r="L56" i="19"/>
  <c r="G57" i="18"/>
  <c r="C58" i="18"/>
  <c r="F57" i="18"/>
  <c r="M56" i="18"/>
  <c r="N56" i="18" s="1"/>
  <c r="K56" i="18"/>
  <c r="J56" i="18"/>
  <c r="B57" i="18"/>
  <c r="E56" i="18"/>
  <c r="P56" i="18"/>
  <c r="L56" i="18"/>
  <c r="B57" i="15"/>
  <c r="P56" i="15"/>
  <c r="E56" i="15"/>
  <c r="M56" i="15"/>
  <c r="N56" i="15" s="1"/>
  <c r="K56" i="15"/>
  <c r="J56" i="15"/>
  <c r="L56" i="15"/>
  <c r="C57" i="15"/>
  <c r="F56" i="15"/>
  <c r="D57" i="15"/>
  <c r="G56" i="15"/>
  <c r="G56" i="14"/>
  <c r="B57" i="14"/>
  <c r="P56" i="14"/>
  <c r="E56" i="14"/>
  <c r="M56" i="14"/>
  <c r="N56" i="14" s="1"/>
  <c r="K56" i="14"/>
  <c r="J56" i="14"/>
  <c r="L56" i="14"/>
  <c r="C57" i="14"/>
  <c r="F56" i="14"/>
  <c r="J47" i="6"/>
  <c r="P47" i="3"/>
  <c r="J47" i="3"/>
  <c r="K47" i="6"/>
  <c r="L47" i="6"/>
  <c r="N46" i="3"/>
  <c r="N46" i="6"/>
  <c r="P47" i="6"/>
  <c r="Q47" i="6" s="1"/>
  <c r="C48" i="6"/>
  <c r="F47" i="6"/>
  <c r="H46" i="3"/>
  <c r="Q46" i="3"/>
  <c r="C48" i="3"/>
  <c r="F47" i="3"/>
  <c r="G47" i="6"/>
  <c r="I47" i="6" s="1"/>
  <c r="G47" i="3"/>
  <c r="I47" i="3" s="1"/>
  <c r="E47" i="6"/>
  <c r="H47" i="6" s="1"/>
  <c r="B48" i="6"/>
  <c r="M47" i="6"/>
  <c r="S47" i="6" s="1"/>
  <c r="E47" i="3"/>
  <c r="M47" i="3"/>
  <c r="S47" i="3" s="1"/>
  <c r="K47" i="3"/>
  <c r="L47" i="3"/>
  <c r="C60" i="19" l="1"/>
  <c r="F59" i="19"/>
  <c r="J57" i="19"/>
  <c r="B58" i="19"/>
  <c r="P57" i="19"/>
  <c r="E57" i="19"/>
  <c r="M57" i="19"/>
  <c r="N57" i="19" s="1"/>
  <c r="K57" i="19"/>
  <c r="L57" i="19"/>
  <c r="D60" i="19"/>
  <c r="G59" i="19"/>
  <c r="J57" i="18"/>
  <c r="B58" i="18"/>
  <c r="P57" i="18"/>
  <c r="E57" i="18"/>
  <c r="M57" i="18"/>
  <c r="N57" i="18" s="1"/>
  <c r="K57" i="18"/>
  <c r="L57" i="18"/>
  <c r="C59" i="18"/>
  <c r="F58" i="18"/>
  <c r="G58" i="18"/>
  <c r="C58" i="15"/>
  <c r="F57" i="15"/>
  <c r="D58" i="15"/>
  <c r="G57" i="15"/>
  <c r="K57" i="15"/>
  <c r="J57" i="15"/>
  <c r="B58" i="15"/>
  <c r="P57" i="15"/>
  <c r="E57" i="15"/>
  <c r="M57" i="15"/>
  <c r="N57" i="15" s="1"/>
  <c r="L57" i="15"/>
  <c r="K57" i="14"/>
  <c r="J57" i="14"/>
  <c r="B58" i="14"/>
  <c r="P57" i="14"/>
  <c r="E57" i="14"/>
  <c r="M57" i="14"/>
  <c r="N57" i="14" s="1"/>
  <c r="L57" i="14"/>
  <c r="C58" i="14"/>
  <c r="F57" i="14"/>
  <c r="G57" i="14"/>
  <c r="J48" i="6"/>
  <c r="P48" i="3"/>
  <c r="J48" i="3"/>
  <c r="K48" i="6"/>
  <c r="L48" i="6"/>
  <c r="N47" i="3"/>
  <c r="N47" i="6"/>
  <c r="P48" i="6"/>
  <c r="Q48" i="6" s="1"/>
  <c r="C49" i="6"/>
  <c r="F48" i="6"/>
  <c r="H47" i="3"/>
  <c r="Q47" i="3"/>
  <c r="C49" i="3"/>
  <c r="F48" i="3"/>
  <c r="G48" i="6"/>
  <c r="I48" i="6" s="1"/>
  <c r="G48" i="3"/>
  <c r="I48" i="3" s="1"/>
  <c r="E48" i="6"/>
  <c r="H48" i="6" s="1"/>
  <c r="B49" i="6"/>
  <c r="M48" i="6"/>
  <c r="S48" i="6" s="1"/>
  <c r="S49" i="6" s="1"/>
  <c r="M48" i="3"/>
  <c r="S48" i="3" s="1"/>
  <c r="S49" i="3" s="1"/>
  <c r="K48" i="3"/>
  <c r="E48" i="3"/>
  <c r="L48" i="3"/>
  <c r="B59" i="19" l="1"/>
  <c r="P58" i="19"/>
  <c r="E58" i="19"/>
  <c r="M58" i="19"/>
  <c r="N58" i="19" s="1"/>
  <c r="K58" i="19"/>
  <c r="J58" i="19"/>
  <c r="L58" i="19"/>
  <c r="D61" i="19"/>
  <c r="G60" i="19"/>
  <c r="C61" i="19"/>
  <c r="F60" i="19"/>
  <c r="B59" i="18"/>
  <c r="P58" i="18"/>
  <c r="E58" i="18"/>
  <c r="M58" i="18"/>
  <c r="N58" i="18" s="1"/>
  <c r="K58" i="18"/>
  <c r="J58" i="18"/>
  <c r="L58" i="18"/>
  <c r="C60" i="18"/>
  <c r="F59" i="18"/>
  <c r="G59" i="18"/>
  <c r="D59" i="15"/>
  <c r="G58" i="15"/>
  <c r="B59" i="15"/>
  <c r="P58" i="15"/>
  <c r="E58" i="15"/>
  <c r="M58" i="15"/>
  <c r="N58" i="15" s="1"/>
  <c r="K58" i="15"/>
  <c r="J58" i="15"/>
  <c r="L58" i="15"/>
  <c r="C59" i="15"/>
  <c r="F58" i="15"/>
  <c r="B59" i="14"/>
  <c r="P58" i="14"/>
  <c r="E58" i="14"/>
  <c r="M58" i="14"/>
  <c r="N58" i="14" s="1"/>
  <c r="K58" i="14"/>
  <c r="J58" i="14"/>
  <c r="L58" i="14"/>
  <c r="C59" i="14"/>
  <c r="F58" i="14"/>
  <c r="G58" i="14"/>
  <c r="J49" i="6"/>
  <c r="P49" i="3"/>
  <c r="J49" i="3"/>
  <c r="K49" i="6"/>
  <c r="L49" i="6"/>
  <c r="N48" i="3"/>
  <c r="N48" i="6"/>
  <c r="P49" i="6"/>
  <c r="C50" i="6"/>
  <c r="F49" i="6"/>
  <c r="H48" i="3"/>
  <c r="Q48" i="3"/>
  <c r="C50" i="3"/>
  <c r="F49" i="3"/>
  <c r="G49" i="6"/>
  <c r="G49" i="3"/>
  <c r="E49" i="6"/>
  <c r="M49" i="6"/>
  <c r="B50" i="6"/>
  <c r="K49" i="3"/>
  <c r="E49" i="3"/>
  <c r="M49" i="3"/>
  <c r="L49" i="3"/>
  <c r="C62" i="19" l="1"/>
  <c r="F62" i="19" s="1"/>
  <c r="F61" i="19"/>
  <c r="D62" i="19"/>
  <c r="G62" i="19" s="1"/>
  <c r="G61" i="19"/>
  <c r="K59" i="19"/>
  <c r="J59" i="19"/>
  <c r="B60" i="19"/>
  <c r="P59" i="19"/>
  <c r="E59" i="19"/>
  <c r="M59" i="19"/>
  <c r="N59" i="19" s="1"/>
  <c r="L59" i="19"/>
  <c r="C61" i="18"/>
  <c r="F60" i="18"/>
  <c r="G60" i="18"/>
  <c r="K59" i="18"/>
  <c r="J59" i="18"/>
  <c r="B60" i="18"/>
  <c r="P59" i="18"/>
  <c r="E59" i="18"/>
  <c r="M59" i="18"/>
  <c r="N59" i="18" s="1"/>
  <c r="L59" i="18"/>
  <c r="M59" i="15"/>
  <c r="N59" i="15" s="1"/>
  <c r="K59" i="15"/>
  <c r="J59" i="15"/>
  <c r="E59" i="15"/>
  <c r="B60" i="15"/>
  <c r="P59" i="15"/>
  <c r="L59" i="15"/>
  <c r="C60" i="15"/>
  <c r="F59" i="15"/>
  <c r="D60" i="15"/>
  <c r="G59" i="15"/>
  <c r="C60" i="14"/>
  <c r="F59" i="14"/>
  <c r="G59" i="14"/>
  <c r="M59" i="14"/>
  <c r="N59" i="14" s="1"/>
  <c r="K59" i="14"/>
  <c r="J59" i="14"/>
  <c r="B60" i="14"/>
  <c r="P59" i="14"/>
  <c r="E59" i="14"/>
  <c r="L59" i="14"/>
  <c r="J50" i="6"/>
  <c r="N49" i="3"/>
  <c r="P50" i="3"/>
  <c r="J50" i="3"/>
  <c r="K50" i="6"/>
  <c r="L50" i="6"/>
  <c r="N49" i="6"/>
  <c r="P50" i="6"/>
  <c r="C51" i="6"/>
  <c r="F50" i="6"/>
  <c r="C51" i="3"/>
  <c r="F50" i="3"/>
  <c r="G50" i="6"/>
  <c r="G50" i="3"/>
  <c r="E50" i="6"/>
  <c r="B51" i="6"/>
  <c r="M50" i="6"/>
  <c r="E50" i="3"/>
  <c r="M50" i="3"/>
  <c r="N50" i="3" s="1"/>
  <c r="K50" i="3"/>
  <c r="L50" i="3"/>
  <c r="B61" i="19" l="1"/>
  <c r="P60" i="19"/>
  <c r="E60" i="19"/>
  <c r="M60" i="19"/>
  <c r="N60" i="19" s="1"/>
  <c r="K60" i="19"/>
  <c r="J60" i="19"/>
  <c r="L60" i="19"/>
  <c r="B61" i="18"/>
  <c r="P60" i="18"/>
  <c r="E60" i="18"/>
  <c r="M60" i="18"/>
  <c r="N60" i="18" s="1"/>
  <c r="K60" i="18"/>
  <c r="J60" i="18"/>
  <c r="L60" i="18"/>
  <c r="G62" i="18"/>
  <c r="G61" i="18"/>
  <c r="C62" i="18"/>
  <c r="F62" i="18" s="1"/>
  <c r="F61" i="18"/>
  <c r="C61" i="15"/>
  <c r="F60" i="15"/>
  <c r="K60" i="15"/>
  <c r="J60" i="15"/>
  <c r="B61" i="15"/>
  <c r="P60" i="15"/>
  <c r="E60" i="15"/>
  <c r="M60" i="15"/>
  <c r="N60" i="15" s="1"/>
  <c r="L60" i="15"/>
  <c r="D61" i="15"/>
  <c r="G60" i="15"/>
  <c r="K60" i="14"/>
  <c r="J60" i="14"/>
  <c r="B61" i="14"/>
  <c r="P60" i="14"/>
  <c r="E60" i="14"/>
  <c r="M60" i="14"/>
  <c r="N60" i="14" s="1"/>
  <c r="L60" i="14"/>
  <c r="G60" i="14"/>
  <c r="C61" i="14"/>
  <c r="F60" i="14"/>
  <c r="J51" i="6"/>
  <c r="P51" i="3"/>
  <c r="J51" i="3"/>
  <c r="P51" i="6"/>
  <c r="K51" i="6"/>
  <c r="L51" i="6"/>
  <c r="N50" i="6"/>
  <c r="C52" i="6"/>
  <c r="J52" i="6" s="1"/>
  <c r="F51" i="6"/>
  <c r="C52" i="3"/>
  <c r="F51" i="3"/>
  <c r="G51" i="6"/>
  <c r="G51" i="3"/>
  <c r="B52" i="6"/>
  <c r="M51" i="6"/>
  <c r="E51" i="6"/>
  <c r="E51" i="3"/>
  <c r="M51" i="3"/>
  <c r="N51" i="3" s="1"/>
  <c r="K51" i="3"/>
  <c r="L51" i="3"/>
  <c r="M61" i="19" l="1"/>
  <c r="N61" i="19" s="1"/>
  <c r="K61" i="19"/>
  <c r="J61" i="19"/>
  <c r="B62" i="19"/>
  <c r="P61" i="19"/>
  <c r="E61" i="19"/>
  <c r="L61" i="19"/>
  <c r="M61" i="18"/>
  <c r="N61" i="18" s="1"/>
  <c r="K61" i="18"/>
  <c r="J61" i="18"/>
  <c r="B62" i="18"/>
  <c r="P61" i="18"/>
  <c r="E61" i="18"/>
  <c r="L61" i="18"/>
  <c r="D62" i="15"/>
  <c r="G62" i="15" s="1"/>
  <c r="G61" i="15"/>
  <c r="B62" i="15"/>
  <c r="P61" i="15"/>
  <c r="E61" i="15"/>
  <c r="M61" i="15"/>
  <c r="N61" i="15" s="1"/>
  <c r="K61" i="15"/>
  <c r="J61" i="15"/>
  <c r="L61" i="15"/>
  <c r="C62" i="15"/>
  <c r="F62" i="15" s="1"/>
  <c r="F61" i="15"/>
  <c r="B62" i="14"/>
  <c r="P61" i="14"/>
  <c r="E61" i="14"/>
  <c r="M61" i="14"/>
  <c r="N61" i="14" s="1"/>
  <c r="K61" i="14"/>
  <c r="J61" i="14"/>
  <c r="L61" i="14"/>
  <c r="G62" i="14"/>
  <c r="G61" i="14"/>
  <c r="C62" i="14"/>
  <c r="F62" i="14" s="1"/>
  <c r="F61" i="14"/>
  <c r="N51" i="6"/>
  <c r="P52" i="3"/>
  <c r="J52" i="3"/>
  <c r="P52" i="6"/>
  <c r="K52" i="6"/>
  <c r="L52" i="6"/>
  <c r="C53" i="6"/>
  <c r="J53" i="6" s="1"/>
  <c r="F52" i="6"/>
  <c r="C53" i="3"/>
  <c r="F52" i="3"/>
  <c r="G52" i="6"/>
  <c r="G52" i="3"/>
  <c r="B53" i="6"/>
  <c r="M52" i="6"/>
  <c r="N52" i="6" s="1"/>
  <c r="E52" i="6"/>
  <c r="M52" i="3"/>
  <c r="N52" i="3" s="1"/>
  <c r="K52" i="3"/>
  <c r="E52" i="3"/>
  <c r="L52" i="3"/>
  <c r="K62" i="19" l="1"/>
  <c r="J62" i="19"/>
  <c r="E62" i="19"/>
  <c r="P62" i="19"/>
  <c r="L62" i="19"/>
  <c r="K62" i="18"/>
  <c r="J62" i="18"/>
  <c r="E62" i="18"/>
  <c r="P62" i="18"/>
  <c r="L62" i="18"/>
  <c r="M62" i="15"/>
  <c r="N62" i="15" s="1"/>
  <c r="K62" i="15"/>
  <c r="J62" i="15"/>
  <c r="P62" i="15"/>
  <c r="E62" i="15"/>
  <c r="L62" i="15"/>
  <c r="M62" i="14"/>
  <c r="N62" i="14" s="1"/>
  <c r="K62" i="14"/>
  <c r="J62" i="14"/>
  <c r="P62" i="14"/>
  <c r="E62" i="14"/>
  <c r="L62" i="14"/>
  <c r="P53" i="3"/>
  <c r="J53" i="3"/>
  <c r="P53" i="6"/>
  <c r="K53" i="6"/>
  <c r="L53" i="6"/>
  <c r="C54" i="6"/>
  <c r="J54" i="6" s="1"/>
  <c r="F53" i="6"/>
  <c r="C54" i="3"/>
  <c r="F53" i="3"/>
  <c r="G53" i="6"/>
  <c r="G53" i="3"/>
  <c r="E53" i="6"/>
  <c r="B54" i="6"/>
  <c r="M53" i="6"/>
  <c r="N53" i="6" s="1"/>
  <c r="K53" i="3"/>
  <c r="E53" i="3"/>
  <c r="M53" i="3"/>
  <c r="N53" i="3" s="1"/>
  <c r="L53" i="3"/>
  <c r="P54" i="3" l="1"/>
  <c r="J54" i="3"/>
  <c r="P54" i="6"/>
  <c r="K54" i="6"/>
  <c r="L54" i="6"/>
  <c r="C55" i="6"/>
  <c r="J55" i="6" s="1"/>
  <c r="F54" i="6"/>
  <c r="C55" i="3"/>
  <c r="F54" i="3"/>
  <c r="G54" i="6"/>
  <c r="G54" i="3"/>
  <c r="E54" i="6"/>
  <c r="B55" i="6"/>
  <c r="M54" i="6"/>
  <c r="N54" i="6" s="1"/>
  <c r="K54" i="3"/>
  <c r="E54" i="3"/>
  <c r="M54" i="3"/>
  <c r="N54" i="3" s="1"/>
  <c r="L54" i="3"/>
  <c r="P55" i="3" l="1"/>
  <c r="J55" i="3"/>
  <c r="P55" i="6"/>
  <c r="K55" i="6"/>
  <c r="L55" i="6"/>
  <c r="C56" i="6"/>
  <c r="F55" i="6"/>
  <c r="C56" i="3"/>
  <c r="F55" i="3"/>
  <c r="G55" i="6"/>
  <c r="G55" i="3"/>
  <c r="E55" i="6"/>
  <c r="M55" i="6"/>
  <c r="N55" i="6" s="1"/>
  <c r="B56" i="6"/>
  <c r="K55" i="3"/>
  <c r="E55" i="3"/>
  <c r="M55" i="3"/>
  <c r="N55" i="3" s="1"/>
  <c r="L55" i="3"/>
  <c r="J56" i="6" l="1"/>
  <c r="P56" i="3"/>
  <c r="J56" i="3"/>
  <c r="P56" i="6"/>
  <c r="K56" i="6"/>
  <c r="L56" i="6"/>
  <c r="C57" i="6"/>
  <c r="J57" i="6" s="1"/>
  <c r="F56" i="6"/>
  <c r="C57" i="3"/>
  <c r="F56" i="3"/>
  <c r="G56" i="6"/>
  <c r="G56" i="3"/>
  <c r="E56" i="6"/>
  <c r="M56" i="6"/>
  <c r="N56" i="6" s="1"/>
  <c r="B57" i="6"/>
  <c r="K56" i="3"/>
  <c r="E56" i="3"/>
  <c r="M56" i="3"/>
  <c r="N56" i="3" s="1"/>
  <c r="L56" i="3"/>
  <c r="P57" i="3" l="1"/>
  <c r="J57" i="3"/>
  <c r="P57" i="6"/>
  <c r="K57" i="6"/>
  <c r="L57" i="6"/>
  <c r="C58" i="6"/>
  <c r="F57" i="6"/>
  <c r="C58" i="3"/>
  <c r="F57" i="3"/>
  <c r="G57" i="6"/>
  <c r="G57" i="3"/>
  <c r="M57" i="6"/>
  <c r="N57" i="6" s="1"/>
  <c r="E57" i="6"/>
  <c r="B58" i="6"/>
  <c r="K57" i="3"/>
  <c r="E57" i="3"/>
  <c r="M57" i="3"/>
  <c r="N57" i="3" s="1"/>
  <c r="L57" i="3"/>
  <c r="J58" i="6" l="1"/>
  <c r="P58" i="3"/>
  <c r="J58" i="3"/>
  <c r="P58" i="6"/>
  <c r="K58" i="6"/>
  <c r="L58" i="6"/>
  <c r="C59" i="6"/>
  <c r="J59" i="6" s="1"/>
  <c r="F58" i="6"/>
  <c r="C59" i="3"/>
  <c r="F58" i="3"/>
  <c r="G58" i="6"/>
  <c r="G58" i="3"/>
  <c r="B59" i="6"/>
  <c r="M58" i="6"/>
  <c r="N58" i="6" s="1"/>
  <c r="E58" i="6"/>
  <c r="K58" i="3"/>
  <c r="E58" i="3"/>
  <c r="M58" i="3"/>
  <c r="N58" i="3" s="1"/>
  <c r="L58" i="3"/>
  <c r="P59" i="3" l="1"/>
  <c r="J59" i="3"/>
  <c r="P59" i="6"/>
  <c r="K59" i="6"/>
  <c r="L59" i="6"/>
  <c r="C60" i="6"/>
  <c r="J60" i="6" s="1"/>
  <c r="F59" i="6"/>
  <c r="C60" i="3"/>
  <c r="F59" i="3"/>
  <c r="G59" i="6"/>
  <c r="G59" i="3"/>
  <c r="B60" i="6"/>
  <c r="M59" i="6"/>
  <c r="N59" i="6" s="1"/>
  <c r="E59" i="6"/>
  <c r="K59" i="3"/>
  <c r="E59" i="3"/>
  <c r="M59" i="3"/>
  <c r="N59" i="3" s="1"/>
  <c r="L59" i="3"/>
  <c r="P60" i="3" l="1"/>
  <c r="J60" i="3"/>
  <c r="P60" i="6"/>
  <c r="K60" i="6"/>
  <c r="L60" i="6"/>
  <c r="C61" i="6"/>
  <c r="J61" i="6" s="1"/>
  <c r="F60" i="6"/>
  <c r="C61" i="3"/>
  <c r="F60" i="3"/>
  <c r="G60" i="6"/>
  <c r="G60" i="3"/>
  <c r="B61" i="6"/>
  <c r="M60" i="6"/>
  <c r="N60" i="6" s="1"/>
  <c r="E60" i="6"/>
  <c r="K60" i="3"/>
  <c r="E60" i="3"/>
  <c r="M60" i="3"/>
  <c r="N60" i="3" s="1"/>
  <c r="L60" i="3"/>
  <c r="P61" i="3" l="1"/>
  <c r="J61" i="3"/>
  <c r="P61" i="6"/>
  <c r="K61" i="6"/>
  <c r="L61" i="6"/>
  <c r="C62" i="6"/>
  <c r="F61" i="6"/>
  <c r="C62" i="3"/>
  <c r="J62" i="3" s="1"/>
  <c r="F61" i="3"/>
  <c r="G62" i="6"/>
  <c r="G61" i="6"/>
  <c r="G61" i="3"/>
  <c r="E61" i="6"/>
  <c r="B62" i="6"/>
  <c r="M61" i="6"/>
  <c r="N61" i="6" s="1"/>
  <c r="K61" i="3"/>
  <c r="E61" i="3"/>
  <c r="M61" i="3"/>
  <c r="N61" i="3" s="1"/>
  <c r="L61" i="3"/>
  <c r="F62" i="6" l="1"/>
  <c r="J62" i="6"/>
  <c r="P62" i="6"/>
  <c r="K62" i="6"/>
  <c r="L62" i="6"/>
  <c r="F62" i="3"/>
  <c r="P62" i="3"/>
  <c r="G62" i="3"/>
  <c r="M62" i="3"/>
  <c r="N62" i="3" s="1"/>
  <c r="E62" i="6"/>
  <c r="K62" i="3"/>
  <c r="E62" i="3"/>
  <c r="L62" i="3"/>
</calcChain>
</file>

<file path=xl/sharedStrings.xml><?xml version="1.0" encoding="utf-8"?>
<sst xmlns="http://schemas.openxmlformats.org/spreadsheetml/2006/main" count="240" uniqueCount="91">
  <si>
    <t>Age</t>
  </si>
  <si>
    <t>Current (all DB) pension revaluation working</t>
  </si>
  <si>
    <t>UUK DB pension revaluation working</t>
  </si>
  <si>
    <t>UUK total pension revaluation working</t>
  </si>
  <si>
    <t>Current (all DB) pension value</t>
  </si>
  <si>
    <t>UUK DB pension value</t>
  </si>
  <si>
    <t>UUK total pension value including DC annuity</t>
  </si>
  <si>
    <t>Total loss in pension income 66 - 86</t>
  </si>
  <si>
    <t>Wedge 2</t>
  </si>
  <si>
    <t>Difference in total pension income</t>
  </si>
  <si>
    <t>Cumulative difference in total pension income</t>
  </si>
  <si>
    <t>Loss of cash lump sum total (3x y0 of pension loss)</t>
  </si>
  <si>
    <t>Difference in DB pension income</t>
  </si>
  <si>
    <t>Cumulative difference in DB pension income</t>
  </si>
  <si>
    <t>Loss of cash lump sum for DB (3xy0 pension loss)</t>
  </si>
  <si>
    <t>Input paramenters</t>
  </si>
  <si>
    <t>Salary</t>
  </si>
  <si>
    <t xml:space="preserve">CPI projection </t>
  </si>
  <si>
    <t xml:space="preserve">CPI cap </t>
  </si>
  <si>
    <t>Modeller CPI adjustment</t>
  </si>
  <si>
    <t>note: if you update salary you also need to update salary cell B6 in tab 'contribution rates'</t>
  </si>
  <si>
    <t>UUK expected DC cash at 66</t>
  </si>
  <si>
    <t>DC/DB conversion rate</t>
  </si>
  <si>
    <t>To Oct 2021</t>
  </si>
  <si>
    <t>Oct 2021 - Apr 2022</t>
  </si>
  <si>
    <t>Apr 2022 - Oct 2022</t>
  </si>
  <si>
    <r>
      <t>Oct 2022 - April 2023</t>
    </r>
    <r>
      <rPr>
        <b/>
        <sz val="12"/>
        <color rgb="FFFF0000"/>
        <rFont val="Calibri"/>
        <family val="2"/>
        <scheme val="minor"/>
      </rPr>
      <t>*</t>
    </r>
  </si>
  <si>
    <t>Employee's contribution rates to retain current pension value</t>
  </si>
  <si>
    <t>* Indicative rate with employer covenant support as great as for their own proposals.</t>
  </si>
  <si>
    <t>Salary / year</t>
  </si>
  <si>
    <t>Salary / month</t>
  </si>
  <si>
    <t>Month</t>
  </si>
  <si>
    <t>Additional Monthly contributions above October 2021 rate to retain current pension value</t>
  </si>
  <si>
    <t>Cumulative monthly contributions above October 2021 rate to retain current pension value</t>
  </si>
  <si>
    <t xml:space="preserve">Assumptions used for graphs are those of the USS consultation modeller </t>
  </si>
  <si>
    <t>https://www.ussconsultation2021.co.uk/members</t>
  </si>
  <si>
    <t>Pension revaluation calculations use the following formulae, where n = years</t>
  </si>
  <si>
    <t>Current pension value</t>
  </si>
  <si>
    <t>(Pension accrual at point of contribution' )*1</t>
  </si>
  <si>
    <t>UUK proposed pension value with default CPI 2.5%</t>
  </si>
  <si>
    <t>(Pension accrual at point of contribution' )*(102.0/102.5)^n</t>
  </si>
  <si>
    <t>UUK proposed pension value with CPI 3.5%</t>
  </si>
  <si>
    <t>(Pension accrual at point of contribution' )*(102.0/103.5)^n</t>
  </si>
  <si>
    <t>The 0.5% reduction in the numerator from 2.5% to 2.0% is a mean reduction derived from stochastic modelling of inflation assumed to be 2.5% on average over the long term.</t>
  </si>
  <si>
    <t>Earlier (now superseded) USS modelling assumptions partially based on the 2.1% CPI assumption of the 2020 valuation</t>
  </si>
  <si>
    <t>https://www.uss.co.uk/for-members/articles-for-members/2021/10/10072021_how-could-the-proposed-changes-impact-your-benefits</t>
  </si>
  <si>
    <t>"CPI inflation is 2.5%, but we have included a revaluation adjustment that assumes that on average the excess of CPI over the cap is 0.35% per annum – and therefore we assume benefits are increased by less than CPI each year. This is consistent with the adjustment to the CPI curve used by the trustee as at 31 March 2020, as requested by UUK (noting that the trustee’s use of this deduction for funding purposes applied to a different underlying inflation assumption). There will be more about this in the employer consultation materials."</t>
  </si>
  <si>
    <t>USS modelling of 0.58% effect of CPI cap as at March 2021, on their long term inflation assumption of 2.5% at that date</t>
  </si>
  <si>
    <t>https://twitter.com/MikeOtsuka/status/1461649146637692935</t>
  </si>
  <si>
    <t>UCU FA assumptions </t>
  </si>
  <si>
    <t>https://ussmodeller.ucu.org.uk/Home/Modeller#</t>
  </si>
  <si>
    <t>"6. We have assumed that the annual increases to current benefits average out at 0.1% less than CPI. We have assumed that the annual increases to the proposed benefits average out at 0.6% less than CPI."</t>
  </si>
  <si>
    <t xml:space="preserve">Original graphs </t>
  </si>
  <si>
    <t>https://twitter.com/MikeOtsuka/status/1451127174950494210</t>
  </si>
  <si>
    <t>Graphs adapted by Jackie Grant, Sussex UCU pensions officer</t>
  </si>
  <si>
    <t>Consultation modeller SMPI cost of USS DB-like annuity, rows = DOB, columns = retirement age</t>
  </si>
  <si>
    <t>Cost 12 months Apr 22-23</t>
  </si>
  <si>
    <t>Internal rate of return (IRR)</t>
  </si>
  <si>
    <t>&lt;=Internal rate of return (IRR)</t>
  </si>
  <si>
    <t>Age April 2022</t>
  </si>
  <si>
    <t>Annuity w no lump sum</t>
  </si>
  <si>
    <t>Annuity w 3x lump sum</t>
  </si>
  <si>
    <t>DOB</t>
  </si>
  <si>
    <t>3x col D</t>
  </si>
  <si>
    <t>Year by year percentage reduction (total)</t>
  </si>
  <si>
    <t>Cumulative percentage reduction (total)</t>
  </si>
  <si>
    <t>Year by year percentage reduction (DB only)</t>
  </si>
  <si>
    <t>to mid-scheme year 'as at' 01/10/2021 date of DC Investment Builder fund value, with</t>
  </si>
  <si>
    <t>For any 'as at' date of DC fund value corresponding to a date of birth exactly X years</t>
  </si>
  <si>
    <t>earlier, the value of the fund will be higher the earlier the date is in the scheme year</t>
  </si>
  <si>
    <t>(1 April to 31 March). I believe that a mid-scheme year 'as at' date will most closely</t>
  </si>
  <si>
    <t>approximate a £4,000 DC fund that is invested via 12 equal £4,000/12 contributions</t>
  </si>
  <si>
    <t>over the year.</t>
  </si>
  <si>
    <t>* £4k = 20% into DC pot of £20k salary between £40k UUK DB/DC threshold &amp; £60k.</t>
  </si>
  <si>
    <t>Above dates of birth and DC fund value generate results that are almost identical</t>
  </si>
  <si>
    <t>USS modeller with £1 salary on April 2021 &amp; £4,000 DC fund value at 01/01/2022*</t>
  </si>
  <si>
    <t>a date of birth exactly X years earlier, where X is proxy for the age assumed in April 2022.</t>
  </si>
  <si>
    <t>Drawdown w no lump sum</t>
  </si>
  <si>
    <t>Default drawdown w 25% lump sum</t>
  </si>
  <si>
    <t>Drawdown w 3x lump sum</t>
  </si>
  <si>
    <t>Drawdown 3x lump sum</t>
  </si>
  <si>
    <t>Annuity 3x lump sum</t>
  </si>
  <si>
    <t>Ratio drawdown to annuity</t>
  </si>
  <si>
    <t>2 yrs no CPI cap</t>
  </si>
  <si>
    <t>Sensitivity DC</t>
  </si>
  <si>
    <t>CPI</t>
  </si>
  <si>
    <t>Varying DC rate</t>
  </si>
  <si>
    <t>90% DC</t>
  </si>
  <si>
    <t>100% DC</t>
  </si>
  <si>
    <t>110% DC</t>
  </si>
  <si>
    <t>Percentage difference when varying DC annuity by plus or minus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</si>
</sst>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164" formatCode="&quot;£&quot;#,##0"/>
    <numFmt numFmtId="165" formatCode="#,##0.0000;[Red]#,##0.0000"/>
    <numFmt numFmtId="166" formatCode="&quot;£&quot;#,##0.0000;[Red]&quot;£&quot;#,##0.0000"/>
    <numFmt numFmtId="167" formatCode="&quot;£&quot;#,##0;[Red]&quot;£&quot;#,##0"/>
    <numFmt numFmtId="168" formatCode="0.000"/>
    <numFmt numFmtId="169" formatCode="0.0%"/>
    <numFmt numFmtId="170" formatCode="0.0000%"/>
    <numFmt numFmtId="171" formatCode="&quot;£&quot;#,##0.00"/>
    <numFmt numFmtId="172" formatCode="dd/mm/yyyy;@"/>
    <numFmt numFmtId="173" formatCode="&quot;£&quot;#,##0.000"/>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rgb="FF0070C0"/>
      <name val="Calibri"/>
      <family val="2"/>
      <scheme val="minor"/>
    </font>
    <font>
      <sz val="11"/>
      <color rgb="FF000000"/>
      <name val="Calibri"/>
      <family val="2"/>
      <scheme val="minor"/>
    </font>
    <font>
      <u/>
      <sz val="12"/>
      <color theme="10"/>
      <name val="Calibri"/>
      <family val="2"/>
      <scheme val="minor"/>
    </font>
    <font>
      <sz val="12"/>
      <color rgb="FF34454E"/>
      <name val="Calibri"/>
      <family val="2"/>
      <scheme val="minor"/>
    </font>
    <font>
      <sz val="12"/>
      <color rgb="FF3A3A3B"/>
      <name val="Calibri"/>
      <family val="2"/>
      <scheme val="minor"/>
    </font>
    <font>
      <b/>
      <sz val="11"/>
      <color theme="1"/>
      <name val="Calibri"/>
      <family val="2"/>
      <scheme val="minor"/>
    </font>
    <font>
      <sz val="12"/>
      <name val="Calibri"/>
      <family val="2"/>
      <scheme val="minor"/>
    </font>
    <font>
      <b/>
      <sz val="12"/>
      <color rgb="FFFF0000"/>
      <name val="Calibri"/>
      <family val="2"/>
      <scheme val="minor"/>
    </font>
    <font>
      <b/>
      <sz val="12"/>
      <color theme="1"/>
      <name val="Calibri"/>
      <family val="2"/>
      <scheme val="minor"/>
    </font>
    <font>
      <b/>
      <sz val="11"/>
      <color theme="1"/>
      <name val="Arial"/>
      <family val="2"/>
    </font>
    <font>
      <sz val="10"/>
      <color theme="1"/>
      <name val="Arial"/>
      <family val="2"/>
    </font>
    <font>
      <sz val="11"/>
      <color theme="1"/>
      <name val="Arial"/>
      <family val="2"/>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FF0000"/>
      </left>
      <right style="medium">
        <color rgb="FFFF0000"/>
      </right>
      <top style="medium">
        <color rgb="FFFF0000"/>
      </top>
      <bottom style="medium">
        <color rgb="FFFF0000"/>
      </bottom>
      <diagonal/>
    </border>
    <border>
      <left style="thin">
        <color indexed="64"/>
      </left>
      <right/>
      <top style="thin">
        <color indexed="64"/>
      </top>
      <bottom style="thin">
        <color indexed="64"/>
      </bottom>
      <diagonal/>
    </border>
    <border>
      <left style="medium">
        <color rgb="FFFF0000"/>
      </left>
      <right style="medium">
        <color rgb="FFFF0000"/>
      </right>
      <top/>
      <bottom style="medium">
        <color rgb="FFFF000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5">
    <xf numFmtId="0" fontId="0" fillId="0" borderId="0"/>
    <xf numFmtId="9" fontId="12" fillId="0" borderId="0" applyFont="0" applyFill="0" applyBorder="0" applyAlignment="0" applyProtection="0"/>
    <xf numFmtId="0" fontId="15" fillId="0" borderId="0" applyNumberFormat="0" applyFill="0" applyBorder="0" applyAlignment="0" applyProtection="0"/>
    <xf numFmtId="0" fontId="11" fillId="0" borderId="0"/>
    <xf numFmtId="0" fontId="6" fillId="0" borderId="0"/>
  </cellStyleXfs>
  <cellXfs count="115">
    <xf numFmtId="0" fontId="0" fillId="0" borderId="0" xfId="0"/>
    <xf numFmtId="6" fontId="13" fillId="0" borderId="0" xfId="0" applyNumberFormat="1" applyFont="1"/>
    <xf numFmtId="0" fontId="14" fillId="0" borderId="0" xfId="0" applyFont="1" applyAlignment="1">
      <alignment wrapText="1"/>
    </xf>
    <xf numFmtId="0" fontId="15" fillId="0" borderId="0" xfId="2"/>
    <xf numFmtId="0" fontId="16" fillId="0" borderId="0" xfId="0" quotePrefix="1" applyFont="1"/>
    <xf numFmtId="0" fontId="17" fillId="0" borderId="0" xfId="0" quotePrefix="1" applyFont="1"/>
    <xf numFmtId="0" fontId="11" fillId="0" borderId="0" xfId="3"/>
    <xf numFmtId="0" fontId="18" fillId="0" borderId="0" xfId="3" applyFont="1"/>
    <xf numFmtId="0" fontId="19" fillId="0" borderId="0" xfId="0" quotePrefix="1" applyFont="1"/>
    <xf numFmtId="0" fontId="15" fillId="0" borderId="0" xfId="2" quotePrefix="1"/>
    <xf numFmtId="0" fontId="10" fillId="0" borderId="0" xfId="0" applyFont="1" applyAlignment="1">
      <alignment wrapText="1"/>
    </xf>
    <xf numFmtId="9" fontId="10" fillId="0" borderId="0" xfId="1" applyFont="1" applyAlignment="1">
      <alignment wrapText="1"/>
    </xf>
    <xf numFmtId="0" fontId="10" fillId="0" borderId="0" xfId="0" applyFont="1"/>
    <xf numFmtId="0" fontId="0" fillId="4" borderId="1" xfId="0" applyFill="1" applyBorder="1"/>
    <xf numFmtId="0" fontId="21" fillId="0" borderId="1" xfId="0" applyFont="1" applyBorder="1" applyAlignment="1">
      <alignment wrapText="1"/>
    </xf>
    <xf numFmtId="169" fontId="0" fillId="0" borderId="1" xfId="0" applyNumberFormat="1" applyBorder="1"/>
    <xf numFmtId="0" fontId="20" fillId="0" borderId="0" xfId="0" applyFont="1"/>
    <xf numFmtId="0" fontId="22" fillId="0" borderId="0" xfId="0" applyFont="1"/>
    <xf numFmtId="0" fontId="23" fillId="0" borderId="0" xfId="0" applyFont="1"/>
    <xf numFmtId="0" fontId="22" fillId="2" borderId="1" xfId="0" applyFont="1" applyFill="1" applyBorder="1"/>
    <xf numFmtId="6" fontId="24" fillId="2" borderId="1" xfId="0" applyNumberFormat="1" applyFont="1" applyFill="1" applyBorder="1"/>
    <xf numFmtId="0" fontId="24" fillId="0" borderId="0" xfId="0" applyFont="1"/>
    <xf numFmtId="0" fontId="22" fillId="0" borderId="1" xfId="0" applyFont="1" applyBorder="1"/>
    <xf numFmtId="6" fontId="24" fillId="0" borderId="1" xfId="0" applyNumberFormat="1" applyFont="1" applyBorder="1"/>
    <xf numFmtId="6" fontId="24" fillId="0" borderId="0" xfId="0" applyNumberFormat="1" applyFont="1"/>
    <xf numFmtId="9" fontId="24" fillId="0" borderId="0" xfId="0" applyNumberFormat="1" applyFont="1"/>
    <xf numFmtId="0" fontId="0" fillId="4" borderId="6" xfId="0" applyFill="1" applyBorder="1"/>
    <xf numFmtId="0" fontId="0" fillId="4" borderId="7" xfId="0" applyFill="1" applyBorder="1" applyAlignment="1">
      <alignment wrapText="1"/>
    </xf>
    <xf numFmtId="0" fontId="0" fillId="4" borderId="8" xfId="0" applyFill="1" applyBorder="1" applyAlignment="1">
      <alignment wrapText="1"/>
    </xf>
    <xf numFmtId="17" fontId="0" fillId="0" borderId="9" xfId="0" applyNumberFormat="1" applyBorder="1"/>
    <xf numFmtId="164" fontId="0" fillId="0" borderId="9" xfId="0" applyNumberFormat="1" applyBorder="1"/>
    <xf numFmtId="164" fontId="0" fillId="0" borderId="10" xfId="0" applyNumberFormat="1" applyBorder="1"/>
    <xf numFmtId="17" fontId="0" fillId="0" borderId="11" xfId="0" applyNumberFormat="1" applyBorder="1"/>
    <xf numFmtId="164" fontId="0" fillId="0" borderId="11" xfId="0" applyNumberFormat="1" applyBorder="1"/>
    <xf numFmtId="164" fontId="0" fillId="0" borderId="12" xfId="0" applyNumberFormat="1" applyBorder="1"/>
    <xf numFmtId="17" fontId="0" fillId="0" borderId="13" xfId="0" applyNumberFormat="1" applyBorder="1"/>
    <xf numFmtId="164" fontId="0" fillId="0" borderId="13" xfId="0" applyNumberFormat="1" applyBorder="1"/>
    <xf numFmtId="164" fontId="0" fillId="0" borderId="14" xfId="0" applyNumberFormat="1" applyBorder="1"/>
    <xf numFmtId="0" fontId="10" fillId="2" borderId="4" xfId="0" applyFont="1" applyFill="1" applyBorder="1" applyAlignment="1">
      <alignment horizontal="right"/>
    </xf>
    <xf numFmtId="6" fontId="10" fillId="2" borderId="3" xfId="0" applyNumberFormat="1" applyFont="1" applyFill="1" applyBorder="1"/>
    <xf numFmtId="6" fontId="10" fillId="0" borderId="0" xfId="0" applyNumberFormat="1" applyFont="1"/>
    <xf numFmtId="0" fontId="10" fillId="2" borderId="3" xfId="0" applyFont="1" applyFill="1" applyBorder="1"/>
    <xf numFmtId="10" fontId="10" fillId="2" borderId="3" xfId="0" applyNumberFormat="1" applyFont="1" applyFill="1" applyBorder="1"/>
    <xf numFmtId="10" fontId="10" fillId="2" borderId="5" xfId="0" applyNumberFormat="1" applyFont="1" applyFill="1" applyBorder="1"/>
    <xf numFmtId="6" fontId="10" fillId="2" borderId="2" xfId="0" applyNumberFormat="1" applyFont="1" applyFill="1" applyBorder="1"/>
    <xf numFmtId="0" fontId="10" fillId="3" borderId="0" xfId="0" applyFont="1" applyFill="1"/>
    <xf numFmtId="6" fontId="10" fillId="3" borderId="0" xfId="0" applyNumberFormat="1" applyFont="1" applyFill="1"/>
    <xf numFmtId="167" fontId="10" fillId="3" borderId="0" xfId="0" applyNumberFormat="1" applyFont="1" applyFill="1"/>
    <xf numFmtId="167" fontId="10" fillId="0" borderId="0" xfId="0" applyNumberFormat="1" applyFont="1"/>
    <xf numFmtId="166" fontId="10" fillId="0" borderId="0" xfId="0" applyNumberFormat="1" applyFont="1"/>
    <xf numFmtId="9" fontId="10" fillId="0" borderId="0" xfId="1" applyFont="1"/>
    <xf numFmtId="9" fontId="10" fillId="3" borderId="0" xfId="1" applyFont="1" applyFill="1"/>
    <xf numFmtId="165" fontId="10" fillId="0" borderId="0" xfId="0" applyNumberFormat="1" applyFont="1"/>
    <xf numFmtId="164" fontId="10" fillId="0" borderId="0" xfId="0" applyNumberFormat="1" applyFont="1" applyAlignment="1">
      <alignment wrapText="1"/>
    </xf>
    <xf numFmtId="164" fontId="10" fillId="0" borderId="0" xfId="0" applyNumberFormat="1" applyFont="1"/>
    <xf numFmtId="164" fontId="10" fillId="2" borderId="0" xfId="0" applyNumberFormat="1" applyFont="1" applyFill="1"/>
    <xf numFmtId="6" fontId="10" fillId="2" borderId="0" xfId="0" applyNumberFormat="1" applyFont="1" applyFill="1"/>
    <xf numFmtId="170" fontId="9" fillId="0" borderId="0" xfId="0" applyNumberFormat="1" applyFont="1" applyAlignment="1">
      <alignment wrapText="1"/>
    </xf>
    <xf numFmtId="10" fontId="9" fillId="0" borderId="0" xfId="0" applyNumberFormat="1" applyFont="1"/>
    <xf numFmtId="10" fontId="18" fillId="0" borderId="0" xfId="0" applyNumberFormat="1" applyFont="1"/>
    <xf numFmtId="0" fontId="9" fillId="0" borderId="0" xfId="0" applyFont="1"/>
    <xf numFmtId="170" fontId="9" fillId="0" borderId="0" xfId="0" applyNumberFormat="1" applyFont="1"/>
    <xf numFmtId="6" fontId="10" fillId="0" borderId="0" xfId="0" applyNumberFormat="1" applyFont="1" applyFill="1"/>
    <xf numFmtId="0" fontId="8" fillId="2" borderId="1" xfId="0" applyFont="1" applyFill="1" applyBorder="1" applyAlignment="1">
      <alignment horizontal="right"/>
    </xf>
    <xf numFmtId="171" fontId="8" fillId="0" borderId="0" xfId="0" applyNumberFormat="1" applyFont="1" applyAlignment="1">
      <alignment wrapText="1"/>
    </xf>
    <xf numFmtId="171" fontId="8" fillId="0" borderId="0" xfId="0" applyNumberFormat="1" applyFont="1"/>
    <xf numFmtId="10" fontId="8" fillId="0" borderId="0" xfId="0" applyNumberFormat="1" applyFont="1"/>
    <xf numFmtId="10" fontId="7" fillId="0" borderId="0" xfId="0" applyNumberFormat="1" applyFont="1"/>
    <xf numFmtId="0" fontId="10" fillId="0" borderId="0" xfId="0" applyFont="1" applyBorder="1" applyAlignment="1">
      <alignment horizontal="right"/>
    </xf>
    <xf numFmtId="0" fontId="18" fillId="0" borderId="0" xfId="4" applyFont="1" applyAlignment="1">
      <alignment horizontal="left"/>
    </xf>
    <xf numFmtId="164" fontId="6" fillId="0" borderId="0" xfId="4" applyNumberFormat="1"/>
    <xf numFmtId="0" fontId="6" fillId="0" borderId="0" xfId="4"/>
    <xf numFmtId="172" fontId="6" fillId="0" borderId="0" xfId="4" applyNumberFormat="1"/>
    <xf numFmtId="1" fontId="6" fillId="0" borderId="0" xfId="4" applyNumberFormat="1" applyAlignment="1">
      <alignment wrapText="1"/>
    </xf>
    <xf numFmtId="164" fontId="6" fillId="0" borderId="0" xfId="4" applyNumberFormat="1" applyAlignment="1">
      <alignment wrapText="1"/>
    </xf>
    <xf numFmtId="0" fontId="6" fillId="0" borderId="0" xfId="4" applyAlignment="1">
      <alignment wrapText="1"/>
    </xf>
    <xf numFmtId="172" fontId="6" fillId="0" borderId="0" xfId="4" applyNumberFormat="1" applyAlignment="1">
      <alignment wrapText="1"/>
    </xf>
    <xf numFmtId="168" fontId="6" fillId="0" borderId="0" xfId="4" applyNumberFormat="1" applyAlignment="1">
      <alignment wrapText="1"/>
    </xf>
    <xf numFmtId="1" fontId="6" fillId="0" borderId="0" xfId="4" applyNumberFormat="1"/>
    <xf numFmtId="0" fontId="11" fillId="0" borderId="0" xfId="3" applyFill="1"/>
    <xf numFmtId="9" fontId="5" fillId="0" borderId="0" xfId="1" applyFont="1" applyAlignment="1">
      <alignment wrapText="1"/>
    </xf>
    <xf numFmtId="0" fontId="5" fillId="0" borderId="0" xfId="0" applyFont="1" applyAlignment="1">
      <alignment wrapText="1"/>
    </xf>
    <xf numFmtId="1" fontId="4" fillId="0" borderId="0" xfId="4" applyNumberFormat="1" applyFont="1"/>
    <xf numFmtId="0" fontId="4" fillId="0" borderId="0" xfId="4" applyFont="1"/>
    <xf numFmtId="164" fontId="3" fillId="0" borderId="0" xfId="4" applyNumberFormat="1" applyFont="1" applyAlignment="1">
      <alignment wrapText="1"/>
    </xf>
    <xf numFmtId="173" fontId="6" fillId="0" borderId="0" xfId="4" applyNumberFormat="1"/>
    <xf numFmtId="173" fontId="3" fillId="0" borderId="0" xfId="4" applyNumberFormat="1" applyFont="1" applyAlignment="1">
      <alignment wrapText="1"/>
    </xf>
    <xf numFmtId="9" fontId="6" fillId="0" borderId="0" xfId="4" applyNumberFormat="1"/>
    <xf numFmtId="9" fontId="3" fillId="0" borderId="0" xfId="4" applyNumberFormat="1" applyFont="1" applyAlignment="1">
      <alignment wrapText="1"/>
    </xf>
    <xf numFmtId="164" fontId="18" fillId="0" borderId="0" xfId="4" applyNumberFormat="1" applyFont="1" applyAlignment="1">
      <alignment wrapText="1"/>
    </xf>
    <xf numFmtId="1" fontId="6" fillId="5" borderId="0" xfId="4" applyNumberFormat="1" applyFill="1" applyAlignment="1">
      <alignment wrapText="1"/>
    </xf>
    <xf numFmtId="164" fontId="6" fillId="5" borderId="0" xfId="4" applyNumberFormat="1" applyFill="1" applyAlignment="1">
      <alignment wrapText="1"/>
    </xf>
    <xf numFmtId="168" fontId="6" fillId="5" borderId="0" xfId="4" applyNumberFormat="1" applyFill="1" applyAlignment="1">
      <alignment wrapText="1"/>
    </xf>
    <xf numFmtId="172" fontId="6" fillId="5" borderId="0" xfId="4" applyNumberFormat="1" applyFill="1" applyAlignment="1">
      <alignment wrapText="1"/>
    </xf>
    <xf numFmtId="164" fontId="6" fillId="5" borderId="0" xfId="4" applyNumberFormat="1" applyFill="1"/>
    <xf numFmtId="9" fontId="6" fillId="5" borderId="0" xfId="4" applyNumberFormat="1" applyFill="1"/>
    <xf numFmtId="9" fontId="10" fillId="2" borderId="0" xfId="1" applyFont="1" applyFill="1"/>
    <xf numFmtId="0" fontId="10" fillId="6" borderId="0" xfId="0" applyFont="1" applyFill="1"/>
    <xf numFmtId="6" fontId="10" fillId="6" borderId="0" xfId="0" applyNumberFormat="1" applyFont="1" applyFill="1"/>
    <xf numFmtId="9" fontId="10" fillId="6" borderId="0" xfId="1" applyFont="1" applyFill="1"/>
    <xf numFmtId="167" fontId="10" fillId="6" borderId="0" xfId="0" applyNumberFormat="1" applyFont="1" applyFill="1"/>
    <xf numFmtId="164" fontId="10" fillId="0" borderId="0" xfId="0" applyNumberFormat="1" applyFont="1" applyFill="1"/>
    <xf numFmtId="0" fontId="2" fillId="0" borderId="0" xfId="0" applyFont="1" applyAlignment="1">
      <alignment wrapText="1"/>
    </xf>
    <xf numFmtId="164" fontId="1" fillId="0" borderId="0" xfId="0" applyNumberFormat="1" applyFont="1" applyAlignment="1">
      <alignment wrapText="1"/>
    </xf>
    <xf numFmtId="164" fontId="1" fillId="0" borderId="0" xfId="0" applyNumberFormat="1" applyFont="1"/>
    <xf numFmtId="0" fontId="10" fillId="0" borderId="0" xfId="0" applyFont="1" applyAlignment="1">
      <alignment horizontal="left" wrapText="1"/>
    </xf>
    <xf numFmtId="0" fontId="1" fillId="0" borderId="0" xfId="0" applyFont="1"/>
    <xf numFmtId="10" fontId="0" fillId="0" borderId="0" xfId="0" applyNumberFormat="1"/>
    <xf numFmtId="6" fontId="0" fillId="0" borderId="0" xfId="0" applyNumberFormat="1"/>
    <xf numFmtId="0" fontId="1" fillId="0" borderId="0" xfId="0" applyFont="1" applyAlignment="1">
      <alignment horizontal="right"/>
    </xf>
    <xf numFmtId="9" fontId="10" fillId="0" borderId="0" xfId="1" applyFont="1" applyAlignment="1">
      <alignment horizontal="right"/>
    </xf>
    <xf numFmtId="169" fontId="10" fillId="0" borderId="0" xfId="1" applyNumberFormat="1" applyFont="1" applyAlignment="1">
      <alignment horizontal="right"/>
    </xf>
    <xf numFmtId="169" fontId="0" fillId="0" borderId="0" xfId="1" applyNumberFormat="1" applyFont="1"/>
    <xf numFmtId="0" fontId="21" fillId="2" borderId="0" xfId="0" applyFont="1" applyFill="1"/>
    <xf numFmtId="0" fontId="0" fillId="2" borderId="0" xfId="0" applyFill="1"/>
  </cellXfs>
  <cellStyles count="5">
    <cellStyle name="Hyperlink" xfId="2" builtinId="8"/>
    <cellStyle name="Normal" xfId="0" builtinId="0"/>
    <cellStyle name="Normal 2" xfId="3" xr:uid="{8A0760E1-C207-4227-B988-D7D7147968EA}"/>
    <cellStyle name="Normal 2 2" xfId="4" xr:uid="{AD46BDFB-34DC-4E3E-89B2-4143B5700D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worksheet" Target="worksheets/sheet11.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worksheet" Target="worksheets/sheet10.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9.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0">
              <a:defRPr sz="1400" b="0" i="0" u="none" strike="noStrike" kern="1200" spc="0" baseline="0">
                <a:solidFill>
                  <a:sysClr val="windowText" lastClr="000000"/>
                </a:solidFill>
                <a:latin typeface="+mn-lt"/>
                <a:ea typeface="+mn-ea"/>
                <a:cs typeface="+mn-cs"/>
              </a:defRPr>
            </a:pPr>
            <a:r>
              <a:rPr lang="en-GB" sz="1800">
                <a:solidFill>
                  <a:schemeClr val="tx1"/>
                </a:solidFill>
              </a:rPr>
              <a:t>Current and </a:t>
            </a:r>
            <a:r>
              <a:rPr lang="en-GB" sz="1800" b="1">
                <a:solidFill>
                  <a:srgbClr val="FF0000"/>
                </a:solidFill>
              </a:rPr>
              <a:t>revised</a:t>
            </a:r>
            <a:r>
              <a:rPr lang="en-GB" sz="1800">
                <a:solidFill>
                  <a:schemeClr val="tx1"/>
                </a:solidFill>
              </a:rPr>
              <a:t> UUK proposed annual</a:t>
            </a:r>
            <a:r>
              <a:rPr lang="en-GB" sz="1800" baseline="0">
                <a:solidFill>
                  <a:schemeClr val="tx1"/>
                </a:solidFill>
              </a:rPr>
              <a:t> pension value and loss</a:t>
            </a:r>
          </a:p>
          <a:p>
            <a:pPr lvl="1" algn="ctr" rtl="0">
              <a:defRPr>
                <a:solidFill>
                  <a:sysClr val="windowText" lastClr="000000"/>
                </a:solidFill>
              </a:defRPr>
            </a:pPr>
            <a:r>
              <a:rPr lang="en-GB" sz="1400" baseline="0">
                <a:solidFill>
                  <a:schemeClr val="tx1"/>
                </a:solidFill>
              </a:rPr>
              <a:t>from 12 months contributions from 1 April 2022 to 31 March 2023 </a:t>
            </a:r>
          </a:p>
          <a:p>
            <a:pPr lvl="1" algn="ctr" rtl="0">
              <a:defRPr>
                <a:solidFill>
                  <a:sysClr val="windowText" lastClr="000000"/>
                </a:solidFill>
              </a:defRPr>
            </a:pPr>
            <a:r>
              <a:rPr lang="en-GB" sz="1400" b="0" i="0" u="none" strike="noStrike" baseline="0">
                <a:solidFill>
                  <a:schemeClr val="tx1"/>
                </a:solidFill>
                <a:effectLst/>
              </a:rPr>
              <a:t>     </a:t>
            </a:r>
            <a:r>
              <a:rPr lang="en-GB" sz="1400" b="0" i="0" u="none" strike="noStrike" baseline="0">
                <a:effectLst/>
              </a:rPr>
              <a:t>40-year-old on salary of </a:t>
            </a:r>
            <a:r>
              <a:rPr lang="en-GB" sz="1400" b="1" i="0" u="none" strike="noStrike" baseline="0">
                <a:solidFill>
                  <a:srgbClr val="7030A0"/>
                </a:solidFill>
                <a:effectLst/>
              </a:rPr>
              <a:t>£60k </a:t>
            </a:r>
            <a:r>
              <a:rPr lang="en-GB" sz="1400" b="0" i="0" u="none" strike="noStrike" baseline="0">
                <a:effectLst/>
              </a:rPr>
              <a:t>with </a:t>
            </a:r>
            <a:r>
              <a:rPr lang="en-GB" sz="1400" b="1" i="0" u="none" strike="noStrike" baseline="0">
                <a:solidFill>
                  <a:srgbClr val="FF0000"/>
                </a:solidFill>
                <a:effectLst/>
              </a:rPr>
              <a:t>CPI at 2.5%</a:t>
            </a:r>
            <a:r>
              <a:rPr lang="en-GB" sz="1600" b="1" i="0" u="none" strike="noStrike" baseline="0">
                <a:solidFill>
                  <a:srgbClr val="FF0000"/>
                </a:solidFill>
                <a:effectLst/>
              </a:rPr>
              <a:t>	</a:t>
            </a:r>
            <a:r>
              <a:rPr lang="en-GB" sz="1600" b="0" i="0" u="none" strike="noStrike" baseline="0">
                <a:effectLst/>
              </a:rPr>
              <a:t> </a:t>
            </a:r>
            <a:endParaRPr lang="en-GB" sz="1600">
              <a:solidFill>
                <a:schemeClr val="tx1"/>
              </a:solidFill>
            </a:endParaRPr>
          </a:p>
        </c:rich>
      </c:tx>
      <c:layout>
        <c:manualLayout>
          <c:xMode val="edge"/>
          <c:yMode val="edge"/>
          <c:x val="0.1973281757671056"/>
          <c:y val="1.2564491954273165E-2"/>
        </c:manualLayout>
      </c:layout>
      <c:overlay val="0"/>
      <c:spPr>
        <a:solidFill>
          <a:schemeClr val="bg1"/>
        </a:solidFill>
        <a:ln>
          <a:noFill/>
        </a:ln>
        <a:effectLst/>
      </c:spPr>
      <c:txPr>
        <a:bodyPr rot="0" spcFirstLastPara="1" vertOverflow="ellipsis" vert="horz" wrap="square" anchor="ctr" anchorCtr="1"/>
        <a:lstStyle/>
        <a:p>
          <a:pPr lvl="1" algn="ctr" rtl="0">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258700168634789"/>
          <c:y val="0.16781973086924187"/>
          <c:w val="0.5580425037053437"/>
          <c:h val="0.70953697703599994"/>
        </c:manualLayout>
      </c:layout>
      <c:areaChart>
        <c:grouping val="standard"/>
        <c:varyColors val="0"/>
        <c:ser>
          <c:idx val="5"/>
          <c:order val="4"/>
          <c:tx>
            <c:strRef>
              <c:f>'40yr60k2.5'!$H$1</c:f>
              <c:strCache>
                <c:ptCount val="1"/>
                <c:pt idx="0">
                  <c:v>Total loss in pension income 66 - 86</c:v>
                </c:pt>
              </c:strCache>
            </c:strRef>
          </c:tx>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c:spPr>
          <c:val>
            <c:numRef>
              <c:f>'40yr60k2.5'!$H$2:$H$62</c:f>
              <c:numCache>
                <c:formatCode>"£"#,##0_);[Red]\("£"#,##0\)</c:formatCode>
                <c:ptCount val="61"/>
                <c:pt idx="26">
                  <c:v>800</c:v>
                </c:pt>
                <c:pt idx="27">
                  <c:v>800</c:v>
                </c:pt>
                <c:pt idx="28">
                  <c:v>800</c:v>
                </c:pt>
                <c:pt idx="29">
                  <c:v>800</c:v>
                </c:pt>
                <c:pt idx="30">
                  <c:v>800</c:v>
                </c:pt>
                <c:pt idx="31">
                  <c:v>800</c:v>
                </c:pt>
                <c:pt idx="32">
                  <c:v>800</c:v>
                </c:pt>
                <c:pt idx="33">
                  <c:v>800</c:v>
                </c:pt>
                <c:pt idx="34">
                  <c:v>800</c:v>
                </c:pt>
                <c:pt idx="35">
                  <c:v>800</c:v>
                </c:pt>
                <c:pt idx="36">
                  <c:v>800</c:v>
                </c:pt>
                <c:pt idx="37">
                  <c:v>800</c:v>
                </c:pt>
                <c:pt idx="38">
                  <c:v>800</c:v>
                </c:pt>
                <c:pt idx="39">
                  <c:v>800</c:v>
                </c:pt>
                <c:pt idx="40">
                  <c:v>800</c:v>
                </c:pt>
                <c:pt idx="41">
                  <c:v>800</c:v>
                </c:pt>
                <c:pt idx="42">
                  <c:v>800</c:v>
                </c:pt>
                <c:pt idx="43">
                  <c:v>800</c:v>
                </c:pt>
                <c:pt idx="44">
                  <c:v>800</c:v>
                </c:pt>
                <c:pt idx="45">
                  <c:v>800</c:v>
                </c:pt>
                <c:pt idx="46">
                  <c:v>800</c:v>
                </c:pt>
              </c:numCache>
            </c:numRef>
          </c:val>
          <c:extLst>
            <c:ext xmlns:c16="http://schemas.microsoft.com/office/drawing/2014/chart" uri="{C3380CC4-5D6E-409C-BE32-E72D297353CC}">
              <c16:uniqueId val="{00000000-5F36-BC46-8191-D6EDE09E5963}"/>
            </c:ext>
          </c:extLst>
        </c:ser>
        <c:ser>
          <c:idx val="6"/>
          <c:order val="5"/>
          <c:tx>
            <c:strRef>
              <c:f>'40yr60k2.5'!$I$1</c:f>
              <c:strCache>
                <c:ptCount val="1"/>
                <c:pt idx="0">
                  <c:v>Wedge 2</c:v>
                </c:pt>
              </c:strCache>
            </c:strRef>
          </c:tx>
          <c:spPr>
            <a:solidFill>
              <a:schemeClr val="bg1"/>
            </a:solidFill>
            <a:ln>
              <a:solidFill>
                <a:schemeClr val="bg1"/>
              </a:solidFill>
            </a:ln>
            <a:effectLst/>
          </c:spPr>
          <c:val>
            <c:numRef>
              <c:f>'40yr60k2.5'!$I$2:$I$62</c:f>
              <c:numCache>
                <c:formatCode>"£"#,##0_);[Red]\("£"#,##0\)</c:formatCode>
                <c:ptCount val="61"/>
                <c:pt idx="26">
                  <c:v>567.26227876266285</c:v>
                </c:pt>
                <c:pt idx="27">
                  <c:v>565.22092366598849</c:v>
                </c:pt>
                <c:pt idx="28">
                  <c:v>563.18952639905399</c:v>
                </c:pt>
                <c:pt idx="29">
                  <c:v>561.16803838708017</c:v>
                </c:pt>
                <c:pt idx="30">
                  <c:v>559.15641129223786</c:v>
                </c:pt>
                <c:pt idx="31">
                  <c:v>557.15459701249233</c:v>
                </c:pt>
                <c:pt idx="32">
                  <c:v>555.16254768045292</c:v>
                </c:pt>
                <c:pt idx="33">
                  <c:v>553.18021566222831</c:v>
                </c:pt>
                <c:pt idx="34">
                  <c:v>551.20755355628773</c:v>
                </c:pt>
                <c:pt idx="35">
                  <c:v>549.24451419232742</c:v>
                </c:pt>
                <c:pt idx="36">
                  <c:v>547.29105063014242</c:v>
                </c:pt>
                <c:pt idx="37">
                  <c:v>545.34711615850472</c:v>
                </c:pt>
                <c:pt idx="38">
                  <c:v>543.41266429404573</c:v>
                </c:pt>
                <c:pt idx="39">
                  <c:v>541.48764878014504</c:v>
                </c:pt>
                <c:pt idx="40">
                  <c:v>539.57202358582435</c:v>
                </c:pt>
                <c:pt idx="41">
                  <c:v>537.66574290464678</c:v>
                </c:pt>
                <c:pt idx="42">
                  <c:v>535.7687611536212</c:v>
                </c:pt>
                <c:pt idx="43">
                  <c:v>533.88103297211285</c:v>
                </c:pt>
                <c:pt idx="44">
                  <c:v>532.00251322075826</c:v>
                </c:pt>
                <c:pt idx="45">
                  <c:v>530.13315698038582</c:v>
                </c:pt>
                <c:pt idx="46">
                  <c:v>528.27291955094199</c:v>
                </c:pt>
              </c:numCache>
            </c:numRef>
          </c:val>
          <c:extLst>
            <c:ext xmlns:c16="http://schemas.microsoft.com/office/drawing/2014/chart" uri="{C3380CC4-5D6E-409C-BE32-E72D297353CC}">
              <c16:uniqueId val="{00000001-5F36-BC46-8191-D6EDE09E5963}"/>
            </c:ext>
          </c:extLst>
        </c:ser>
        <c:ser>
          <c:idx val="7"/>
          <c:order val="6"/>
          <c:tx>
            <c:v>V50</c:v>
          </c:tx>
          <c:spPr>
            <a:noFill/>
            <a:ln w="12700">
              <a:solidFill>
                <a:schemeClr val="bg2">
                  <a:lumMod val="90000"/>
                </a:schemeClr>
              </a:solidFill>
            </a:ln>
            <a:effectLst/>
          </c:spPr>
          <c:val>
            <c:numRef>
              <c:f>'40yr60k2.5'!$AK$2:$AK$62</c:f>
              <c:numCache>
                <c:formatCode>General</c:formatCode>
                <c:ptCount val="61"/>
                <c:pt idx="10">
                  <c:v>1100</c:v>
                </c:pt>
                <c:pt idx="11">
                  <c:v>1100</c:v>
                </c:pt>
                <c:pt idx="12">
                  <c:v>1100</c:v>
                </c:pt>
                <c:pt idx="13">
                  <c:v>1100</c:v>
                </c:pt>
                <c:pt idx="14">
                  <c:v>1100</c:v>
                </c:pt>
                <c:pt idx="15">
                  <c:v>1100</c:v>
                </c:pt>
                <c:pt idx="16">
                  <c:v>1100</c:v>
                </c:pt>
                <c:pt idx="17">
                  <c:v>1100</c:v>
                </c:pt>
                <c:pt idx="18">
                  <c:v>1100</c:v>
                </c:pt>
                <c:pt idx="19">
                  <c:v>1100</c:v>
                </c:pt>
                <c:pt idx="20">
                  <c:v>1100</c:v>
                </c:pt>
              </c:numCache>
            </c:numRef>
          </c:val>
          <c:extLst>
            <c:ext xmlns:c16="http://schemas.microsoft.com/office/drawing/2014/chart" uri="{C3380CC4-5D6E-409C-BE32-E72D297353CC}">
              <c16:uniqueId val="{00000002-5F36-BC46-8191-D6EDE09E5963}"/>
            </c:ext>
          </c:extLst>
        </c:ser>
        <c:ser>
          <c:idx val="0"/>
          <c:order val="7"/>
          <c:tx>
            <c:v>V70</c:v>
          </c:tx>
          <c:spPr>
            <a:noFill/>
            <a:ln w="12700">
              <a:solidFill>
                <a:schemeClr val="bg2">
                  <a:lumMod val="90000"/>
                </a:schemeClr>
              </a:solidFill>
            </a:ln>
            <a:effectLst/>
          </c:spPr>
          <c:val>
            <c:numRef>
              <c:f>'40yr60k2.5'!$AL$2:$AL$62</c:f>
              <c:numCache>
                <c:formatCode>General</c:formatCode>
                <c:ptCount val="61"/>
                <c:pt idx="30">
                  <c:v>1100</c:v>
                </c:pt>
                <c:pt idx="31">
                  <c:v>1100</c:v>
                </c:pt>
                <c:pt idx="32">
                  <c:v>1100</c:v>
                </c:pt>
                <c:pt idx="33">
                  <c:v>1100</c:v>
                </c:pt>
                <c:pt idx="34">
                  <c:v>1100</c:v>
                </c:pt>
                <c:pt idx="35">
                  <c:v>1100</c:v>
                </c:pt>
                <c:pt idx="36">
                  <c:v>1100</c:v>
                </c:pt>
                <c:pt idx="37">
                  <c:v>1100</c:v>
                </c:pt>
                <c:pt idx="38">
                  <c:v>1100</c:v>
                </c:pt>
                <c:pt idx="39">
                  <c:v>1100</c:v>
                </c:pt>
                <c:pt idx="40">
                  <c:v>1100</c:v>
                </c:pt>
              </c:numCache>
            </c:numRef>
          </c:val>
          <c:extLst>
            <c:ext xmlns:c16="http://schemas.microsoft.com/office/drawing/2014/chart" uri="{C3380CC4-5D6E-409C-BE32-E72D297353CC}">
              <c16:uniqueId val="{00000003-5F36-BC46-8191-D6EDE09E5963}"/>
            </c:ext>
          </c:extLst>
        </c:ser>
        <c:ser>
          <c:idx val="8"/>
          <c:order val="8"/>
          <c:tx>
            <c:v>V90</c:v>
          </c:tx>
          <c:spPr>
            <a:noFill/>
            <a:ln w="12700">
              <a:solidFill>
                <a:schemeClr val="bg2">
                  <a:lumMod val="90000"/>
                </a:schemeClr>
              </a:solidFill>
            </a:ln>
            <a:effectLst/>
          </c:spPr>
          <c:dPt>
            <c:idx val="10"/>
            <c:bubble3D val="0"/>
            <c:spPr>
              <a:noFill/>
              <a:ln w="12700" cap="rnd">
                <a:solidFill>
                  <a:schemeClr val="bg2">
                    <a:lumMod val="90000"/>
                  </a:schemeClr>
                </a:solidFill>
                <a:round/>
              </a:ln>
              <a:effectLst/>
            </c:spPr>
            <c:extLst>
              <c:ext xmlns:c16="http://schemas.microsoft.com/office/drawing/2014/chart" uri="{C3380CC4-5D6E-409C-BE32-E72D297353CC}">
                <c16:uniqueId val="{00000005-5F36-BC46-8191-D6EDE09E5963}"/>
              </c:ext>
            </c:extLst>
          </c:dPt>
          <c:val>
            <c:numRef>
              <c:f>'40yr60k2.5'!$AM$2:$AM$62</c:f>
              <c:numCache>
                <c:formatCode>General</c:formatCode>
                <c:ptCount val="61"/>
                <c:pt idx="50">
                  <c:v>1100</c:v>
                </c:pt>
                <c:pt idx="51">
                  <c:v>1100</c:v>
                </c:pt>
                <c:pt idx="52">
                  <c:v>1100</c:v>
                </c:pt>
                <c:pt idx="53">
                  <c:v>1100</c:v>
                </c:pt>
                <c:pt idx="54">
                  <c:v>1100</c:v>
                </c:pt>
                <c:pt idx="55">
                  <c:v>1100</c:v>
                </c:pt>
                <c:pt idx="56">
                  <c:v>1100</c:v>
                </c:pt>
                <c:pt idx="57">
                  <c:v>1100</c:v>
                </c:pt>
                <c:pt idx="58">
                  <c:v>1100</c:v>
                </c:pt>
                <c:pt idx="59">
                  <c:v>1100</c:v>
                </c:pt>
                <c:pt idx="60">
                  <c:v>1100</c:v>
                </c:pt>
              </c:numCache>
            </c:numRef>
          </c:val>
          <c:extLst>
            <c:ext xmlns:c16="http://schemas.microsoft.com/office/drawing/2014/chart" uri="{C3380CC4-5D6E-409C-BE32-E72D297353CC}">
              <c16:uniqueId val="{00000006-5F36-BC46-8191-D6EDE09E5963}"/>
            </c:ext>
          </c:extLst>
        </c:ser>
        <c:dLbls>
          <c:showLegendKey val="0"/>
          <c:showVal val="0"/>
          <c:showCatName val="0"/>
          <c:showSerName val="0"/>
          <c:showPercent val="0"/>
          <c:showBubbleSize val="0"/>
        </c:dLbls>
        <c:axId val="377118895"/>
        <c:axId val="377120543"/>
      </c:areaChart>
      <c:lineChart>
        <c:grouping val="standard"/>
        <c:varyColors val="0"/>
        <c:ser>
          <c:idx val="1"/>
          <c:order val="1"/>
          <c:tx>
            <c:strRef>
              <c:f>'40yr60k2.5'!$B$1</c:f>
              <c:strCache>
                <c:ptCount val="1"/>
                <c:pt idx="0">
                  <c:v>Current (all DB) pension revaluation working</c:v>
                </c:pt>
              </c:strCache>
            </c:strRef>
          </c:tx>
          <c:spPr>
            <a:ln w="25400" cap="rnd">
              <a:solidFill>
                <a:srgbClr val="7030A0"/>
              </a:solidFill>
              <a:round/>
            </a:ln>
            <a:effectLst/>
          </c:spPr>
          <c:marker>
            <c:symbol val="none"/>
          </c:marker>
          <c:dLbls>
            <c:dLbl>
              <c:idx val="0"/>
              <c:layout>
                <c:manualLayout>
                  <c:x val="1.8506041261024848E-2"/>
                  <c:y val="-6.7821419974937139E-2"/>
                </c:manualLayout>
              </c:layout>
              <c:tx>
                <c:rich>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r>
                      <a:rPr lang="en-US" sz="1400" b="0">
                        <a:solidFill>
                          <a:schemeClr val="tx1"/>
                        </a:solidFill>
                      </a:rPr>
                      <a:t>Extra </a:t>
                    </a:r>
                    <a:r>
                      <a:rPr lang="en-US" sz="1400" b="1">
                        <a:solidFill>
                          <a:schemeClr val="tx1"/>
                        </a:solidFill>
                      </a:rPr>
                      <a:t>£960 </a:t>
                    </a:r>
                    <a:r>
                      <a:rPr lang="en-US" sz="1400" b="0" baseline="0">
                        <a:solidFill>
                          <a:schemeClr val="tx1"/>
                        </a:solidFill>
                      </a:rPr>
                      <a:t>contributions over </a:t>
                    </a:r>
                    <a:r>
                      <a:rPr lang="en-US" sz="1400" b="1" baseline="0">
                        <a:solidFill>
                          <a:schemeClr val="tx1"/>
                        </a:solidFill>
                      </a:rPr>
                      <a:t>12 months </a:t>
                    </a:r>
                    <a:r>
                      <a:rPr lang="en-US" sz="1400" b="0" baseline="0">
                        <a:solidFill>
                          <a:schemeClr val="tx1"/>
                        </a:solidFill>
                      </a:rPr>
                      <a:t>to retain current benefits</a:t>
                    </a:r>
                    <a:endParaRPr lang="en-US" sz="1400" b="0">
                      <a:solidFill>
                        <a:schemeClr val="tx1"/>
                      </a:solidFill>
                    </a:endParaRPr>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53628987893233238"/>
                      <c:h val="0.10139541794846055"/>
                    </c:manualLayout>
                  </c15:layout>
                  <c15:showDataLabelsRange val="0"/>
                </c:ext>
                <c:ext xmlns:c16="http://schemas.microsoft.com/office/drawing/2014/chart" uri="{C3380CC4-5D6E-409C-BE32-E72D297353CC}">
                  <c16:uniqueId val="{00000007-5F36-BC46-8191-D6EDE09E59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19050" cap="flat" cmpd="sng" algn="ctr">
                      <a:solidFill>
                        <a:schemeClr val="tx1">
                          <a:lumMod val="35000"/>
                          <a:lumOff val="65000"/>
                        </a:schemeClr>
                      </a:solidFill>
                      <a:round/>
                    </a:ln>
                    <a:effectLst/>
                  </c:spPr>
                </c15:leaderLines>
              </c:ext>
            </c:extLst>
          </c:dLbls>
          <c:cat>
            <c:numRef>
              <c:f>'40yr60k2.5'!$A$2:$A$62</c:f>
              <c:numCache>
                <c:formatCode>General</c:formatCode>
                <c:ptCount val="61"/>
                <c:pt idx="0">
                  <c:v>40</c:v>
                </c:pt>
                <c:pt idx="1">
                  <c:v>41</c:v>
                </c:pt>
                <c:pt idx="2">
                  <c:v>42</c:v>
                </c:pt>
                <c:pt idx="3">
                  <c:v>43</c:v>
                </c:pt>
                <c:pt idx="4">
                  <c:v>44</c:v>
                </c:pt>
                <c:pt idx="5">
                  <c:v>45</c:v>
                </c:pt>
                <c:pt idx="6">
                  <c:v>46</c:v>
                </c:pt>
                <c:pt idx="7">
                  <c:v>47</c:v>
                </c:pt>
                <c:pt idx="8">
                  <c:v>48</c:v>
                </c:pt>
                <c:pt idx="9">
                  <c:v>49</c:v>
                </c:pt>
                <c:pt idx="10">
                  <c:v>50</c:v>
                </c:pt>
                <c:pt idx="11">
                  <c:v>51</c:v>
                </c:pt>
                <c:pt idx="12">
                  <c:v>52</c:v>
                </c:pt>
                <c:pt idx="13">
                  <c:v>53</c:v>
                </c:pt>
                <c:pt idx="14">
                  <c:v>54</c:v>
                </c:pt>
                <c:pt idx="15">
                  <c:v>55</c:v>
                </c:pt>
                <c:pt idx="16">
                  <c:v>56</c:v>
                </c:pt>
                <c:pt idx="17">
                  <c:v>57</c:v>
                </c:pt>
                <c:pt idx="18">
                  <c:v>58</c:v>
                </c:pt>
                <c:pt idx="19">
                  <c:v>59</c:v>
                </c:pt>
                <c:pt idx="20">
                  <c:v>60</c:v>
                </c:pt>
                <c:pt idx="21">
                  <c:v>61</c:v>
                </c:pt>
                <c:pt idx="22">
                  <c:v>62</c:v>
                </c:pt>
                <c:pt idx="23">
                  <c:v>63</c:v>
                </c:pt>
                <c:pt idx="24">
                  <c:v>64</c:v>
                </c:pt>
                <c:pt idx="25">
                  <c:v>65</c:v>
                </c:pt>
                <c:pt idx="26">
                  <c:v>66</c:v>
                </c:pt>
                <c:pt idx="27">
                  <c:v>67</c:v>
                </c:pt>
                <c:pt idx="28">
                  <c:v>68</c:v>
                </c:pt>
                <c:pt idx="29">
                  <c:v>69</c:v>
                </c:pt>
                <c:pt idx="30">
                  <c:v>70</c:v>
                </c:pt>
                <c:pt idx="31">
                  <c:v>71</c:v>
                </c:pt>
                <c:pt idx="32">
                  <c:v>72</c:v>
                </c:pt>
                <c:pt idx="33">
                  <c:v>73</c:v>
                </c:pt>
                <c:pt idx="34">
                  <c:v>74</c:v>
                </c:pt>
                <c:pt idx="35">
                  <c:v>75</c:v>
                </c:pt>
                <c:pt idx="36">
                  <c:v>76</c:v>
                </c:pt>
                <c:pt idx="37">
                  <c:v>77</c:v>
                </c:pt>
                <c:pt idx="38">
                  <c:v>78</c:v>
                </c:pt>
                <c:pt idx="39">
                  <c:v>79</c:v>
                </c:pt>
                <c:pt idx="40">
                  <c:v>80</c:v>
                </c:pt>
                <c:pt idx="41">
                  <c:v>81</c:v>
                </c:pt>
                <c:pt idx="42">
                  <c:v>82</c:v>
                </c:pt>
                <c:pt idx="43">
                  <c:v>83</c:v>
                </c:pt>
                <c:pt idx="44">
                  <c:v>84</c:v>
                </c:pt>
                <c:pt idx="45">
                  <c:v>85</c:v>
                </c:pt>
                <c:pt idx="46">
                  <c:v>86</c:v>
                </c:pt>
                <c:pt idx="47">
                  <c:v>87</c:v>
                </c:pt>
                <c:pt idx="48">
                  <c:v>88</c:v>
                </c:pt>
                <c:pt idx="49">
                  <c:v>89</c:v>
                </c:pt>
                <c:pt idx="50">
                  <c:v>90</c:v>
                </c:pt>
                <c:pt idx="51">
                  <c:v>91</c:v>
                </c:pt>
                <c:pt idx="52">
                  <c:v>92</c:v>
                </c:pt>
                <c:pt idx="53">
                  <c:v>93</c:v>
                </c:pt>
                <c:pt idx="54">
                  <c:v>94</c:v>
                </c:pt>
                <c:pt idx="55">
                  <c:v>95</c:v>
                </c:pt>
                <c:pt idx="56">
                  <c:v>96</c:v>
                </c:pt>
                <c:pt idx="57">
                  <c:v>97</c:v>
                </c:pt>
                <c:pt idx="58">
                  <c:v>98</c:v>
                </c:pt>
                <c:pt idx="59">
                  <c:v>99</c:v>
                </c:pt>
                <c:pt idx="60">
                  <c:v>100</c:v>
                </c:pt>
              </c:numCache>
            </c:numRef>
          </c:cat>
          <c:val>
            <c:numRef>
              <c:f>'40yr60k2.5'!$B$2:$B$62</c:f>
              <c:numCache>
                <c:formatCode>"£"#,##0_);[Red]\("£"#,##0\)</c:formatCode>
                <c:ptCount val="61"/>
                <c:pt idx="0">
                  <c:v>800</c:v>
                </c:pt>
                <c:pt idx="1">
                  <c:v>800</c:v>
                </c:pt>
                <c:pt idx="2">
                  <c:v>800</c:v>
                </c:pt>
                <c:pt idx="3">
                  <c:v>800</c:v>
                </c:pt>
                <c:pt idx="4">
                  <c:v>800</c:v>
                </c:pt>
                <c:pt idx="5">
                  <c:v>800</c:v>
                </c:pt>
                <c:pt idx="6">
                  <c:v>800</c:v>
                </c:pt>
                <c:pt idx="7">
                  <c:v>800</c:v>
                </c:pt>
                <c:pt idx="8">
                  <c:v>800</c:v>
                </c:pt>
                <c:pt idx="9">
                  <c:v>800</c:v>
                </c:pt>
                <c:pt idx="10">
                  <c:v>800</c:v>
                </c:pt>
                <c:pt idx="11">
                  <c:v>800</c:v>
                </c:pt>
                <c:pt idx="12">
                  <c:v>800</c:v>
                </c:pt>
                <c:pt idx="13">
                  <c:v>800</c:v>
                </c:pt>
                <c:pt idx="14">
                  <c:v>800</c:v>
                </c:pt>
                <c:pt idx="15">
                  <c:v>800</c:v>
                </c:pt>
                <c:pt idx="16">
                  <c:v>800</c:v>
                </c:pt>
                <c:pt idx="17">
                  <c:v>800</c:v>
                </c:pt>
                <c:pt idx="18">
                  <c:v>800</c:v>
                </c:pt>
                <c:pt idx="19">
                  <c:v>800</c:v>
                </c:pt>
                <c:pt idx="20">
                  <c:v>800</c:v>
                </c:pt>
                <c:pt idx="21">
                  <c:v>800</c:v>
                </c:pt>
                <c:pt idx="22">
                  <c:v>800</c:v>
                </c:pt>
                <c:pt idx="23">
                  <c:v>800</c:v>
                </c:pt>
                <c:pt idx="24">
                  <c:v>800</c:v>
                </c:pt>
                <c:pt idx="25">
                  <c:v>800</c:v>
                </c:pt>
                <c:pt idx="26">
                  <c:v>800</c:v>
                </c:pt>
                <c:pt idx="27">
                  <c:v>800</c:v>
                </c:pt>
                <c:pt idx="28">
                  <c:v>800</c:v>
                </c:pt>
                <c:pt idx="29">
                  <c:v>800</c:v>
                </c:pt>
                <c:pt idx="30">
                  <c:v>800</c:v>
                </c:pt>
                <c:pt idx="31">
                  <c:v>800</c:v>
                </c:pt>
                <c:pt idx="32">
                  <c:v>800</c:v>
                </c:pt>
                <c:pt idx="33">
                  <c:v>800</c:v>
                </c:pt>
                <c:pt idx="34">
                  <c:v>800</c:v>
                </c:pt>
                <c:pt idx="35">
                  <c:v>800</c:v>
                </c:pt>
                <c:pt idx="36">
                  <c:v>800</c:v>
                </c:pt>
                <c:pt idx="37">
                  <c:v>800</c:v>
                </c:pt>
                <c:pt idx="38">
                  <c:v>800</c:v>
                </c:pt>
                <c:pt idx="39">
                  <c:v>800</c:v>
                </c:pt>
                <c:pt idx="40">
                  <c:v>800</c:v>
                </c:pt>
                <c:pt idx="41">
                  <c:v>800</c:v>
                </c:pt>
                <c:pt idx="42">
                  <c:v>800</c:v>
                </c:pt>
                <c:pt idx="43">
                  <c:v>800</c:v>
                </c:pt>
                <c:pt idx="44">
                  <c:v>800</c:v>
                </c:pt>
                <c:pt idx="45">
                  <c:v>800</c:v>
                </c:pt>
                <c:pt idx="46">
                  <c:v>800</c:v>
                </c:pt>
                <c:pt idx="47">
                  <c:v>800</c:v>
                </c:pt>
                <c:pt idx="48">
                  <c:v>800</c:v>
                </c:pt>
                <c:pt idx="49">
                  <c:v>800</c:v>
                </c:pt>
                <c:pt idx="50">
                  <c:v>800</c:v>
                </c:pt>
                <c:pt idx="51">
                  <c:v>800</c:v>
                </c:pt>
                <c:pt idx="52">
                  <c:v>800</c:v>
                </c:pt>
                <c:pt idx="53">
                  <c:v>800</c:v>
                </c:pt>
                <c:pt idx="54">
                  <c:v>800</c:v>
                </c:pt>
                <c:pt idx="55">
                  <c:v>800</c:v>
                </c:pt>
                <c:pt idx="56">
                  <c:v>800</c:v>
                </c:pt>
                <c:pt idx="57">
                  <c:v>800</c:v>
                </c:pt>
                <c:pt idx="58">
                  <c:v>800</c:v>
                </c:pt>
                <c:pt idx="59">
                  <c:v>800</c:v>
                </c:pt>
                <c:pt idx="60">
                  <c:v>800</c:v>
                </c:pt>
              </c:numCache>
            </c:numRef>
          </c:val>
          <c:smooth val="0"/>
          <c:extLst>
            <c:ext xmlns:c16="http://schemas.microsoft.com/office/drawing/2014/chart" uri="{C3380CC4-5D6E-409C-BE32-E72D297353CC}">
              <c16:uniqueId val="{00000009-5F36-BC46-8191-D6EDE09E5963}"/>
            </c:ext>
          </c:extLst>
        </c:ser>
        <c:ser>
          <c:idx val="2"/>
          <c:order val="2"/>
          <c:tx>
            <c:strRef>
              <c:f>'40yr60k2.5'!$C$1</c:f>
              <c:strCache>
                <c:ptCount val="1"/>
                <c:pt idx="0">
                  <c:v>UUK DB pension revaluation working</c:v>
                </c:pt>
              </c:strCache>
            </c:strRef>
          </c:tx>
          <c:spPr>
            <a:ln w="19050" cap="rnd">
              <a:solidFill>
                <a:schemeClr val="accent4"/>
              </a:solidFill>
              <a:round/>
            </a:ln>
            <a:effectLst/>
          </c:spPr>
          <c:marker>
            <c:symbol val="none"/>
          </c:marker>
          <c:cat>
            <c:numRef>
              <c:f>'40yr60k2.5'!$A$2:$A$62</c:f>
              <c:numCache>
                <c:formatCode>General</c:formatCode>
                <c:ptCount val="61"/>
                <c:pt idx="0">
                  <c:v>40</c:v>
                </c:pt>
                <c:pt idx="1">
                  <c:v>41</c:v>
                </c:pt>
                <c:pt idx="2">
                  <c:v>42</c:v>
                </c:pt>
                <c:pt idx="3">
                  <c:v>43</c:v>
                </c:pt>
                <c:pt idx="4">
                  <c:v>44</c:v>
                </c:pt>
                <c:pt idx="5">
                  <c:v>45</c:v>
                </c:pt>
                <c:pt idx="6">
                  <c:v>46</c:v>
                </c:pt>
                <c:pt idx="7">
                  <c:v>47</c:v>
                </c:pt>
                <c:pt idx="8">
                  <c:v>48</c:v>
                </c:pt>
                <c:pt idx="9">
                  <c:v>49</c:v>
                </c:pt>
                <c:pt idx="10">
                  <c:v>50</c:v>
                </c:pt>
                <c:pt idx="11">
                  <c:v>51</c:v>
                </c:pt>
                <c:pt idx="12">
                  <c:v>52</c:v>
                </c:pt>
                <c:pt idx="13">
                  <c:v>53</c:v>
                </c:pt>
                <c:pt idx="14">
                  <c:v>54</c:v>
                </c:pt>
                <c:pt idx="15">
                  <c:v>55</c:v>
                </c:pt>
                <c:pt idx="16">
                  <c:v>56</c:v>
                </c:pt>
                <c:pt idx="17">
                  <c:v>57</c:v>
                </c:pt>
                <c:pt idx="18">
                  <c:v>58</c:v>
                </c:pt>
                <c:pt idx="19">
                  <c:v>59</c:v>
                </c:pt>
                <c:pt idx="20">
                  <c:v>60</c:v>
                </c:pt>
                <c:pt idx="21">
                  <c:v>61</c:v>
                </c:pt>
                <c:pt idx="22">
                  <c:v>62</c:v>
                </c:pt>
                <c:pt idx="23">
                  <c:v>63</c:v>
                </c:pt>
                <c:pt idx="24">
                  <c:v>64</c:v>
                </c:pt>
                <c:pt idx="25">
                  <c:v>65</c:v>
                </c:pt>
                <c:pt idx="26">
                  <c:v>66</c:v>
                </c:pt>
                <c:pt idx="27">
                  <c:v>67</c:v>
                </c:pt>
                <c:pt idx="28">
                  <c:v>68</c:v>
                </c:pt>
                <c:pt idx="29">
                  <c:v>69</c:v>
                </c:pt>
                <c:pt idx="30">
                  <c:v>70</c:v>
                </c:pt>
                <c:pt idx="31">
                  <c:v>71</c:v>
                </c:pt>
                <c:pt idx="32">
                  <c:v>72</c:v>
                </c:pt>
                <c:pt idx="33">
                  <c:v>73</c:v>
                </c:pt>
                <c:pt idx="34">
                  <c:v>74</c:v>
                </c:pt>
                <c:pt idx="35">
                  <c:v>75</c:v>
                </c:pt>
                <c:pt idx="36">
                  <c:v>76</c:v>
                </c:pt>
                <c:pt idx="37">
                  <c:v>77</c:v>
                </c:pt>
                <c:pt idx="38">
                  <c:v>78</c:v>
                </c:pt>
                <c:pt idx="39">
                  <c:v>79</c:v>
                </c:pt>
                <c:pt idx="40">
                  <c:v>80</c:v>
                </c:pt>
                <c:pt idx="41">
                  <c:v>81</c:v>
                </c:pt>
                <c:pt idx="42">
                  <c:v>82</c:v>
                </c:pt>
                <c:pt idx="43">
                  <c:v>83</c:v>
                </c:pt>
                <c:pt idx="44">
                  <c:v>84</c:v>
                </c:pt>
                <c:pt idx="45">
                  <c:v>85</c:v>
                </c:pt>
                <c:pt idx="46">
                  <c:v>86</c:v>
                </c:pt>
                <c:pt idx="47">
                  <c:v>87</c:v>
                </c:pt>
                <c:pt idx="48">
                  <c:v>88</c:v>
                </c:pt>
                <c:pt idx="49">
                  <c:v>89</c:v>
                </c:pt>
                <c:pt idx="50">
                  <c:v>90</c:v>
                </c:pt>
                <c:pt idx="51">
                  <c:v>91</c:v>
                </c:pt>
                <c:pt idx="52">
                  <c:v>92</c:v>
                </c:pt>
                <c:pt idx="53">
                  <c:v>93</c:v>
                </c:pt>
                <c:pt idx="54">
                  <c:v>94</c:v>
                </c:pt>
                <c:pt idx="55">
                  <c:v>95</c:v>
                </c:pt>
                <c:pt idx="56">
                  <c:v>96</c:v>
                </c:pt>
                <c:pt idx="57">
                  <c:v>97</c:v>
                </c:pt>
                <c:pt idx="58">
                  <c:v>98</c:v>
                </c:pt>
                <c:pt idx="59">
                  <c:v>99</c:v>
                </c:pt>
                <c:pt idx="60">
                  <c:v>100</c:v>
                </c:pt>
              </c:numCache>
            </c:numRef>
          </c:cat>
          <c:val>
            <c:numRef>
              <c:f>'40yr60k2.5'!$C$2:$C$62</c:f>
              <c:numCache>
                <c:formatCode>"£"#,##0_);[Red]\("£"#,##0\)</c:formatCode>
                <c:ptCount val="61"/>
                <c:pt idx="0">
                  <c:v>470.58823529411762</c:v>
                </c:pt>
                <c:pt idx="1">
                  <c:v>470.58823529411762</c:v>
                </c:pt>
                <c:pt idx="2">
                  <c:v>470.58823529411762</c:v>
                </c:pt>
                <c:pt idx="3">
                  <c:v>468.29268292682929</c:v>
                </c:pt>
                <c:pt idx="4">
                  <c:v>466.00832837596676</c:v>
                </c:pt>
                <c:pt idx="5">
                  <c:v>463.73511701803528</c:v>
                </c:pt>
                <c:pt idx="6">
                  <c:v>461.47299449599615</c:v>
                </c:pt>
                <c:pt idx="7">
                  <c:v>459.22190671796693</c:v>
                </c:pt>
                <c:pt idx="8">
                  <c:v>456.9817998559281</c:v>
                </c:pt>
                <c:pt idx="9">
                  <c:v>454.7526203444358</c:v>
                </c:pt>
                <c:pt idx="10">
                  <c:v>452.53431487934103</c:v>
                </c:pt>
                <c:pt idx="11">
                  <c:v>450.32683041651501</c:v>
                </c:pt>
                <c:pt idx="12">
                  <c:v>448.13011417058084</c:v>
                </c:pt>
                <c:pt idx="13">
                  <c:v>445.94411361365121</c:v>
                </c:pt>
                <c:pt idx="14">
                  <c:v>443.76877647407247</c:v>
                </c:pt>
                <c:pt idx="15">
                  <c:v>441.60405073517461</c:v>
                </c:pt>
                <c:pt idx="16">
                  <c:v>439.44988463402746</c:v>
                </c:pt>
                <c:pt idx="17">
                  <c:v>437.30622666020298</c:v>
                </c:pt>
                <c:pt idx="18">
                  <c:v>435.17302555454353</c:v>
                </c:pt>
                <c:pt idx="19">
                  <c:v>433.05023030793603</c:v>
                </c:pt>
                <c:pt idx="20">
                  <c:v>430.9377901600925</c:v>
                </c:pt>
                <c:pt idx="21">
                  <c:v>428.83565459833602</c:v>
                </c:pt>
                <c:pt idx="22">
                  <c:v>426.74377335639298</c:v>
                </c:pt>
                <c:pt idx="23">
                  <c:v>424.66209641319108</c:v>
                </c:pt>
                <c:pt idx="24">
                  <c:v>422.59057399166335</c:v>
                </c:pt>
                <c:pt idx="25">
                  <c:v>420.52915655755771</c:v>
                </c:pt>
                <c:pt idx="26">
                  <c:v>418.47779481825262</c:v>
                </c:pt>
                <c:pt idx="27">
                  <c:v>416.43643972157827</c:v>
                </c:pt>
                <c:pt idx="28">
                  <c:v>414.40504245464376</c:v>
                </c:pt>
                <c:pt idx="29">
                  <c:v>412.38355444266995</c:v>
                </c:pt>
                <c:pt idx="30">
                  <c:v>410.37192734782769</c:v>
                </c:pt>
                <c:pt idx="31">
                  <c:v>408.37011306808222</c:v>
                </c:pt>
                <c:pt idx="32">
                  <c:v>406.37806373604286</c:v>
                </c:pt>
                <c:pt idx="33">
                  <c:v>404.39573171781831</c:v>
                </c:pt>
                <c:pt idx="34">
                  <c:v>402.42306961187779</c:v>
                </c:pt>
                <c:pt idx="35">
                  <c:v>400.46003024791747</c:v>
                </c:pt>
                <c:pt idx="36">
                  <c:v>398.50656668573254</c:v>
                </c:pt>
                <c:pt idx="37">
                  <c:v>396.56263221409483</c:v>
                </c:pt>
                <c:pt idx="38">
                  <c:v>394.6281803496359</c:v>
                </c:pt>
                <c:pt idx="39">
                  <c:v>392.70316483573527</c:v>
                </c:pt>
                <c:pt idx="40">
                  <c:v>390.78753964141464</c:v>
                </c:pt>
                <c:pt idx="41">
                  <c:v>388.88125896023706</c:v>
                </c:pt>
                <c:pt idx="42">
                  <c:v>386.98427720921154</c:v>
                </c:pt>
                <c:pt idx="43">
                  <c:v>385.09654902770325</c:v>
                </c:pt>
                <c:pt idx="44">
                  <c:v>383.21802927634866</c:v>
                </c:pt>
                <c:pt idx="45">
                  <c:v>381.34867303597628</c:v>
                </c:pt>
                <c:pt idx="46">
                  <c:v>379.48843560653251</c:v>
                </c:pt>
                <c:pt idx="47">
                  <c:v>377.63727250601289</c:v>
                </c:pt>
                <c:pt idx="48">
                  <c:v>375.79513946939824</c:v>
                </c:pt>
                <c:pt idx="49">
                  <c:v>373.96199244759634</c:v>
                </c:pt>
                <c:pt idx="50">
                  <c:v>372.1377876063886</c:v>
                </c:pt>
                <c:pt idx="51">
                  <c:v>370.32248132538189</c:v>
                </c:pt>
                <c:pt idx="52">
                  <c:v>368.5160301969654</c:v>
                </c:pt>
                <c:pt idx="53">
                  <c:v>366.71839102527292</c:v>
                </c:pt>
                <c:pt idx="54">
                  <c:v>364.92952082514967</c:v>
                </c:pt>
                <c:pt idx="55">
                  <c:v>363.14937682112458</c:v>
                </c:pt>
                <c:pt idx="56">
                  <c:v>361.37791644638742</c:v>
                </c:pt>
                <c:pt idx="57">
                  <c:v>359.61509734177093</c:v>
                </c:pt>
                <c:pt idx="58">
                  <c:v>357.86087735473797</c:v>
                </c:pt>
                <c:pt idx="59">
                  <c:v>356.11521453837344</c:v>
                </c:pt>
                <c:pt idx="60">
                  <c:v>354.37806715038141</c:v>
                </c:pt>
              </c:numCache>
            </c:numRef>
          </c:val>
          <c:smooth val="0"/>
          <c:extLst>
            <c:ext xmlns:c16="http://schemas.microsoft.com/office/drawing/2014/chart" uri="{C3380CC4-5D6E-409C-BE32-E72D297353CC}">
              <c16:uniqueId val="{0000000A-5F36-BC46-8191-D6EDE09E5963}"/>
            </c:ext>
          </c:extLst>
        </c:ser>
        <c:dLbls>
          <c:showLegendKey val="0"/>
          <c:showVal val="0"/>
          <c:showCatName val="0"/>
          <c:showSerName val="0"/>
          <c:showPercent val="0"/>
          <c:showBubbleSize val="0"/>
        </c:dLbls>
        <c:marker val="1"/>
        <c:smooth val="0"/>
        <c:axId val="377118895"/>
        <c:axId val="377120543"/>
      </c:lineChart>
      <c:scatterChart>
        <c:scatterStyle val="lineMarker"/>
        <c:varyColors val="0"/>
        <c:ser>
          <c:idx val="3"/>
          <c:order val="0"/>
          <c:tx>
            <c:strRef>
              <c:f>'40yr60k2.5'!$E$1</c:f>
              <c:strCache>
                <c:ptCount val="1"/>
                <c:pt idx="0">
                  <c:v>Current (all DB) pension value</c:v>
                </c:pt>
              </c:strCache>
            </c:strRef>
          </c:tx>
          <c:spPr>
            <a:ln w="19050" cap="rnd">
              <a:solidFill>
                <a:srgbClr val="7030A0"/>
              </a:solidFill>
              <a:round/>
            </a:ln>
            <a:effectLst/>
          </c:spPr>
          <c:marker>
            <c:symbol val="circle"/>
            <c:size val="8"/>
            <c:spPr>
              <a:solidFill>
                <a:srgbClr val="7030A0"/>
              </a:solidFill>
              <a:ln w="9525">
                <a:solidFill>
                  <a:srgbClr val="7030A0"/>
                </a:solidFill>
              </a:ln>
              <a:effectLst/>
            </c:spPr>
          </c:marker>
          <c:yVal>
            <c:numRef>
              <c:f>'40yr60k2.5'!$E$2:$E$62</c:f>
              <c:numCache>
                <c:formatCode>"£"#,##0_);[Red]\("£"#,##0\)</c:formatCode>
                <c:ptCount val="61"/>
                <c:pt idx="26">
                  <c:v>800</c:v>
                </c:pt>
                <c:pt idx="27">
                  <c:v>800</c:v>
                </c:pt>
                <c:pt idx="28">
                  <c:v>800</c:v>
                </c:pt>
                <c:pt idx="29">
                  <c:v>800</c:v>
                </c:pt>
                <c:pt idx="30">
                  <c:v>800</c:v>
                </c:pt>
                <c:pt idx="31">
                  <c:v>800</c:v>
                </c:pt>
                <c:pt idx="32">
                  <c:v>800</c:v>
                </c:pt>
                <c:pt idx="33">
                  <c:v>800</c:v>
                </c:pt>
                <c:pt idx="34">
                  <c:v>800</c:v>
                </c:pt>
                <c:pt idx="35">
                  <c:v>800</c:v>
                </c:pt>
                <c:pt idx="36">
                  <c:v>800</c:v>
                </c:pt>
                <c:pt idx="37">
                  <c:v>800</c:v>
                </c:pt>
                <c:pt idx="38">
                  <c:v>800</c:v>
                </c:pt>
                <c:pt idx="39">
                  <c:v>800</c:v>
                </c:pt>
                <c:pt idx="40">
                  <c:v>800</c:v>
                </c:pt>
                <c:pt idx="41">
                  <c:v>800</c:v>
                </c:pt>
                <c:pt idx="42">
                  <c:v>800</c:v>
                </c:pt>
                <c:pt idx="43">
                  <c:v>800</c:v>
                </c:pt>
                <c:pt idx="44">
                  <c:v>800</c:v>
                </c:pt>
                <c:pt idx="45">
                  <c:v>800</c:v>
                </c:pt>
                <c:pt idx="46">
                  <c:v>800</c:v>
                </c:pt>
                <c:pt idx="47">
                  <c:v>800</c:v>
                </c:pt>
                <c:pt idx="48">
                  <c:v>800</c:v>
                </c:pt>
                <c:pt idx="49">
                  <c:v>800</c:v>
                </c:pt>
                <c:pt idx="50">
                  <c:v>800</c:v>
                </c:pt>
                <c:pt idx="51">
                  <c:v>800</c:v>
                </c:pt>
                <c:pt idx="52">
                  <c:v>800</c:v>
                </c:pt>
                <c:pt idx="53">
                  <c:v>800</c:v>
                </c:pt>
                <c:pt idx="54">
                  <c:v>800</c:v>
                </c:pt>
                <c:pt idx="55">
                  <c:v>800</c:v>
                </c:pt>
                <c:pt idx="56">
                  <c:v>800</c:v>
                </c:pt>
                <c:pt idx="57">
                  <c:v>800</c:v>
                </c:pt>
                <c:pt idx="58">
                  <c:v>800</c:v>
                </c:pt>
                <c:pt idx="59">
                  <c:v>800</c:v>
                </c:pt>
                <c:pt idx="60">
                  <c:v>800</c:v>
                </c:pt>
              </c:numCache>
            </c:numRef>
          </c:yVal>
          <c:smooth val="0"/>
          <c:extLst>
            <c:ext xmlns:c16="http://schemas.microsoft.com/office/drawing/2014/chart" uri="{C3380CC4-5D6E-409C-BE32-E72D297353CC}">
              <c16:uniqueId val="{0000000D-5F36-BC46-8191-D6EDE09E5963}"/>
            </c:ext>
          </c:extLst>
        </c:ser>
        <c:ser>
          <c:idx val="9"/>
          <c:order val="3"/>
          <c:tx>
            <c:strRef>
              <c:f>'40yr60k2.5'!$G$1</c:f>
              <c:strCache>
                <c:ptCount val="1"/>
                <c:pt idx="0">
                  <c:v>UUK total pension value including DC annuity</c:v>
                </c:pt>
              </c:strCache>
            </c:strRef>
          </c:tx>
          <c:spPr>
            <a:ln w="19050" cap="rnd">
              <a:solidFill>
                <a:schemeClr val="bg1">
                  <a:lumMod val="50000"/>
                </a:schemeClr>
              </a:solidFill>
              <a:round/>
            </a:ln>
            <a:effectLst/>
          </c:spPr>
          <c:marker>
            <c:symbol val="triangle"/>
            <c:size val="8"/>
            <c:spPr>
              <a:solidFill>
                <a:schemeClr val="bg1">
                  <a:lumMod val="50000"/>
                </a:schemeClr>
              </a:solidFill>
              <a:ln w="9525">
                <a:solidFill>
                  <a:schemeClr val="bg1">
                    <a:lumMod val="50000"/>
                  </a:schemeClr>
                </a:solidFill>
              </a:ln>
              <a:effectLst/>
            </c:spPr>
          </c:marker>
          <c:dLbls>
            <c:dLbl>
              <c:idx val="26"/>
              <c:layout>
                <c:manualLayout>
                  <c:x val="-0.21343495277899649"/>
                  <c:y val="-4.6111906466237251E-2"/>
                </c:manualLayout>
              </c:layout>
              <c:tx>
                <c:rich>
                  <a:bodyPr rot="0" spcFirstLastPara="1" vertOverflow="ellipsis" vert="horz" wrap="square" lIns="38100" tIns="19050" rIns="38100" bIns="19050" anchor="ctr" anchorCtr="0">
                    <a:noAutofit/>
                  </a:bodyPr>
                  <a:lstStyle/>
                  <a:p>
                    <a:pPr algn="ctr">
                      <a:defRPr sz="900" b="0" i="0" u="none" strike="noStrike" kern="1200" baseline="0">
                        <a:solidFill>
                          <a:schemeClr val="tx1">
                            <a:lumMod val="75000"/>
                            <a:lumOff val="25000"/>
                          </a:schemeClr>
                        </a:solidFill>
                        <a:latin typeface="+mn-lt"/>
                        <a:ea typeface="+mn-ea"/>
                        <a:cs typeface="+mn-cs"/>
                      </a:defRPr>
                    </a:pPr>
                    <a:r>
                      <a:rPr lang="en-US" sz="1400" baseline="0">
                        <a:latin typeface="+mn-lt"/>
                      </a:rPr>
                      <a:t>L</a:t>
                    </a:r>
                    <a:r>
                      <a:rPr lang="en-US" sz="1400">
                        <a:latin typeface="+mn-lt"/>
                      </a:rPr>
                      <a:t>oss in lump sum </a:t>
                    </a:r>
                  </a:p>
                  <a:p>
                    <a:pPr algn="ctr">
                      <a:defRPr/>
                    </a:pPr>
                    <a:r>
                      <a:rPr lang="en-US" sz="1400" b="1">
                        <a:latin typeface="+mn-lt"/>
                      </a:rPr>
                      <a:t>-£700</a:t>
                    </a:r>
                  </a:p>
                </c:rich>
              </c:tx>
              <c:spPr>
                <a:noFill/>
                <a:ln>
                  <a:noFill/>
                </a:ln>
                <a:effectLst/>
              </c:spPr>
              <c:txPr>
                <a:bodyPr rot="0" spcFirstLastPara="1" vertOverflow="ellipsis" vert="horz" wrap="square" lIns="38100" tIns="19050" rIns="38100" bIns="19050" anchor="ctr" anchorCtr="0">
                  <a:noAutofit/>
                </a:bodyPr>
                <a:lstStyle/>
                <a:p>
                  <a:pPr algn="ct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6231333741644957"/>
                      <c:h val="0.15101752572907734"/>
                    </c:manualLayout>
                  </c15:layout>
                  <c15:showDataLabelsRange val="0"/>
                </c:ext>
                <c:ext xmlns:c16="http://schemas.microsoft.com/office/drawing/2014/chart" uri="{C3380CC4-5D6E-409C-BE32-E72D297353CC}">
                  <c16:uniqueId val="{00000005-0D28-7043-89C0-E0D6221CF595}"/>
                </c:ext>
              </c:extLst>
            </c:dLbl>
            <c:dLbl>
              <c:idx val="34"/>
              <c:layout>
                <c:manualLayout>
                  <c:x val="-4.0059468214653116E-2"/>
                  <c:y val="-3.448516087331471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600" b="1">
                        <a:solidFill>
                          <a:schemeClr val="tx1"/>
                        </a:solidFill>
                      </a:rPr>
                      <a:t>-£5,300</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8.4344677769732063E-2"/>
                      <c:h val="0.1424555709162309"/>
                    </c:manualLayout>
                  </c15:layout>
                  <c15:showDataLabelsRange val="0"/>
                </c:ext>
                <c:ext xmlns:c16="http://schemas.microsoft.com/office/drawing/2014/chart" uri="{C3380CC4-5D6E-409C-BE32-E72D297353CC}">
                  <c16:uniqueId val="{00000003-665C-4C78-9BE1-7C780742CC6C}"/>
                </c:ext>
              </c:extLst>
            </c:dLbl>
            <c:dLbl>
              <c:idx val="44"/>
              <c:delete val="1"/>
              <c:extLst>
                <c:ext xmlns:c15="http://schemas.microsoft.com/office/drawing/2012/chart" uri="{CE6537A1-D6FC-4f65-9D91-7224C49458BB}">
                  <c15:layout>
                    <c:manualLayout>
                      <c:w val="0.12355563909774436"/>
                      <c:h val="9.9444975288303136E-2"/>
                    </c:manualLayout>
                  </c15:layout>
                </c:ext>
                <c:ext xmlns:c16="http://schemas.microsoft.com/office/drawing/2014/chart" uri="{C3380CC4-5D6E-409C-BE32-E72D297353CC}">
                  <c16:uniqueId val="{00000051-FE9A-0B4A-B638-43F4D2BF01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19050" cap="flat" cmpd="sng" algn="ctr">
                      <a:solidFill>
                        <a:schemeClr val="bg1">
                          <a:lumMod val="75000"/>
                        </a:schemeClr>
                      </a:solidFill>
                      <a:round/>
                    </a:ln>
                    <a:effectLst/>
                  </c:spPr>
                </c15:leaderLines>
              </c:ext>
            </c:extLst>
          </c:dLbls>
          <c:yVal>
            <c:numRef>
              <c:f>'40yr60k2.5'!$G$2:$G$62</c:f>
              <c:numCache>
                <c:formatCode>"£"#,##0_);[Red]\("£"#,##0\)</c:formatCode>
                <c:ptCount val="61"/>
                <c:pt idx="26">
                  <c:v>567.26227876266285</c:v>
                </c:pt>
                <c:pt idx="27">
                  <c:v>565.22092366598849</c:v>
                </c:pt>
                <c:pt idx="28">
                  <c:v>563.18952639905399</c:v>
                </c:pt>
                <c:pt idx="29">
                  <c:v>561.16803838708017</c:v>
                </c:pt>
                <c:pt idx="30">
                  <c:v>559.15641129223786</c:v>
                </c:pt>
                <c:pt idx="31">
                  <c:v>557.15459701249233</c:v>
                </c:pt>
                <c:pt idx="32">
                  <c:v>555.16254768045292</c:v>
                </c:pt>
                <c:pt idx="33">
                  <c:v>553.18021566222831</c:v>
                </c:pt>
                <c:pt idx="34">
                  <c:v>551.20755355628773</c:v>
                </c:pt>
                <c:pt idx="35">
                  <c:v>549.24451419232742</c:v>
                </c:pt>
                <c:pt idx="36">
                  <c:v>547.29105063014242</c:v>
                </c:pt>
                <c:pt idx="37">
                  <c:v>545.34711615850472</c:v>
                </c:pt>
                <c:pt idx="38">
                  <c:v>543.41266429404573</c:v>
                </c:pt>
                <c:pt idx="39">
                  <c:v>541.48764878014504</c:v>
                </c:pt>
                <c:pt idx="40">
                  <c:v>539.57202358582435</c:v>
                </c:pt>
                <c:pt idx="41">
                  <c:v>537.66574290464678</c:v>
                </c:pt>
                <c:pt idx="42">
                  <c:v>535.7687611536212</c:v>
                </c:pt>
                <c:pt idx="43">
                  <c:v>533.88103297211285</c:v>
                </c:pt>
                <c:pt idx="44">
                  <c:v>532.00251322075826</c:v>
                </c:pt>
                <c:pt idx="45">
                  <c:v>530.13315698038582</c:v>
                </c:pt>
                <c:pt idx="46">
                  <c:v>528.27291955094199</c:v>
                </c:pt>
                <c:pt idx="47">
                  <c:v>526.42175645042232</c:v>
                </c:pt>
                <c:pt idx="48">
                  <c:v>524.57962341380767</c:v>
                </c:pt>
                <c:pt idx="49">
                  <c:v>522.74647639200577</c:v>
                </c:pt>
                <c:pt idx="50">
                  <c:v>520.92227155079797</c:v>
                </c:pt>
                <c:pt idx="51">
                  <c:v>519.1069652697912</c:v>
                </c:pt>
                <c:pt idx="52">
                  <c:v>517.30051414137472</c:v>
                </c:pt>
                <c:pt idx="53">
                  <c:v>515.50287496968224</c:v>
                </c:pt>
                <c:pt idx="54">
                  <c:v>513.71400476955898</c:v>
                </c:pt>
                <c:pt idx="55">
                  <c:v>511.93386076553384</c:v>
                </c:pt>
                <c:pt idx="56">
                  <c:v>510.16240039079662</c:v>
                </c:pt>
                <c:pt idx="57">
                  <c:v>508.39958128618014</c:v>
                </c:pt>
                <c:pt idx="58">
                  <c:v>506.64536129914711</c:v>
                </c:pt>
                <c:pt idx="59">
                  <c:v>504.89969848278258</c:v>
                </c:pt>
                <c:pt idx="60">
                  <c:v>503.1625510947905</c:v>
                </c:pt>
              </c:numCache>
            </c:numRef>
          </c:yVal>
          <c:smooth val="0"/>
          <c:extLst>
            <c:ext xmlns:c16="http://schemas.microsoft.com/office/drawing/2014/chart" uri="{C3380CC4-5D6E-409C-BE32-E72D297353CC}">
              <c16:uniqueId val="{00000005-FE9A-0B4A-B638-43F4D2BF01F4}"/>
            </c:ext>
          </c:extLst>
        </c:ser>
        <c:ser>
          <c:idx val="4"/>
          <c:order val="9"/>
          <c:tx>
            <c:strRef>
              <c:f>'40yr60k2.5'!$F$1</c:f>
              <c:strCache>
                <c:ptCount val="1"/>
                <c:pt idx="0">
                  <c:v>UUK DB pension value</c:v>
                </c:pt>
              </c:strCache>
            </c:strRef>
          </c:tx>
          <c:spPr>
            <a:ln w="19050" cap="rnd">
              <a:solidFill>
                <a:schemeClr val="accent4"/>
              </a:solidFill>
              <a:round/>
            </a:ln>
            <a:effectLst/>
          </c:spPr>
          <c:marker>
            <c:symbol val="circle"/>
            <c:size val="8"/>
            <c:spPr>
              <a:solidFill>
                <a:schemeClr val="accent4"/>
              </a:solidFill>
              <a:ln w="9525">
                <a:solidFill>
                  <a:schemeClr val="accent4"/>
                </a:solidFill>
              </a:ln>
              <a:effectLst/>
            </c:spPr>
          </c:marker>
          <c:yVal>
            <c:numRef>
              <c:f>'40yr60k2.5'!$F$2:$F$62</c:f>
              <c:numCache>
                <c:formatCode>"£"#,##0_);[Red]\("£"#,##0\)</c:formatCode>
                <c:ptCount val="61"/>
                <c:pt idx="26">
                  <c:v>418.47779481825262</c:v>
                </c:pt>
                <c:pt idx="27">
                  <c:v>416.43643972157827</c:v>
                </c:pt>
                <c:pt idx="28">
                  <c:v>414.40504245464376</c:v>
                </c:pt>
                <c:pt idx="29">
                  <c:v>412.38355444266995</c:v>
                </c:pt>
                <c:pt idx="30">
                  <c:v>410.37192734782769</c:v>
                </c:pt>
                <c:pt idx="31">
                  <c:v>408.37011306808222</c:v>
                </c:pt>
                <c:pt idx="32">
                  <c:v>406.37806373604286</c:v>
                </c:pt>
                <c:pt idx="33">
                  <c:v>404.39573171781831</c:v>
                </c:pt>
                <c:pt idx="34">
                  <c:v>402.42306961187779</c:v>
                </c:pt>
                <c:pt idx="35">
                  <c:v>400.46003024791747</c:v>
                </c:pt>
                <c:pt idx="36">
                  <c:v>398.50656668573254</c:v>
                </c:pt>
                <c:pt idx="37">
                  <c:v>396.56263221409483</c:v>
                </c:pt>
                <c:pt idx="38">
                  <c:v>394.6281803496359</c:v>
                </c:pt>
                <c:pt idx="39">
                  <c:v>392.70316483573527</c:v>
                </c:pt>
                <c:pt idx="40">
                  <c:v>390.78753964141464</c:v>
                </c:pt>
                <c:pt idx="41">
                  <c:v>388.88125896023706</c:v>
                </c:pt>
                <c:pt idx="42">
                  <c:v>386.98427720921154</c:v>
                </c:pt>
                <c:pt idx="43">
                  <c:v>385.09654902770325</c:v>
                </c:pt>
                <c:pt idx="44">
                  <c:v>383.21802927634866</c:v>
                </c:pt>
                <c:pt idx="45">
                  <c:v>381.34867303597628</c:v>
                </c:pt>
                <c:pt idx="46">
                  <c:v>379.48843560653251</c:v>
                </c:pt>
                <c:pt idx="47">
                  <c:v>377.63727250601289</c:v>
                </c:pt>
                <c:pt idx="48">
                  <c:v>375.79513946939824</c:v>
                </c:pt>
                <c:pt idx="49">
                  <c:v>373.96199244759634</c:v>
                </c:pt>
                <c:pt idx="50">
                  <c:v>372.1377876063886</c:v>
                </c:pt>
                <c:pt idx="51">
                  <c:v>370.32248132538189</c:v>
                </c:pt>
                <c:pt idx="52">
                  <c:v>368.5160301969654</c:v>
                </c:pt>
                <c:pt idx="53">
                  <c:v>366.71839102527292</c:v>
                </c:pt>
                <c:pt idx="54">
                  <c:v>364.92952082514967</c:v>
                </c:pt>
                <c:pt idx="55">
                  <c:v>363.14937682112458</c:v>
                </c:pt>
                <c:pt idx="56">
                  <c:v>361.37791644638742</c:v>
                </c:pt>
                <c:pt idx="57">
                  <c:v>359.61509734177093</c:v>
                </c:pt>
                <c:pt idx="58">
                  <c:v>357.86087735473797</c:v>
                </c:pt>
                <c:pt idx="59">
                  <c:v>356.11521453837344</c:v>
                </c:pt>
                <c:pt idx="60">
                  <c:v>354.37806715038141</c:v>
                </c:pt>
              </c:numCache>
            </c:numRef>
          </c:yVal>
          <c:smooth val="0"/>
          <c:extLst>
            <c:ext xmlns:c16="http://schemas.microsoft.com/office/drawing/2014/chart" uri="{C3380CC4-5D6E-409C-BE32-E72D297353CC}">
              <c16:uniqueId val="{00000004-C5E5-7D4D-8815-0EC7B37FE280}"/>
            </c:ext>
          </c:extLst>
        </c:ser>
        <c:ser>
          <c:idx val="10"/>
          <c:order val="10"/>
          <c:tx>
            <c:strRef>
              <c:f>'40yr60k2.5'!$T$1</c:f>
              <c:strCache>
                <c:ptCount val="1"/>
                <c:pt idx="0">
                  <c:v>2 yrs no CPI cap</c:v>
                </c:pt>
              </c:strCache>
            </c:strRef>
          </c:tx>
          <c:spPr>
            <a:ln w="25400" cap="rnd">
              <a:solidFill>
                <a:srgbClr val="FF0000"/>
              </a:solidFill>
              <a:round/>
            </a:ln>
            <a:effectLst/>
          </c:spPr>
          <c:marker>
            <c:symbol val="diamond"/>
            <c:size val="10"/>
            <c:spPr>
              <a:solidFill>
                <a:srgbClr val="FF0000"/>
              </a:solidFill>
              <a:ln w="9525">
                <a:noFill/>
              </a:ln>
              <a:effectLst/>
            </c:spPr>
          </c:marker>
          <c:dPt>
            <c:idx val="1"/>
            <c:marker>
              <c:symbol val="diamond"/>
              <c:size val="10"/>
              <c:spPr>
                <a:solidFill>
                  <a:srgbClr val="FF0000"/>
                </a:solidFill>
                <a:ln w="9525">
                  <a:solidFill>
                    <a:srgbClr val="FF0000"/>
                  </a:solidFill>
                </a:ln>
                <a:effectLst/>
              </c:spPr>
            </c:marker>
            <c:bubble3D val="0"/>
            <c:extLst>
              <c:ext xmlns:c16="http://schemas.microsoft.com/office/drawing/2014/chart" uri="{C3380CC4-5D6E-409C-BE32-E72D297353CC}">
                <c16:uniqueId val="{00000003-3487-AE4B-A39F-5C2601B47E47}"/>
              </c:ext>
            </c:extLst>
          </c:dPt>
          <c:dPt>
            <c:idx val="2"/>
            <c:marker>
              <c:symbol val="diamond"/>
              <c:size val="10"/>
              <c:spPr>
                <a:solidFill>
                  <a:srgbClr val="FF0000"/>
                </a:solidFill>
                <a:ln w="9525">
                  <a:solidFill>
                    <a:srgbClr val="FF0000"/>
                  </a:solidFill>
                </a:ln>
                <a:effectLst/>
              </c:spPr>
            </c:marker>
            <c:bubble3D val="0"/>
            <c:extLst>
              <c:ext xmlns:c16="http://schemas.microsoft.com/office/drawing/2014/chart" uri="{C3380CC4-5D6E-409C-BE32-E72D297353CC}">
                <c16:uniqueId val="{00000004-3487-AE4B-A39F-5C2601B47E47}"/>
              </c:ext>
            </c:extLst>
          </c:dPt>
          <c:yVal>
            <c:numRef>
              <c:f>'40yr60k2.5'!$T$2:$T$62</c:f>
              <c:numCache>
                <c:formatCode>"£"#,##0</c:formatCode>
                <c:ptCount val="61"/>
                <c:pt idx="1">
                  <c:v>470.58823529411762</c:v>
                </c:pt>
                <c:pt idx="2">
                  <c:v>470.58823529411762</c:v>
                </c:pt>
              </c:numCache>
            </c:numRef>
          </c:yVal>
          <c:smooth val="0"/>
          <c:extLst>
            <c:ext xmlns:c16="http://schemas.microsoft.com/office/drawing/2014/chart" uri="{C3380CC4-5D6E-409C-BE32-E72D297353CC}">
              <c16:uniqueId val="{00000003-2826-8C4A-8C5E-CC313931105A}"/>
            </c:ext>
          </c:extLst>
        </c:ser>
        <c:dLbls>
          <c:showLegendKey val="0"/>
          <c:showVal val="0"/>
          <c:showCatName val="0"/>
          <c:showSerName val="0"/>
          <c:showPercent val="0"/>
          <c:showBubbleSize val="0"/>
        </c:dLbls>
        <c:axId val="377118895"/>
        <c:axId val="377120543"/>
      </c:scatterChart>
      <c:catAx>
        <c:axId val="37711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7120543"/>
        <c:crosses val="autoZero"/>
        <c:auto val="1"/>
        <c:lblAlgn val="ctr"/>
        <c:lblOffset val="100"/>
        <c:tickLblSkip val="5"/>
        <c:tickMarkSkip val="5"/>
        <c:noMultiLvlLbl val="0"/>
      </c:catAx>
      <c:valAx>
        <c:axId val="377120543"/>
        <c:scaling>
          <c:orientation val="minMax"/>
          <c:max val="10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Annual</a:t>
                </a:r>
                <a:r>
                  <a:rPr lang="en-GB" sz="1400" baseline="0"/>
                  <a:t> pension value from 12 months contributions </a:t>
                </a:r>
              </a:p>
              <a:p>
                <a:pPr>
                  <a:defRPr/>
                </a:pPr>
                <a:r>
                  <a:rPr lang="en-GB" sz="1400" baseline="0"/>
                  <a:t> in today's pounds</a:t>
                </a:r>
                <a:endParaRPr lang="en-GB" sz="1400"/>
              </a:p>
            </c:rich>
          </c:tx>
          <c:layout>
            <c:manualLayout>
              <c:xMode val="edge"/>
              <c:yMode val="edge"/>
              <c:x val="5.6698038197131484E-4"/>
              <c:y val="0.211938194059115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in"/>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7118895"/>
        <c:crosses val="autoZero"/>
        <c:crossBetween val="midCat"/>
      </c:valAx>
      <c:spPr>
        <a:noFill/>
        <a:ln w="12700">
          <a:solidFill>
            <a:schemeClr val="bg2">
              <a:lumMod val="90000"/>
            </a:schemeClr>
          </a:solid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7"/>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8"/>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9"/>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1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69446002711943466"/>
          <c:y val="0.34250667418415548"/>
          <c:w val="0.28778431857000142"/>
          <c:h val="0.366182914374196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0">
              <a:defRPr sz="1400" b="0" i="0" u="none" strike="noStrike" kern="1200" spc="0" baseline="0">
                <a:solidFill>
                  <a:sysClr val="windowText" lastClr="000000"/>
                </a:solidFill>
                <a:latin typeface="+mn-lt"/>
                <a:ea typeface="+mn-ea"/>
                <a:cs typeface="+mn-cs"/>
              </a:defRPr>
            </a:pPr>
            <a:r>
              <a:rPr lang="en-GB" sz="1800">
                <a:solidFill>
                  <a:schemeClr val="tx1"/>
                </a:solidFill>
              </a:rPr>
              <a:t>Current and UUK proposed annual</a:t>
            </a:r>
            <a:r>
              <a:rPr lang="en-GB" sz="1800" baseline="0">
                <a:solidFill>
                  <a:schemeClr val="tx1"/>
                </a:solidFill>
              </a:rPr>
              <a:t> pension value and loss</a:t>
            </a:r>
          </a:p>
          <a:p>
            <a:pPr lvl="1" algn="ctr" rtl="0">
              <a:defRPr>
                <a:solidFill>
                  <a:sysClr val="windowText" lastClr="000000"/>
                </a:solidFill>
              </a:defRPr>
            </a:pPr>
            <a:r>
              <a:rPr lang="en-GB" sz="1400" baseline="0">
                <a:solidFill>
                  <a:schemeClr val="tx1"/>
                </a:solidFill>
              </a:rPr>
              <a:t>from 12 months contributions from 1 April 2022 to 31 March 2023 </a:t>
            </a:r>
          </a:p>
          <a:p>
            <a:pPr lvl="1" algn="ctr" rtl="0">
              <a:defRPr>
                <a:solidFill>
                  <a:sysClr val="windowText" lastClr="000000"/>
                </a:solidFill>
              </a:defRPr>
            </a:pPr>
            <a:r>
              <a:rPr lang="en-GB" sz="1400" b="0" i="0" u="none" strike="noStrike" baseline="0">
                <a:solidFill>
                  <a:schemeClr val="tx1"/>
                </a:solidFill>
                <a:effectLst/>
              </a:rPr>
              <a:t>     </a:t>
            </a:r>
            <a:r>
              <a:rPr lang="en-GB" sz="1400" b="0" i="0" u="none" strike="noStrike" baseline="0">
                <a:effectLst/>
              </a:rPr>
              <a:t>40-year-old on salary of </a:t>
            </a:r>
            <a:r>
              <a:rPr lang="en-GB" sz="1400" b="1" i="0" u="none" strike="noStrike" baseline="0">
                <a:solidFill>
                  <a:srgbClr val="7030A0"/>
                </a:solidFill>
                <a:effectLst/>
              </a:rPr>
              <a:t>£60k </a:t>
            </a:r>
            <a:r>
              <a:rPr lang="en-GB" sz="1400" b="0" i="0" u="none" strike="noStrike" baseline="0">
                <a:effectLst/>
              </a:rPr>
              <a:t>with </a:t>
            </a:r>
            <a:r>
              <a:rPr lang="en-GB" sz="1400" b="1" i="0" u="none" strike="noStrike" baseline="0">
                <a:solidFill>
                  <a:srgbClr val="FF0000"/>
                </a:solidFill>
                <a:effectLst/>
              </a:rPr>
              <a:t>CPI at 2.8%</a:t>
            </a:r>
            <a:r>
              <a:rPr lang="en-GB" sz="1600" b="1" i="0" u="none" strike="noStrike" baseline="0">
                <a:solidFill>
                  <a:srgbClr val="FF0000"/>
                </a:solidFill>
                <a:effectLst/>
              </a:rPr>
              <a:t>	</a:t>
            </a:r>
            <a:r>
              <a:rPr lang="en-GB" sz="1600" b="0" i="0" u="none" strike="noStrike" baseline="0">
                <a:effectLst/>
              </a:rPr>
              <a:t> </a:t>
            </a:r>
            <a:endParaRPr lang="en-GB" sz="1600">
              <a:solidFill>
                <a:schemeClr val="tx1"/>
              </a:solidFill>
            </a:endParaRPr>
          </a:p>
        </c:rich>
      </c:tx>
      <c:layout>
        <c:manualLayout>
          <c:xMode val="edge"/>
          <c:yMode val="edge"/>
          <c:x val="0.1973281757671056"/>
          <c:y val="1.2564491954273165E-2"/>
        </c:manualLayout>
      </c:layout>
      <c:overlay val="0"/>
      <c:spPr>
        <a:solidFill>
          <a:schemeClr val="bg1"/>
        </a:solidFill>
        <a:ln>
          <a:noFill/>
        </a:ln>
        <a:effectLst/>
      </c:spPr>
      <c:txPr>
        <a:bodyPr rot="0" spcFirstLastPara="1" vertOverflow="ellipsis" vert="horz" wrap="square" anchor="ctr" anchorCtr="1"/>
        <a:lstStyle/>
        <a:p>
          <a:pPr lvl="1" algn="ctr" rtl="0">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2587006719467986"/>
          <c:y val="0.16781977252843394"/>
          <c:w val="0.5580425037053437"/>
          <c:h val="0.70953697703599994"/>
        </c:manualLayout>
      </c:layout>
      <c:areaChart>
        <c:grouping val="standard"/>
        <c:varyColors val="0"/>
        <c:ser>
          <c:idx val="5"/>
          <c:order val="4"/>
          <c:tx>
            <c:strRef>
              <c:f>'40yr60k2.8'!$H$1</c:f>
              <c:strCache>
                <c:ptCount val="1"/>
                <c:pt idx="0">
                  <c:v>Total loss in pension income 66 - 86</c:v>
                </c:pt>
              </c:strCache>
            </c:strRef>
          </c:tx>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c:spPr>
          <c:val>
            <c:numRef>
              <c:f>'40yr60k2.8'!$H$2:$H$62</c:f>
              <c:numCache>
                <c:formatCode>"£"#,##0_);[Red]\("£"#,##0\)</c:formatCode>
                <c:ptCount val="61"/>
                <c:pt idx="26">
                  <c:v>800</c:v>
                </c:pt>
                <c:pt idx="27">
                  <c:v>800</c:v>
                </c:pt>
                <c:pt idx="28">
                  <c:v>800</c:v>
                </c:pt>
                <c:pt idx="29">
                  <c:v>800</c:v>
                </c:pt>
                <c:pt idx="30">
                  <c:v>800</c:v>
                </c:pt>
                <c:pt idx="31">
                  <c:v>800</c:v>
                </c:pt>
                <c:pt idx="32">
                  <c:v>800</c:v>
                </c:pt>
                <c:pt idx="33">
                  <c:v>800</c:v>
                </c:pt>
                <c:pt idx="34">
                  <c:v>800</c:v>
                </c:pt>
                <c:pt idx="35">
                  <c:v>800</c:v>
                </c:pt>
                <c:pt idx="36">
                  <c:v>800</c:v>
                </c:pt>
                <c:pt idx="37">
                  <c:v>800</c:v>
                </c:pt>
                <c:pt idx="38">
                  <c:v>800</c:v>
                </c:pt>
                <c:pt idx="39">
                  <c:v>800</c:v>
                </c:pt>
                <c:pt idx="40">
                  <c:v>800</c:v>
                </c:pt>
                <c:pt idx="41">
                  <c:v>800</c:v>
                </c:pt>
                <c:pt idx="42">
                  <c:v>800</c:v>
                </c:pt>
                <c:pt idx="43">
                  <c:v>800</c:v>
                </c:pt>
                <c:pt idx="44">
                  <c:v>800</c:v>
                </c:pt>
                <c:pt idx="45">
                  <c:v>800</c:v>
                </c:pt>
                <c:pt idx="46">
                  <c:v>800</c:v>
                </c:pt>
              </c:numCache>
            </c:numRef>
          </c:val>
          <c:extLst>
            <c:ext xmlns:c16="http://schemas.microsoft.com/office/drawing/2014/chart" uri="{C3380CC4-5D6E-409C-BE32-E72D297353CC}">
              <c16:uniqueId val="{00000000-0CBC-E144-99CD-98A2A2FA35FC}"/>
            </c:ext>
          </c:extLst>
        </c:ser>
        <c:ser>
          <c:idx val="6"/>
          <c:order val="5"/>
          <c:tx>
            <c:strRef>
              <c:f>'40yr60k2.8'!$I$1</c:f>
              <c:strCache>
                <c:ptCount val="1"/>
                <c:pt idx="0">
                  <c:v>Wedge 2</c:v>
                </c:pt>
              </c:strCache>
            </c:strRef>
          </c:tx>
          <c:spPr>
            <a:solidFill>
              <a:schemeClr val="bg1"/>
            </a:solidFill>
            <a:ln>
              <a:solidFill>
                <a:schemeClr val="bg1"/>
              </a:solidFill>
            </a:ln>
            <a:effectLst/>
          </c:spPr>
          <c:val>
            <c:numRef>
              <c:f>'40yr60k2.8'!$I$2:$I$62</c:f>
              <c:numCache>
                <c:formatCode>"£"#,##0_);[Red]\("£"#,##0\)</c:formatCode>
                <c:ptCount val="61"/>
                <c:pt idx="26">
                  <c:v>538.91546161488634</c:v>
                </c:pt>
                <c:pt idx="27">
                  <c:v>535.8794228781511</c:v>
                </c:pt>
                <c:pt idx="28">
                  <c:v>532.86701090201302</c:v>
                </c:pt>
                <c:pt idx="29">
                  <c:v>529.87804182063087</c:v>
                </c:pt>
                <c:pt idx="30">
                  <c:v>526.91233319902597</c:v>
                </c:pt>
                <c:pt idx="31">
                  <c:v>523.96970402194722</c:v>
                </c:pt>
                <c:pt idx="32">
                  <c:v>521.04997468282238</c:v>
                </c:pt>
                <c:pt idx="33">
                  <c:v>518.15296697279575</c:v>
                </c:pt>
                <c:pt idx="34">
                  <c:v>515.27850406985112</c:v>
                </c:pt>
                <c:pt idx="35">
                  <c:v>512.42641052801889</c:v>
                </c:pt>
                <c:pt idx="36">
                  <c:v>509.59651226666779</c:v>
                </c:pt>
                <c:pt idx="37">
                  <c:v>506.78863655987982</c:v>
                </c:pt>
                <c:pt idx="38">
                  <c:v>504.0026120259073</c:v>
                </c:pt>
                <c:pt idx="39">
                  <c:v>501.23826861671273</c:v>
                </c:pt>
                <c:pt idx="40">
                  <c:v>498.49543760758968</c:v>
                </c:pt>
                <c:pt idx="41">
                  <c:v>495.77395158686454</c:v>
                </c:pt>
                <c:pt idx="42">
                  <c:v>493.07364444567816</c:v>
                </c:pt>
                <c:pt idx="43">
                  <c:v>490.39435136784721</c:v>
                </c:pt>
                <c:pt idx="44">
                  <c:v>487.73590881980488</c:v>
                </c:pt>
                <c:pt idx="45">
                  <c:v>485.09815454061891</c:v>
                </c:pt>
                <c:pt idx="46">
                  <c:v>482.48092753208812</c:v>
                </c:pt>
              </c:numCache>
            </c:numRef>
          </c:val>
          <c:extLst>
            <c:ext xmlns:c16="http://schemas.microsoft.com/office/drawing/2014/chart" uri="{C3380CC4-5D6E-409C-BE32-E72D297353CC}">
              <c16:uniqueId val="{00000001-0CBC-E144-99CD-98A2A2FA35FC}"/>
            </c:ext>
          </c:extLst>
        </c:ser>
        <c:ser>
          <c:idx val="7"/>
          <c:order val="6"/>
          <c:tx>
            <c:v>V50</c:v>
          </c:tx>
          <c:spPr>
            <a:noFill/>
            <a:ln w="12700">
              <a:solidFill>
                <a:schemeClr val="bg2">
                  <a:lumMod val="90000"/>
                </a:schemeClr>
              </a:solidFill>
            </a:ln>
            <a:effectLst/>
          </c:spPr>
          <c:val>
            <c:numRef>
              <c:f>'40yr60k2.8'!$AK$2:$AK$62</c:f>
              <c:numCache>
                <c:formatCode>General</c:formatCode>
                <c:ptCount val="61"/>
                <c:pt idx="10">
                  <c:v>1100</c:v>
                </c:pt>
                <c:pt idx="11">
                  <c:v>1100</c:v>
                </c:pt>
                <c:pt idx="12">
                  <c:v>1100</c:v>
                </c:pt>
                <c:pt idx="13">
                  <c:v>1100</c:v>
                </c:pt>
                <c:pt idx="14">
                  <c:v>1100</c:v>
                </c:pt>
                <c:pt idx="15">
                  <c:v>1100</c:v>
                </c:pt>
                <c:pt idx="16">
                  <c:v>1100</c:v>
                </c:pt>
                <c:pt idx="17">
                  <c:v>1100</c:v>
                </c:pt>
                <c:pt idx="18">
                  <c:v>1100</c:v>
                </c:pt>
                <c:pt idx="19">
                  <c:v>1100</c:v>
                </c:pt>
                <c:pt idx="20">
                  <c:v>1100</c:v>
                </c:pt>
              </c:numCache>
            </c:numRef>
          </c:val>
          <c:extLst>
            <c:ext xmlns:c16="http://schemas.microsoft.com/office/drawing/2014/chart" uri="{C3380CC4-5D6E-409C-BE32-E72D297353CC}">
              <c16:uniqueId val="{00000002-0CBC-E144-99CD-98A2A2FA35FC}"/>
            </c:ext>
          </c:extLst>
        </c:ser>
        <c:ser>
          <c:idx val="0"/>
          <c:order val="7"/>
          <c:tx>
            <c:v>V70</c:v>
          </c:tx>
          <c:spPr>
            <a:noFill/>
            <a:ln w="12700">
              <a:solidFill>
                <a:schemeClr val="bg2">
                  <a:lumMod val="90000"/>
                </a:schemeClr>
              </a:solidFill>
            </a:ln>
            <a:effectLst/>
          </c:spPr>
          <c:val>
            <c:numRef>
              <c:f>'40yr60k2.8'!$AL$2:$AL$62</c:f>
              <c:numCache>
                <c:formatCode>General</c:formatCode>
                <c:ptCount val="61"/>
                <c:pt idx="30">
                  <c:v>1100</c:v>
                </c:pt>
                <c:pt idx="31">
                  <c:v>1100</c:v>
                </c:pt>
                <c:pt idx="32">
                  <c:v>1100</c:v>
                </c:pt>
                <c:pt idx="33">
                  <c:v>1100</c:v>
                </c:pt>
                <c:pt idx="34">
                  <c:v>1100</c:v>
                </c:pt>
                <c:pt idx="35">
                  <c:v>1100</c:v>
                </c:pt>
                <c:pt idx="36">
                  <c:v>1100</c:v>
                </c:pt>
                <c:pt idx="37">
                  <c:v>1100</c:v>
                </c:pt>
                <c:pt idx="38">
                  <c:v>1100</c:v>
                </c:pt>
                <c:pt idx="39">
                  <c:v>1100</c:v>
                </c:pt>
                <c:pt idx="40">
                  <c:v>1100</c:v>
                </c:pt>
              </c:numCache>
            </c:numRef>
          </c:val>
          <c:extLst>
            <c:ext xmlns:c16="http://schemas.microsoft.com/office/drawing/2014/chart" uri="{C3380CC4-5D6E-409C-BE32-E72D297353CC}">
              <c16:uniqueId val="{00000003-0CBC-E144-99CD-98A2A2FA35FC}"/>
            </c:ext>
          </c:extLst>
        </c:ser>
        <c:ser>
          <c:idx val="8"/>
          <c:order val="8"/>
          <c:tx>
            <c:v>V90</c:v>
          </c:tx>
          <c:spPr>
            <a:noFill/>
            <a:ln w="12700">
              <a:solidFill>
                <a:schemeClr val="bg2">
                  <a:lumMod val="90000"/>
                </a:schemeClr>
              </a:solidFill>
            </a:ln>
            <a:effectLst/>
          </c:spPr>
          <c:dPt>
            <c:idx val="10"/>
            <c:bubble3D val="0"/>
            <c:spPr>
              <a:noFill/>
              <a:ln w="12700" cap="rnd">
                <a:solidFill>
                  <a:schemeClr val="bg2">
                    <a:lumMod val="90000"/>
                  </a:schemeClr>
                </a:solidFill>
                <a:round/>
              </a:ln>
              <a:effectLst/>
            </c:spPr>
            <c:extLst>
              <c:ext xmlns:c16="http://schemas.microsoft.com/office/drawing/2014/chart" uri="{C3380CC4-5D6E-409C-BE32-E72D297353CC}">
                <c16:uniqueId val="{00000005-0CBC-E144-99CD-98A2A2FA35FC}"/>
              </c:ext>
            </c:extLst>
          </c:dPt>
          <c:val>
            <c:numRef>
              <c:f>'40yr60k2.8'!$AM$2:$AM$62</c:f>
              <c:numCache>
                <c:formatCode>General</c:formatCode>
                <c:ptCount val="61"/>
                <c:pt idx="50">
                  <c:v>1100</c:v>
                </c:pt>
                <c:pt idx="51">
                  <c:v>1100</c:v>
                </c:pt>
                <c:pt idx="52">
                  <c:v>1100</c:v>
                </c:pt>
                <c:pt idx="53">
                  <c:v>1100</c:v>
                </c:pt>
                <c:pt idx="54">
                  <c:v>1100</c:v>
                </c:pt>
                <c:pt idx="55">
                  <c:v>1100</c:v>
                </c:pt>
                <c:pt idx="56">
                  <c:v>1100</c:v>
                </c:pt>
                <c:pt idx="57">
                  <c:v>1100</c:v>
                </c:pt>
                <c:pt idx="58">
                  <c:v>1100</c:v>
                </c:pt>
                <c:pt idx="59">
                  <c:v>1100</c:v>
                </c:pt>
                <c:pt idx="60">
                  <c:v>1100</c:v>
                </c:pt>
              </c:numCache>
            </c:numRef>
          </c:val>
          <c:extLst>
            <c:ext xmlns:c16="http://schemas.microsoft.com/office/drawing/2014/chart" uri="{C3380CC4-5D6E-409C-BE32-E72D297353CC}">
              <c16:uniqueId val="{00000006-0CBC-E144-99CD-98A2A2FA35FC}"/>
            </c:ext>
          </c:extLst>
        </c:ser>
        <c:dLbls>
          <c:showLegendKey val="0"/>
          <c:showVal val="0"/>
          <c:showCatName val="0"/>
          <c:showSerName val="0"/>
          <c:showPercent val="0"/>
          <c:showBubbleSize val="0"/>
        </c:dLbls>
        <c:axId val="377118895"/>
        <c:axId val="377120543"/>
      </c:areaChart>
      <c:lineChart>
        <c:grouping val="standard"/>
        <c:varyColors val="0"/>
        <c:ser>
          <c:idx val="1"/>
          <c:order val="1"/>
          <c:tx>
            <c:strRef>
              <c:f>'40yr60k2.8'!$B$1</c:f>
              <c:strCache>
                <c:ptCount val="1"/>
                <c:pt idx="0">
                  <c:v>Current (all DB) pension revaluation working</c:v>
                </c:pt>
              </c:strCache>
            </c:strRef>
          </c:tx>
          <c:spPr>
            <a:ln w="25400" cap="rnd">
              <a:solidFill>
                <a:srgbClr val="7030A0"/>
              </a:solidFill>
              <a:round/>
            </a:ln>
            <a:effectLst/>
          </c:spPr>
          <c:marker>
            <c:symbol val="none"/>
          </c:marker>
          <c:dLbls>
            <c:dLbl>
              <c:idx val="0"/>
              <c:layout>
                <c:manualLayout>
                  <c:x val="1.8506041261024848E-2"/>
                  <c:y val="-6.7821419974937139E-2"/>
                </c:manualLayout>
              </c:layout>
              <c:tx>
                <c:rich>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r>
                      <a:rPr lang="en-US" sz="1400" b="0">
                        <a:solidFill>
                          <a:schemeClr val="tx1"/>
                        </a:solidFill>
                      </a:rPr>
                      <a:t>Extra </a:t>
                    </a:r>
                    <a:r>
                      <a:rPr lang="en-US" sz="1400" b="1">
                        <a:solidFill>
                          <a:schemeClr val="tx1"/>
                        </a:solidFill>
                      </a:rPr>
                      <a:t>£960 </a:t>
                    </a:r>
                    <a:r>
                      <a:rPr lang="en-US" sz="1400" b="0" baseline="0">
                        <a:solidFill>
                          <a:schemeClr val="tx1"/>
                        </a:solidFill>
                      </a:rPr>
                      <a:t>contributions over </a:t>
                    </a:r>
                    <a:r>
                      <a:rPr lang="en-US" sz="1400" b="1" baseline="0">
                        <a:solidFill>
                          <a:schemeClr val="tx1"/>
                        </a:solidFill>
                      </a:rPr>
                      <a:t>12 months </a:t>
                    </a:r>
                    <a:r>
                      <a:rPr lang="en-US" sz="1400" b="0" baseline="0">
                        <a:solidFill>
                          <a:schemeClr val="tx1"/>
                        </a:solidFill>
                      </a:rPr>
                      <a:t>to retain current benefits</a:t>
                    </a:r>
                    <a:endParaRPr lang="en-US" sz="1400" b="0">
                      <a:solidFill>
                        <a:schemeClr val="tx1"/>
                      </a:solidFill>
                    </a:endParaRPr>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53628987893233238"/>
                      <c:h val="0.10139541794846055"/>
                    </c:manualLayout>
                  </c15:layout>
                  <c15:showDataLabelsRange val="0"/>
                </c:ext>
                <c:ext xmlns:c16="http://schemas.microsoft.com/office/drawing/2014/chart" uri="{C3380CC4-5D6E-409C-BE32-E72D297353CC}">
                  <c16:uniqueId val="{00000007-0CBC-E144-99CD-98A2A2FA35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19050" cap="flat" cmpd="sng" algn="ctr">
                      <a:solidFill>
                        <a:schemeClr val="tx1">
                          <a:lumMod val="35000"/>
                          <a:lumOff val="65000"/>
                        </a:schemeClr>
                      </a:solidFill>
                      <a:round/>
                    </a:ln>
                    <a:effectLst/>
                  </c:spPr>
                </c15:leaderLines>
              </c:ext>
            </c:extLst>
          </c:dLbls>
          <c:cat>
            <c:numRef>
              <c:f>'40yr60k2.8'!$A$2:$A$62</c:f>
              <c:numCache>
                <c:formatCode>General</c:formatCode>
                <c:ptCount val="61"/>
                <c:pt idx="0">
                  <c:v>40</c:v>
                </c:pt>
                <c:pt idx="1">
                  <c:v>41</c:v>
                </c:pt>
                <c:pt idx="2">
                  <c:v>42</c:v>
                </c:pt>
                <c:pt idx="3">
                  <c:v>43</c:v>
                </c:pt>
                <c:pt idx="4">
                  <c:v>44</c:v>
                </c:pt>
                <c:pt idx="5">
                  <c:v>45</c:v>
                </c:pt>
                <c:pt idx="6">
                  <c:v>46</c:v>
                </c:pt>
                <c:pt idx="7">
                  <c:v>47</c:v>
                </c:pt>
                <c:pt idx="8">
                  <c:v>48</c:v>
                </c:pt>
                <c:pt idx="9">
                  <c:v>49</c:v>
                </c:pt>
                <c:pt idx="10">
                  <c:v>50</c:v>
                </c:pt>
                <c:pt idx="11">
                  <c:v>51</c:v>
                </c:pt>
                <c:pt idx="12">
                  <c:v>52</c:v>
                </c:pt>
                <c:pt idx="13">
                  <c:v>53</c:v>
                </c:pt>
                <c:pt idx="14">
                  <c:v>54</c:v>
                </c:pt>
                <c:pt idx="15">
                  <c:v>55</c:v>
                </c:pt>
                <c:pt idx="16">
                  <c:v>56</c:v>
                </c:pt>
                <c:pt idx="17">
                  <c:v>57</c:v>
                </c:pt>
                <c:pt idx="18">
                  <c:v>58</c:v>
                </c:pt>
                <c:pt idx="19">
                  <c:v>59</c:v>
                </c:pt>
                <c:pt idx="20">
                  <c:v>60</c:v>
                </c:pt>
                <c:pt idx="21">
                  <c:v>61</c:v>
                </c:pt>
                <c:pt idx="22">
                  <c:v>62</c:v>
                </c:pt>
                <c:pt idx="23">
                  <c:v>63</c:v>
                </c:pt>
                <c:pt idx="24">
                  <c:v>64</c:v>
                </c:pt>
                <c:pt idx="25">
                  <c:v>65</c:v>
                </c:pt>
                <c:pt idx="26">
                  <c:v>66</c:v>
                </c:pt>
                <c:pt idx="27">
                  <c:v>67</c:v>
                </c:pt>
                <c:pt idx="28">
                  <c:v>68</c:v>
                </c:pt>
                <c:pt idx="29">
                  <c:v>69</c:v>
                </c:pt>
                <c:pt idx="30">
                  <c:v>70</c:v>
                </c:pt>
                <c:pt idx="31">
                  <c:v>71</c:v>
                </c:pt>
                <c:pt idx="32">
                  <c:v>72</c:v>
                </c:pt>
                <c:pt idx="33">
                  <c:v>73</c:v>
                </c:pt>
                <c:pt idx="34">
                  <c:v>74</c:v>
                </c:pt>
                <c:pt idx="35">
                  <c:v>75</c:v>
                </c:pt>
                <c:pt idx="36">
                  <c:v>76</c:v>
                </c:pt>
                <c:pt idx="37">
                  <c:v>77</c:v>
                </c:pt>
                <c:pt idx="38">
                  <c:v>78</c:v>
                </c:pt>
                <c:pt idx="39">
                  <c:v>79</c:v>
                </c:pt>
                <c:pt idx="40">
                  <c:v>80</c:v>
                </c:pt>
                <c:pt idx="41">
                  <c:v>81</c:v>
                </c:pt>
                <c:pt idx="42">
                  <c:v>82</c:v>
                </c:pt>
                <c:pt idx="43">
                  <c:v>83</c:v>
                </c:pt>
                <c:pt idx="44">
                  <c:v>84</c:v>
                </c:pt>
                <c:pt idx="45">
                  <c:v>85</c:v>
                </c:pt>
                <c:pt idx="46">
                  <c:v>86</c:v>
                </c:pt>
                <c:pt idx="47">
                  <c:v>87</c:v>
                </c:pt>
                <c:pt idx="48">
                  <c:v>88</c:v>
                </c:pt>
                <c:pt idx="49">
                  <c:v>89</c:v>
                </c:pt>
                <c:pt idx="50">
                  <c:v>90</c:v>
                </c:pt>
                <c:pt idx="51">
                  <c:v>91</c:v>
                </c:pt>
                <c:pt idx="52">
                  <c:v>92</c:v>
                </c:pt>
                <c:pt idx="53">
                  <c:v>93</c:v>
                </c:pt>
                <c:pt idx="54">
                  <c:v>94</c:v>
                </c:pt>
                <c:pt idx="55">
                  <c:v>95</c:v>
                </c:pt>
                <c:pt idx="56">
                  <c:v>96</c:v>
                </c:pt>
                <c:pt idx="57">
                  <c:v>97</c:v>
                </c:pt>
                <c:pt idx="58">
                  <c:v>98</c:v>
                </c:pt>
                <c:pt idx="59">
                  <c:v>99</c:v>
                </c:pt>
                <c:pt idx="60">
                  <c:v>100</c:v>
                </c:pt>
              </c:numCache>
            </c:numRef>
          </c:cat>
          <c:val>
            <c:numRef>
              <c:f>'40yr60k2.8'!$B$2:$B$62</c:f>
              <c:numCache>
                <c:formatCode>"£"#,##0_);[Red]\("£"#,##0\)</c:formatCode>
                <c:ptCount val="61"/>
                <c:pt idx="0">
                  <c:v>800</c:v>
                </c:pt>
                <c:pt idx="1">
                  <c:v>800</c:v>
                </c:pt>
                <c:pt idx="2">
                  <c:v>800</c:v>
                </c:pt>
                <c:pt idx="3">
                  <c:v>800</c:v>
                </c:pt>
                <c:pt idx="4">
                  <c:v>800</c:v>
                </c:pt>
                <c:pt idx="5">
                  <c:v>800</c:v>
                </c:pt>
                <c:pt idx="6">
                  <c:v>800</c:v>
                </c:pt>
                <c:pt idx="7">
                  <c:v>800</c:v>
                </c:pt>
                <c:pt idx="8">
                  <c:v>800</c:v>
                </c:pt>
                <c:pt idx="9">
                  <c:v>800</c:v>
                </c:pt>
                <c:pt idx="10">
                  <c:v>800</c:v>
                </c:pt>
                <c:pt idx="11">
                  <c:v>800</c:v>
                </c:pt>
                <c:pt idx="12">
                  <c:v>800</c:v>
                </c:pt>
                <c:pt idx="13">
                  <c:v>800</c:v>
                </c:pt>
                <c:pt idx="14">
                  <c:v>800</c:v>
                </c:pt>
                <c:pt idx="15">
                  <c:v>800</c:v>
                </c:pt>
                <c:pt idx="16">
                  <c:v>800</c:v>
                </c:pt>
                <c:pt idx="17">
                  <c:v>800</c:v>
                </c:pt>
                <c:pt idx="18">
                  <c:v>800</c:v>
                </c:pt>
                <c:pt idx="19">
                  <c:v>800</c:v>
                </c:pt>
                <c:pt idx="20">
                  <c:v>800</c:v>
                </c:pt>
                <c:pt idx="21">
                  <c:v>800</c:v>
                </c:pt>
                <c:pt idx="22">
                  <c:v>800</c:v>
                </c:pt>
                <c:pt idx="23">
                  <c:v>800</c:v>
                </c:pt>
                <c:pt idx="24">
                  <c:v>800</c:v>
                </c:pt>
                <c:pt idx="25">
                  <c:v>800</c:v>
                </c:pt>
                <c:pt idx="26">
                  <c:v>800</c:v>
                </c:pt>
                <c:pt idx="27">
                  <c:v>800</c:v>
                </c:pt>
                <c:pt idx="28">
                  <c:v>800</c:v>
                </c:pt>
                <c:pt idx="29">
                  <c:v>800</c:v>
                </c:pt>
                <c:pt idx="30">
                  <c:v>800</c:v>
                </c:pt>
                <c:pt idx="31">
                  <c:v>800</c:v>
                </c:pt>
                <c:pt idx="32">
                  <c:v>800</c:v>
                </c:pt>
                <c:pt idx="33">
                  <c:v>800</c:v>
                </c:pt>
                <c:pt idx="34">
                  <c:v>800</c:v>
                </c:pt>
                <c:pt idx="35">
                  <c:v>800</c:v>
                </c:pt>
                <c:pt idx="36">
                  <c:v>800</c:v>
                </c:pt>
                <c:pt idx="37">
                  <c:v>800</c:v>
                </c:pt>
                <c:pt idx="38">
                  <c:v>800</c:v>
                </c:pt>
                <c:pt idx="39">
                  <c:v>800</c:v>
                </c:pt>
                <c:pt idx="40">
                  <c:v>800</c:v>
                </c:pt>
                <c:pt idx="41">
                  <c:v>800</c:v>
                </c:pt>
                <c:pt idx="42">
                  <c:v>800</c:v>
                </c:pt>
                <c:pt idx="43">
                  <c:v>800</c:v>
                </c:pt>
                <c:pt idx="44">
                  <c:v>800</c:v>
                </c:pt>
                <c:pt idx="45">
                  <c:v>800</c:v>
                </c:pt>
                <c:pt idx="46">
                  <c:v>800</c:v>
                </c:pt>
                <c:pt idx="47">
                  <c:v>800</c:v>
                </c:pt>
                <c:pt idx="48">
                  <c:v>800</c:v>
                </c:pt>
                <c:pt idx="49">
                  <c:v>800</c:v>
                </c:pt>
                <c:pt idx="50">
                  <c:v>800</c:v>
                </c:pt>
                <c:pt idx="51">
                  <c:v>800</c:v>
                </c:pt>
                <c:pt idx="52">
                  <c:v>800</c:v>
                </c:pt>
                <c:pt idx="53">
                  <c:v>800</c:v>
                </c:pt>
                <c:pt idx="54">
                  <c:v>800</c:v>
                </c:pt>
                <c:pt idx="55">
                  <c:v>800</c:v>
                </c:pt>
                <c:pt idx="56">
                  <c:v>800</c:v>
                </c:pt>
                <c:pt idx="57">
                  <c:v>800</c:v>
                </c:pt>
                <c:pt idx="58">
                  <c:v>800</c:v>
                </c:pt>
                <c:pt idx="59">
                  <c:v>800</c:v>
                </c:pt>
                <c:pt idx="60">
                  <c:v>800</c:v>
                </c:pt>
              </c:numCache>
            </c:numRef>
          </c:val>
          <c:smooth val="0"/>
          <c:extLst>
            <c:ext xmlns:c16="http://schemas.microsoft.com/office/drawing/2014/chart" uri="{C3380CC4-5D6E-409C-BE32-E72D297353CC}">
              <c16:uniqueId val="{00000009-0CBC-E144-99CD-98A2A2FA35FC}"/>
            </c:ext>
          </c:extLst>
        </c:ser>
        <c:ser>
          <c:idx val="2"/>
          <c:order val="2"/>
          <c:tx>
            <c:strRef>
              <c:f>'40yr60k2.8'!$C$1</c:f>
              <c:strCache>
                <c:ptCount val="1"/>
                <c:pt idx="0">
                  <c:v>UUK DB pension revaluation working</c:v>
                </c:pt>
              </c:strCache>
            </c:strRef>
          </c:tx>
          <c:spPr>
            <a:ln w="19050" cap="rnd">
              <a:solidFill>
                <a:schemeClr val="accent4"/>
              </a:solidFill>
              <a:round/>
            </a:ln>
            <a:effectLst/>
          </c:spPr>
          <c:marker>
            <c:symbol val="none"/>
          </c:marker>
          <c:cat>
            <c:numRef>
              <c:f>'40yr60k2.8'!$A$2:$A$62</c:f>
              <c:numCache>
                <c:formatCode>General</c:formatCode>
                <c:ptCount val="61"/>
                <c:pt idx="0">
                  <c:v>40</c:v>
                </c:pt>
                <c:pt idx="1">
                  <c:v>41</c:v>
                </c:pt>
                <c:pt idx="2">
                  <c:v>42</c:v>
                </c:pt>
                <c:pt idx="3">
                  <c:v>43</c:v>
                </c:pt>
                <c:pt idx="4">
                  <c:v>44</c:v>
                </c:pt>
                <c:pt idx="5">
                  <c:v>45</c:v>
                </c:pt>
                <c:pt idx="6">
                  <c:v>46</c:v>
                </c:pt>
                <c:pt idx="7">
                  <c:v>47</c:v>
                </c:pt>
                <c:pt idx="8">
                  <c:v>48</c:v>
                </c:pt>
                <c:pt idx="9">
                  <c:v>49</c:v>
                </c:pt>
                <c:pt idx="10">
                  <c:v>50</c:v>
                </c:pt>
                <c:pt idx="11">
                  <c:v>51</c:v>
                </c:pt>
                <c:pt idx="12">
                  <c:v>52</c:v>
                </c:pt>
                <c:pt idx="13">
                  <c:v>53</c:v>
                </c:pt>
                <c:pt idx="14">
                  <c:v>54</c:v>
                </c:pt>
                <c:pt idx="15">
                  <c:v>55</c:v>
                </c:pt>
                <c:pt idx="16">
                  <c:v>56</c:v>
                </c:pt>
                <c:pt idx="17">
                  <c:v>57</c:v>
                </c:pt>
                <c:pt idx="18">
                  <c:v>58</c:v>
                </c:pt>
                <c:pt idx="19">
                  <c:v>59</c:v>
                </c:pt>
                <c:pt idx="20">
                  <c:v>60</c:v>
                </c:pt>
                <c:pt idx="21">
                  <c:v>61</c:v>
                </c:pt>
                <c:pt idx="22">
                  <c:v>62</c:v>
                </c:pt>
                <c:pt idx="23">
                  <c:v>63</c:v>
                </c:pt>
                <c:pt idx="24">
                  <c:v>64</c:v>
                </c:pt>
                <c:pt idx="25">
                  <c:v>65</c:v>
                </c:pt>
                <c:pt idx="26">
                  <c:v>66</c:v>
                </c:pt>
                <c:pt idx="27">
                  <c:v>67</c:v>
                </c:pt>
                <c:pt idx="28">
                  <c:v>68</c:v>
                </c:pt>
                <c:pt idx="29">
                  <c:v>69</c:v>
                </c:pt>
                <c:pt idx="30">
                  <c:v>70</c:v>
                </c:pt>
                <c:pt idx="31">
                  <c:v>71</c:v>
                </c:pt>
                <c:pt idx="32">
                  <c:v>72</c:v>
                </c:pt>
                <c:pt idx="33">
                  <c:v>73</c:v>
                </c:pt>
                <c:pt idx="34">
                  <c:v>74</c:v>
                </c:pt>
                <c:pt idx="35">
                  <c:v>75</c:v>
                </c:pt>
                <c:pt idx="36">
                  <c:v>76</c:v>
                </c:pt>
                <c:pt idx="37">
                  <c:v>77</c:v>
                </c:pt>
                <c:pt idx="38">
                  <c:v>78</c:v>
                </c:pt>
                <c:pt idx="39">
                  <c:v>79</c:v>
                </c:pt>
                <c:pt idx="40">
                  <c:v>80</c:v>
                </c:pt>
                <c:pt idx="41">
                  <c:v>81</c:v>
                </c:pt>
                <c:pt idx="42">
                  <c:v>82</c:v>
                </c:pt>
                <c:pt idx="43">
                  <c:v>83</c:v>
                </c:pt>
                <c:pt idx="44">
                  <c:v>84</c:v>
                </c:pt>
                <c:pt idx="45">
                  <c:v>85</c:v>
                </c:pt>
                <c:pt idx="46">
                  <c:v>86</c:v>
                </c:pt>
                <c:pt idx="47">
                  <c:v>87</c:v>
                </c:pt>
                <c:pt idx="48">
                  <c:v>88</c:v>
                </c:pt>
                <c:pt idx="49">
                  <c:v>89</c:v>
                </c:pt>
                <c:pt idx="50">
                  <c:v>90</c:v>
                </c:pt>
                <c:pt idx="51">
                  <c:v>91</c:v>
                </c:pt>
                <c:pt idx="52">
                  <c:v>92</c:v>
                </c:pt>
                <c:pt idx="53">
                  <c:v>93</c:v>
                </c:pt>
                <c:pt idx="54">
                  <c:v>94</c:v>
                </c:pt>
                <c:pt idx="55">
                  <c:v>95</c:v>
                </c:pt>
                <c:pt idx="56">
                  <c:v>96</c:v>
                </c:pt>
                <c:pt idx="57">
                  <c:v>97</c:v>
                </c:pt>
                <c:pt idx="58">
                  <c:v>98</c:v>
                </c:pt>
                <c:pt idx="59">
                  <c:v>99</c:v>
                </c:pt>
                <c:pt idx="60">
                  <c:v>100</c:v>
                </c:pt>
              </c:numCache>
            </c:numRef>
          </c:cat>
          <c:val>
            <c:numRef>
              <c:f>'40yr60k2.8'!$C$2:$C$62</c:f>
              <c:numCache>
                <c:formatCode>"£"#,##0_);[Red]\("£"#,##0\)</c:formatCode>
                <c:ptCount val="61"/>
                <c:pt idx="0">
                  <c:v>470.58823529411762</c:v>
                </c:pt>
                <c:pt idx="1">
                  <c:v>470.58823529411762</c:v>
                </c:pt>
                <c:pt idx="2">
                  <c:v>470.58823529411762</c:v>
                </c:pt>
                <c:pt idx="3">
                  <c:v>466.9260700389105</c:v>
                </c:pt>
                <c:pt idx="4">
                  <c:v>463.2924041242108</c:v>
                </c:pt>
                <c:pt idx="5">
                  <c:v>459.68701576526752</c:v>
                </c:pt>
                <c:pt idx="6">
                  <c:v>456.10968490328099</c:v>
                </c:pt>
                <c:pt idx="7">
                  <c:v>452.56019319197145</c:v>
                </c:pt>
                <c:pt idx="8">
                  <c:v>449.03832398425186</c:v>
                </c:pt>
                <c:pt idx="9">
                  <c:v>445.5438623190048</c:v>
                </c:pt>
                <c:pt idx="10">
                  <c:v>442.07659490796198</c:v>
                </c:pt>
                <c:pt idx="11">
                  <c:v>438.63631012268604</c:v>
                </c:pt>
                <c:pt idx="12">
                  <c:v>435.22279798165346</c:v>
                </c:pt>
                <c:pt idx="13">
                  <c:v>431.83585013743829</c:v>
                </c:pt>
                <c:pt idx="14">
                  <c:v>428.47525986399518</c:v>
                </c:pt>
                <c:pt idx="15">
                  <c:v>425.1408220440419</c:v>
                </c:pt>
                <c:pt idx="16">
                  <c:v>421.83233315653962</c:v>
                </c:pt>
                <c:pt idx="17">
                  <c:v>418.54959126427082</c:v>
                </c:pt>
                <c:pt idx="18">
                  <c:v>415.29239600151385</c:v>
                </c:pt>
                <c:pt idx="19">
                  <c:v>412.06054856181339</c:v>
                </c:pt>
                <c:pt idx="20">
                  <c:v>408.853851685846</c:v>
                </c:pt>
                <c:pt idx="21">
                  <c:v>405.67210964938027</c:v>
                </c:pt>
                <c:pt idx="22">
                  <c:v>402.51512825133062</c:v>
                </c:pt>
                <c:pt idx="23">
                  <c:v>399.38271480190394</c:v>
                </c:pt>
                <c:pt idx="24">
                  <c:v>396.27467811083858</c:v>
                </c:pt>
                <c:pt idx="25">
                  <c:v>393.1908284757348</c:v>
                </c:pt>
                <c:pt idx="26" formatCode="&quot;£&quot;#,##0;[Red]&quot;£&quot;#,##0">
                  <c:v>390.13097767047617</c:v>
                </c:pt>
                <c:pt idx="27" formatCode="&quot;£&quot;#,##0;[Red]&quot;£&quot;#,##0">
                  <c:v>387.09493893374093</c:v>
                </c:pt>
                <c:pt idx="28" formatCode="&quot;£&quot;#,##0;[Red]&quot;£&quot;#,##0">
                  <c:v>384.08252695760291</c:v>
                </c:pt>
                <c:pt idx="29" formatCode="&quot;£&quot;#,##0;[Red]&quot;£&quot;#,##0">
                  <c:v>381.09355787622081</c:v>
                </c:pt>
                <c:pt idx="30" formatCode="&quot;£&quot;#,##0;[Red]&quot;£&quot;#,##0">
                  <c:v>378.12784925461597</c:v>
                </c:pt>
                <c:pt idx="31" formatCode="&quot;£&quot;#,##0;[Red]&quot;£&quot;#,##0">
                  <c:v>375.18522007753728</c:v>
                </c:pt>
                <c:pt idx="32" formatCode="&quot;£&quot;#,##0;[Red]&quot;£&quot;#,##0">
                  <c:v>372.2654907384125</c:v>
                </c:pt>
                <c:pt idx="33" formatCode="&quot;£&quot;#,##0;[Red]&quot;£&quot;#,##0">
                  <c:v>369.36848302838592</c:v>
                </c:pt>
                <c:pt idx="34" formatCode="&quot;£&quot;#,##0;[Red]&quot;£&quot;#,##0">
                  <c:v>366.4940201254413</c:v>
                </c:pt>
                <c:pt idx="35" formatCode="&quot;£&quot;#,##0;[Red]&quot;£&quot;#,##0">
                  <c:v>363.64192658360906</c:v>
                </c:pt>
                <c:pt idx="36" formatCode="&quot;£&quot;#,##0;[Red]&quot;£&quot;#,##0">
                  <c:v>360.81202832225802</c:v>
                </c:pt>
                <c:pt idx="37" formatCode="&quot;£&quot;#,##0;[Red]&quot;£&quot;#,##0">
                  <c:v>358.00415261547005</c:v>
                </c:pt>
                <c:pt idx="38" formatCode="&quot;£&quot;#,##0;[Red]&quot;£&quot;#,##0">
                  <c:v>355.21812808149753</c:v>
                </c:pt>
                <c:pt idx="39" formatCode="&quot;£&quot;#,##0;[Red]&quot;£&quot;#,##0">
                  <c:v>352.45378467230302</c:v>
                </c:pt>
                <c:pt idx="40" formatCode="&quot;£&quot;#,##0;[Red]&quot;£&quot;#,##0">
                  <c:v>349.71095366318002</c:v>
                </c:pt>
                <c:pt idx="41" formatCode="&quot;£&quot;#,##0;[Red]&quot;£&quot;#,##0">
                  <c:v>346.98946764245488</c:v>
                </c:pt>
                <c:pt idx="42" formatCode="&quot;£&quot;#,##0;[Red]&quot;£&quot;#,##0">
                  <c:v>344.2891605012685</c:v>
                </c:pt>
                <c:pt idx="43" formatCode="&quot;£&quot;#,##0;[Red]&quot;£&quot;#,##0">
                  <c:v>341.60986742343761</c:v>
                </c:pt>
                <c:pt idx="44" formatCode="&quot;£&quot;#,##0;[Red]&quot;£&quot;#,##0">
                  <c:v>338.95142487539528</c:v>
                </c:pt>
                <c:pt idx="45" formatCode="&quot;£&quot;#,##0;[Red]&quot;£&quot;#,##0">
                  <c:v>336.31367059620931</c:v>
                </c:pt>
                <c:pt idx="46" formatCode="&quot;£&quot;#,##0;[Red]&quot;£&quot;#,##0">
                  <c:v>333.69644358767852</c:v>
                </c:pt>
                <c:pt idx="47" formatCode="&quot;£&quot;#,##0;[Red]&quot;£&quot;#,##0">
                  <c:v>331.09958410450594</c:v>
                </c:pt>
                <c:pt idx="48" formatCode="&quot;£&quot;#,##0;[Red]&quot;£&quot;#,##0">
                  <c:v>328.52293364454869</c:v>
                </c:pt>
                <c:pt idx="49" formatCode="&quot;£&quot;#,##0;[Red]&quot;£&quot;#,##0">
                  <c:v>325.96633493914362</c:v>
                </c:pt>
                <c:pt idx="50" formatCode="&quot;£&quot;#,##0;[Red]&quot;£&quot;#,##0">
                  <c:v>323.4296319435083</c:v>
                </c:pt>
                <c:pt idx="51" formatCode="&quot;£&quot;#,##0;[Red]&quot;£&quot;#,##0">
                  <c:v>320.9126698272164</c:v>
                </c:pt>
                <c:pt idx="52" formatCode="&quot;£&quot;#,##0;[Red]&quot;£&quot;#,##0">
                  <c:v>318.41529496474783</c:v>
                </c:pt>
                <c:pt idx="53" formatCode="&quot;£&quot;#,##0;[Red]&quot;£&quot;#,##0">
                  <c:v>315.93735492611165</c:v>
                </c:pt>
                <c:pt idx="54" formatCode="&quot;£&quot;#,##0;[Red]&quot;£&quot;#,##0">
                  <c:v>313.4786984675427</c:v>
                </c:pt>
                <c:pt idx="55" formatCode="&quot;£&quot;#,##0;[Red]&quot;£&quot;#,##0">
                  <c:v>311.03917552227</c:v>
                </c:pt>
                <c:pt idx="56" formatCode="&quot;£&quot;#,##0;[Red]&quot;£&quot;#,##0">
                  <c:v>308.61863719135738</c:v>
                </c:pt>
                <c:pt idx="57" formatCode="&quot;£&quot;#,##0;[Red]&quot;£&quot;#,##0">
                  <c:v>306.21693573461533</c:v>
                </c:pt>
                <c:pt idx="58" formatCode="&quot;£&quot;#,##0;[Red]&quot;£&quot;#,##0">
                  <c:v>303.83392456158333</c:v>
                </c:pt>
                <c:pt idx="59" formatCode="&quot;£&quot;#,##0;[Red]&quot;£&quot;#,##0">
                  <c:v>301.46945822258272</c:v>
                </c:pt>
                <c:pt idx="60" formatCode="&quot;£&quot;#,##0;[Red]&quot;£&quot;#,##0">
                  <c:v>299.12339239983891</c:v>
                </c:pt>
              </c:numCache>
            </c:numRef>
          </c:val>
          <c:smooth val="0"/>
          <c:extLst>
            <c:ext xmlns:c16="http://schemas.microsoft.com/office/drawing/2014/chart" uri="{C3380CC4-5D6E-409C-BE32-E72D297353CC}">
              <c16:uniqueId val="{0000000A-0CBC-E144-99CD-98A2A2FA35FC}"/>
            </c:ext>
          </c:extLst>
        </c:ser>
        <c:dLbls>
          <c:showLegendKey val="0"/>
          <c:showVal val="0"/>
          <c:showCatName val="0"/>
          <c:showSerName val="0"/>
          <c:showPercent val="0"/>
          <c:showBubbleSize val="0"/>
        </c:dLbls>
        <c:marker val="1"/>
        <c:smooth val="0"/>
        <c:axId val="377118895"/>
        <c:axId val="377120543"/>
      </c:lineChart>
      <c:scatterChart>
        <c:scatterStyle val="lineMarker"/>
        <c:varyColors val="0"/>
        <c:ser>
          <c:idx val="3"/>
          <c:order val="0"/>
          <c:tx>
            <c:strRef>
              <c:f>'40yr60k2.8'!$E$1</c:f>
              <c:strCache>
                <c:ptCount val="1"/>
                <c:pt idx="0">
                  <c:v>Current (all DB) pension value</c:v>
                </c:pt>
              </c:strCache>
            </c:strRef>
          </c:tx>
          <c:spPr>
            <a:ln w="19050" cap="rnd">
              <a:solidFill>
                <a:srgbClr val="7030A0"/>
              </a:solidFill>
              <a:round/>
            </a:ln>
            <a:effectLst/>
          </c:spPr>
          <c:marker>
            <c:symbol val="circle"/>
            <c:size val="8"/>
            <c:spPr>
              <a:solidFill>
                <a:srgbClr val="7030A0"/>
              </a:solidFill>
              <a:ln w="9525">
                <a:solidFill>
                  <a:srgbClr val="7030A0"/>
                </a:solidFill>
              </a:ln>
              <a:effectLst/>
            </c:spPr>
          </c:marker>
          <c:yVal>
            <c:numRef>
              <c:f>'40yr60k2.8'!$E$2:$E$62</c:f>
              <c:numCache>
                <c:formatCode>"£"#,##0_);[Red]\("£"#,##0\)</c:formatCode>
                <c:ptCount val="61"/>
                <c:pt idx="26">
                  <c:v>800</c:v>
                </c:pt>
                <c:pt idx="27">
                  <c:v>800</c:v>
                </c:pt>
                <c:pt idx="28">
                  <c:v>800</c:v>
                </c:pt>
                <c:pt idx="29">
                  <c:v>800</c:v>
                </c:pt>
                <c:pt idx="30">
                  <c:v>800</c:v>
                </c:pt>
                <c:pt idx="31">
                  <c:v>800</c:v>
                </c:pt>
                <c:pt idx="32">
                  <c:v>800</c:v>
                </c:pt>
                <c:pt idx="33">
                  <c:v>800</c:v>
                </c:pt>
                <c:pt idx="34">
                  <c:v>800</c:v>
                </c:pt>
                <c:pt idx="35">
                  <c:v>800</c:v>
                </c:pt>
                <c:pt idx="36">
                  <c:v>800</c:v>
                </c:pt>
                <c:pt idx="37">
                  <c:v>800</c:v>
                </c:pt>
                <c:pt idx="38">
                  <c:v>800</c:v>
                </c:pt>
                <c:pt idx="39">
                  <c:v>800</c:v>
                </c:pt>
                <c:pt idx="40">
                  <c:v>800</c:v>
                </c:pt>
                <c:pt idx="41">
                  <c:v>800</c:v>
                </c:pt>
                <c:pt idx="42">
                  <c:v>800</c:v>
                </c:pt>
                <c:pt idx="43">
                  <c:v>800</c:v>
                </c:pt>
                <c:pt idx="44">
                  <c:v>800</c:v>
                </c:pt>
                <c:pt idx="45">
                  <c:v>800</c:v>
                </c:pt>
                <c:pt idx="46">
                  <c:v>800</c:v>
                </c:pt>
                <c:pt idx="47">
                  <c:v>800</c:v>
                </c:pt>
                <c:pt idx="48">
                  <c:v>800</c:v>
                </c:pt>
                <c:pt idx="49">
                  <c:v>800</c:v>
                </c:pt>
                <c:pt idx="50">
                  <c:v>800</c:v>
                </c:pt>
                <c:pt idx="51">
                  <c:v>800</c:v>
                </c:pt>
                <c:pt idx="52">
                  <c:v>800</c:v>
                </c:pt>
                <c:pt idx="53">
                  <c:v>800</c:v>
                </c:pt>
                <c:pt idx="54">
                  <c:v>800</c:v>
                </c:pt>
                <c:pt idx="55">
                  <c:v>800</c:v>
                </c:pt>
                <c:pt idx="56">
                  <c:v>800</c:v>
                </c:pt>
                <c:pt idx="57">
                  <c:v>800</c:v>
                </c:pt>
                <c:pt idx="58">
                  <c:v>800</c:v>
                </c:pt>
                <c:pt idx="59">
                  <c:v>800</c:v>
                </c:pt>
                <c:pt idx="60">
                  <c:v>800</c:v>
                </c:pt>
              </c:numCache>
            </c:numRef>
          </c:yVal>
          <c:smooth val="0"/>
          <c:extLst>
            <c:ext xmlns:c16="http://schemas.microsoft.com/office/drawing/2014/chart" uri="{C3380CC4-5D6E-409C-BE32-E72D297353CC}">
              <c16:uniqueId val="{0000000B-0CBC-E144-99CD-98A2A2FA35FC}"/>
            </c:ext>
          </c:extLst>
        </c:ser>
        <c:ser>
          <c:idx val="9"/>
          <c:order val="3"/>
          <c:tx>
            <c:strRef>
              <c:f>'40yr60k2.8'!$G$1</c:f>
              <c:strCache>
                <c:ptCount val="1"/>
                <c:pt idx="0">
                  <c:v>UUK total pension value including DC annuity</c:v>
                </c:pt>
              </c:strCache>
            </c:strRef>
          </c:tx>
          <c:spPr>
            <a:ln w="19050" cap="rnd">
              <a:solidFill>
                <a:schemeClr val="bg1">
                  <a:lumMod val="50000"/>
                </a:schemeClr>
              </a:solidFill>
              <a:round/>
            </a:ln>
            <a:effectLst/>
          </c:spPr>
          <c:marker>
            <c:symbol val="triangle"/>
            <c:size val="8"/>
            <c:spPr>
              <a:solidFill>
                <a:schemeClr val="bg1">
                  <a:lumMod val="50000"/>
                </a:schemeClr>
              </a:solidFill>
              <a:ln w="9525">
                <a:solidFill>
                  <a:schemeClr val="bg1">
                    <a:lumMod val="50000"/>
                  </a:schemeClr>
                </a:solidFill>
              </a:ln>
              <a:effectLst/>
            </c:spPr>
          </c:marker>
          <c:dLbls>
            <c:dLbl>
              <c:idx val="26"/>
              <c:layout>
                <c:manualLayout>
                  <c:x val="-0.21343495277899649"/>
                  <c:y val="-5.6212916567247279E-2"/>
                </c:manualLayout>
              </c:layout>
              <c:tx>
                <c:rich>
                  <a:bodyPr rot="0" spcFirstLastPara="1" vertOverflow="ellipsis" vert="horz" wrap="square" lIns="38100" tIns="19050" rIns="38100" bIns="19050" anchor="ctr" anchorCtr="0">
                    <a:noAutofit/>
                  </a:bodyPr>
                  <a:lstStyle/>
                  <a:p>
                    <a:pPr algn="ctr">
                      <a:defRPr sz="900" b="0" i="0" u="none" strike="noStrike" kern="1200" baseline="0">
                        <a:solidFill>
                          <a:schemeClr val="tx1">
                            <a:lumMod val="75000"/>
                            <a:lumOff val="25000"/>
                          </a:schemeClr>
                        </a:solidFill>
                        <a:latin typeface="+mn-lt"/>
                        <a:ea typeface="+mn-ea"/>
                        <a:cs typeface="+mn-cs"/>
                      </a:defRPr>
                    </a:pPr>
                    <a:r>
                      <a:rPr lang="en-US" sz="1400" baseline="0">
                        <a:latin typeface="+mn-lt"/>
                      </a:rPr>
                      <a:t>L</a:t>
                    </a:r>
                    <a:r>
                      <a:rPr lang="en-US" sz="1400">
                        <a:latin typeface="+mn-lt"/>
                      </a:rPr>
                      <a:t>oss in lump sum </a:t>
                    </a:r>
                  </a:p>
                  <a:p>
                    <a:pPr algn="ctr">
                      <a:defRPr/>
                    </a:pPr>
                    <a:r>
                      <a:rPr lang="en-US" sz="1400" b="1">
                        <a:latin typeface="+mn-lt"/>
                      </a:rPr>
                      <a:t>-£860</a:t>
                    </a:r>
                  </a:p>
                </c:rich>
              </c:tx>
              <c:spPr>
                <a:noFill/>
                <a:ln>
                  <a:noFill/>
                </a:ln>
                <a:effectLst/>
              </c:spPr>
              <c:txPr>
                <a:bodyPr rot="0" spcFirstLastPara="1" vertOverflow="ellipsis" vert="horz" wrap="square" lIns="38100" tIns="19050" rIns="38100" bIns="19050" anchor="ctr" anchorCtr="0">
                  <a:noAutofit/>
                </a:bodyPr>
                <a:lstStyle/>
                <a:p>
                  <a:pPr algn="ct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6231333741644957"/>
                      <c:h val="0.15101752572907734"/>
                    </c:manualLayout>
                  </c15:layout>
                  <c15:showDataLabelsRange val="0"/>
                </c:ext>
                <c:ext xmlns:c16="http://schemas.microsoft.com/office/drawing/2014/chart" uri="{C3380CC4-5D6E-409C-BE32-E72D297353CC}">
                  <c16:uniqueId val="{0000000C-0CBC-E144-99CD-98A2A2FA35FC}"/>
                </c:ext>
              </c:extLst>
            </c:dLbl>
            <c:dLbl>
              <c:idx val="34"/>
              <c:layout>
                <c:manualLayout>
                  <c:x val="-4.0059468214653116E-2"/>
                  <c:y val="-3.448516087331471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600" b="1">
                        <a:solidFill>
                          <a:schemeClr val="tx1"/>
                        </a:solidFill>
                      </a:rPr>
                      <a:t>-£6,090</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8.4344677769732063E-2"/>
                      <c:h val="0.1424555709162309"/>
                    </c:manualLayout>
                  </c15:layout>
                  <c15:showDataLabelsRange val="0"/>
                </c:ext>
                <c:ext xmlns:c16="http://schemas.microsoft.com/office/drawing/2014/chart" uri="{C3380CC4-5D6E-409C-BE32-E72D297353CC}">
                  <c16:uniqueId val="{0000000D-0CBC-E144-99CD-98A2A2FA35FC}"/>
                </c:ext>
              </c:extLst>
            </c:dLbl>
            <c:dLbl>
              <c:idx val="44"/>
              <c:delete val="1"/>
              <c:extLst>
                <c:ext xmlns:c15="http://schemas.microsoft.com/office/drawing/2012/chart" uri="{CE6537A1-D6FC-4f65-9D91-7224C49458BB}">
                  <c15:layout>
                    <c:manualLayout>
                      <c:w val="0.12355563909774436"/>
                      <c:h val="9.9444975288303136E-2"/>
                    </c:manualLayout>
                  </c15:layout>
                </c:ext>
                <c:ext xmlns:c16="http://schemas.microsoft.com/office/drawing/2014/chart" uri="{C3380CC4-5D6E-409C-BE32-E72D297353CC}">
                  <c16:uniqueId val="{0000000E-0CBC-E144-99CD-98A2A2FA35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19050" cap="flat" cmpd="sng" algn="ctr">
                      <a:solidFill>
                        <a:schemeClr val="bg1">
                          <a:lumMod val="75000"/>
                        </a:schemeClr>
                      </a:solidFill>
                      <a:round/>
                    </a:ln>
                    <a:effectLst/>
                  </c:spPr>
                </c15:leaderLines>
              </c:ext>
            </c:extLst>
          </c:dLbls>
          <c:yVal>
            <c:numRef>
              <c:f>'40yr60k2.8'!$G$2:$G$62</c:f>
              <c:numCache>
                <c:formatCode>"£"#,##0_);[Red]\("£"#,##0\)</c:formatCode>
                <c:ptCount val="61"/>
                <c:pt idx="26">
                  <c:v>538.91546161488634</c:v>
                </c:pt>
                <c:pt idx="27">
                  <c:v>535.8794228781511</c:v>
                </c:pt>
                <c:pt idx="28">
                  <c:v>532.86701090201302</c:v>
                </c:pt>
                <c:pt idx="29">
                  <c:v>529.87804182063087</c:v>
                </c:pt>
                <c:pt idx="30">
                  <c:v>526.91233319902597</c:v>
                </c:pt>
                <c:pt idx="31">
                  <c:v>523.96970402194722</c:v>
                </c:pt>
                <c:pt idx="32">
                  <c:v>521.04997468282238</c:v>
                </c:pt>
                <c:pt idx="33">
                  <c:v>518.15296697279575</c:v>
                </c:pt>
                <c:pt idx="34">
                  <c:v>515.27850406985112</c:v>
                </c:pt>
                <c:pt idx="35">
                  <c:v>512.42641052801889</c:v>
                </c:pt>
                <c:pt idx="36">
                  <c:v>509.59651226666779</c:v>
                </c:pt>
                <c:pt idx="37">
                  <c:v>506.78863655987982</c:v>
                </c:pt>
                <c:pt idx="38">
                  <c:v>504.0026120259073</c:v>
                </c:pt>
                <c:pt idx="39">
                  <c:v>501.23826861671273</c:v>
                </c:pt>
                <c:pt idx="40">
                  <c:v>498.49543760758968</c:v>
                </c:pt>
                <c:pt idx="41">
                  <c:v>495.77395158686454</c:v>
                </c:pt>
                <c:pt idx="42">
                  <c:v>493.07364444567816</c:v>
                </c:pt>
                <c:pt idx="43">
                  <c:v>490.39435136784721</c:v>
                </c:pt>
                <c:pt idx="44">
                  <c:v>487.73590881980488</c:v>
                </c:pt>
                <c:pt idx="45">
                  <c:v>485.09815454061891</c:v>
                </c:pt>
                <c:pt idx="46">
                  <c:v>482.48092753208812</c:v>
                </c:pt>
                <c:pt idx="47">
                  <c:v>479.88406804891554</c:v>
                </c:pt>
                <c:pt idx="48">
                  <c:v>477.30741758895829</c:v>
                </c:pt>
                <c:pt idx="49">
                  <c:v>474.75081888355328</c:v>
                </c:pt>
                <c:pt idx="50">
                  <c:v>472.21411588791796</c:v>
                </c:pt>
                <c:pt idx="51">
                  <c:v>469.69715377162606</c:v>
                </c:pt>
                <c:pt idx="52">
                  <c:v>467.19977890915743</c:v>
                </c:pt>
                <c:pt idx="53">
                  <c:v>464.7218388705212</c:v>
                </c:pt>
                <c:pt idx="54">
                  <c:v>462.26318241195224</c:v>
                </c:pt>
                <c:pt idx="55">
                  <c:v>459.82365946667949</c:v>
                </c:pt>
                <c:pt idx="56">
                  <c:v>457.40312113576681</c:v>
                </c:pt>
                <c:pt idx="57">
                  <c:v>455.00141967902471</c:v>
                </c:pt>
                <c:pt idx="58">
                  <c:v>452.61840850599265</c:v>
                </c:pt>
                <c:pt idx="59">
                  <c:v>450.25394216699203</c:v>
                </c:pt>
                <c:pt idx="60">
                  <c:v>447.90787634424817</c:v>
                </c:pt>
              </c:numCache>
            </c:numRef>
          </c:yVal>
          <c:smooth val="0"/>
          <c:extLst>
            <c:ext xmlns:c16="http://schemas.microsoft.com/office/drawing/2014/chart" uri="{C3380CC4-5D6E-409C-BE32-E72D297353CC}">
              <c16:uniqueId val="{0000000F-0CBC-E144-99CD-98A2A2FA35FC}"/>
            </c:ext>
          </c:extLst>
        </c:ser>
        <c:ser>
          <c:idx val="4"/>
          <c:order val="9"/>
          <c:tx>
            <c:strRef>
              <c:f>'40yr60k2.8'!$F$1</c:f>
              <c:strCache>
                <c:ptCount val="1"/>
                <c:pt idx="0">
                  <c:v>UUK DB pension value</c:v>
                </c:pt>
              </c:strCache>
            </c:strRef>
          </c:tx>
          <c:spPr>
            <a:ln w="19050" cap="rnd">
              <a:solidFill>
                <a:schemeClr val="accent4"/>
              </a:solidFill>
              <a:round/>
            </a:ln>
            <a:effectLst/>
          </c:spPr>
          <c:marker>
            <c:symbol val="circle"/>
            <c:size val="8"/>
            <c:spPr>
              <a:solidFill>
                <a:schemeClr val="accent4"/>
              </a:solidFill>
              <a:ln w="9525">
                <a:solidFill>
                  <a:schemeClr val="accent4"/>
                </a:solidFill>
              </a:ln>
              <a:effectLst/>
            </c:spPr>
          </c:marker>
          <c:yVal>
            <c:numRef>
              <c:f>'40yr60k2.8'!$F$2:$F$62</c:f>
              <c:numCache>
                <c:formatCode>"£"#,##0_);[Red]\("£"#,##0\)</c:formatCode>
                <c:ptCount val="61"/>
                <c:pt idx="26">
                  <c:v>390.13097767047617</c:v>
                </c:pt>
                <c:pt idx="27">
                  <c:v>387.09493893374093</c:v>
                </c:pt>
                <c:pt idx="28">
                  <c:v>384.08252695760291</c:v>
                </c:pt>
                <c:pt idx="29">
                  <c:v>381.09355787622081</c:v>
                </c:pt>
                <c:pt idx="30">
                  <c:v>378.12784925461597</c:v>
                </c:pt>
                <c:pt idx="31">
                  <c:v>375.18522007753728</c:v>
                </c:pt>
                <c:pt idx="32">
                  <c:v>372.2654907384125</c:v>
                </c:pt>
                <c:pt idx="33">
                  <c:v>369.36848302838592</c:v>
                </c:pt>
                <c:pt idx="34">
                  <c:v>366.4940201254413</c:v>
                </c:pt>
                <c:pt idx="35">
                  <c:v>363.64192658360906</c:v>
                </c:pt>
                <c:pt idx="36">
                  <c:v>360.81202832225802</c:v>
                </c:pt>
                <c:pt idx="37">
                  <c:v>358.00415261547005</c:v>
                </c:pt>
                <c:pt idx="38">
                  <c:v>355.21812808149753</c:v>
                </c:pt>
                <c:pt idx="39">
                  <c:v>352.45378467230302</c:v>
                </c:pt>
                <c:pt idx="40">
                  <c:v>349.71095366318002</c:v>
                </c:pt>
                <c:pt idx="41">
                  <c:v>346.98946764245488</c:v>
                </c:pt>
                <c:pt idx="42">
                  <c:v>344.2891605012685</c:v>
                </c:pt>
                <c:pt idx="43">
                  <c:v>341.60986742343761</c:v>
                </c:pt>
                <c:pt idx="44">
                  <c:v>338.95142487539528</c:v>
                </c:pt>
                <c:pt idx="45">
                  <c:v>336.31367059620931</c:v>
                </c:pt>
                <c:pt idx="46">
                  <c:v>333.69644358767852</c:v>
                </c:pt>
                <c:pt idx="47">
                  <c:v>331.09958410450594</c:v>
                </c:pt>
                <c:pt idx="48">
                  <c:v>328.52293364454869</c:v>
                </c:pt>
                <c:pt idx="49">
                  <c:v>325.96633493914362</c:v>
                </c:pt>
                <c:pt idx="50">
                  <c:v>323.4296319435083</c:v>
                </c:pt>
                <c:pt idx="51">
                  <c:v>320.9126698272164</c:v>
                </c:pt>
                <c:pt idx="52">
                  <c:v>318.41529496474783</c:v>
                </c:pt>
                <c:pt idx="53">
                  <c:v>315.93735492611165</c:v>
                </c:pt>
                <c:pt idx="54">
                  <c:v>313.4786984675427</c:v>
                </c:pt>
                <c:pt idx="55">
                  <c:v>311.03917552227</c:v>
                </c:pt>
                <c:pt idx="56">
                  <c:v>308.61863719135738</c:v>
                </c:pt>
                <c:pt idx="57">
                  <c:v>306.21693573461533</c:v>
                </c:pt>
                <c:pt idx="58">
                  <c:v>303.83392456158333</c:v>
                </c:pt>
                <c:pt idx="59">
                  <c:v>301.46945822258272</c:v>
                </c:pt>
                <c:pt idx="60">
                  <c:v>299.12339239983891</c:v>
                </c:pt>
              </c:numCache>
            </c:numRef>
          </c:yVal>
          <c:smooth val="0"/>
          <c:extLst>
            <c:ext xmlns:c16="http://schemas.microsoft.com/office/drawing/2014/chart" uri="{C3380CC4-5D6E-409C-BE32-E72D297353CC}">
              <c16:uniqueId val="{00000011-0CBC-E144-99CD-98A2A2FA35FC}"/>
            </c:ext>
          </c:extLst>
        </c:ser>
        <c:ser>
          <c:idx val="10"/>
          <c:order val="10"/>
          <c:tx>
            <c:strRef>
              <c:f>'40yr60k2.5'!$T$1</c:f>
              <c:strCache>
                <c:ptCount val="1"/>
                <c:pt idx="0">
                  <c:v>2 yrs no CPI cap</c:v>
                </c:pt>
              </c:strCache>
            </c:strRef>
          </c:tx>
          <c:spPr>
            <a:ln w="19050" cap="rnd">
              <a:solidFill>
                <a:srgbClr val="FF0000"/>
              </a:solidFill>
              <a:round/>
            </a:ln>
            <a:effectLst/>
          </c:spPr>
          <c:marker>
            <c:symbol val="diamond"/>
            <c:size val="10"/>
            <c:spPr>
              <a:solidFill>
                <a:srgbClr val="FF0000"/>
              </a:solidFill>
              <a:ln w="9525">
                <a:solidFill>
                  <a:srgbClr val="FF0000"/>
                </a:solidFill>
              </a:ln>
              <a:effectLst/>
            </c:spPr>
          </c:marker>
          <c:yVal>
            <c:numRef>
              <c:f>'40yr60k2.5'!$T$2:$T$62</c:f>
              <c:numCache>
                <c:formatCode>"£"#,##0</c:formatCode>
                <c:ptCount val="61"/>
                <c:pt idx="1">
                  <c:v>470.58823529411762</c:v>
                </c:pt>
                <c:pt idx="2">
                  <c:v>470.58823529411762</c:v>
                </c:pt>
              </c:numCache>
            </c:numRef>
          </c:yVal>
          <c:smooth val="0"/>
          <c:extLst>
            <c:ext xmlns:c16="http://schemas.microsoft.com/office/drawing/2014/chart" uri="{C3380CC4-5D6E-409C-BE32-E72D297353CC}">
              <c16:uniqueId val="{00000003-549B-CB4F-97BE-775092EC3B9C}"/>
            </c:ext>
          </c:extLst>
        </c:ser>
        <c:dLbls>
          <c:showLegendKey val="0"/>
          <c:showVal val="0"/>
          <c:showCatName val="0"/>
          <c:showSerName val="0"/>
          <c:showPercent val="0"/>
          <c:showBubbleSize val="0"/>
        </c:dLbls>
        <c:axId val="377118895"/>
        <c:axId val="377120543"/>
      </c:scatterChart>
      <c:catAx>
        <c:axId val="37711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7120543"/>
        <c:crosses val="autoZero"/>
        <c:auto val="1"/>
        <c:lblAlgn val="ctr"/>
        <c:lblOffset val="100"/>
        <c:tickLblSkip val="5"/>
        <c:tickMarkSkip val="5"/>
        <c:noMultiLvlLbl val="0"/>
      </c:catAx>
      <c:valAx>
        <c:axId val="377120543"/>
        <c:scaling>
          <c:orientation val="minMax"/>
          <c:max val="10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Annual</a:t>
                </a:r>
                <a:r>
                  <a:rPr lang="en-GB" sz="1400" baseline="0"/>
                  <a:t> pension value from 12 months contributions </a:t>
                </a:r>
              </a:p>
              <a:p>
                <a:pPr>
                  <a:defRPr/>
                </a:pPr>
                <a:r>
                  <a:rPr lang="en-GB" sz="1400" baseline="0"/>
                  <a:t> in today's pounds</a:t>
                </a:r>
                <a:endParaRPr lang="en-GB" sz="1400"/>
              </a:p>
            </c:rich>
          </c:tx>
          <c:layout>
            <c:manualLayout>
              <c:xMode val="edge"/>
              <c:yMode val="edge"/>
              <c:x val="5.6698038197131484E-4"/>
              <c:y val="0.211938194059115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in"/>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7118895"/>
        <c:crosses val="autoZero"/>
        <c:crossBetween val="midCat"/>
      </c:valAx>
      <c:spPr>
        <a:noFill/>
        <a:ln w="12700">
          <a:solidFill>
            <a:schemeClr val="bg2">
              <a:lumMod val="90000"/>
            </a:schemeClr>
          </a:solid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7"/>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8"/>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9"/>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1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69446002711943466"/>
          <c:y val="0.34250667418415548"/>
          <c:w val="0.28778431857000142"/>
          <c:h val="0.366182914374196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DC!$C$2</c:f>
              <c:strCache>
                <c:ptCount val="1"/>
                <c:pt idx="0">
                  <c:v>UUK expected DC cash at 66</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DC!$A$3:$A$11</c:f>
              <c:numCache>
                <c:formatCode>0</c:formatCode>
                <c:ptCount val="9"/>
                <c:pt idx="0">
                  <c:v>25</c:v>
                </c:pt>
                <c:pt idx="1">
                  <c:v>30</c:v>
                </c:pt>
                <c:pt idx="2">
                  <c:v>35</c:v>
                </c:pt>
                <c:pt idx="3">
                  <c:v>40</c:v>
                </c:pt>
                <c:pt idx="4">
                  <c:v>45</c:v>
                </c:pt>
                <c:pt idx="5">
                  <c:v>50</c:v>
                </c:pt>
                <c:pt idx="6">
                  <c:v>55</c:v>
                </c:pt>
                <c:pt idx="7">
                  <c:v>60</c:v>
                </c:pt>
                <c:pt idx="8">
                  <c:v>65</c:v>
                </c:pt>
              </c:numCache>
            </c:numRef>
          </c:xVal>
          <c:yVal>
            <c:numRef>
              <c:f>DC!$C$3:$C$11</c:f>
              <c:numCache>
                <c:formatCode>"£"#,##0</c:formatCode>
                <c:ptCount val="9"/>
                <c:pt idx="0">
                  <c:v>9340</c:v>
                </c:pt>
                <c:pt idx="1">
                  <c:v>8370</c:v>
                </c:pt>
                <c:pt idx="2">
                  <c:v>7500</c:v>
                </c:pt>
                <c:pt idx="3">
                  <c:v>6720</c:v>
                </c:pt>
                <c:pt idx="4">
                  <c:v>6020</c:v>
                </c:pt>
                <c:pt idx="5">
                  <c:v>5400</c:v>
                </c:pt>
                <c:pt idx="6">
                  <c:v>4840</c:v>
                </c:pt>
                <c:pt idx="7">
                  <c:v>4360</c:v>
                </c:pt>
                <c:pt idx="8">
                  <c:v>4050</c:v>
                </c:pt>
              </c:numCache>
            </c:numRef>
          </c:yVal>
          <c:smooth val="0"/>
          <c:extLst>
            <c:ext xmlns:c16="http://schemas.microsoft.com/office/drawing/2014/chart" uri="{C3380CC4-5D6E-409C-BE32-E72D297353CC}">
              <c16:uniqueId val="{00000001-60F8-4F3F-BD2A-316494847242}"/>
            </c:ext>
          </c:extLst>
        </c:ser>
        <c:dLbls>
          <c:showLegendKey val="0"/>
          <c:showVal val="0"/>
          <c:showCatName val="0"/>
          <c:showSerName val="0"/>
          <c:showPercent val="0"/>
          <c:showBubbleSize val="0"/>
        </c:dLbls>
        <c:axId val="1526841087"/>
        <c:axId val="1526841503"/>
      </c:scatterChart>
      <c:valAx>
        <c:axId val="15268410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841503"/>
        <c:crosses val="autoZero"/>
        <c:crossBetween val="midCat"/>
      </c:valAx>
      <c:valAx>
        <c:axId val="1526841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8410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DC!$B$2</c:f>
              <c:strCache>
                <c:ptCount val="1"/>
                <c:pt idx="0">
                  <c:v>Annuity w no lump sum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DC!$A$3:$A$11</c:f>
              <c:numCache>
                <c:formatCode>0</c:formatCode>
                <c:ptCount val="9"/>
                <c:pt idx="0">
                  <c:v>25</c:v>
                </c:pt>
                <c:pt idx="1">
                  <c:v>30</c:v>
                </c:pt>
                <c:pt idx="2">
                  <c:v>35</c:v>
                </c:pt>
                <c:pt idx="3">
                  <c:v>40</c:v>
                </c:pt>
                <c:pt idx="4">
                  <c:v>45</c:v>
                </c:pt>
                <c:pt idx="5">
                  <c:v>50</c:v>
                </c:pt>
                <c:pt idx="6">
                  <c:v>55</c:v>
                </c:pt>
                <c:pt idx="7">
                  <c:v>60</c:v>
                </c:pt>
                <c:pt idx="8">
                  <c:v>65</c:v>
                </c:pt>
              </c:numCache>
            </c:numRef>
          </c:xVal>
          <c:yVal>
            <c:numRef>
              <c:f>DC!$B$3:$B$11</c:f>
              <c:numCache>
                <c:formatCode>"£"#,##0</c:formatCode>
                <c:ptCount val="9"/>
                <c:pt idx="0">
                  <c:v>210.55479158682567</c:v>
                </c:pt>
                <c:pt idx="1">
                  <c:v>191.81409845082041</c:v>
                </c:pt>
                <c:pt idx="2">
                  <c:v>174.80480130520917</c:v>
                </c:pt>
                <c:pt idx="3">
                  <c:v>159.37010861831808</c:v>
                </c:pt>
                <c:pt idx="4">
                  <c:v>145.34392428595572</c:v>
                </c:pt>
                <c:pt idx="5">
                  <c:v>132.79885891350861</c:v>
                </c:pt>
                <c:pt idx="6">
                  <c:v>121.21819274694451</c:v>
                </c:pt>
                <c:pt idx="7">
                  <c:v>111.07148316095176</c:v>
                </c:pt>
                <c:pt idx="8">
                  <c:v>104.9875570302779</c:v>
                </c:pt>
              </c:numCache>
            </c:numRef>
          </c:yVal>
          <c:smooth val="0"/>
          <c:extLst>
            <c:ext xmlns:c16="http://schemas.microsoft.com/office/drawing/2014/chart" uri="{C3380CC4-5D6E-409C-BE32-E72D297353CC}">
              <c16:uniqueId val="{00000000-5E34-4EEB-ACF0-215513166939}"/>
            </c:ext>
          </c:extLst>
        </c:ser>
        <c:dLbls>
          <c:showLegendKey val="0"/>
          <c:showVal val="0"/>
          <c:showCatName val="0"/>
          <c:showSerName val="0"/>
          <c:showPercent val="0"/>
          <c:showBubbleSize val="0"/>
        </c:dLbls>
        <c:axId val="1526841087"/>
        <c:axId val="1526841503"/>
      </c:scatterChart>
      <c:valAx>
        <c:axId val="15268410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841503"/>
        <c:crosses val="autoZero"/>
        <c:crossBetween val="midCat"/>
      </c:valAx>
      <c:valAx>
        <c:axId val="1526841503"/>
        <c:scaling>
          <c:orientation val="minMax"/>
          <c:max val="25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841087"/>
        <c:crosses val="autoZero"/>
        <c:crossBetween val="midCat"/>
        <c:majorUnit val="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D37B69E-6E40-FE40-AC38-8409DF3AF9F2}">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D7E7D77-8F47-024E-9F23-CD75BFA9910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9309100" cy="6070600"/>
    <xdr:graphicFrame macro="">
      <xdr:nvGraphicFramePr>
        <xdr:cNvPr id="2" name="Chart 1">
          <a:extLst>
            <a:ext uri="{FF2B5EF4-FFF2-40B4-BE49-F238E27FC236}">
              <a16:creationId xmlns:a16="http://schemas.microsoft.com/office/drawing/2014/main" id="{3A6AEE05-6846-DA44-866B-2AD46C23149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9100" cy="6070600"/>
    <xdr:graphicFrame macro="">
      <xdr:nvGraphicFramePr>
        <xdr:cNvPr id="2" name="Chart 1">
          <a:extLst>
            <a:ext uri="{FF2B5EF4-FFF2-40B4-BE49-F238E27FC236}">
              <a16:creationId xmlns:a16="http://schemas.microsoft.com/office/drawing/2014/main" id="{BA0A74D2-CDEE-2D47-AB18-559E06DB452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13</xdr:col>
      <xdr:colOff>66675</xdr:colOff>
      <xdr:row>0</xdr:row>
      <xdr:rowOff>25400</xdr:rowOff>
    </xdr:from>
    <xdr:to>
      <xdr:col>20</xdr:col>
      <xdr:colOff>104775</xdr:colOff>
      <xdr:row>20</xdr:row>
      <xdr:rowOff>0</xdr:rowOff>
    </xdr:to>
    <xdr:graphicFrame macro="">
      <xdr:nvGraphicFramePr>
        <xdr:cNvPr id="2" name="Chart 1">
          <a:extLst>
            <a:ext uri="{FF2B5EF4-FFF2-40B4-BE49-F238E27FC236}">
              <a16:creationId xmlns:a16="http://schemas.microsoft.com/office/drawing/2014/main" id="{D433E39B-43D5-4471-9195-D8271ACF0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127000</xdr:colOff>
      <xdr:row>0</xdr:row>
      <xdr:rowOff>12700</xdr:rowOff>
    </xdr:from>
    <xdr:to>
      <xdr:col>27</xdr:col>
      <xdr:colOff>165100</xdr:colOff>
      <xdr:row>19</xdr:row>
      <xdr:rowOff>177800</xdr:rowOff>
    </xdr:to>
    <xdr:graphicFrame macro="">
      <xdr:nvGraphicFramePr>
        <xdr:cNvPr id="4" name="Chart 3">
          <a:extLst>
            <a:ext uri="{FF2B5EF4-FFF2-40B4-BE49-F238E27FC236}">
              <a16:creationId xmlns:a16="http://schemas.microsoft.com/office/drawing/2014/main" id="{CD19679A-5F3A-4417-87DF-EA18BAD59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3" Type="http://schemas.openxmlformats.org/officeDocument/2006/relationships/hyperlink" Target="https://www.uss.co.uk/for-members/articles-for-members/2021/10/10072021_how-could-the-proposed-changes-impact-your-benefits" TargetMode="External"/><Relationship Id="rId2" Type="http://schemas.openxmlformats.org/officeDocument/2006/relationships/hyperlink" Target="https://www.ussconsultation2021.co.uk/members" TargetMode="External"/><Relationship Id="rId1" Type="http://schemas.openxmlformats.org/officeDocument/2006/relationships/hyperlink" Target="https://twitter.com/MikeOtsuka/status/1451127174950494210" TargetMode="External"/><Relationship Id="rId5" Type="http://schemas.openxmlformats.org/officeDocument/2006/relationships/hyperlink" Target="https://twitter.com/MikeOtsuka/status/1461649146637692935" TargetMode="External"/><Relationship Id="rId4" Type="http://schemas.openxmlformats.org/officeDocument/2006/relationships/hyperlink" Target="https://ussmodeller.ucu.org.uk/Home/Modeller"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0BE90-94D7-6A4C-9610-0FC16BA5A9EB}">
  <dimension ref="A2:G5"/>
  <sheetViews>
    <sheetView tabSelected="1" workbookViewId="0">
      <selection activeCell="F11" sqref="F11"/>
    </sheetView>
  </sheetViews>
  <sheetFormatPr baseColWidth="10" defaultRowHeight="16" x14ac:dyDescent="0.2"/>
  <sheetData>
    <row r="2" spans="1:7" x14ac:dyDescent="0.2">
      <c r="A2" s="113" t="s">
        <v>86</v>
      </c>
      <c r="B2" s="114"/>
    </row>
    <row r="3" spans="1:7" x14ac:dyDescent="0.2">
      <c r="A3" t="s">
        <v>85</v>
      </c>
      <c r="B3" t="s">
        <v>87</v>
      </c>
      <c r="C3" t="s">
        <v>88</v>
      </c>
      <c r="D3" t="s">
        <v>89</v>
      </c>
      <c r="F3" t="s">
        <v>90</v>
      </c>
    </row>
    <row r="4" spans="1:7" x14ac:dyDescent="0.2">
      <c r="A4" s="107">
        <v>2.5000000000000001E-2</v>
      </c>
      <c r="B4" s="108">
        <f>sensitivity_minus_40yr60k2.5!N48+sensitivity_minus_40yr60k2.5!O28</f>
        <v>6358.5146883366424</v>
      </c>
      <c r="C4" s="108">
        <f>'40yr60k2.5'!N48+'40yr60k2.5'!O28</f>
        <v>6001.431926870071</v>
      </c>
      <c r="D4" s="108">
        <f>sensitivity_plus_40yr60k2.5!N48+sensitivity_plus_40yr60k2.5!O28</f>
        <v>5644.3491654034733</v>
      </c>
      <c r="F4" s="112">
        <f>1-B4/C4</f>
        <v>-5.9499593733257639E-2</v>
      </c>
      <c r="G4" s="112">
        <f>1-D4/C4</f>
        <v>5.9499593733262079E-2</v>
      </c>
    </row>
    <row r="5" spans="1:7" x14ac:dyDescent="0.2">
      <c r="A5" s="107">
        <v>2.8000000000000001E-2</v>
      </c>
      <c r="B5" s="108">
        <f>sensitivity_minus_40yr60k2.8!N48+sensitivity_minus_40yr60k2.5!O28</f>
        <v>7145.2876891187816</v>
      </c>
      <c r="C5" s="108">
        <f>'40yr60k2.8'!N48+'40yr60k2.5'!O28</f>
        <v>6788.2049276522121</v>
      </c>
      <c r="D5" s="108">
        <f>sensitivity_plus_40yr60k2.8!N48+sensitivity_plus_40yr60k2.5!O28</f>
        <v>6431.1221661856107</v>
      </c>
      <c r="F5" s="112">
        <f>1-B5/C5</f>
        <v>-5.2603415081352134E-2</v>
      </c>
      <c r="G5" s="112">
        <f>1-D5/C5</f>
        <v>5.2603415081356908E-2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11CE8-9A04-DE48-9843-D6164BEDDE88}">
  <dimension ref="A1:B31"/>
  <sheetViews>
    <sheetView workbookViewId="0"/>
  </sheetViews>
  <sheetFormatPr baseColWidth="10" defaultColWidth="10.83203125" defaultRowHeight="16" x14ac:dyDescent="0.2"/>
  <cols>
    <col min="4" max="4" width="11.33203125" customWidth="1"/>
  </cols>
  <sheetData>
    <row r="1" spans="1:2" x14ac:dyDescent="0.2">
      <c r="A1" t="s">
        <v>34</v>
      </c>
    </row>
    <row r="2" spans="1:2" x14ac:dyDescent="0.2">
      <c r="A2" s="3" t="s">
        <v>35</v>
      </c>
    </row>
    <row r="3" spans="1:2" x14ac:dyDescent="0.2">
      <c r="A3" s="3"/>
    </row>
    <row r="4" spans="1:2" x14ac:dyDescent="0.2">
      <c r="A4" t="s">
        <v>36</v>
      </c>
    </row>
    <row r="6" spans="1:2" x14ac:dyDescent="0.2">
      <c r="B6" t="s">
        <v>37</v>
      </c>
    </row>
    <row r="7" spans="1:2" x14ac:dyDescent="0.2">
      <c r="B7" t="s">
        <v>38</v>
      </c>
    </row>
    <row r="9" spans="1:2" x14ac:dyDescent="0.2">
      <c r="B9" t="s">
        <v>39</v>
      </c>
    </row>
    <row r="10" spans="1:2" x14ac:dyDescent="0.2">
      <c r="B10" t="s">
        <v>40</v>
      </c>
    </row>
    <row r="12" spans="1:2" x14ac:dyDescent="0.2">
      <c r="B12" t="s">
        <v>41</v>
      </c>
    </row>
    <row r="13" spans="1:2" x14ac:dyDescent="0.2">
      <c r="B13" t="s">
        <v>42</v>
      </c>
    </row>
    <row r="15" spans="1:2" x14ac:dyDescent="0.2">
      <c r="A15" t="s">
        <v>43</v>
      </c>
    </row>
    <row r="17" spans="1:2" x14ac:dyDescent="0.2">
      <c r="A17" t="s">
        <v>44</v>
      </c>
      <c r="B17" s="3"/>
    </row>
    <row r="18" spans="1:2" x14ac:dyDescent="0.2">
      <c r="A18" s="3" t="s">
        <v>45</v>
      </c>
      <c r="B18" s="3"/>
    </row>
    <row r="19" spans="1:2" ht="16" customHeight="1" x14ac:dyDescent="0.2">
      <c r="A19" s="4" t="s">
        <v>46</v>
      </c>
    </row>
    <row r="20" spans="1:2" ht="16" customHeight="1" x14ac:dyDescent="0.2">
      <c r="A20" s="4"/>
    </row>
    <row r="21" spans="1:2" ht="16" customHeight="1" x14ac:dyDescent="0.2">
      <c r="A21" s="8" t="s">
        <v>47</v>
      </c>
    </row>
    <row r="22" spans="1:2" ht="16" customHeight="1" x14ac:dyDescent="0.2">
      <c r="A22" s="9" t="s">
        <v>48</v>
      </c>
    </row>
    <row r="24" spans="1:2" x14ac:dyDescent="0.2">
      <c r="A24" t="s">
        <v>49</v>
      </c>
      <c r="B24" s="3"/>
    </row>
    <row r="25" spans="1:2" x14ac:dyDescent="0.2">
      <c r="A25" s="3" t="s">
        <v>50</v>
      </c>
      <c r="B25" s="3"/>
    </row>
    <row r="26" spans="1:2" x14ac:dyDescent="0.2">
      <c r="A26" s="5" t="s">
        <v>51</v>
      </c>
    </row>
    <row r="28" spans="1:2" x14ac:dyDescent="0.2">
      <c r="A28" t="s">
        <v>52</v>
      </c>
    </row>
    <row r="29" spans="1:2" x14ac:dyDescent="0.2">
      <c r="A29" s="3" t="s">
        <v>53</v>
      </c>
    </row>
    <row r="31" spans="1:2" x14ac:dyDescent="0.2">
      <c r="A31" t="s">
        <v>54</v>
      </c>
    </row>
  </sheetData>
  <hyperlinks>
    <hyperlink ref="A29" r:id="rId1" xr:uid="{3E10E3CD-8FD9-0443-A27F-0631ED05C170}"/>
    <hyperlink ref="A2" r:id="rId2" xr:uid="{0726CE59-27EF-2645-ACEB-58923C8D790E}"/>
    <hyperlink ref="A18" r:id="rId3" xr:uid="{7534A41D-B798-BF4D-80EC-68238375D4D8}"/>
    <hyperlink ref="A25" r:id="rId4" display="https://ussmodeller.ucu.org.uk/Home/Modeller" xr:uid="{BF611079-C9CB-9D41-9991-A184A604837F}"/>
    <hyperlink ref="A22" r:id="rId5" xr:uid="{4AD9D1D8-8C9D-4640-B1B7-A730DEFD92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683B4-E273-4A08-A9D3-5BE45BDFF388}">
  <dimension ref="A1:V71"/>
  <sheetViews>
    <sheetView workbookViewId="0"/>
  </sheetViews>
  <sheetFormatPr baseColWidth="10" defaultColWidth="8.5" defaultRowHeight="15" x14ac:dyDescent="0.2"/>
  <cols>
    <col min="1" max="1" width="8.5" style="7"/>
    <col min="2" max="16384" width="8.5" style="6"/>
  </cols>
  <sheetData>
    <row r="1" spans="1:22" x14ac:dyDescent="0.2">
      <c r="A1" s="7" t="s">
        <v>55</v>
      </c>
    </row>
    <row r="2" spans="1:22" s="7" customFormat="1" x14ac:dyDescent="0.2">
      <c r="B2" s="7">
        <v>75</v>
      </c>
      <c r="C2" s="7">
        <f>B2-1</f>
        <v>74</v>
      </c>
      <c r="D2" s="7">
        <f t="shared" ref="D2:V2" si="0">C2-1</f>
        <v>73</v>
      </c>
      <c r="E2" s="7">
        <f t="shared" si="0"/>
        <v>72</v>
      </c>
      <c r="F2" s="7">
        <f t="shared" si="0"/>
        <v>71</v>
      </c>
      <c r="G2" s="7">
        <f t="shared" si="0"/>
        <v>70</v>
      </c>
      <c r="H2" s="7">
        <f t="shared" si="0"/>
        <v>69</v>
      </c>
      <c r="I2" s="7">
        <f t="shared" si="0"/>
        <v>68</v>
      </c>
      <c r="J2" s="7">
        <f t="shared" si="0"/>
        <v>67</v>
      </c>
      <c r="K2" s="7">
        <f t="shared" si="0"/>
        <v>66</v>
      </c>
      <c r="L2" s="7">
        <f t="shared" si="0"/>
        <v>65</v>
      </c>
      <c r="M2" s="7">
        <f t="shared" si="0"/>
        <v>64</v>
      </c>
      <c r="N2" s="7">
        <f t="shared" si="0"/>
        <v>63</v>
      </c>
      <c r="O2" s="7">
        <f t="shared" si="0"/>
        <v>62</v>
      </c>
      <c r="P2" s="7">
        <f t="shared" si="0"/>
        <v>61</v>
      </c>
      <c r="Q2" s="7">
        <f t="shared" si="0"/>
        <v>60</v>
      </c>
      <c r="R2" s="7">
        <f t="shared" si="0"/>
        <v>59</v>
      </c>
      <c r="S2" s="7">
        <f t="shared" si="0"/>
        <v>58</v>
      </c>
      <c r="T2" s="7">
        <f t="shared" si="0"/>
        <v>57</v>
      </c>
      <c r="U2" s="7">
        <f t="shared" si="0"/>
        <v>56</v>
      </c>
      <c r="V2" s="7">
        <f t="shared" si="0"/>
        <v>55</v>
      </c>
    </row>
    <row r="3" spans="1:22" x14ac:dyDescent="0.2">
      <c r="A3" s="7">
        <v>1936</v>
      </c>
      <c r="B3" s="6">
        <v>22.163</v>
      </c>
      <c r="C3" s="6">
        <v>23.488</v>
      </c>
      <c r="D3" s="6">
        <v>24.86</v>
      </c>
      <c r="E3" s="6">
        <v>26.28</v>
      </c>
      <c r="F3" s="6">
        <v>27.751000000000001</v>
      </c>
      <c r="G3" s="6">
        <v>29.274999999999999</v>
      </c>
      <c r="H3" s="6">
        <v>30.850999999999999</v>
      </c>
      <c r="I3" s="6">
        <v>32.481000000000002</v>
      </c>
      <c r="J3" s="6">
        <v>34.164000000000001</v>
      </c>
      <c r="K3" s="6">
        <v>35.902000000000001</v>
      </c>
      <c r="L3" s="6">
        <v>37.692999999999998</v>
      </c>
      <c r="M3" s="6">
        <v>39.539000000000001</v>
      </c>
      <c r="N3" s="6">
        <v>41.44</v>
      </c>
      <c r="O3" s="6">
        <v>43.396999999999998</v>
      </c>
      <c r="P3" s="6">
        <v>45.408999999999999</v>
      </c>
      <c r="Q3" s="6">
        <v>47.478000000000002</v>
      </c>
      <c r="R3" s="6">
        <v>49.604999999999997</v>
      </c>
      <c r="S3" s="6">
        <v>51.789000000000001</v>
      </c>
      <c r="T3" s="6">
        <v>54.031999999999996</v>
      </c>
      <c r="U3" s="6">
        <v>56.335000000000001</v>
      </c>
      <c r="V3" s="6">
        <v>58.698999999999998</v>
      </c>
    </row>
    <row r="4" spans="1:22" x14ac:dyDescent="0.2">
      <c r="A4" s="7">
        <f>A3+1</f>
        <v>1937</v>
      </c>
      <c r="B4" s="6">
        <v>22.263000000000002</v>
      </c>
      <c r="C4" s="6">
        <v>23.594999999999999</v>
      </c>
      <c r="D4" s="6">
        <v>24.975000000000001</v>
      </c>
      <c r="E4" s="6">
        <v>26.402000000000001</v>
      </c>
      <c r="F4" s="6">
        <v>27.878</v>
      </c>
      <c r="G4" s="6">
        <v>29.405999999999999</v>
      </c>
      <c r="H4" s="6">
        <v>30.986000000000001</v>
      </c>
      <c r="I4" s="6">
        <v>32.619</v>
      </c>
      <c r="J4" s="6">
        <v>34.305999999999997</v>
      </c>
      <c r="K4" s="6">
        <v>36.045999999999999</v>
      </c>
      <c r="L4" s="6">
        <v>37.841000000000001</v>
      </c>
      <c r="M4" s="6">
        <v>39.69</v>
      </c>
      <c r="N4" s="6">
        <v>41.594999999999999</v>
      </c>
      <c r="O4" s="6">
        <v>43.555</v>
      </c>
      <c r="P4" s="6">
        <v>45.570999999999998</v>
      </c>
      <c r="Q4" s="6">
        <v>47.643999999999998</v>
      </c>
      <c r="R4" s="6">
        <v>49.774000000000001</v>
      </c>
      <c r="S4" s="6">
        <v>51.963000000000001</v>
      </c>
      <c r="T4" s="6">
        <v>54.21</v>
      </c>
      <c r="U4" s="6">
        <v>56.517000000000003</v>
      </c>
      <c r="V4" s="6">
        <v>58.884999999999998</v>
      </c>
    </row>
    <row r="5" spans="1:22" x14ac:dyDescent="0.2">
      <c r="A5" s="7">
        <f t="shared" ref="A5:A68" si="1">A4+1</f>
        <v>1938</v>
      </c>
      <c r="B5" s="6">
        <v>22.36</v>
      </c>
      <c r="C5" s="6">
        <v>23.698</v>
      </c>
      <c r="D5" s="6">
        <v>25.085000000000001</v>
      </c>
      <c r="E5" s="6">
        <v>26.52</v>
      </c>
      <c r="F5" s="6">
        <v>28.003</v>
      </c>
      <c r="G5" s="6">
        <v>29.535</v>
      </c>
      <c r="H5" s="6">
        <v>31.119</v>
      </c>
      <c r="I5" s="6">
        <v>32.756</v>
      </c>
      <c r="J5" s="6">
        <v>34.445999999999998</v>
      </c>
      <c r="K5" s="6">
        <v>36.19</v>
      </c>
      <c r="L5" s="6">
        <v>37.988</v>
      </c>
      <c r="M5" s="6">
        <v>39.841000000000001</v>
      </c>
      <c r="N5" s="6">
        <v>41.749000000000002</v>
      </c>
      <c r="O5" s="6">
        <v>43.713000000000001</v>
      </c>
      <c r="P5" s="6">
        <v>45.731999999999999</v>
      </c>
      <c r="Q5" s="6">
        <v>47.808999999999997</v>
      </c>
      <c r="R5" s="6">
        <v>49.942999999999998</v>
      </c>
      <c r="S5" s="6">
        <v>52.136000000000003</v>
      </c>
      <c r="T5" s="6">
        <v>54.387</v>
      </c>
      <c r="U5" s="6">
        <v>56.698</v>
      </c>
      <c r="V5" s="6">
        <v>59.070999999999998</v>
      </c>
    </row>
    <row r="6" spans="1:22" x14ac:dyDescent="0.2">
      <c r="A6" s="7">
        <f t="shared" si="1"/>
        <v>1939</v>
      </c>
      <c r="B6" s="6">
        <v>22.456</v>
      </c>
      <c r="C6" s="6">
        <v>23.8</v>
      </c>
      <c r="D6" s="6">
        <v>25.193000000000001</v>
      </c>
      <c r="E6" s="6">
        <v>26.635000000000002</v>
      </c>
      <c r="F6" s="6">
        <v>28.126000000000001</v>
      </c>
      <c r="G6" s="6">
        <v>29.664999999999999</v>
      </c>
      <c r="H6" s="6">
        <v>31.254000000000001</v>
      </c>
      <c r="I6" s="6">
        <v>32.893999999999998</v>
      </c>
      <c r="J6" s="6">
        <v>34.588000000000001</v>
      </c>
      <c r="K6" s="6">
        <v>36.335999999999999</v>
      </c>
      <c r="L6" s="6">
        <v>38.137</v>
      </c>
      <c r="M6" s="6">
        <v>39.993000000000002</v>
      </c>
      <c r="N6" s="6">
        <v>41.905000000000001</v>
      </c>
      <c r="O6" s="6">
        <v>43.872</v>
      </c>
      <c r="P6" s="6">
        <v>45.896000000000001</v>
      </c>
      <c r="Q6" s="6">
        <v>47.975999999999999</v>
      </c>
      <c r="R6" s="6">
        <v>50.115000000000002</v>
      </c>
      <c r="S6" s="6">
        <v>52.311</v>
      </c>
      <c r="T6" s="6">
        <v>54.567</v>
      </c>
      <c r="U6" s="6">
        <v>56.883000000000003</v>
      </c>
      <c r="V6" s="6">
        <v>59.26</v>
      </c>
    </row>
    <row r="7" spans="1:22" x14ac:dyDescent="0.2">
      <c r="A7" s="7">
        <f t="shared" si="1"/>
        <v>1940</v>
      </c>
      <c r="B7" s="6">
        <v>22.553999999999998</v>
      </c>
      <c r="C7" s="6">
        <v>23.902999999999999</v>
      </c>
      <c r="D7" s="6">
        <v>25.302</v>
      </c>
      <c r="E7" s="6">
        <v>26.75</v>
      </c>
      <c r="F7" s="6">
        <v>28.248000000000001</v>
      </c>
      <c r="G7" s="6">
        <v>29.795000000000002</v>
      </c>
      <c r="H7" s="6">
        <v>31.39</v>
      </c>
      <c r="I7" s="6">
        <v>33.034999999999997</v>
      </c>
      <c r="J7" s="6">
        <v>34.732999999999997</v>
      </c>
      <c r="K7" s="6">
        <v>36.484999999999999</v>
      </c>
      <c r="L7" s="6">
        <v>38.29</v>
      </c>
      <c r="M7" s="6">
        <v>40.15</v>
      </c>
      <c r="N7" s="6">
        <v>42.064999999999998</v>
      </c>
      <c r="O7" s="6">
        <v>44.036000000000001</v>
      </c>
      <c r="P7" s="6">
        <v>46.064</v>
      </c>
      <c r="Q7" s="6">
        <v>48.148000000000003</v>
      </c>
      <c r="R7" s="6">
        <v>50.29</v>
      </c>
      <c r="S7" s="6">
        <v>52.491</v>
      </c>
      <c r="T7" s="6">
        <v>54.750999999999998</v>
      </c>
      <c r="U7" s="6">
        <v>57.070999999999998</v>
      </c>
      <c r="V7" s="6">
        <v>59.453000000000003</v>
      </c>
    </row>
    <row r="8" spans="1:22" x14ac:dyDescent="0.2">
      <c r="A8" s="7">
        <f t="shared" si="1"/>
        <v>1941</v>
      </c>
      <c r="B8" s="6">
        <v>22.654</v>
      </c>
      <c r="C8" s="6">
        <v>24.007999999999999</v>
      </c>
      <c r="D8" s="6">
        <v>25.411999999999999</v>
      </c>
      <c r="E8" s="6">
        <v>26.866</v>
      </c>
      <c r="F8" s="6">
        <v>28.37</v>
      </c>
      <c r="G8" s="6">
        <v>29.923999999999999</v>
      </c>
      <c r="H8" s="6">
        <v>31.527000000000001</v>
      </c>
      <c r="I8" s="6">
        <v>33.179000000000002</v>
      </c>
      <c r="J8" s="6">
        <v>34.881</v>
      </c>
      <c r="K8" s="6">
        <v>36.637</v>
      </c>
      <c r="L8" s="6">
        <v>38.445999999999998</v>
      </c>
      <c r="M8" s="6">
        <v>40.31</v>
      </c>
      <c r="N8" s="6">
        <v>42.228999999999999</v>
      </c>
      <c r="O8" s="6">
        <v>44.204000000000001</v>
      </c>
      <c r="P8" s="6">
        <v>46.235999999999997</v>
      </c>
      <c r="Q8" s="6">
        <v>48.323999999999998</v>
      </c>
      <c r="R8" s="6">
        <v>50.470999999999997</v>
      </c>
      <c r="S8" s="6">
        <v>52.676000000000002</v>
      </c>
      <c r="T8" s="6">
        <v>54.94</v>
      </c>
      <c r="U8" s="6">
        <v>57.265000000000001</v>
      </c>
      <c r="V8" s="6">
        <v>59.652000000000001</v>
      </c>
    </row>
    <row r="9" spans="1:22" x14ac:dyDescent="0.2">
      <c r="A9" s="7">
        <f t="shared" si="1"/>
        <v>1942</v>
      </c>
      <c r="B9" s="6">
        <v>22.754999999999999</v>
      </c>
      <c r="C9" s="6">
        <v>24.114000000000001</v>
      </c>
      <c r="D9" s="6">
        <v>25.523</v>
      </c>
      <c r="E9" s="6">
        <v>26.981999999999999</v>
      </c>
      <c r="F9" s="6">
        <v>28.492000000000001</v>
      </c>
      <c r="G9" s="6">
        <v>30.052</v>
      </c>
      <c r="H9" s="6">
        <v>31.661999999999999</v>
      </c>
      <c r="I9" s="6">
        <v>33.322000000000003</v>
      </c>
      <c r="J9" s="6">
        <v>35.030999999999999</v>
      </c>
      <c r="K9" s="6">
        <v>36.790999999999997</v>
      </c>
      <c r="L9" s="6">
        <v>38.604999999999997</v>
      </c>
      <c r="M9" s="6">
        <v>40.472999999999999</v>
      </c>
      <c r="N9" s="6">
        <v>42.396000000000001</v>
      </c>
      <c r="O9" s="6">
        <v>44.375</v>
      </c>
      <c r="P9" s="6">
        <v>46.41</v>
      </c>
      <c r="Q9" s="6">
        <v>48.503</v>
      </c>
      <c r="R9" s="6">
        <v>50.654000000000003</v>
      </c>
      <c r="S9" s="6">
        <v>52.863</v>
      </c>
      <c r="T9" s="6">
        <v>55.131999999999998</v>
      </c>
      <c r="U9" s="6">
        <v>57.462000000000003</v>
      </c>
      <c r="V9" s="6">
        <v>59.853000000000002</v>
      </c>
    </row>
    <row r="10" spans="1:22" x14ac:dyDescent="0.2">
      <c r="A10" s="7">
        <f t="shared" si="1"/>
        <v>1943</v>
      </c>
      <c r="B10" s="6">
        <v>22.855</v>
      </c>
      <c r="C10" s="6">
        <v>24.218</v>
      </c>
      <c r="D10" s="6">
        <v>25.632000000000001</v>
      </c>
      <c r="E10" s="6">
        <v>27.096</v>
      </c>
      <c r="F10" s="6">
        <v>28.611000000000001</v>
      </c>
      <c r="G10" s="6">
        <v>30.177</v>
      </c>
      <c r="H10" s="6">
        <v>31.792999999999999</v>
      </c>
      <c r="I10" s="6">
        <v>33.46</v>
      </c>
      <c r="J10" s="6">
        <v>35.176000000000002</v>
      </c>
      <c r="K10" s="6">
        <v>36.942999999999998</v>
      </c>
      <c r="L10" s="6">
        <v>38.762</v>
      </c>
      <c r="M10" s="6">
        <v>40.634</v>
      </c>
      <c r="N10" s="6">
        <v>42.561</v>
      </c>
      <c r="O10" s="6">
        <v>44.545000000000002</v>
      </c>
      <c r="P10" s="6">
        <v>46.584000000000003</v>
      </c>
      <c r="Q10" s="6">
        <v>48.680999999999997</v>
      </c>
      <c r="R10" s="6">
        <v>50.835999999999999</v>
      </c>
      <c r="S10" s="6">
        <v>53.05</v>
      </c>
      <c r="T10" s="6">
        <v>55.323</v>
      </c>
      <c r="U10" s="6">
        <v>57.658000000000001</v>
      </c>
      <c r="V10" s="6">
        <v>60.054000000000002</v>
      </c>
    </row>
    <row r="11" spans="1:22" x14ac:dyDescent="0.2">
      <c r="A11" s="7">
        <f t="shared" si="1"/>
        <v>1944</v>
      </c>
      <c r="B11" s="6">
        <v>22.952999999999999</v>
      </c>
      <c r="C11" s="6">
        <v>24.32</v>
      </c>
      <c r="D11" s="6">
        <v>25.736999999999998</v>
      </c>
      <c r="E11" s="6">
        <v>27.206</v>
      </c>
      <c r="F11" s="6">
        <v>28.725999999999999</v>
      </c>
      <c r="G11" s="6">
        <v>30.295999999999999</v>
      </c>
      <c r="H11" s="6">
        <v>31.917999999999999</v>
      </c>
      <c r="I11" s="6">
        <v>33.591000000000001</v>
      </c>
      <c r="J11" s="6">
        <v>35.314</v>
      </c>
      <c r="K11" s="6">
        <v>37.088000000000001</v>
      </c>
      <c r="L11" s="6">
        <v>38.912999999999997</v>
      </c>
      <c r="M11" s="6">
        <v>40.79</v>
      </c>
      <c r="N11" s="6">
        <v>42.722000000000001</v>
      </c>
      <c r="O11" s="6">
        <v>44.709000000000003</v>
      </c>
      <c r="P11" s="6">
        <v>46.753</v>
      </c>
      <c r="Q11" s="6">
        <v>48.853999999999999</v>
      </c>
      <c r="R11" s="6">
        <v>51.012999999999998</v>
      </c>
      <c r="S11" s="6">
        <v>53.231000000000002</v>
      </c>
      <c r="T11" s="6">
        <v>55.509</v>
      </c>
      <c r="U11" s="6">
        <v>57.847999999999999</v>
      </c>
      <c r="V11" s="6">
        <v>60.247999999999998</v>
      </c>
    </row>
    <row r="12" spans="1:22" x14ac:dyDescent="0.2">
      <c r="A12" s="7">
        <f t="shared" si="1"/>
        <v>1945</v>
      </c>
      <c r="B12" s="6">
        <v>23.045000000000002</v>
      </c>
      <c r="C12" s="6">
        <v>24.416</v>
      </c>
      <c r="D12" s="6">
        <v>25.838000000000001</v>
      </c>
      <c r="E12" s="6">
        <v>27.31</v>
      </c>
      <c r="F12" s="6">
        <v>28.834</v>
      </c>
      <c r="G12" s="6">
        <v>30.408999999999999</v>
      </c>
      <c r="H12" s="6">
        <v>32.034999999999997</v>
      </c>
      <c r="I12" s="6">
        <v>33.713000000000001</v>
      </c>
      <c r="J12" s="6">
        <v>35.442</v>
      </c>
      <c r="K12" s="6">
        <v>37.222000000000001</v>
      </c>
      <c r="L12" s="6">
        <v>39.054000000000002</v>
      </c>
      <c r="M12" s="6">
        <v>40.936999999999998</v>
      </c>
      <c r="N12" s="6">
        <v>42.872999999999998</v>
      </c>
      <c r="O12" s="6">
        <v>44.865000000000002</v>
      </c>
      <c r="P12" s="6">
        <v>46.911999999999999</v>
      </c>
      <c r="Q12" s="6">
        <v>49.018000000000001</v>
      </c>
      <c r="R12" s="6">
        <v>51.180999999999997</v>
      </c>
      <c r="S12" s="6">
        <v>53.402999999999999</v>
      </c>
      <c r="T12" s="6">
        <v>55.685000000000002</v>
      </c>
      <c r="U12" s="6">
        <v>58.027999999999999</v>
      </c>
      <c r="V12" s="6">
        <v>60.433</v>
      </c>
    </row>
    <row r="13" spans="1:22" x14ac:dyDescent="0.2">
      <c r="A13" s="7">
        <f t="shared" si="1"/>
        <v>1946</v>
      </c>
      <c r="B13" s="6">
        <v>23.132999999999999</v>
      </c>
      <c r="C13" s="6">
        <v>24.507000000000001</v>
      </c>
      <c r="D13" s="6">
        <v>25.931999999999999</v>
      </c>
      <c r="E13" s="6">
        <v>27.408000000000001</v>
      </c>
      <c r="F13" s="6">
        <v>28.934999999999999</v>
      </c>
      <c r="G13" s="6">
        <v>30.513000000000002</v>
      </c>
      <c r="H13" s="6">
        <v>32.143999999999998</v>
      </c>
      <c r="I13" s="6">
        <v>33.825000000000003</v>
      </c>
      <c r="J13" s="6">
        <v>35.558999999999997</v>
      </c>
      <c r="K13" s="6">
        <v>37.344000000000001</v>
      </c>
      <c r="L13" s="6">
        <v>39.182000000000002</v>
      </c>
      <c r="M13" s="6">
        <v>41.070999999999998</v>
      </c>
      <c r="N13" s="6">
        <v>43.012999999999998</v>
      </c>
      <c r="O13" s="6">
        <v>45.009</v>
      </c>
      <c r="P13" s="6">
        <v>47.06</v>
      </c>
      <c r="Q13" s="6">
        <v>49.168999999999997</v>
      </c>
      <c r="R13" s="6">
        <v>51.335999999999999</v>
      </c>
      <c r="S13" s="6">
        <v>53.561999999999998</v>
      </c>
      <c r="T13" s="6">
        <v>55.847999999999999</v>
      </c>
      <c r="U13" s="6">
        <v>58.195</v>
      </c>
      <c r="V13" s="6">
        <v>60.603999999999999</v>
      </c>
    </row>
    <row r="14" spans="1:22" x14ac:dyDescent="0.2">
      <c r="A14" s="7">
        <f t="shared" si="1"/>
        <v>1947</v>
      </c>
      <c r="B14" s="6">
        <v>23.215</v>
      </c>
      <c r="C14" s="6">
        <v>24.591999999999999</v>
      </c>
      <c r="D14" s="6">
        <v>26.02</v>
      </c>
      <c r="E14" s="6">
        <v>27.498999999999999</v>
      </c>
      <c r="F14" s="6">
        <v>29.029</v>
      </c>
      <c r="G14" s="6">
        <v>30.61</v>
      </c>
      <c r="H14" s="6">
        <v>32.244</v>
      </c>
      <c r="I14" s="6">
        <v>33.929000000000002</v>
      </c>
      <c r="J14" s="6">
        <v>35.665999999999997</v>
      </c>
      <c r="K14" s="6">
        <v>37.456000000000003</v>
      </c>
      <c r="L14" s="6">
        <v>39.298000000000002</v>
      </c>
      <c r="M14" s="6">
        <v>41.192</v>
      </c>
      <c r="N14" s="6">
        <v>43.14</v>
      </c>
      <c r="O14" s="6">
        <v>45.140999999999998</v>
      </c>
      <c r="P14" s="6">
        <v>47.195999999999998</v>
      </c>
      <c r="Q14" s="6">
        <v>49.308999999999997</v>
      </c>
      <c r="R14" s="6">
        <v>51.478999999999999</v>
      </c>
      <c r="S14" s="6">
        <v>53.709000000000003</v>
      </c>
      <c r="T14" s="6">
        <v>55.997999999999998</v>
      </c>
      <c r="U14" s="6">
        <v>58.348999999999997</v>
      </c>
      <c r="V14" s="6">
        <v>60.762</v>
      </c>
    </row>
    <row r="15" spans="1:22" x14ac:dyDescent="0.2">
      <c r="A15" s="7">
        <f t="shared" si="1"/>
        <v>1948</v>
      </c>
      <c r="B15" s="6">
        <v>23.292999999999999</v>
      </c>
      <c r="C15" s="6">
        <v>24.672000000000001</v>
      </c>
      <c r="D15" s="6">
        <v>26.103000000000002</v>
      </c>
      <c r="E15" s="6">
        <v>27.584</v>
      </c>
      <c r="F15" s="6">
        <v>29.117000000000001</v>
      </c>
      <c r="G15" s="6">
        <v>30.701000000000001</v>
      </c>
      <c r="H15" s="6">
        <v>32.337000000000003</v>
      </c>
      <c r="I15" s="6">
        <v>34.024999999999999</v>
      </c>
      <c r="J15" s="6">
        <v>35.765000000000001</v>
      </c>
      <c r="K15" s="6">
        <v>37.558</v>
      </c>
      <c r="L15" s="6">
        <v>39.402999999999999</v>
      </c>
      <c r="M15" s="6">
        <v>41.302</v>
      </c>
      <c r="N15" s="6">
        <v>43.253999999999998</v>
      </c>
      <c r="O15" s="6">
        <v>45.261000000000003</v>
      </c>
      <c r="P15" s="6">
        <v>47.320999999999998</v>
      </c>
      <c r="Q15" s="6">
        <v>49.436999999999998</v>
      </c>
      <c r="R15" s="6">
        <v>51.610999999999997</v>
      </c>
      <c r="S15" s="6">
        <v>53.844000000000001</v>
      </c>
      <c r="T15" s="6">
        <v>56.137</v>
      </c>
      <c r="U15" s="6">
        <v>58.491</v>
      </c>
      <c r="V15" s="6">
        <v>60.906999999999996</v>
      </c>
    </row>
    <row r="16" spans="1:22" x14ac:dyDescent="0.2">
      <c r="A16" s="7">
        <f t="shared" si="1"/>
        <v>1949</v>
      </c>
      <c r="B16" s="6">
        <v>23.369</v>
      </c>
      <c r="C16" s="6">
        <v>24.75</v>
      </c>
      <c r="D16" s="6">
        <v>26.183</v>
      </c>
      <c r="E16" s="6">
        <v>27.667000000000002</v>
      </c>
      <c r="F16" s="6">
        <v>29.201000000000001</v>
      </c>
      <c r="G16" s="6">
        <v>30.788</v>
      </c>
      <c r="H16" s="6">
        <v>32.426000000000002</v>
      </c>
      <c r="I16" s="6">
        <v>34.116</v>
      </c>
      <c r="J16" s="6">
        <v>35.859000000000002</v>
      </c>
      <c r="K16" s="6">
        <v>37.654000000000003</v>
      </c>
      <c r="L16" s="6">
        <v>39.503</v>
      </c>
      <c r="M16" s="6">
        <v>41.405000000000001</v>
      </c>
      <c r="N16" s="6">
        <v>43.360999999999997</v>
      </c>
      <c r="O16" s="6">
        <v>45.371000000000002</v>
      </c>
      <c r="P16" s="6">
        <v>47.436999999999998</v>
      </c>
      <c r="Q16" s="6">
        <v>49.558</v>
      </c>
      <c r="R16" s="6">
        <v>51.734999999999999</v>
      </c>
      <c r="S16" s="6">
        <v>53.970999999999997</v>
      </c>
      <c r="T16" s="6">
        <v>56.267000000000003</v>
      </c>
      <c r="U16" s="6">
        <v>58.624000000000002</v>
      </c>
      <c r="V16" s="6">
        <v>61.043999999999997</v>
      </c>
    </row>
    <row r="17" spans="1:22" x14ac:dyDescent="0.2">
      <c r="A17" s="7">
        <f t="shared" si="1"/>
        <v>1950</v>
      </c>
      <c r="B17" s="6">
        <v>23.445</v>
      </c>
      <c r="C17" s="6">
        <v>24.827999999999999</v>
      </c>
      <c r="D17" s="6">
        <v>26.263000000000002</v>
      </c>
      <c r="E17" s="6">
        <v>27.748999999999999</v>
      </c>
      <c r="F17" s="6">
        <v>29.285</v>
      </c>
      <c r="G17" s="6">
        <v>30.873999999999999</v>
      </c>
      <c r="H17" s="6">
        <v>32.514000000000003</v>
      </c>
      <c r="I17" s="6">
        <v>34.206000000000003</v>
      </c>
      <c r="J17" s="6">
        <v>35.951000000000001</v>
      </c>
      <c r="K17" s="6">
        <v>37.749000000000002</v>
      </c>
      <c r="L17" s="6">
        <v>39.6</v>
      </c>
      <c r="M17" s="6">
        <v>41.505000000000003</v>
      </c>
      <c r="N17" s="6">
        <v>43.463999999999999</v>
      </c>
      <c r="O17" s="6">
        <v>45.478999999999999</v>
      </c>
      <c r="P17" s="6">
        <v>47.548000000000002</v>
      </c>
      <c r="Q17" s="6">
        <v>49.673999999999999</v>
      </c>
      <c r="R17" s="6">
        <v>51.856000000000002</v>
      </c>
      <c r="S17" s="6">
        <v>54.094999999999999</v>
      </c>
      <c r="T17" s="6">
        <v>56.393999999999998</v>
      </c>
      <c r="U17" s="6">
        <v>58.755000000000003</v>
      </c>
      <c r="V17" s="6">
        <v>61.177</v>
      </c>
    </row>
    <row r="18" spans="1:22" x14ac:dyDescent="0.2">
      <c r="A18" s="7">
        <f t="shared" si="1"/>
        <v>1951</v>
      </c>
      <c r="B18" s="6">
        <v>23.523</v>
      </c>
      <c r="C18" s="6">
        <v>24.908999999999999</v>
      </c>
      <c r="D18" s="6">
        <v>26.344999999999999</v>
      </c>
      <c r="E18" s="6">
        <v>27.832999999999998</v>
      </c>
      <c r="F18" s="6">
        <v>29.372</v>
      </c>
      <c r="G18" s="6">
        <v>30.963000000000001</v>
      </c>
      <c r="H18" s="6">
        <v>32.604999999999997</v>
      </c>
      <c r="I18" s="6">
        <v>34.298999999999999</v>
      </c>
      <c r="J18" s="6">
        <v>36.046999999999997</v>
      </c>
      <c r="K18" s="6">
        <v>37.847000000000001</v>
      </c>
      <c r="L18" s="6">
        <v>39.700000000000003</v>
      </c>
      <c r="M18" s="6">
        <v>41.607999999999997</v>
      </c>
      <c r="N18" s="6">
        <v>43.57</v>
      </c>
      <c r="O18" s="6">
        <v>45.587000000000003</v>
      </c>
      <c r="P18" s="6">
        <v>47.661000000000001</v>
      </c>
      <c r="Q18" s="6">
        <v>49.790999999999997</v>
      </c>
      <c r="R18" s="6">
        <v>51.976999999999997</v>
      </c>
      <c r="S18" s="6">
        <v>54.220999999999997</v>
      </c>
      <c r="T18" s="6">
        <v>56.524000000000001</v>
      </c>
      <c r="U18" s="6">
        <v>58.887999999999998</v>
      </c>
      <c r="V18" s="6">
        <v>61.314</v>
      </c>
    </row>
    <row r="19" spans="1:22" x14ac:dyDescent="0.2">
      <c r="A19" s="7">
        <f t="shared" si="1"/>
        <v>1952</v>
      </c>
      <c r="B19" s="6">
        <v>23.603999999999999</v>
      </c>
      <c r="C19" s="6">
        <v>24.992999999999999</v>
      </c>
      <c r="D19" s="6">
        <v>26.431999999999999</v>
      </c>
      <c r="E19" s="6">
        <v>27.922000000000001</v>
      </c>
      <c r="F19" s="6">
        <v>29.463000000000001</v>
      </c>
      <c r="G19" s="6">
        <v>31.056000000000001</v>
      </c>
      <c r="H19" s="6">
        <v>32.701000000000001</v>
      </c>
      <c r="I19" s="6">
        <v>34.398000000000003</v>
      </c>
      <c r="J19" s="6">
        <v>36.146999999999998</v>
      </c>
      <c r="K19" s="6">
        <v>37.950000000000003</v>
      </c>
      <c r="L19" s="6">
        <v>39.805999999999997</v>
      </c>
      <c r="M19" s="6">
        <v>41.716000000000001</v>
      </c>
      <c r="N19" s="6">
        <v>43.682000000000002</v>
      </c>
      <c r="O19" s="6">
        <v>45.701999999999998</v>
      </c>
      <c r="P19" s="6">
        <v>47.779000000000003</v>
      </c>
      <c r="Q19" s="6">
        <v>49.912999999999997</v>
      </c>
      <c r="R19" s="6">
        <v>52.103999999999999</v>
      </c>
      <c r="S19" s="6">
        <v>54.353999999999999</v>
      </c>
      <c r="T19" s="6">
        <v>56.661000000000001</v>
      </c>
      <c r="U19" s="6">
        <v>59.029000000000003</v>
      </c>
      <c r="V19" s="6">
        <v>61.457999999999998</v>
      </c>
    </row>
    <row r="20" spans="1:22" x14ac:dyDescent="0.2">
      <c r="A20" s="7">
        <f t="shared" si="1"/>
        <v>1953</v>
      </c>
      <c r="B20" s="6">
        <v>23.69</v>
      </c>
      <c r="C20" s="6">
        <v>25.081</v>
      </c>
      <c r="D20" s="6">
        <v>26.523</v>
      </c>
      <c r="E20" s="6">
        <v>28.015999999999998</v>
      </c>
      <c r="F20" s="6">
        <v>29.561</v>
      </c>
      <c r="G20" s="6">
        <v>31.155999999999999</v>
      </c>
      <c r="H20" s="6">
        <v>32.804000000000002</v>
      </c>
      <c r="I20" s="6">
        <v>34.503</v>
      </c>
      <c r="J20" s="6">
        <v>36.256</v>
      </c>
      <c r="K20" s="6">
        <v>38.061</v>
      </c>
      <c r="L20" s="6">
        <v>39.92</v>
      </c>
      <c r="M20" s="6">
        <v>41.832999999999998</v>
      </c>
      <c r="N20" s="6">
        <v>43.802</v>
      </c>
      <c r="O20" s="6">
        <v>45.826000000000001</v>
      </c>
      <c r="P20" s="6">
        <v>47.905999999999999</v>
      </c>
      <c r="Q20" s="6">
        <v>50.043999999999997</v>
      </c>
      <c r="R20" s="6">
        <v>52.24</v>
      </c>
      <c r="S20" s="6">
        <v>54.494</v>
      </c>
      <c r="T20" s="6">
        <v>56.807000000000002</v>
      </c>
      <c r="U20" s="6">
        <v>59.18</v>
      </c>
      <c r="V20" s="6">
        <v>61.613999999999997</v>
      </c>
    </row>
    <row r="21" spans="1:22" x14ac:dyDescent="0.2">
      <c r="A21" s="7">
        <f t="shared" si="1"/>
        <v>1954</v>
      </c>
      <c r="B21" s="6">
        <v>23.78</v>
      </c>
      <c r="C21" s="6">
        <v>25.175000000000001</v>
      </c>
      <c r="D21" s="6">
        <v>26.62</v>
      </c>
      <c r="E21" s="6">
        <v>28.117000000000001</v>
      </c>
      <c r="F21" s="6">
        <v>29.664000000000001</v>
      </c>
      <c r="G21" s="6">
        <v>31.263000000000002</v>
      </c>
      <c r="H21" s="6">
        <v>32.912999999999997</v>
      </c>
      <c r="I21" s="6">
        <v>34.616</v>
      </c>
      <c r="J21" s="6">
        <v>36.372</v>
      </c>
      <c r="K21" s="6">
        <v>38.18</v>
      </c>
      <c r="L21" s="6">
        <v>40.042999999999999</v>
      </c>
      <c r="M21" s="6">
        <v>41.959000000000003</v>
      </c>
      <c r="N21" s="6">
        <v>43.930999999999997</v>
      </c>
      <c r="O21" s="6">
        <v>45.959000000000003</v>
      </c>
      <c r="P21" s="6">
        <v>48.042999999999999</v>
      </c>
      <c r="Q21" s="6">
        <v>50.185000000000002</v>
      </c>
      <c r="R21" s="6">
        <v>52.384999999999998</v>
      </c>
      <c r="S21" s="6">
        <v>54.643999999999998</v>
      </c>
      <c r="T21" s="6">
        <v>56.963000000000001</v>
      </c>
      <c r="U21" s="6">
        <v>59.343000000000004</v>
      </c>
      <c r="V21" s="6">
        <v>61.783000000000001</v>
      </c>
    </row>
    <row r="22" spans="1:22" x14ac:dyDescent="0.2">
      <c r="A22" s="7">
        <f t="shared" si="1"/>
        <v>1955</v>
      </c>
      <c r="B22" s="6">
        <v>23.873999999999999</v>
      </c>
      <c r="C22" s="6">
        <v>25.273</v>
      </c>
      <c r="D22" s="6">
        <v>26.722000000000001</v>
      </c>
      <c r="E22" s="6">
        <v>28.222000000000001</v>
      </c>
      <c r="F22" s="6">
        <v>29.773</v>
      </c>
      <c r="G22" s="6">
        <v>31.375</v>
      </c>
      <c r="H22" s="6">
        <v>33.029000000000003</v>
      </c>
      <c r="I22" s="6">
        <v>34.735999999999997</v>
      </c>
      <c r="J22" s="6">
        <v>36.494999999999997</v>
      </c>
      <c r="K22" s="79">
        <v>38.307000000000002</v>
      </c>
      <c r="L22" s="6">
        <v>40.173000000000002</v>
      </c>
      <c r="M22" s="6">
        <v>42.093000000000004</v>
      </c>
      <c r="N22" s="6">
        <v>44.069000000000003</v>
      </c>
      <c r="O22" s="6">
        <v>46.1</v>
      </c>
      <c r="P22" s="6">
        <v>48.189</v>
      </c>
      <c r="Q22" s="6">
        <v>50.335000000000001</v>
      </c>
      <c r="R22" s="6">
        <v>52.54</v>
      </c>
      <c r="S22" s="6">
        <v>54.804000000000002</v>
      </c>
      <c r="T22" s="6">
        <v>57.128999999999998</v>
      </c>
      <c r="U22" s="6">
        <v>59.514000000000003</v>
      </c>
      <c r="V22" s="6">
        <v>61.960999999999999</v>
      </c>
    </row>
    <row r="23" spans="1:22" x14ac:dyDescent="0.2">
      <c r="A23" s="7">
        <f t="shared" si="1"/>
        <v>1956</v>
      </c>
      <c r="B23" s="6">
        <v>23.972000000000001</v>
      </c>
      <c r="C23" s="6">
        <v>25.373999999999999</v>
      </c>
      <c r="D23" s="6">
        <v>26.827000000000002</v>
      </c>
      <c r="E23" s="6">
        <v>28.331</v>
      </c>
      <c r="F23" s="6">
        <v>29.885000000000002</v>
      </c>
      <c r="G23" s="6">
        <v>31.492000000000001</v>
      </c>
      <c r="H23" s="6">
        <v>33.15</v>
      </c>
      <c r="I23" s="6">
        <v>34.86</v>
      </c>
      <c r="J23" s="6">
        <v>36.622999999999998</v>
      </c>
      <c r="K23" s="6">
        <v>38.44</v>
      </c>
      <c r="L23" s="6">
        <v>40.308999999999997</v>
      </c>
      <c r="M23" s="6">
        <v>42.234000000000002</v>
      </c>
      <c r="N23" s="6">
        <v>44.213000000000001</v>
      </c>
      <c r="O23" s="6">
        <v>46.249000000000002</v>
      </c>
      <c r="P23" s="6">
        <v>48.341999999999999</v>
      </c>
      <c r="Q23" s="6">
        <v>50.491999999999997</v>
      </c>
      <c r="R23" s="6">
        <v>52.701999999999998</v>
      </c>
      <c r="S23" s="6">
        <v>54.970999999999997</v>
      </c>
      <c r="T23" s="6">
        <v>57.301000000000002</v>
      </c>
      <c r="U23" s="6">
        <v>59.692</v>
      </c>
      <c r="V23" s="6">
        <v>62.146000000000001</v>
      </c>
    </row>
    <row r="24" spans="1:22" x14ac:dyDescent="0.2">
      <c r="A24" s="7">
        <f t="shared" si="1"/>
        <v>1957</v>
      </c>
      <c r="B24" s="6">
        <v>24.07</v>
      </c>
      <c r="C24" s="6">
        <v>25.477</v>
      </c>
      <c r="D24" s="6">
        <v>26.934000000000001</v>
      </c>
      <c r="E24" s="6">
        <v>28.442</v>
      </c>
      <c r="F24" s="6">
        <v>30.001000000000001</v>
      </c>
      <c r="G24" s="6">
        <v>31.611000000000001</v>
      </c>
      <c r="H24" s="6">
        <v>33.273000000000003</v>
      </c>
      <c r="I24" s="6">
        <v>34.988</v>
      </c>
      <c r="J24" s="6">
        <v>36.755000000000003</v>
      </c>
      <c r="K24" s="6">
        <v>38.576000000000001</v>
      </c>
      <c r="L24" s="6">
        <v>40.450000000000003</v>
      </c>
      <c r="M24" s="6">
        <v>42.378</v>
      </c>
      <c r="N24" s="6">
        <v>44.362000000000002</v>
      </c>
      <c r="O24" s="6">
        <v>46.402000000000001</v>
      </c>
      <c r="P24" s="6">
        <v>48.499000000000002</v>
      </c>
      <c r="Q24" s="6">
        <v>50.654000000000003</v>
      </c>
      <c r="R24" s="6">
        <v>52.869</v>
      </c>
      <c r="S24" s="6">
        <v>55.143000000000001</v>
      </c>
      <c r="T24" s="6">
        <v>57.478000000000002</v>
      </c>
      <c r="U24" s="6">
        <v>59.875</v>
      </c>
      <c r="V24" s="6">
        <v>62.335000000000001</v>
      </c>
    </row>
    <row r="25" spans="1:22" x14ac:dyDescent="0.2">
      <c r="A25" s="7">
        <f t="shared" si="1"/>
        <v>1958</v>
      </c>
      <c r="B25" s="6">
        <v>24.17</v>
      </c>
      <c r="C25" s="6">
        <v>25.581</v>
      </c>
      <c r="D25" s="6">
        <v>27.042000000000002</v>
      </c>
      <c r="E25" s="6">
        <v>28.553999999999998</v>
      </c>
      <c r="F25" s="6">
        <v>30.117000000000001</v>
      </c>
      <c r="G25" s="6">
        <v>31.731999999999999</v>
      </c>
      <c r="H25" s="6">
        <v>33.398000000000003</v>
      </c>
      <c r="I25" s="6">
        <v>35.116999999999997</v>
      </c>
      <c r="J25" s="6">
        <v>36.887999999999998</v>
      </c>
      <c r="K25" s="6">
        <v>38.713000000000001</v>
      </c>
      <c r="L25" s="6">
        <v>40.591000000000001</v>
      </c>
      <c r="M25" s="6">
        <v>42.524000000000001</v>
      </c>
      <c r="N25" s="6">
        <v>44.512</v>
      </c>
      <c r="O25" s="6">
        <v>46.557000000000002</v>
      </c>
      <c r="P25" s="6">
        <v>48.658000000000001</v>
      </c>
      <c r="Q25" s="6">
        <v>50.817999999999998</v>
      </c>
      <c r="R25" s="6">
        <v>53.036999999999999</v>
      </c>
      <c r="S25" s="6">
        <v>55.317</v>
      </c>
      <c r="T25" s="6">
        <v>57.656999999999996</v>
      </c>
      <c r="U25" s="6">
        <v>60.06</v>
      </c>
      <c r="V25" s="6">
        <v>62.524999999999999</v>
      </c>
    </row>
    <row r="26" spans="1:22" x14ac:dyDescent="0.2">
      <c r="A26" s="7">
        <f t="shared" si="1"/>
        <v>1959</v>
      </c>
      <c r="B26" s="6">
        <v>24.268999999999998</v>
      </c>
      <c r="C26" s="6">
        <v>25.684000000000001</v>
      </c>
      <c r="D26" s="6">
        <v>27.15</v>
      </c>
      <c r="E26" s="6">
        <v>28.666</v>
      </c>
      <c r="F26" s="6">
        <v>30.234000000000002</v>
      </c>
      <c r="G26" s="6">
        <v>31.852</v>
      </c>
      <c r="H26" s="6">
        <v>33.523000000000003</v>
      </c>
      <c r="I26" s="6">
        <v>35.246000000000002</v>
      </c>
      <c r="J26" s="6">
        <v>37.021000000000001</v>
      </c>
      <c r="K26" s="6">
        <v>38.85</v>
      </c>
      <c r="L26" s="6">
        <v>40.732999999999997</v>
      </c>
      <c r="M26" s="6">
        <v>42.67</v>
      </c>
      <c r="N26" s="6">
        <v>44.662999999999997</v>
      </c>
      <c r="O26" s="6">
        <v>46.710999999999999</v>
      </c>
      <c r="P26" s="6">
        <v>48.817999999999998</v>
      </c>
      <c r="Q26" s="6">
        <v>50.981999999999999</v>
      </c>
      <c r="R26" s="6">
        <v>53.206000000000003</v>
      </c>
      <c r="S26" s="6">
        <v>55.49</v>
      </c>
      <c r="T26" s="6">
        <v>57.835000000000001</v>
      </c>
      <c r="U26" s="6">
        <v>60.243000000000002</v>
      </c>
      <c r="V26" s="6">
        <v>62.713999999999999</v>
      </c>
    </row>
    <row r="27" spans="1:22" x14ac:dyDescent="0.2">
      <c r="A27" s="7">
        <f t="shared" si="1"/>
        <v>1960</v>
      </c>
      <c r="B27" s="6">
        <v>24.367999999999999</v>
      </c>
      <c r="C27" s="6">
        <v>25.786999999999999</v>
      </c>
      <c r="D27" s="6">
        <v>27.257000000000001</v>
      </c>
      <c r="E27" s="6">
        <v>28.777999999999999</v>
      </c>
      <c r="F27" s="6">
        <v>30.349</v>
      </c>
      <c r="G27" s="6">
        <v>31.972000000000001</v>
      </c>
      <c r="H27" s="6">
        <v>33.646999999999998</v>
      </c>
      <c r="I27" s="6">
        <v>35.374000000000002</v>
      </c>
      <c r="J27" s="6">
        <v>37.152999999999999</v>
      </c>
      <c r="K27" s="6">
        <v>38.985999999999997</v>
      </c>
      <c r="L27" s="6">
        <v>40.872999999999998</v>
      </c>
      <c r="M27" s="6">
        <v>42.814999999999998</v>
      </c>
      <c r="N27" s="6">
        <v>44.811</v>
      </c>
      <c r="O27" s="6">
        <v>46.865000000000002</v>
      </c>
      <c r="P27" s="6">
        <v>48.975000000000001</v>
      </c>
      <c r="Q27" s="6">
        <v>51.143999999999998</v>
      </c>
      <c r="R27" s="6">
        <v>53.372</v>
      </c>
      <c r="S27" s="6">
        <v>55.661000000000001</v>
      </c>
      <c r="T27" s="6">
        <v>58.011000000000003</v>
      </c>
      <c r="U27" s="6">
        <v>60.423000000000002</v>
      </c>
      <c r="V27" s="6">
        <v>62.899000000000001</v>
      </c>
    </row>
    <row r="28" spans="1:22" x14ac:dyDescent="0.2">
      <c r="A28" s="7">
        <f t="shared" si="1"/>
        <v>1961</v>
      </c>
      <c r="B28" s="6">
        <v>24.466000000000001</v>
      </c>
      <c r="C28" s="6">
        <v>25.888999999999999</v>
      </c>
      <c r="D28" s="6">
        <v>27.363</v>
      </c>
      <c r="E28" s="6">
        <v>28.888000000000002</v>
      </c>
      <c r="F28" s="6">
        <v>30.463000000000001</v>
      </c>
      <c r="G28" s="6">
        <v>32.090000000000003</v>
      </c>
      <c r="H28" s="6">
        <v>33.768999999999998</v>
      </c>
      <c r="I28" s="6">
        <v>35.5</v>
      </c>
      <c r="J28" s="6">
        <v>37.283999999999999</v>
      </c>
      <c r="K28" s="6">
        <v>39.121000000000002</v>
      </c>
      <c r="L28" s="6">
        <v>41.012</v>
      </c>
      <c r="M28" s="6">
        <v>42.957000000000001</v>
      </c>
      <c r="N28" s="6">
        <v>44.957999999999998</v>
      </c>
      <c r="O28" s="6">
        <v>47.015000000000001</v>
      </c>
      <c r="P28" s="6">
        <v>49.13</v>
      </c>
      <c r="Q28" s="6">
        <v>51.302999999999997</v>
      </c>
      <c r="R28" s="6">
        <v>53.536000000000001</v>
      </c>
      <c r="S28" s="6">
        <v>55.828000000000003</v>
      </c>
      <c r="T28" s="6">
        <v>58.183</v>
      </c>
      <c r="U28" s="6">
        <v>60.6</v>
      </c>
      <c r="V28" s="6">
        <v>63.081000000000003</v>
      </c>
    </row>
    <row r="29" spans="1:22" x14ac:dyDescent="0.2">
      <c r="A29" s="7">
        <f t="shared" si="1"/>
        <v>1962</v>
      </c>
      <c r="B29" s="6">
        <v>24.564</v>
      </c>
      <c r="C29" s="6">
        <v>25.991</v>
      </c>
      <c r="D29" s="6">
        <v>27.469000000000001</v>
      </c>
      <c r="E29" s="6">
        <v>28.997</v>
      </c>
      <c r="F29" s="6">
        <v>30.577000000000002</v>
      </c>
      <c r="G29" s="6">
        <v>32.207999999999998</v>
      </c>
      <c r="H29" s="6">
        <v>33.890999999999998</v>
      </c>
      <c r="I29" s="6">
        <v>35.625</v>
      </c>
      <c r="J29" s="6">
        <v>37.412999999999997</v>
      </c>
      <c r="K29" s="6">
        <v>39.253999999999998</v>
      </c>
      <c r="L29" s="6">
        <v>41.149000000000001</v>
      </c>
      <c r="M29" s="6">
        <v>43.097999999999999</v>
      </c>
      <c r="N29" s="6">
        <v>45.103000000000002</v>
      </c>
      <c r="O29" s="6">
        <v>47.164000000000001</v>
      </c>
      <c r="P29" s="6">
        <v>49.283000000000001</v>
      </c>
      <c r="Q29" s="6">
        <v>51.46</v>
      </c>
      <c r="R29" s="6">
        <v>53.697000000000003</v>
      </c>
      <c r="S29" s="6">
        <v>55.994</v>
      </c>
      <c r="T29" s="6">
        <v>58.351999999999997</v>
      </c>
      <c r="U29" s="6">
        <v>60.774000000000001</v>
      </c>
      <c r="V29" s="6">
        <v>63.259</v>
      </c>
    </row>
    <row r="30" spans="1:22" x14ac:dyDescent="0.2">
      <c r="A30" s="7">
        <f t="shared" si="1"/>
        <v>1963</v>
      </c>
      <c r="B30" s="6">
        <v>24.661000000000001</v>
      </c>
      <c r="C30" s="6">
        <v>26.093</v>
      </c>
      <c r="D30" s="6">
        <v>27.574999999999999</v>
      </c>
      <c r="E30" s="6">
        <v>29.106999999999999</v>
      </c>
      <c r="F30" s="6">
        <v>30.69</v>
      </c>
      <c r="G30" s="6">
        <v>32.325000000000003</v>
      </c>
      <c r="H30" s="6">
        <v>34.011000000000003</v>
      </c>
      <c r="I30" s="6">
        <v>35.75</v>
      </c>
      <c r="J30" s="6">
        <v>37.542000000000002</v>
      </c>
      <c r="K30" s="6">
        <v>39.386000000000003</v>
      </c>
      <c r="L30" s="6">
        <v>41.284999999999997</v>
      </c>
      <c r="M30" s="6">
        <v>43.238</v>
      </c>
      <c r="N30" s="6">
        <v>45.247</v>
      </c>
      <c r="O30" s="6">
        <v>47.311999999999998</v>
      </c>
      <c r="P30" s="6">
        <v>49.435000000000002</v>
      </c>
      <c r="Q30" s="6">
        <v>51.616</v>
      </c>
      <c r="R30" s="6">
        <v>53.856000000000002</v>
      </c>
      <c r="S30" s="6">
        <v>56.156999999999996</v>
      </c>
      <c r="T30" s="6">
        <v>58.52</v>
      </c>
      <c r="U30" s="6">
        <v>60.945999999999998</v>
      </c>
      <c r="V30" s="6">
        <v>63.435000000000002</v>
      </c>
    </row>
    <row r="31" spans="1:22" x14ac:dyDescent="0.2">
      <c r="A31" s="7">
        <f t="shared" si="1"/>
        <v>1964</v>
      </c>
      <c r="B31" s="6">
        <v>24.759</v>
      </c>
      <c r="C31" s="6">
        <v>26.195</v>
      </c>
      <c r="D31" s="6">
        <v>27.68</v>
      </c>
      <c r="E31" s="6">
        <v>29.216999999999999</v>
      </c>
      <c r="F31" s="6">
        <v>30.803999999999998</v>
      </c>
      <c r="G31" s="6">
        <v>32.442</v>
      </c>
      <c r="H31" s="6">
        <v>34.133000000000003</v>
      </c>
      <c r="I31" s="6">
        <v>35.875</v>
      </c>
      <c r="J31" s="6">
        <v>37.670999999999999</v>
      </c>
      <c r="K31" s="6">
        <v>39.518999999999998</v>
      </c>
      <c r="L31" s="6">
        <v>41.421999999999997</v>
      </c>
      <c r="M31" s="6">
        <v>43.378</v>
      </c>
      <c r="N31" s="6">
        <v>45.390999999999998</v>
      </c>
      <c r="O31" s="6">
        <v>47.46</v>
      </c>
      <c r="P31" s="6">
        <v>49.585999999999999</v>
      </c>
      <c r="Q31" s="6">
        <v>51.771000000000001</v>
      </c>
      <c r="R31" s="6">
        <v>54.015999999999998</v>
      </c>
      <c r="S31" s="6">
        <v>56.320999999999998</v>
      </c>
      <c r="T31" s="6">
        <v>58.686999999999998</v>
      </c>
      <c r="U31" s="6">
        <v>61.116999999999997</v>
      </c>
      <c r="V31" s="6">
        <v>63.61</v>
      </c>
    </row>
    <row r="32" spans="1:22" x14ac:dyDescent="0.2">
      <c r="A32" s="7">
        <f t="shared" si="1"/>
        <v>1965</v>
      </c>
      <c r="B32" s="6">
        <v>24.858000000000001</v>
      </c>
      <c r="C32" s="6">
        <v>26.297999999999998</v>
      </c>
      <c r="D32" s="6">
        <v>27.786999999999999</v>
      </c>
      <c r="E32" s="6">
        <v>29.327000000000002</v>
      </c>
      <c r="F32" s="6">
        <v>30.917999999999999</v>
      </c>
      <c r="G32" s="6">
        <v>32.561</v>
      </c>
      <c r="H32" s="6">
        <v>34.255000000000003</v>
      </c>
      <c r="I32" s="6">
        <v>36.000999999999998</v>
      </c>
      <c r="J32" s="6">
        <v>37.801000000000002</v>
      </c>
      <c r="K32" s="6">
        <v>39.652999999999999</v>
      </c>
      <c r="L32" s="6">
        <v>41.558999999999997</v>
      </c>
      <c r="M32" s="6">
        <v>43.52</v>
      </c>
      <c r="N32" s="6">
        <v>45.536000000000001</v>
      </c>
      <c r="O32" s="6">
        <v>47.609000000000002</v>
      </c>
      <c r="P32" s="6">
        <v>49.738999999999997</v>
      </c>
      <c r="Q32" s="6">
        <v>51.927999999999997</v>
      </c>
      <c r="R32" s="6">
        <v>54.176000000000002</v>
      </c>
      <c r="S32" s="6">
        <v>56.484999999999999</v>
      </c>
      <c r="T32" s="6">
        <v>58.856000000000002</v>
      </c>
      <c r="U32" s="6">
        <v>61.29</v>
      </c>
      <c r="V32" s="6">
        <v>63.786999999999999</v>
      </c>
    </row>
    <row r="33" spans="1:22" x14ac:dyDescent="0.2">
      <c r="A33" s="7">
        <f t="shared" si="1"/>
        <v>1966</v>
      </c>
      <c r="B33" s="6">
        <v>24.957999999999998</v>
      </c>
      <c r="C33" s="6">
        <v>26.402000000000001</v>
      </c>
      <c r="D33" s="6">
        <v>27.895</v>
      </c>
      <c r="E33" s="6">
        <v>29.44</v>
      </c>
      <c r="F33" s="6">
        <v>31.035</v>
      </c>
      <c r="G33" s="6">
        <v>32.680999999999997</v>
      </c>
      <c r="H33" s="6">
        <v>34.378999999999998</v>
      </c>
      <c r="I33" s="6">
        <v>36.130000000000003</v>
      </c>
      <c r="J33" s="6">
        <v>37.933</v>
      </c>
      <c r="K33" s="6">
        <v>39.789000000000001</v>
      </c>
      <c r="L33" s="6">
        <v>41.698999999999998</v>
      </c>
      <c r="M33" s="6">
        <v>43.664000000000001</v>
      </c>
      <c r="N33" s="6">
        <v>45.683999999999997</v>
      </c>
      <c r="O33" s="6">
        <v>47.761000000000003</v>
      </c>
      <c r="P33" s="6">
        <v>49.895000000000003</v>
      </c>
      <c r="Q33" s="6">
        <v>52.088000000000001</v>
      </c>
      <c r="R33" s="6">
        <v>54.341000000000001</v>
      </c>
      <c r="S33" s="6">
        <v>56.654000000000003</v>
      </c>
      <c r="T33" s="6">
        <v>59.027999999999999</v>
      </c>
      <c r="U33" s="6">
        <v>61.466000000000001</v>
      </c>
      <c r="V33" s="6">
        <v>63.968000000000004</v>
      </c>
    </row>
    <row r="34" spans="1:22" x14ac:dyDescent="0.2">
      <c r="A34" s="7">
        <f t="shared" si="1"/>
        <v>1967</v>
      </c>
      <c r="B34" s="6">
        <v>25.06</v>
      </c>
      <c r="C34" s="6">
        <v>26.507000000000001</v>
      </c>
      <c r="D34" s="6">
        <v>28.004999999999999</v>
      </c>
      <c r="E34" s="6">
        <v>29.553000000000001</v>
      </c>
      <c r="F34" s="6">
        <v>31.152999999999999</v>
      </c>
      <c r="G34" s="6">
        <v>32.802999999999997</v>
      </c>
      <c r="H34" s="6">
        <v>34.506</v>
      </c>
      <c r="I34" s="6">
        <v>36.26</v>
      </c>
      <c r="J34" s="6">
        <v>38.067</v>
      </c>
      <c r="K34" s="6">
        <v>39.927999999999997</v>
      </c>
      <c r="L34" s="6">
        <v>41.841999999999999</v>
      </c>
      <c r="M34" s="6">
        <v>43.811</v>
      </c>
      <c r="N34" s="6">
        <v>45.835999999999999</v>
      </c>
      <c r="O34" s="6">
        <v>47.917000000000002</v>
      </c>
      <c r="P34" s="6">
        <v>50.055</v>
      </c>
      <c r="Q34" s="6">
        <v>52.252000000000002</v>
      </c>
      <c r="R34" s="6">
        <v>54.509</v>
      </c>
      <c r="S34" s="6">
        <v>56.826000000000001</v>
      </c>
      <c r="T34" s="6">
        <v>59.204999999999998</v>
      </c>
      <c r="U34" s="6">
        <v>61.648000000000003</v>
      </c>
      <c r="V34" s="6">
        <v>64.153999999999996</v>
      </c>
    </row>
    <row r="35" spans="1:22" x14ac:dyDescent="0.2">
      <c r="A35" s="7">
        <f t="shared" si="1"/>
        <v>1968</v>
      </c>
      <c r="B35" s="6">
        <v>25.163</v>
      </c>
      <c r="C35" s="6">
        <v>26.614000000000001</v>
      </c>
      <c r="D35" s="6">
        <v>28.117000000000001</v>
      </c>
      <c r="E35" s="6">
        <v>29.669</v>
      </c>
      <c r="F35" s="6">
        <v>31.273</v>
      </c>
      <c r="G35" s="6">
        <v>32.927</v>
      </c>
      <c r="H35" s="6">
        <v>34.634</v>
      </c>
      <c r="I35" s="6">
        <v>36.393000000000001</v>
      </c>
      <c r="J35" s="6">
        <v>38.204999999999998</v>
      </c>
      <c r="K35" s="6">
        <v>40.07</v>
      </c>
      <c r="L35" s="6">
        <v>41.988</v>
      </c>
      <c r="M35" s="6">
        <v>43.962000000000003</v>
      </c>
      <c r="N35" s="6">
        <v>45.991</v>
      </c>
      <c r="O35" s="6">
        <v>48.076000000000001</v>
      </c>
      <c r="P35" s="6">
        <v>50.219000000000001</v>
      </c>
      <c r="Q35" s="6">
        <v>52.420999999999999</v>
      </c>
      <c r="R35" s="6">
        <v>54.682000000000002</v>
      </c>
      <c r="S35" s="6">
        <v>57.003999999999998</v>
      </c>
      <c r="T35" s="6">
        <v>59.387999999999998</v>
      </c>
      <c r="U35" s="6">
        <v>61.835000000000001</v>
      </c>
      <c r="V35" s="6">
        <v>64.346000000000004</v>
      </c>
    </row>
    <row r="36" spans="1:22" x14ac:dyDescent="0.2">
      <c r="A36" s="7">
        <f t="shared" si="1"/>
        <v>1969</v>
      </c>
      <c r="B36" s="6">
        <v>25.266999999999999</v>
      </c>
      <c r="C36" s="6">
        <v>26.722999999999999</v>
      </c>
      <c r="D36" s="6">
        <v>28.23</v>
      </c>
      <c r="E36" s="6">
        <v>29.786999999999999</v>
      </c>
      <c r="F36" s="6">
        <v>31.395</v>
      </c>
      <c r="G36" s="6">
        <v>33.054000000000002</v>
      </c>
      <c r="H36" s="6">
        <v>34.765000000000001</v>
      </c>
      <c r="I36" s="6">
        <v>36.529000000000003</v>
      </c>
      <c r="J36" s="6">
        <v>38.344999999999999</v>
      </c>
      <c r="K36" s="6">
        <v>40.215000000000003</v>
      </c>
      <c r="L36" s="6">
        <v>42.137999999999998</v>
      </c>
      <c r="M36" s="6">
        <v>44.116</v>
      </c>
      <c r="N36" s="6">
        <v>46.15</v>
      </c>
      <c r="O36" s="6">
        <v>48.24</v>
      </c>
      <c r="P36" s="6">
        <v>50.387999999999998</v>
      </c>
      <c r="Q36" s="6">
        <v>52.594999999999999</v>
      </c>
      <c r="R36" s="6">
        <v>54.860999999999997</v>
      </c>
      <c r="S36" s="6">
        <v>57.188000000000002</v>
      </c>
      <c r="T36" s="6">
        <v>59.576999999999998</v>
      </c>
      <c r="U36" s="6">
        <v>62.03</v>
      </c>
      <c r="V36" s="6">
        <v>64.546000000000006</v>
      </c>
    </row>
    <row r="37" spans="1:22" x14ac:dyDescent="0.2">
      <c r="A37" s="7">
        <f t="shared" si="1"/>
        <v>1970</v>
      </c>
      <c r="B37" s="6">
        <v>25.372</v>
      </c>
      <c r="C37" s="6">
        <v>26.832999999999998</v>
      </c>
      <c r="D37" s="6">
        <v>28.344000000000001</v>
      </c>
      <c r="E37" s="6">
        <v>29.905999999999999</v>
      </c>
      <c r="F37" s="6">
        <v>31.518000000000001</v>
      </c>
      <c r="G37" s="6">
        <v>33.182000000000002</v>
      </c>
      <c r="H37" s="6">
        <v>34.899000000000001</v>
      </c>
      <c r="I37" s="6">
        <v>36.667000000000002</v>
      </c>
      <c r="J37" s="6">
        <v>38.488</v>
      </c>
      <c r="K37" s="6">
        <v>40.363</v>
      </c>
      <c r="L37" s="6">
        <v>42.290999999999997</v>
      </c>
      <c r="M37" s="6">
        <v>44.274000000000001</v>
      </c>
      <c r="N37" s="6">
        <v>46.313000000000002</v>
      </c>
      <c r="O37" s="6">
        <v>48.408999999999999</v>
      </c>
      <c r="P37" s="6">
        <v>50.561999999999998</v>
      </c>
      <c r="Q37" s="6">
        <v>52.774000000000001</v>
      </c>
      <c r="R37" s="6">
        <v>55.045999999999999</v>
      </c>
      <c r="S37" s="6">
        <v>57.378</v>
      </c>
      <c r="T37" s="6">
        <v>59.773000000000003</v>
      </c>
      <c r="U37" s="6">
        <v>62.231000000000002</v>
      </c>
      <c r="V37" s="6">
        <v>64.753</v>
      </c>
    </row>
    <row r="38" spans="1:22" x14ac:dyDescent="0.2">
      <c r="A38" s="7">
        <f t="shared" si="1"/>
        <v>1971</v>
      </c>
      <c r="B38" s="6">
        <v>25.477</v>
      </c>
      <c r="C38" s="6">
        <v>26.943000000000001</v>
      </c>
      <c r="D38" s="6">
        <v>28.459</v>
      </c>
      <c r="E38" s="6">
        <v>30.024999999999999</v>
      </c>
      <c r="F38" s="6">
        <v>31.643000000000001</v>
      </c>
      <c r="G38" s="6">
        <v>33.311999999999998</v>
      </c>
      <c r="H38" s="6">
        <v>35.033000000000001</v>
      </c>
      <c r="I38" s="6">
        <v>36.805999999999997</v>
      </c>
      <c r="J38" s="6">
        <v>38.633000000000003</v>
      </c>
      <c r="K38" s="6">
        <v>40.512</v>
      </c>
      <c r="L38" s="6">
        <v>42.445999999999998</v>
      </c>
      <c r="M38" s="6">
        <v>44.435000000000002</v>
      </c>
      <c r="N38" s="6">
        <v>46.478999999999999</v>
      </c>
      <c r="O38" s="6">
        <v>48.58</v>
      </c>
      <c r="P38" s="6">
        <v>50.738999999999997</v>
      </c>
      <c r="Q38" s="6">
        <v>52.957000000000001</v>
      </c>
      <c r="R38" s="6">
        <v>55.234000000000002</v>
      </c>
      <c r="S38" s="6">
        <v>57.573</v>
      </c>
      <c r="T38" s="6">
        <v>59.973999999999997</v>
      </c>
      <c r="U38" s="6">
        <v>62.438000000000002</v>
      </c>
      <c r="V38" s="6">
        <v>64.965999999999994</v>
      </c>
    </row>
    <row r="39" spans="1:22" x14ac:dyDescent="0.2">
      <c r="A39" s="7">
        <f t="shared" si="1"/>
        <v>1972</v>
      </c>
      <c r="B39" s="6">
        <v>25.582000000000001</v>
      </c>
      <c r="C39" s="6">
        <v>27.053000000000001</v>
      </c>
      <c r="D39" s="6">
        <v>28.574000000000002</v>
      </c>
      <c r="E39" s="6">
        <v>30.145</v>
      </c>
      <c r="F39" s="6">
        <v>31.768000000000001</v>
      </c>
      <c r="G39" s="6">
        <v>33.442</v>
      </c>
      <c r="H39" s="6">
        <v>35.167999999999999</v>
      </c>
      <c r="I39" s="6">
        <v>36.947000000000003</v>
      </c>
      <c r="J39" s="6">
        <v>38.777999999999999</v>
      </c>
      <c r="K39" s="6">
        <v>40.662999999999997</v>
      </c>
      <c r="L39" s="6">
        <v>42.603000000000002</v>
      </c>
      <c r="M39" s="6">
        <v>44.597000000000001</v>
      </c>
      <c r="N39" s="6">
        <v>46.646999999999998</v>
      </c>
      <c r="O39" s="6">
        <v>48.753999999999998</v>
      </c>
      <c r="P39" s="6">
        <v>50.917999999999999</v>
      </c>
      <c r="Q39" s="6">
        <v>53.142000000000003</v>
      </c>
      <c r="R39" s="6">
        <v>55.426000000000002</v>
      </c>
      <c r="S39" s="6">
        <v>57.771000000000001</v>
      </c>
      <c r="T39" s="6">
        <v>60.177999999999997</v>
      </c>
      <c r="U39" s="6">
        <v>62.649000000000001</v>
      </c>
      <c r="V39" s="6">
        <v>65.183999999999997</v>
      </c>
    </row>
    <row r="40" spans="1:22" x14ac:dyDescent="0.2">
      <c r="A40" s="7">
        <f t="shared" si="1"/>
        <v>1973</v>
      </c>
      <c r="B40" s="6">
        <v>25.687999999999999</v>
      </c>
      <c r="C40" s="6">
        <v>27.163</v>
      </c>
      <c r="D40" s="6">
        <v>28.689</v>
      </c>
      <c r="E40" s="6">
        <v>30.265999999999998</v>
      </c>
      <c r="F40" s="6">
        <v>31.893000000000001</v>
      </c>
      <c r="G40" s="6">
        <v>33.572000000000003</v>
      </c>
      <c r="H40" s="6">
        <v>35.304000000000002</v>
      </c>
      <c r="I40" s="6">
        <v>37.088000000000001</v>
      </c>
      <c r="J40" s="6">
        <v>38.923999999999999</v>
      </c>
      <c r="K40" s="6">
        <v>40.814999999999998</v>
      </c>
      <c r="L40" s="6">
        <v>42.76</v>
      </c>
      <c r="M40" s="6">
        <v>44.76</v>
      </c>
      <c r="N40" s="6">
        <v>46.816000000000003</v>
      </c>
      <c r="O40" s="6">
        <v>48.929000000000002</v>
      </c>
      <c r="P40" s="6">
        <v>51.1</v>
      </c>
      <c r="Q40" s="6">
        <v>53.329000000000001</v>
      </c>
      <c r="R40" s="6">
        <v>55.62</v>
      </c>
      <c r="S40" s="6">
        <v>57.970999999999997</v>
      </c>
      <c r="T40" s="6">
        <v>60.384999999999998</v>
      </c>
      <c r="U40" s="6">
        <v>62.863</v>
      </c>
      <c r="V40" s="6">
        <v>65.406000000000006</v>
      </c>
    </row>
    <row r="41" spans="1:22" x14ac:dyDescent="0.2">
      <c r="A41" s="7">
        <f t="shared" si="1"/>
        <v>1974</v>
      </c>
      <c r="B41" s="6">
        <v>25.792999999999999</v>
      </c>
      <c r="C41" s="6">
        <v>27.273</v>
      </c>
      <c r="D41" s="6">
        <v>28.803999999999998</v>
      </c>
      <c r="E41" s="6">
        <v>30.385999999999999</v>
      </c>
      <c r="F41" s="6">
        <v>32.018000000000001</v>
      </c>
      <c r="G41" s="6">
        <v>33.703000000000003</v>
      </c>
      <c r="H41" s="6">
        <v>35.439</v>
      </c>
      <c r="I41" s="6">
        <v>37.228000000000002</v>
      </c>
      <c r="J41" s="6">
        <v>39.070999999999998</v>
      </c>
      <c r="K41" s="6">
        <v>40.966999999999999</v>
      </c>
      <c r="L41" s="6">
        <v>42.917000000000002</v>
      </c>
      <c r="M41" s="6">
        <v>44.923000000000002</v>
      </c>
      <c r="N41" s="6">
        <v>46.984999999999999</v>
      </c>
      <c r="O41" s="6">
        <v>49.103999999999999</v>
      </c>
      <c r="P41" s="6">
        <v>51.280999999999999</v>
      </c>
      <c r="Q41" s="6">
        <v>53.518000000000001</v>
      </c>
      <c r="R41" s="6">
        <v>55.814999999999998</v>
      </c>
      <c r="S41" s="6">
        <v>58.173000000000002</v>
      </c>
      <c r="T41" s="6">
        <v>60.594000000000001</v>
      </c>
      <c r="U41" s="6">
        <v>63.079000000000001</v>
      </c>
      <c r="V41" s="6">
        <v>65.629000000000005</v>
      </c>
    </row>
    <row r="42" spans="1:22" x14ac:dyDescent="0.2">
      <c r="A42" s="7">
        <f t="shared" si="1"/>
        <v>1975</v>
      </c>
      <c r="B42" s="6">
        <v>25.898</v>
      </c>
      <c r="C42" s="6">
        <v>27.382999999999999</v>
      </c>
      <c r="D42" s="6">
        <v>28.919</v>
      </c>
      <c r="E42" s="6">
        <v>30.504999999999999</v>
      </c>
      <c r="F42" s="6">
        <v>32.143000000000001</v>
      </c>
      <c r="G42" s="6">
        <v>33.832000000000001</v>
      </c>
      <c r="H42" s="6">
        <v>35.573999999999998</v>
      </c>
      <c r="I42" s="6">
        <v>37.369</v>
      </c>
      <c r="J42" s="6">
        <v>39.216000000000001</v>
      </c>
      <c r="K42" s="6">
        <v>41.118000000000002</v>
      </c>
      <c r="L42" s="6">
        <v>43.073999999999998</v>
      </c>
      <c r="M42" s="6">
        <v>45.085999999999999</v>
      </c>
      <c r="N42" s="6">
        <v>47.154000000000003</v>
      </c>
      <c r="O42" s="6">
        <v>49.279000000000003</v>
      </c>
      <c r="P42" s="6">
        <v>51.463000000000001</v>
      </c>
      <c r="Q42" s="6">
        <v>53.706000000000003</v>
      </c>
      <c r="R42" s="6">
        <v>56.01</v>
      </c>
      <c r="S42" s="6">
        <v>58.375</v>
      </c>
      <c r="T42" s="6">
        <v>60.804000000000002</v>
      </c>
      <c r="U42" s="6">
        <v>63.295999999999999</v>
      </c>
      <c r="V42" s="6">
        <v>65.853999999999999</v>
      </c>
    </row>
    <row r="43" spans="1:22" x14ac:dyDescent="0.2">
      <c r="A43" s="7">
        <f t="shared" si="1"/>
        <v>1976</v>
      </c>
      <c r="B43" s="6">
        <v>26.003</v>
      </c>
      <c r="C43" s="6">
        <v>27.492999999999999</v>
      </c>
      <c r="D43" s="6">
        <v>29.033999999999999</v>
      </c>
      <c r="E43" s="6">
        <v>30.625</v>
      </c>
      <c r="F43" s="6">
        <v>32.268000000000001</v>
      </c>
      <c r="G43" s="6">
        <v>33.962000000000003</v>
      </c>
      <c r="H43" s="6">
        <v>35.709000000000003</v>
      </c>
      <c r="I43" s="6">
        <v>37.509</v>
      </c>
      <c r="J43" s="6">
        <v>39.362000000000002</v>
      </c>
      <c r="K43" s="6">
        <v>41.268999999999998</v>
      </c>
      <c r="L43" s="6">
        <v>43.231000000000002</v>
      </c>
      <c r="M43" s="6">
        <v>45.247999999999998</v>
      </c>
      <c r="N43" s="6">
        <v>47.322000000000003</v>
      </c>
      <c r="O43" s="6">
        <v>49.454000000000001</v>
      </c>
      <c r="P43" s="6">
        <v>51.643999999999998</v>
      </c>
      <c r="Q43" s="6">
        <v>53.893000000000001</v>
      </c>
      <c r="R43" s="6">
        <v>56.204000000000001</v>
      </c>
      <c r="S43" s="6">
        <v>58.576999999999998</v>
      </c>
      <c r="T43" s="6">
        <v>61.012</v>
      </c>
      <c r="U43" s="6">
        <v>63.512999999999998</v>
      </c>
      <c r="V43" s="6">
        <v>66.078000000000003</v>
      </c>
    </row>
    <row r="44" spans="1:22" x14ac:dyDescent="0.2">
      <c r="A44" s="7">
        <f t="shared" si="1"/>
        <v>1977</v>
      </c>
      <c r="B44" s="6">
        <v>26.108000000000001</v>
      </c>
      <c r="C44" s="6">
        <v>27.603000000000002</v>
      </c>
      <c r="D44" s="6">
        <v>29.148</v>
      </c>
      <c r="E44" s="6">
        <v>30.744</v>
      </c>
      <c r="F44" s="6">
        <v>32.392000000000003</v>
      </c>
      <c r="G44" s="6">
        <v>34.091000000000001</v>
      </c>
      <c r="H44" s="6">
        <v>35.843000000000004</v>
      </c>
      <c r="I44" s="6">
        <v>37.648000000000003</v>
      </c>
      <c r="J44" s="6">
        <v>39.506999999999998</v>
      </c>
      <c r="K44" s="6">
        <v>41.418999999999997</v>
      </c>
      <c r="L44" s="6">
        <v>43.387</v>
      </c>
      <c r="M44" s="6">
        <v>45.41</v>
      </c>
      <c r="N44" s="6">
        <v>47.49</v>
      </c>
      <c r="O44" s="6">
        <v>49.628</v>
      </c>
      <c r="P44" s="6">
        <v>51.823999999999998</v>
      </c>
      <c r="Q44" s="6">
        <v>54.08</v>
      </c>
      <c r="R44" s="6">
        <v>56.398000000000003</v>
      </c>
      <c r="S44" s="6">
        <v>58.777000000000001</v>
      </c>
      <c r="T44" s="6">
        <v>61.22</v>
      </c>
      <c r="U44" s="6">
        <v>63.728000000000002</v>
      </c>
      <c r="V44" s="6">
        <v>66.302000000000007</v>
      </c>
    </row>
    <row r="45" spans="1:22" x14ac:dyDescent="0.2">
      <c r="A45" s="7">
        <f t="shared" si="1"/>
        <v>1978</v>
      </c>
      <c r="B45" s="6">
        <v>26.213000000000001</v>
      </c>
      <c r="C45" s="6">
        <v>27.713000000000001</v>
      </c>
      <c r="D45" s="6">
        <v>29.263000000000002</v>
      </c>
      <c r="E45" s="6">
        <v>30.864000000000001</v>
      </c>
      <c r="F45" s="6">
        <v>32.515999999999998</v>
      </c>
      <c r="G45" s="6">
        <v>34.220999999999997</v>
      </c>
      <c r="H45" s="6">
        <v>35.978000000000002</v>
      </c>
      <c r="I45" s="6">
        <v>37.787999999999997</v>
      </c>
      <c r="J45" s="6">
        <v>39.651000000000003</v>
      </c>
      <c r="K45" s="6">
        <v>41.569000000000003</v>
      </c>
      <c r="L45" s="6">
        <v>43.542000000000002</v>
      </c>
      <c r="M45" s="6">
        <v>45.570999999999998</v>
      </c>
      <c r="N45" s="6">
        <v>47.656999999999996</v>
      </c>
      <c r="O45" s="6">
        <v>49.801000000000002</v>
      </c>
      <c r="P45" s="6">
        <v>52.003</v>
      </c>
      <c r="Q45" s="6">
        <v>54.265999999999998</v>
      </c>
      <c r="R45" s="6">
        <v>56.59</v>
      </c>
      <c r="S45" s="6">
        <v>58.976999999999997</v>
      </c>
      <c r="T45" s="6">
        <v>61.427</v>
      </c>
      <c r="U45" s="6">
        <v>63.942</v>
      </c>
      <c r="V45" s="6">
        <v>66.522999999999996</v>
      </c>
    </row>
    <row r="46" spans="1:22" x14ac:dyDescent="0.2">
      <c r="A46" s="7">
        <f t="shared" si="1"/>
        <v>1979</v>
      </c>
      <c r="B46" s="6">
        <v>26.318000000000001</v>
      </c>
      <c r="C46" s="6">
        <v>27.821999999999999</v>
      </c>
      <c r="D46" s="6">
        <v>29.376999999999999</v>
      </c>
      <c r="E46" s="6">
        <v>30.983000000000001</v>
      </c>
      <c r="F46" s="6">
        <v>32.64</v>
      </c>
      <c r="G46" s="6">
        <v>34.35</v>
      </c>
      <c r="H46" s="6">
        <v>36.112000000000002</v>
      </c>
      <c r="I46" s="6">
        <v>37.927</v>
      </c>
      <c r="J46" s="6">
        <v>39.795999999999999</v>
      </c>
      <c r="K46" s="6">
        <v>41.719000000000001</v>
      </c>
      <c r="L46" s="6">
        <v>43.697000000000003</v>
      </c>
      <c r="M46" s="6">
        <v>45.731999999999999</v>
      </c>
      <c r="N46" s="6">
        <v>47.823</v>
      </c>
      <c r="O46" s="6">
        <v>49.972999999999999</v>
      </c>
      <c r="P46" s="6">
        <v>52.182000000000002</v>
      </c>
      <c r="Q46" s="6">
        <v>54.451000000000001</v>
      </c>
      <c r="R46" s="6">
        <v>56.780999999999999</v>
      </c>
      <c r="S46" s="6">
        <v>59.174999999999997</v>
      </c>
      <c r="T46" s="6">
        <v>61.631999999999998</v>
      </c>
      <c r="U46" s="6">
        <v>64.155000000000001</v>
      </c>
      <c r="V46" s="6">
        <v>66.744</v>
      </c>
    </row>
    <row r="47" spans="1:22" x14ac:dyDescent="0.2">
      <c r="A47" s="7">
        <f t="shared" si="1"/>
        <v>1980</v>
      </c>
      <c r="B47" s="6">
        <v>26.422000000000001</v>
      </c>
      <c r="C47" s="6">
        <v>27.931000000000001</v>
      </c>
      <c r="D47" s="6">
        <v>29.491</v>
      </c>
      <c r="E47" s="6">
        <v>31.102</v>
      </c>
      <c r="F47" s="6">
        <v>32.764000000000003</v>
      </c>
      <c r="G47" s="6">
        <v>34.478000000000002</v>
      </c>
      <c r="H47" s="6">
        <v>36.244999999999997</v>
      </c>
      <c r="I47" s="6">
        <v>38.066000000000003</v>
      </c>
      <c r="J47" s="6">
        <v>39.94</v>
      </c>
      <c r="K47" s="6">
        <v>41.868000000000002</v>
      </c>
      <c r="L47" s="6">
        <v>43.851999999999997</v>
      </c>
      <c r="M47" s="6">
        <v>45.892000000000003</v>
      </c>
      <c r="N47" s="6">
        <v>47.988999999999997</v>
      </c>
      <c r="O47" s="6">
        <v>50.145000000000003</v>
      </c>
      <c r="P47" s="6">
        <v>52.36</v>
      </c>
      <c r="Q47" s="6">
        <v>54.634999999999998</v>
      </c>
      <c r="R47" s="6">
        <v>56.972000000000001</v>
      </c>
      <c r="S47" s="6">
        <v>59.372</v>
      </c>
      <c r="T47" s="6">
        <v>61.835999999999999</v>
      </c>
      <c r="U47" s="6">
        <v>64.366</v>
      </c>
      <c r="V47" s="6">
        <v>66.962000000000003</v>
      </c>
    </row>
    <row r="48" spans="1:22" x14ac:dyDescent="0.2">
      <c r="A48" s="7">
        <f t="shared" si="1"/>
        <v>1981</v>
      </c>
      <c r="B48" s="6">
        <v>26.526</v>
      </c>
      <c r="C48" s="6">
        <v>28.04</v>
      </c>
      <c r="D48" s="6">
        <v>29.605</v>
      </c>
      <c r="E48" s="6">
        <v>31.22</v>
      </c>
      <c r="F48" s="6">
        <v>32.887</v>
      </c>
      <c r="G48" s="6">
        <v>34.606999999999999</v>
      </c>
      <c r="H48" s="6">
        <v>36.378999999999998</v>
      </c>
      <c r="I48" s="6">
        <v>38.204000000000001</v>
      </c>
      <c r="J48" s="6">
        <v>40.082999999999998</v>
      </c>
      <c r="K48" s="6">
        <v>42.017000000000003</v>
      </c>
      <c r="L48" s="6">
        <v>44.006999999999998</v>
      </c>
      <c r="M48" s="6">
        <v>46.052</v>
      </c>
      <c r="N48" s="6">
        <v>48.155000000000001</v>
      </c>
      <c r="O48" s="6">
        <v>50.316000000000003</v>
      </c>
      <c r="P48" s="6">
        <v>52.536999999999999</v>
      </c>
      <c r="Q48" s="6">
        <v>54.817999999999998</v>
      </c>
      <c r="R48" s="6">
        <v>57.161000000000001</v>
      </c>
      <c r="S48" s="6">
        <v>59.567999999999998</v>
      </c>
      <c r="T48" s="6">
        <v>62.039000000000001</v>
      </c>
      <c r="U48" s="6">
        <v>64.575999999999993</v>
      </c>
      <c r="V48" s="6">
        <v>67.179000000000002</v>
      </c>
    </row>
    <row r="49" spans="1:22" x14ac:dyDescent="0.2">
      <c r="A49" s="7">
        <f t="shared" si="1"/>
        <v>1982</v>
      </c>
      <c r="B49" s="6">
        <v>26.631</v>
      </c>
      <c r="C49" s="6">
        <v>28.149000000000001</v>
      </c>
      <c r="D49" s="6">
        <v>29.719000000000001</v>
      </c>
      <c r="E49" s="6">
        <v>31.338999999999999</v>
      </c>
      <c r="F49" s="6">
        <v>33.011000000000003</v>
      </c>
      <c r="G49" s="6">
        <v>34.734999999999999</v>
      </c>
      <c r="H49" s="6">
        <v>36.512</v>
      </c>
      <c r="I49" s="6">
        <v>38.341999999999999</v>
      </c>
      <c r="J49" s="6">
        <v>40.226999999999997</v>
      </c>
      <c r="K49" s="79">
        <v>42.165999999999997</v>
      </c>
      <c r="L49" s="6">
        <v>44.161000000000001</v>
      </c>
      <c r="M49" s="6">
        <v>46.212000000000003</v>
      </c>
      <c r="N49" s="6">
        <v>48.32</v>
      </c>
      <c r="O49" s="6">
        <v>50.487000000000002</v>
      </c>
      <c r="P49" s="6">
        <v>52.713999999999999</v>
      </c>
      <c r="Q49" s="6">
        <v>55.000999999999998</v>
      </c>
      <c r="R49" s="6">
        <v>57.350999999999999</v>
      </c>
      <c r="S49" s="6">
        <v>59.762999999999998</v>
      </c>
      <c r="T49" s="6">
        <v>62.241</v>
      </c>
      <c r="U49" s="6">
        <v>64.784999999999997</v>
      </c>
      <c r="V49" s="6">
        <v>67.394999999999996</v>
      </c>
    </row>
    <row r="50" spans="1:22" x14ac:dyDescent="0.2">
      <c r="A50" s="7">
        <f t="shared" si="1"/>
        <v>1983</v>
      </c>
      <c r="B50" s="6">
        <v>26.734999999999999</v>
      </c>
      <c r="C50" s="6">
        <v>28.257999999999999</v>
      </c>
      <c r="D50" s="6">
        <v>29.832000000000001</v>
      </c>
      <c r="E50" s="6">
        <v>31.457000000000001</v>
      </c>
      <c r="F50" s="6">
        <v>33.134</v>
      </c>
      <c r="G50" s="6">
        <v>34.863</v>
      </c>
      <c r="H50" s="6">
        <v>36.645000000000003</v>
      </c>
      <c r="I50" s="6">
        <v>38.481000000000002</v>
      </c>
      <c r="J50" s="6">
        <v>40.369999999999997</v>
      </c>
      <c r="K50" s="6">
        <v>42.314999999999998</v>
      </c>
      <c r="L50" s="6">
        <v>44.314999999999998</v>
      </c>
      <c r="M50" s="6">
        <v>46.371000000000002</v>
      </c>
      <c r="N50" s="6">
        <v>48.484999999999999</v>
      </c>
      <c r="O50" s="6">
        <v>50.658000000000001</v>
      </c>
      <c r="P50" s="6">
        <v>52.89</v>
      </c>
      <c r="Q50" s="6">
        <v>55.183</v>
      </c>
      <c r="R50" s="6">
        <v>57.539000000000001</v>
      </c>
      <c r="S50" s="6">
        <v>59.957999999999998</v>
      </c>
      <c r="T50" s="6">
        <v>62.442</v>
      </c>
      <c r="U50" s="6">
        <v>64.992999999999995</v>
      </c>
      <c r="V50" s="6">
        <v>67.61</v>
      </c>
    </row>
    <row r="51" spans="1:22" x14ac:dyDescent="0.2">
      <c r="A51" s="7">
        <f t="shared" si="1"/>
        <v>1984</v>
      </c>
      <c r="B51" s="6">
        <v>26.838999999999999</v>
      </c>
      <c r="C51" s="6">
        <v>28.367000000000001</v>
      </c>
      <c r="D51" s="6">
        <v>29.945</v>
      </c>
      <c r="E51" s="6">
        <v>31.574999999999999</v>
      </c>
      <c r="F51" s="6">
        <v>33.256999999999998</v>
      </c>
      <c r="G51" s="6">
        <v>34.991</v>
      </c>
      <c r="H51" s="6">
        <v>36.777999999999999</v>
      </c>
      <c r="I51" s="6">
        <v>38.618000000000002</v>
      </c>
      <c r="J51" s="6">
        <v>40.512999999999998</v>
      </c>
      <c r="K51" s="6">
        <v>42.463000000000001</v>
      </c>
      <c r="L51" s="6">
        <v>44.468000000000004</v>
      </c>
      <c r="M51" s="6">
        <v>46.53</v>
      </c>
      <c r="N51" s="6">
        <v>48.649000000000001</v>
      </c>
      <c r="O51" s="6">
        <v>50.828000000000003</v>
      </c>
      <c r="P51" s="6">
        <v>53.066000000000003</v>
      </c>
      <c r="Q51" s="6">
        <v>55.365000000000002</v>
      </c>
      <c r="R51" s="6">
        <v>57.726999999999997</v>
      </c>
      <c r="S51" s="6">
        <v>60.152999999999999</v>
      </c>
      <c r="T51" s="6">
        <v>62.643000000000001</v>
      </c>
      <c r="U51" s="6">
        <v>65.2</v>
      </c>
      <c r="V51" s="6">
        <v>67.825000000000003</v>
      </c>
    </row>
    <row r="52" spans="1:22" x14ac:dyDescent="0.2">
      <c r="A52" s="7">
        <f t="shared" si="1"/>
        <v>1985</v>
      </c>
      <c r="B52" s="6">
        <v>26.943000000000001</v>
      </c>
      <c r="C52" s="6">
        <v>28.475000000000001</v>
      </c>
      <c r="D52" s="6">
        <v>30.059000000000001</v>
      </c>
      <c r="E52" s="6">
        <v>31.693000000000001</v>
      </c>
      <c r="F52" s="6">
        <v>33.380000000000003</v>
      </c>
      <c r="G52" s="6">
        <v>35.118000000000002</v>
      </c>
      <c r="H52" s="6">
        <v>36.909999999999997</v>
      </c>
      <c r="I52" s="6">
        <v>38.756</v>
      </c>
      <c r="J52" s="6">
        <v>40.655999999999999</v>
      </c>
      <c r="K52" s="6">
        <v>42.61</v>
      </c>
      <c r="L52" s="6">
        <v>44.621000000000002</v>
      </c>
      <c r="M52" s="6">
        <v>46.688000000000002</v>
      </c>
      <c r="N52" s="6">
        <v>48.814</v>
      </c>
      <c r="O52" s="6">
        <v>50.997999999999998</v>
      </c>
      <c r="P52" s="6">
        <v>53.241999999999997</v>
      </c>
      <c r="Q52" s="6">
        <v>55.546999999999997</v>
      </c>
      <c r="R52" s="6">
        <v>57.914999999999999</v>
      </c>
      <c r="S52" s="6">
        <v>60.347000000000001</v>
      </c>
      <c r="T52" s="6">
        <v>62.844000000000001</v>
      </c>
      <c r="U52" s="6">
        <v>65.406999999999996</v>
      </c>
      <c r="V52" s="6">
        <v>68.039000000000001</v>
      </c>
    </row>
    <row r="53" spans="1:22" x14ac:dyDescent="0.2">
      <c r="A53" s="7">
        <f t="shared" si="1"/>
        <v>1986</v>
      </c>
      <c r="B53" s="6">
        <v>27.045999999999999</v>
      </c>
      <c r="C53" s="6">
        <v>28.584</v>
      </c>
      <c r="D53" s="6">
        <v>30.172000000000001</v>
      </c>
      <c r="E53" s="6">
        <v>31.811</v>
      </c>
      <c r="F53" s="6">
        <v>33.502000000000002</v>
      </c>
      <c r="G53" s="6">
        <v>35.246000000000002</v>
      </c>
      <c r="H53" s="6">
        <v>37.042999999999999</v>
      </c>
      <c r="I53" s="6">
        <v>38.893000000000001</v>
      </c>
      <c r="J53" s="6">
        <v>40.798000000000002</v>
      </c>
      <c r="K53" s="6">
        <v>42.758000000000003</v>
      </c>
      <c r="L53" s="6">
        <v>44.774000000000001</v>
      </c>
      <c r="M53" s="6">
        <v>46.847000000000001</v>
      </c>
      <c r="N53" s="6">
        <v>48.976999999999997</v>
      </c>
      <c r="O53" s="6">
        <v>51.167000000000002</v>
      </c>
      <c r="P53" s="6">
        <v>53.417000000000002</v>
      </c>
      <c r="Q53" s="6">
        <v>55.728000000000002</v>
      </c>
      <c r="R53" s="6">
        <v>58.101999999999997</v>
      </c>
      <c r="S53" s="6">
        <v>60.54</v>
      </c>
      <c r="T53" s="6">
        <v>63.043999999999997</v>
      </c>
      <c r="U53" s="6">
        <v>65.614000000000004</v>
      </c>
      <c r="V53" s="6">
        <v>68.251999999999995</v>
      </c>
    </row>
    <row r="54" spans="1:22" x14ac:dyDescent="0.2">
      <c r="A54" s="7">
        <f t="shared" si="1"/>
        <v>1987</v>
      </c>
      <c r="B54" s="6">
        <v>27.15</v>
      </c>
      <c r="C54" s="6">
        <v>28.692</v>
      </c>
      <c r="D54" s="6">
        <v>30.283999999999999</v>
      </c>
      <c r="E54" s="6">
        <v>31.928000000000001</v>
      </c>
      <c r="F54" s="6">
        <v>33.624000000000002</v>
      </c>
      <c r="G54" s="6">
        <v>35.372999999999998</v>
      </c>
      <c r="H54" s="6">
        <v>37.173999999999999</v>
      </c>
      <c r="I54" s="6">
        <v>39.03</v>
      </c>
      <c r="J54" s="6">
        <v>40.94</v>
      </c>
      <c r="K54" s="6">
        <v>42.905000000000001</v>
      </c>
      <c r="L54" s="6">
        <v>44.926000000000002</v>
      </c>
      <c r="M54" s="6">
        <v>47.005000000000003</v>
      </c>
      <c r="N54" s="6">
        <v>49.140999999999998</v>
      </c>
      <c r="O54" s="6">
        <v>51.335999999999999</v>
      </c>
      <c r="P54" s="6">
        <v>53.591999999999999</v>
      </c>
      <c r="Q54" s="6">
        <v>55.908999999999999</v>
      </c>
      <c r="R54" s="6">
        <v>58.289000000000001</v>
      </c>
      <c r="S54" s="6">
        <v>60.732999999999997</v>
      </c>
      <c r="T54" s="6">
        <v>63.243000000000002</v>
      </c>
      <c r="U54" s="6">
        <v>65.819999999999993</v>
      </c>
      <c r="V54" s="6">
        <v>68.465000000000003</v>
      </c>
    </row>
    <row r="55" spans="1:22" x14ac:dyDescent="0.2">
      <c r="A55" s="7">
        <f t="shared" si="1"/>
        <v>1988</v>
      </c>
      <c r="B55" s="6">
        <v>27.253</v>
      </c>
      <c r="C55" s="6">
        <v>28.8</v>
      </c>
      <c r="D55" s="6">
        <v>30.396999999999998</v>
      </c>
      <c r="E55" s="6">
        <v>32.045999999999999</v>
      </c>
      <c r="F55" s="6">
        <v>33.746000000000002</v>
      </c>
      <c r="G55" s="6">
        <v>35.5</v>
      </c>
      <c r="H55" s="6">
        <v>37.305999999999997</v>
      </c>
      <c r="I55" s="6">
        <v>39.167000000000002</v>
      </c>
      <c r="J55" s="6">
        <v>41.082000000000001</v>
      </c>
      <c r="K55" s="6">
        <v>43.052</v>
      </c>
      <c r="L55" s="6">
        <v>45.078000000000003</v>
      </c>
      <c r="M55" s="6">
        <v>47.161999999999999</v>
      </c>
      <c r="N55" s="6">
        <v>49.304000000000002</v>
      </c>
      <c r="O55" s="6">
        <v>51.505000000000003</v>
      </c>
      <c r="P55" s="6">
        <v>53.765999999999998</v>
      </c>
      <c r="Q55" s="6">
        <v>56.088999999999999</v>
      </c>
      <c r="R55" s="6">
        <v>58.475000000000001</v>
      </c>
      <c r="S55" s="6">
        <v>60.926000000000002</v>
      </c>
      <c r="T55" s="6">
        <v>63.442</v>
      </c>
      <c r="U55" s="6">
        <v>66.025000000000006</v>
      </c>
      <c r="V55" s="6">
        <v>68.677000000000007</v>
      </c>
    </row>
    <row r="56" spans="1:22" x14ac:dyDescent="0.2">
      <c r="A56" s="7">
        <f t="shared" si="1"/>
        <v>1989</v>
      </c>
      <c r="B56" s="6">
        <v>27.356000000000002</v>
      </c>
      <c r="C56" s="6">
        <v>28.907</v>
      </c>
      <c r="D56" s="6">
        <v>30.509</v>
      </c>
      <c r="E56" s="6">
        <v>32.162999999999997</v>
      </c>
      <c r="F56" s="6">
        <v>33.868000000000002</v>
      </c>
      <c r="G56" s="6">
        <v>35.625999999999998</v>
      </c>
      <c r="H56" s="6">
        <v>37.438000000000002</v>
      </c>
      <c r="I56" s="6">
        <v>39.302999999999997</v>
      </c>
      <c r="J56" s="6">
        <v>41.222999999999999</v>
      </c>
      <c r="K56" s="6">
        <v>43.198999999999998</v>
      </c>
      <c r="L56" s="6">
        <v>45.23</v>
      </c>
      <c r="M56" s="6">
        <v>47.319000000000003</v>
      </c>
      <c r="N56" s="6">
        <v>49.466000000000001</v>
      </c>
      <c r="O56" s="6">
        <v>51.673000000000002</v>
      </c>
      <c r="P56" s="6">
        <v>53.94</v>
      </c>
      <c r="Q56" s="6">
        <v>56.268999999999998</v>
      </c>
      <c r="R56" s="6">
        <v>58.661000000000001</v>
      </c>
      <c r="S56" s="6">
        <v>61.118000000000002</v>
      </c>
      <c r="T56" s="6">
        <v>63.64</v>
      </c>
      <c r="U56" s="6">
        <v>66.23</v>
      </c>
      <c r="V56" s="6">
        <v>68.888000000000005</v>
      </c>
    </row>
    <row r="57" spans="1:22" x14ac:dyDescent="0.2">
      <c r="A57" s="7">
        <f t="shared" si="1"/>
        <v>1990</v>
      </c>
      <c r="B57" s="6">
        <v>27.459</v>
      </c>
      <c r="C57" s="6">
        <v>29.015000000000001</v>
      </c>
      <c r="D57" s="6">
        <v>30.622</v>
      </c>
      <c r="E57" s="6">
        <v>32.28</v>
      </c>
      <c r="F57" s="6">
        <v>33.99</v>
      </c>
      <c r="G57" s="6">
        <v>35.753</v>
      </c>
      <c r="H57" s="6">
        <v>37.569000000000003</v>
      </c>
      <c r="I57" s="6">
        <v>39.439</v>
      </c>
      <c r="J57" s="6">
        <v>41.363999999999997</v>
      </c>
      <c r="K57" s="6">
        <v>43.344999999999999</v>
      </c>
      <c r="L57" s="6">
        <v>45.381999999999998</v>
      </c>
      <c r="M57" s="6">
        <v>47.475999999999999</v>
      </c>
      <c r="N57" s="6">
        <v>49.628</v>
      </c>
      <c r="O57" s="6">
        <v>51.84</v>
      </c>
      <c r="P57" s="6">
        <v>54.113</v>
      </c>
      <c r="Q57" s="6">
        <v>56.448</v>
      </c>
      <c r="R57" s="6">
        <v>58.845999999999997</v>
      </c>
      <c r="S57" s="6">
        <v>61.308999999999997</v>
      </c>
      <c r="T57" s="6">
        <v>63.838000000000001</v>
      </c>
      <c r="U57" s="6">
        <v>66.433999999999997</v>
      </c>
      <c r="V57" s="6">
        <v>69.099000000000004</v>
      </c>
    </row>
    <row r="58" spans="1:22" x14ac:dyDescent="0.2">
      <c r="A58" s="7">
        <f t="shared" si="1"/>
        <v>1991</v>
      </c>
      <c r="B58" s="6">
        <v>27.562000000000001</v>
      </c>
      <c r="C58" s="6">
        <v>29.122</v>
      </c>
      <c r="D58" s="6">
        <v>30.734000000000002</v>
      </c>
      <c r="E58" s="6">
        <v>32.396000000000001</v>
      </c>
      <c r="F58" s="6">
        <v>34.110999999999997</v>
      </c>
      <c r="G58" s="6">
        <v>35.878999999999998</v>
      </c>
      <c r="H58" s="6">
        <v>37.700000000000003</v>
      </c>
      <c r="I58" s="6">
        <v>39.575000000000003</v>
      </c>
      <c r="J58" s="6">
        <v>41.505000000000003</v>
      </c>
      <c r="K58" s="6">
        <v>43.491</v>
      </c>
      <c r="L58" s="6">
        <v>45.533000000000001</v>
      </c>
      <c r="M58" s="6">
        <v>47.631999999999998</v>
      </c>
      <c r="N58" s="6">
        <v>49.79</v>
      </c>
      <c r="O58" s="6">
        <v>52.008000000000003</v>
      </c>
      <c r="P58" s="6">
        <v>54.286000000000001</v>
      </c>
      <c r="Q58" s="6">
        <v>56.627000000000002</v>
      </c>
      <c r="R58" s="6">
        <v>59.030999999999999</v>
      </c>
      <c r="S58" s="6">
        <v>61.5</v>
      </c>
      <c r="T58" s="6">
        <v>64.034999999999997</v>
      </c>
      <c r="U58" s="6">
        <v>66.638000000000005</v>
      </c>
      <c r="V58" s="6">
        <v>69.31</v>
      </c>
    </row>
    <row r="59" spans="1:22" x14ac:dyDescent="0.2">
      <c r="A59" s="7">
        <f t="shared" si="1"/>
        <v>1992</v>
      </c>
      <c r="B59" s="6">
        <v>27.664999999999999</v>
      </c>
      <c r="C59" s="6">
        <v>29.23</v>
      </c>
      <c r="D59" s="6">
        <v>30.844999999999999</v>
      </c>
      <c r="E59" s="6">
        <v>32.512999999999998</v>
      </c>
      <c r="F59" s="6">
        <v>34.231999999999999</v>
      </c>
      <c r="G59" s="6">
        <v>36.003999999999998</v>
      </c>
      <c r="H59" s="6">
        <v>37.83</v>
      </c>
      <c r="I59" s="6">
        <v>39.71</v>
      </c>
      <c r="J59" s="6">
        <v>41.645000000000003</v>
      </c>
      <c r="K59" s="6">
        <v>43.636000000000003</v>
      </c>
      <c r="L59" s="6">
        <v>45.683</v>
      </c>
      <c r="M59" s="6">
        <v>47.787999999999997</v>
      </c>
      <c r="N59" s="6">
        <v>49.951999999999998</v>
      </c>
      <c r="O59" s="6">
        <v>52.174999999999997</v>
      </c>
      <c r="P59" s="6">
        <v>54.459000000000003</v>
      </c>
      <c r="Q59" s="6">
        <v>56.805</v>
      </c>
      <c r="R59" s="6">
        <v>59.216000000000001</v>
      </c>
      <c r="S59" s="6">
        <v>61.691000000000003</v>
      </c>
      <c r="T59" s="6">
        <v>64.231999999999999</v>
      </c>
      <c r="U59" s="6">
        <v>66.840999999999994</v>
      </c>
      <c r="V59" s="6">
        <v>69.52</v>
      </c>
    </row>
    <row r="60" spans="1:22" x14ac:dyDescent="0.2">
      <c r="A60" s="7">
        <f t="shared" si="1"/>
        <v>1993</v>
      </c>
      <c r="B60" s="6">
        <v>27.766999999999999</v>
      </c>
      <c r="C60" s="6">
        <v>29.337</v>
      </c>
      <c r="D60" s="6">
        <v>30.957000000000001</v>
      </c>
      <c r="E60" s="6">
        <v>32.628999999999998</v>
      </c>
      <c r="F60" s="6">
        <v>34.353000000000002</v>
      </c>
      <c r="G60" s="6">
        <v>36.130000000000003</v>
      </c>
      <c r="H60" s="6">
        <v>37.960999999999999</v>
      </c>
      <c r="I60" s="6">
        <v>39.845999999999997</v>
      </c>
      <c r="J60" s="6">
        <v>41.786000000000001</v>
      </c>
      <c r="K60" s="6">
        <v>43.780999999999999</v>
      </c>
      <c r="L60" s="6">
        <v>45.834000000000003</v>
      </c>
      <c r="M60" s="6">
        <v>47.944000000000003</v>
      </c>
      <c r="N60" s="6">
        <v>50.113</v>
      </c>
      <c r="O60" s="6">
        <v>52.341000000000001</v>
      </c>
      <c r="P60" s="6">
        <v>54.631</v>
      </c>
      <c r="Q60" s="6">
        <v>56.982999999999997</v>
      </c>
      <c r="R60" s="6">
        <v>59.4</v>
      </c>
      <c r="S60" s="6">
        <v>61.881</v>
      </c>
      <c r="T60" s="6">
        <v>64.429000000000002</v>
      </c>
      <c r="U60" s="6">
        <v>67.043999999999997</v>
      </c>
      <c r="V60" s="6">
        <v>69.728999999999999</v>
      </c>
    </row>
    <row r="61" spans="1:22" x14ac:dyDescent="0.2">
      <c r="A61" s="7">
        <f t="shared" si="1"/>
        <v>1994</v>
      </c>
      <c r="B61" s="6">
        <v>27.87</v>
      </c>
      <c r="C61" s="6">
        <v>29.443999999999999</v>
      </c>
      <c r="D61" s="6">
        <v>31.068000000000001</v>
      </c>
      <c r="E61" s="6">
        <v>32.744999999999997</v>
      </c>
      <c r="F61" s="6">
        <v>34.473999999999997</v>
      </c>
      <c r="G61" s="6">
        <v>36.255000000000003</v>
      </c>
      <c r="H61" s="6">
        <v>38.091000000000001</v>
      </c>
      <c r="I61" s="6">
        <v>39.979999999999997</v>
      </c>
      <c r="J61" s="6">
        <v>41.924999999999997</v>
      </c>
      <c r="K61" s="6">
        <v>43.926000000000002</v>
      </c>
      <c r="L61" s="6">
        <v>45.984000000000002</v>
      </c>
      <c r="M61" s="6">
        <v>48.098999999999997</v>
      </c>
      <c r="N61" s="6">
        <v>50.273000000000003</v>
      </c>
      <c r="O61" s="6">
        <v>52.506999999999998</v>
      </c>
      <c r="P61" s="6">
        <v>54.802999999999997</v>
      </c>
      <c r="Q61" s="6">
        <v>57.161000000000001</v>
      </c>
      <c r="R61" s="6">
        <v>59.582999999999998</v>
      </c>
      <c r="S61" s="6">
        <v>62.07</v>
      </c>
      <c r="T61" s="6">
        <v>64.623999999999995</v>
      </c>
      <c r="U61" s="6">
        <v>67.245999999999995</v>
      </c>
      <c r="V61" s="6">
        <v>69.938000000000002</v>
      </c>
    </row>
    <row r="62" spans="1:22" x14ac:dyDescent="0.2">
      <c r="A62" s="7">
        <f t="shared" si="1"/>
        <v>1995</v>
      </c>
      <c r="B62" s="6">
        <v>27.972000000000001</v>
      </c>
      <c r="C62" s="6">
        <v>29.55</v>
      </c>
      <c r="D62" s="6">
        <v>31.178999999999998</v>
      </c>
      <c r="E62" s="6">
        <v>32.86</v>
      </c>
      <c r="F62" s="6">
        <v>34.594000000000001</v>
      </c>
      <c r="G62" s="6">
        <v>36.380000000000003</v>
      </c>
      <c r="H62" s="6">
        <v>38.22</v>
      </c>
      <c r="I62" s="6">
        <v>40.115000000000002</v>
      </c>
      <c r="J62" s="6">
        <v>42.064999999999998</v>
      </c>
      <c r="K62" s="6">
        <v>44.070999999999998</v>
      </c>
      <c r="L62" s="6">
        <v>46.133000000000003</v>
      </c>
      <c r="M62" s="6">
        <v>48.253999999999998</v>
      </c>
      <c r="N62" s="6">
        <v>50.433</v>
      </c>
      <c r="O62" s="6">
        <v>52.673000000000002</v>
      </c>
      <c r="P62" s="6">
        <v>54.973999999999997</v>
      </c>
      <c r="Q62" s="6">
        <v>57.338000000000001</v>
      </c>
      <c r="R62" s="6">
        <v>59.765999999999998</v>
      </c>
      <c r="S62" s="6">
        <v>62.259</v>
      </c>
      <c r="T62" s="6">
        <v>64.819000000000003</v>
      </c>
      <c r="U62" s="6">
        <v>67.447999999999993</v>
      </c>
      <c r="V62" s="6">
        <v>70.146000000000001</v>
      </c>
    </row>
    <row r="63" spans="1:22" x14ac:dyDescent="0.2">
      <c r="A63" s="7">
        <f t="shared" si="1"/>
        <v>1996</v>
      </c>
      <c r="B63" s="6">
        <v>28.074000000000002</v>
      </c>
      <c r="C63" s="6">
        <v>29.657</v>
      </c>
      <c r="D63" s="6">
        <v>31.29</v>
      </c>
      <c r="E63" s="6">
        <v>32.975999999999999</v>
      </c>
      <c r="F63" s="6">
        <v>34.713999999999999</v>
      </c>
      <c r="G63" s="6">
        <v>36.505000000000003</v>
      </c>
      <c r="H63" s="6">
        <v>38.35</v>
      </c>
      <c r="I63" s="6">
        <v>40.249000000000002</v>
      </c>
      <c r="J63" s="6">
        <v>42.204000000000001</v>
      </c>
      <c r="K63" s="6">
        <v>44.215000000000003</v>
      </c>
      <c r="L63" s="6">
        <v>46.283000000000001</v>
      </c>
      <c r="M63" s="6">
        <v>48.408000000000001</v>
      </c>
      <c r="N63" s="6">
        <v>50.593000000000004</v>
      </c>
      <c r="O63" s="6">
        <v>52.838000000000001</v>
      </c>
      <c r="P63" s="6">
        <v>55.145000000000003</v>
      </c>
      <c r="Q63" s="6">
        <v>57.515000000000001</v>
      </c>
      <c r="R63" s="6">
        <v>59.948</v>
      </c>
      <c r="S63" s="6">
        <v>62.448</v>
      </c>
      <c r="T63" s="6">
        <v>65.013999999999996</v>
      </c>
      <c r="U63" s="6">
        <v>67.649000000000001</v>
      </c>
      <c r="V63" s="6">
        <v>70.352999999999994</v>
      </c>
    </row>
    <row r="64" spans="1:22" x14ac:dyDescent="0.2">
      <c r="A64" s="7">
        <f t="shared" si="1"/>
        <v>1997</v>
      </c>
      <c r="B64" s="6">
        <v>28.175999999999998</v>
      </c>
      <c r="C64" s="6">
        <v>29.763000000000002</v>
      </c>
      <c r="D64" s="6">
        <v>31.401</v>
      </c>
      <c r="E64" s="6">
        <v>33.091000000000001</v>
      </c>
      <c r="F64" s="6">
        <v>34.834000000000003</v>
      </c>
      <c r="G64" s="6">
        <v>36.630000000000003</v>
      </c>
      <c r="H64" s="6">
        <v>38.478999999999999</v>
      </c>
      <c r="I64" s="6">
        <v>40.383000000000003</v>
      </c>
      <c r="J64" s="6">
        <v>42.343000000000004</v>
      </c>
      <c r="K64" s="6">
        <v>44.359000000000002</v>
      </c>
      <c r="L64" s="6">
        <v>46.432000000000002</v>
      </c>
      <c r="M64" s="6">
        <v>48.563000000000002</v>
      </c>
      <c r="N64" s="6">
        <v>50.753</v>
      </c>
      <c r="O64" s="6">
        <v>53.003</v>
      </c>
      <c r="P64" s="6">
        <v>55.316000000000003</v>
      </c>
      <c r="Q64" s="6">
        <v>57.691000000000003</v>
      </c>
      <c r="R64" s="6">
        <v>60.13</v>
      </c>
      <c r="S64" s="6">
        <v>62.636000000000003</v>
      </c>
      <c r="T64" s="6">
        <v>65.207999999999998</v>
      </c>
      <c r="U64" s="6">
        <v>67.849000000000004</v>
      </c>
      <c r="V64" s="6">
        <v>70.56</v>
      </c>
    </row>
    <row r="65" spans="1:22" x14ac:dyDescent="0.2">
      <c r="A65" s="7">
        <f t="shared" si="1"/>
        <v>1998</v>
      </c>
      <c r="B65" s="6">
        <v>28.277000000000001</v>
      </c>
      <c r="C65" s="6">
        <v>29.869</v>
      </c>
      <c r="D65" s="6">
        <v>31.512</v>
      </c>
      <c r="E65" s="6">
        <v>33.206000000000003</v>
      </c>
      <c r="F65" s="6">
        <v>34.953000000000003</v>
      </c>
      <c r="G65" s="6">
        <v>36.753999999999998</v>
      </c>
      <c r="H65" s="6">
        <v>38.607999999999997</v>
      </c>
      <c r="I65" s="6">
        <v>40.517000000000003</v>
      </c>
      <c r="J65" s="6">
        <v>42.481999999999999</v>
      </c>
      <c r="K65" s="6">
        <v>44.502000000000002</v>
      </c>
      <c r="L65" s="6">
        <v>46.58</v>
      </c>
      <c r="M65" s="6">
        <v>48.716000000000001</v>
      </c>
      <c r="N65" s="6">
        <v>50.911999999999999</v>
      </c>
      <c r="O65" s="6">
        <v>53.167999999999999</v>
      </c>
      <c r="P65" s="6">
        <v>55.484999999999999</v>
      </c>
      <c r="Q65" s="6">
        <v>57.866</v>
      </c>
      <c r="R65" s="6">
        <v>60.311999999999998</v>
      </c>
      <c r="S65" s="6">
        <v>62.823</v>
      </c>
      <c r="T65" s="6">
        <v>65.402000000000001</v>
      </c>
      <c r="U65" s="6">
        <v>68.049000000000007</v>
      </c>
      <c r="V65" s="6">
        <v>70.766999999999996</v>
      </c>
    </row>
    <row r="66" spans="1:22" x14ac:dyDescent="0.2">
      <c r="A66" s="7">
        <f t="shared" si="1"/>
        <v>1999</v>
      </c>
      <c r="B66" s="6">
        <v>28.379000000000001</v>
      </c>
      <c r="C66" s="6">
        <v>29.975000000000001</v>
      </c>
      <c r="D66" s="6">
        <v>31.622</v>
      </c>
      <c r="E66" s="6">
        <v>33.320999999999998</v>
      </c>
      <c r="F66" s="6">
        <v>35.073</v>
      </c>
      <c r="G66" s="6">
        <v>36.878</v>
      </c>
      <c r="H66" s="6">
        <v>38.737000000000002</v>
      </c>
      <c r="I66" s="6">
        <v>40.65</v>
      </c>
      <c r="J66" s="6">
        <v>42.62</v>
      </c>
      <c r="K66" s="6">
        <v>44.645000000000003</v>
      </c>
      <c r="L66" s="6">
        <v>46.728000000000002</v>
      </c>
      <c r="M66" s="6">
        <v>48.87</v>
      </c>
      <c r="N66" s="6">
        <v>51.07</v>
      </c>
      <c r="O66" s="6">
        <v>53.332000000000001</v>
      </c>
      <c r="P66" s="6">
        <v>55.655000000000001</v>
      </c>
      <c r="Q66" s="6">
        <v>58.042000000000002</v>
      </c>
      <c r="R66" s="6">
        <v>60.493000000000002</v>
      </c>
      <c r="S66" s="6">
        <v>63.01</v>
      </c>
      <c r="T66" s="6">
        <v>65.594999999999999</v>
      </c>
      <c r="U66" s="6">
        <v>68.248999999999995</v>
      </c>
      <c r="V66" s="6">
        <v>70.972999999999999</v>
      </c>
    </row>
    <row r="67" spans="1:22" x14ac:dyDescent="0.2">
      <c r="A67" s="7">
        <f t="shared" si="1"/>
        <v>2000</v>
      </c>
      <c r="B67" s="6">
        <v>28.48</v>
      </c>
      <c r="C67" s="6">
        <v>30.08</v>
      </c>
      <c r="D67" s="6">
        <v>31.731999999999999</v>
      </c>
      <c r="E67" s="6">
        <v>33.436</v>
      </c>
      <c r="F67" s="6">
        <v>35.192</v>
      </c>
      <c r="G67" s="6">
        <v>37.000999999999998</v>
      </c>
      <c r="H67" s="6">
        <v>38.865000000000002</v>
      </c>
      <c r="I67" s="6">
        <v>40.783000000000001</v>
      </c>
      <c r="J67" s="6">
        <v>42.758000000000003</v>
      </c>
      <c r="K67" s="6">
        <v>44.787999999999997</v>
      </c>
      <c r="L67" s="6">
        <v>46.875999999999998</v>
      </c>
      <c r="M67" s="6">
        <v>49.023000000000003</v>
      </c>
      <c r="N67" s="6">
        <v>51.228999999999999</v>
      </c>
      <c r="O67" s="6">
        <v>53.494999999999997</v>
      </c>
      <c r="P67" s="6">
        <v>55.823999999999998</v>
      </c>
      <c r="Q67" s="6">
        <v>58.216000000000001</v>
      </c>
      <c r="R67" s="6">
        <v>60.673000000000002</v>
      </c>
      <c r="S67" s="6">
        <v>63.197000000000003</v>
      </c>
      <c r="T67" s="6">
        <v>65.787000000000006</v>
      </c>
      <c r="U67" s="6">
        <v>68.447000000000003</v>
      </c>
      <c r="V67" s="6">
        <v>71.177999999999997</v>
      </c>
    </row>
    <row r="68" spans="1:22" x14ac:dyDescent="0.2">
      <c r="A68" s="7">
        <f t="shared" si="1"/>
        <v>2001</v>
      </c>
      <c r="B68" s="6">
        <v>28.581</v>
      </c>
      <c r="C68" s="6">
        <v>30.186</v>
      </c>
      <c r="D68" s="6">
        <v>31.841999999999999</v>
      </c>
      <c r="E68" s="6">
        <v>33.549999999999997</v>
      </c>
      <c r="F68" s="6">
        <v>35.311</v>
      </c>
      <c r="G68" s="6">
        <v>37.125</v>
      </c>
      <c r="H68" s="6">
        <v>38.993000000000002</v>
      </c>
      <c r="I68" s="6">
        <v>40.915999999999997</v>
      </c>
      <c r="J68" s="6">
        <v>42.895000000000003</v>
      </c>
      <c r="K68" s="6">
        <v>44.930999999999997</v>
      </c>
      <c r="L68" s="6">
        <v>47.024000000000001</v>
      </c>
      <c r="M68" s="6">
        <v>49.174999999999997</v>
      </c>
      <c r="N68" s="6">
        <v>51.386000000000003</v>
      </c>
      <c r="O68" s="6">
        <v>53.658000000000001</v>
      </c>
      <c r="P68" s="6">
        <v>55.993000000000002</v>
      </c>
      <c r="Q68" s="6">
        <v>58.39</v>
      </c>
      <c r="R68" s="6">
        <v>60.853000000000002</v>
      </c>
      <c r="S68" s="6">
        <v>63.381999999999998</v>
      </c>
      <c r="T68" s="6">
        <v>65.978999999999999</v>
      </c>
      <c r="U68" s="6">
        <v>68.646000000000001</v>
      </c>
      <c r="V68" s="6">
        <v>71.382000000000005</v>
      </c>
    </row>
    <row r="69" spans="1:22" x14ac:dyDescent="0.2">
      <c r="A69" s="7">
        <f t="shared" ref="A69:A71" si="2">A68+1</f>
        <v>2002</v>
      </c>
      <c r="B69" s="6">
        <v>28.681999999999999</v>
      </c>
      <c r="C69" s="6">
        <v>30.291</v>
      </c>
      <c r="D69" s="6">
        <v>31.952000000000002</v>
      </c>
      <c r="E69" s="6">
        <v>33.664000000000001</v>
      </c>
      <c r="F69" s="6">
        <v>35.429000000000002</v>
      </c>
      <c r="G69" s="6">
        <v>37.247999999999998</v>
      </c>
      <c r="H69" s="6">
        <v>39.121000000000002</v>
      </c>
      <c r="I69" s="6">
        <v>41.048999999999999</v>
      </c>
      <c r="J69" s="6">
        <v>43.031999999999996</v>
      </c>
      <c r="K69" s="6">
        <v>45.073</v>
      </c>
      <c r="L69" s="6">
        <v>47.170999999999999</v>
      </c>
      <c r="M69" s="6">
        <v>49.326999999999998</v>
      </c>
      <c r="N69" s="6">
        <v>51.543999999999997</v>
      </c>
      <c r="O69" s="6">
        <v>53.820999999999998</v>
      </c>
      <c r="P69" s="6">
        <v>56.161000000000001</v>
      </c>
      <c r="Q69" s="6">
        <v>58.564</v>
      </c>
      <c r="R69" s="6">
        <v>61.033000000000001</v>
      </c>
      <c r="S69" s="6">
        <v>63.567999999999998</v>
      </c>
      <c r="T69" s="6">
        <v>66.171000000000006</v>
      </c>
      <c r="U69" s="6">
        <v>68.843000000000004</v>
      </c>
      <c r="V69" s="6">
        <v>71.585999999999999</v>
      </c>
    </row>
    <row r="70" spans="1:22" x14ac:dyDescent="0.2">
      <c r="A70" s="7">
        <f t="shared" si="2"/>
        <v>2003</v>
      </c>
      <c r="B70" s="6">
        <v>28.783000000000001</v>
      </c>
      <c r="C70" s="6">
        <v>30.396000000000001</v>
      </c>
      <c r="D70" s="6">
        <v>32.061</v>
      </c>
      <c r="E70" s="6">
        <v>33.777999999999999</v>
      </c>
      <c r="F70" s="6">
        <v>35.546999999999997</v>
      </c>
      <c r="G70" s="6">
        <v>37.371000000000002</v>
      </c>
      <c r="H70" s="6">
        <v>39.247999999999998</v>
      </c>
      <c r="I70" s="6">
        <v>41.180999999999997</v>
      </c>
      <c r="J70" s="6">
        <v>43.168999999999997</v>
      </c>
      <c r="K70" s="6">
        <v>45.213999999999999</v>
      </c>
      <c r="L70" s="6">
        <v>47.317</v>
      </c>
      <c r="M70" s="6">
        <v>49.478999999999999</v>
      </c>
      <c r="N70" s="6">
        <v>51.701000000000001</v>
      </c>
      <c r="O70" s="6">
        <v>53.982999999999997</v>
      </c>
      <c r="P70" s="6">
        <v>56.329000000000001</v>
      </c>
      <c r="Q70" s="6">
        <v>58.738</v>
      </c>
      <c r="R70" s="6">
        <v>61.212000000000003</v>
      </c>
      <c r="S70" s="6">
        <v>63.753</v>
      </c>
      <c r="T70" s="6">
        <v>66.361999999999995</v>
      </c>
      <c r="U70" s="6">
        <v>69.040000000000006</v>
      </c>
      <c r="V70" s="6">
        <v>71.790000000000006</v>
      </c>
    </row>
    <row r="71" spans="1:22" x14ac:dyDescent="0.2">
      <c r="A71" s="7">
        <f t="shared" si="2"/>
        <v>2004</v>
      </c>
      <c r="B71" s="6">
        <v>28.882999999999999</v>
      </c>
      <c r="C71" s="6">
        <v>30.501000000000001</v>
      </c>
      <c r="D71" s="6">
        <v>32.17</v>
      </c>
      <c r="E71" s="6">
        <v>33.890999999999998</v>
      </c>
      <c r="F71" s="6">
        <v>35.665999999999997</v>
      </c>
      <c r="G71" s="6">
        <v>37.493000000000002</v>
      </c>
      <c r="H71" s="6">
        <v>39.375</v>
      </c>
      <c r="I71" s="6">
        <v>41.313000000000002</v>
      </c>
      <c r="J71" s="6">
        <v>43.305999999999997</v>
      </c>
      <c r="K71" s="6">
        <v>45.356000000000002</v>
      </c>
      <c r="L71" s="6">
        <v>47.463999999999999</v>
      </c>
      <c r="M71" s="6">
        <v>49.63</v>
      </c>
      <c r="N71" s="6">
        <v>51.856999999999999</v>
      </c>
      <c r="O71" s="6">
        <v>54.145000000000003</v>
      </c>
      <c r="P71" s="6">
        <v>56.496000000000002</v>
      </c>
      <c r="Q71" s="6">
        <v>58.91</v>
      </c>
      <c r="R71" s="6">
        <v>61.39</v>
      </c>
      <c r="S71" s="6">
        <v>63.936999999999998</v>
      </c>
      <c r="T71" s="6">
        <v>66.552000000000007</v>
      </c>
      <c r="U71" s="6">
        <v>69.236999999999995</v>
      </c>
      <c r="V71" s="6">
        <v>71.992999999999995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7BCB-DE47-3D41-ACE4-BBAF2B7D7F94}">
  <dimension ref="A1:AU63"/>
  <sheetViews>
    <sheetView workbookViewId="0">
      <pane xSplit="1" topLeftCell="H1" activePane="topRight" state="frozen"/>
      <selection activeCell="A8" sqref="A8"/>
      <selection pane="topRight" activeCell="X11" sqref="X11"/>
    </sheetView>
  </sheetViews>
  <sheetFormatPr baseColWidth="10" defaultColWidth="10.5" defaultRowHeight="16" x14ac:dyDescent="0.2"/>
  <cols>
    <col min="1" max="9" width="10.5" style="12"/>
    <col min="10" max="12" width="10.5" style="50"/>
    <col min="13" max="18" width="10.5" style="12"/>
    <col min="21" max="47" width="10.5" style="12"/>
  </cols>
  <sheetData>
    <row r="1" spans="1:37" s="10" customFormat="1" ht="75" customHeight="1" thickBot="1" x14ac:dyDescent="0.25">
      <c r="A1" s="102" t="s">
        <v>0</v>
      </c>
      <c r="B1" s="2" t="s">
        <v>1</v>
      </c>
      <c r="C1" s="10" t="s">
        <v>2</v>
      </c>
      <c r="D1" s="10" t="s">
        <v>3</v>
      </c>
      <c r="E1" s="2" t="s">
        <v>4</v>
      </c>
      <c r="F1" s="2" t="s">
        <v>5</v>
      </c>
      <c r="G1" s="10" t="s">
        <v>6</v>
      </c>
      <c r="H1" s="10" t="s">
        <v>7</v>
      </c>
      <c r="I1" s="10" t="s">
        <v>8</v>
      </c>
      <c r="J1" s="80" t="s">
        <v>66</v>
      </c>
      <c r="K1" s="80" t="s">
        <v>64</v>
      </c>
      <c r="L1" s="80" t="s">
        <v>65</v>
      </c>
      <c r="M1" s="2" t="s">
        <v>9</v>
      </c>
      <c r="N1" s="2" t="s">
        <v>10</v>
      </c>
      <c r="O1" s="53" t="s">
        <v>11</v>
      </c>
      <c r="P1" s="53" t="s">
        <v>12</v>
      </c>
      <c r="Q1" s="53" t="s">
        <v>13</v>
      </c>
      <c r="R1" s="53" t="s">
        <v>14</v>
      </c>
      <c r="S1" s="64" t="s">
        <v>57</v>
      </c>
      <c r="T1" s="103" t="s">
        <v>83</v>
      </c>
      <c r="U1" s="57"/>
      <c r="V1" s="12" t="s">
        <v>15</v>
      </c>
      <c r="AE1" s="10">
        <v>50</v>
      </c>
    </row>
    <row r="2" spans="1:37" ht="17" thickBot="1" x14ac:dyDescent="0.25">
      <c r="A2" s="12">
        <f>W3</f>
        <v>40</v>
      </c>
      <c r="B2" s="1">
        <f>W2/75</f>
        <v>800</v>
      </c>
      <c r="C2" s="1">
        <f>D2</f>
        <v>470.58823529411762</v>
      </c>
      <c r="D2" s="1">
        <f>(W2-20000)/85</f>
        <v>470.58823529411762</v>
      </c>
      <c r="E2" s="1"/>
      <c r="F2" s="1"/>
      <c r="G2" s="1"/>
      <c r="H2" s="1"/>
      <c r="I2" s="1"/>
      <c r="J2" s="50">
        <f>(B2-C2)/B2</f>
        <v>0.41176470588235298</v>
      </c>
      <c r="K2" s="50">
        <f t="shared" ref="K2:K62" si="0">(B2-D2)/B2</f>
        <v>0.41176470588235298</v>
      </c>
      <c r="L2" s="50">
        <f>(SUM(B2)-SUM(D2))/SUM(B2)</f>
        <v>0.41176470588235298</v>
      </c>
      <c r="S2" s="65">
        <f>-W8</f>
        <v>-959.99999999999977</v>
      </c>
      <c r="T2" s="104"/>
      <c r="V2" s="38" t="s">
        <v>16</v>
      </c>
      <c r="W2" s="39">
        <v>60000</v>
      </c>
      <c r="AE2" s="12">
        <v>50</v>
      </c>
      <c r="AF2" s="12">
        <v>100</v>
      </c>
      <c r="AG2" s="12">
        <v>150</v>
      </c>
      <c r="AH2" s="12">
        <v>200</v>
      </c>
      <c r="AI2" s="12">
        <v>350</v>
      </c>
    </row>
    <row r="3" spans="1:37" ht="17" thickBot="1" x14ac:dyDescent="0.25">
      <c r="A3" s="12">
        <f>A2+1</f>
        <v>41</v>
      </c>
      <c r="B3" s="40">
        <f>B2</f>
        <v>800</v>
      </c>
      <c r="C3" s="40">
        <f>D3</f>
        <v>470.58823529411762</v>
      </c>
      <c r="D3" s="40">
        <f>D2</f>
        <v>470.58823529411762</v>
      </c>
      <c r="E3" s="40"/>
      <c r="F3" s="40"/>
      <c r="G3" s="40"/>
      <c r="H3" s="40"/>
      <c r="I3" s="40"/>
      <c r="J3" s="50">
        <f t="shared" ref="J3:J62" si="1">(B3-C3)/B3</f>
        <v>0.41176470588235298</v>
      </c>
      <c r="K3" s="50">
        <f t="shared" si="0"/>
        <v>0.41176470588235298</v>
      </c>
      <c r="L3" s="50">
        <f>(SUM($B$2:B3)-SUM($D$2:D3))/SUM($B$2:B3)</f>
        <v>0.41176470588235298</v>
      </c>
      <c r="S3" s="65">
        <v>0</v>
      </c>
      <c r="T3" s="104">
        <f>C3</f>
        <v>470.58823529411762</v>
      </c>
      <c r="V3" s="38" t="s">
        <v>0</v>
      </c>
      <c r="W3" s="41">
        <v>40</v>
      </c>
      <c r="AE3" s="12">
        <f>AE2</f>
        <v>50</v>
      </c>
      <c r="AF3" s="12">
        <f>AF2</f>
        <v>100</v>
      </c>
      <c r="AG3" s="12">
        <f>AG2</f>
        <v>150</v>
      </c>
      <c r="AH3" s="12">
        <f>AH2</f>
        <v>200</v>
      </c>
      <c r="AI3" s="12">
        <f>AI2</f>
        <v>350</v>
      </c>
    </row>
    <row r="4" spans="1:37" ht="17" thickBot="1" x14ac:dyDescent="0.25">
      <c r="A4" s="12">
        <f t="shared" ref="A4:A62" si="2">A3+1</f>
        <v>42</v>
      </c>
      <c r="B4" s="40">
        <f t="shared" ref="B4:B62" si="3">B3</f>
        <v>800</v>
      </c>
      <c r="C4" s="40">
        <f t="shared" ref="C4:C27" si="4">D4</f>
        <v>470.58823529411762</v>
      </c>
      <c r="D4" s="40">
        <f>D3</f>
        <v>470.58823529411762</v>
      </c>
      <c r="E4" s="40"/>
      <c r="F4" s="40"/>
      <c r="G4" s="40"/>
      <c r="H4" s="40"/>
      <c r="I4" s="40"/>
      <c r="J4" s="50">
        <f t="shared" si="1"/>
        <v>0.41176470588235298</v>
      </c>
      <c r="K4" s="50">
        <f t="shared" si="0"/>
        <v>0.41176470588235298</v>
      </c>
      <c r="L4" s="50">
        <f>(SUM($B$2:B4)-SUM($D$2:D4))/SUM($B$2:B4)</f>
        <v>0.41176470588235292</v>
      </c>
      <c r="S4" s="65">
        <v>0</v>
      </c>
      <c r="T4" s="104">
        <f>C4</f>
        <v>470.58823529411762</v>
      </c>
      <c r="V4" s="38" t="s">
        <v>17</v>
      </c>
      <c r="W4" s="42">
        <v>2.8000000000000001E-2</v>
      </c>
      <c r="AE4" s="12">
        <f t="shared" ref="AE4:AI19" si="5">AE3</f>
        <v>50</v>
      </c>
      <c r="AF4" s="12">
        <f t="shared" si="5"/>
        <v>100</v>
      </c>
      <c r="AG4" s="12">
        <f t="shared" si="5"/>
        <v>150</v>
      </c>
      <c r="AH4" s="12">
        <f t="shared" si="5"/>
        <v>200</v>
      </c>
      <c r="AI4" s="12">
        <f t="shared" si="5"/>
        <v>350</v>
      </c>
    </row>
    <row r="5" spans="1:37" ht="17" thickBot="1" x14ac:dyDescent="0.25">
      <c r="A5" s="12">
        <f t="shared" si="2"/>
        <v>43</v>
      </c>
      <c r="B5" s="40">
        <f t="shared" si="3"/>
        <v>800</v>
      </c>
      <c r="C5" s="40">
        <f t="shared" si="4"/>
        <v>466.9260700389105</v>
      </c>
      <c r="D5" s="40">
        <f t="shared" ref="D5:D27" si="6">D4*((1+$W$5-$W$6)/(1+$W$4))</f>
        <v>466.9260700389105</v>
      </c>
      <c r="E5" s="40"/>
      <c r="F5" s="40"/>
      <c r="G5" s="40"/>
      <c r="H5" s="40"/>
      <c r="I5" s="40"/>
      <c r="J5" s="50">
        <f t="shared" si="1"/>
        <v>0.41634241245136189</v>
      </c>
      <c r="K5" s="50">
        <f t="shared" si="0"/>
        <v>0.41634241245136189</v>
      </c>
      <c r="L5" s="50">
        <f>(SUM($B$2:B5)-SUM($D$2:D5))/SUM($B$2:B5)</f>
        <v>0.4129091325246052</v>
      </c>
      <c r="S5" s="65">
        <v>0</v>
      </c>
      <c r="T5" s="65"/>
      <c r="V5" s="38" t="s">
        <v>18</v>
      </c>
      <c r="W5" s="42">
        <v>2.5000000000000001E-2</v>
      </c>
      <c r="AE5" s="12">
        <f t="shared" si="5"/>
        <v>50</v>
      </c>
      <c r="AF5" s="12">
        <f t="shared" si="5"/>
        <v>100</v>
      </c>
      <c r="AG5" s="12">
        <f t="shared" si="5"/>
        <v>150</v>
      </c>
      <c r="AH5" s="12">
        <f t="shared" si="5"/>
        <v>200</v>
      </c>
      <c r="AI5" s="12">
        <f t="shared" si="5"/>
        <v>350</v>
      </c>
    </row>
    <row r="6" spans="1:37" ht="17" thickBot="1" x14ac:dyDescent="0.25">
      <c r="A6" s="12">
        <f t="shared" si="2"/>
        <v>44</v>
      </c>
      <c r="B6" s="40">
        <f t="shared" si="3"/>
        <v>800</v>
      </c>
      <c r="C6" s="40">
        <f t="shared" si="4"/>
        <v>463.2924041242108</v>
      </c>
      <c r="D6" s="40">
        <f t="shared" si="6"/>
        <v>463.2924041242108</v>
      </c>
      <c r="E6" s="40"/>
      <c r="F6" s="40"/>
      <c r="G6" s="40"/>
      <c r="H6" s="40"/>
      <c r="I6" s="40"/>
      <c r="J6" s="50">
        <f t="shared" si="1"/>
        <v>0.4208844948447365</v>
      </c>
      <c r="K6" s="50">
        <f t="shared" si="0"/>
        <v>0.4208844948447365</v>
      </c>
      <c r="L6" s="50">
        <f>(SUM($B$2:B6)-SUM($D$2:D6))/SUM($B$2:B6)</f>
        <v>0.4145042049886315</v>
      </c>
      <c r="S6" s="65">
        <v>0</v>
      </c>
      <c r="T6" s="65"/>
      <c r="V6" s="38" t="s">
        <v>19</v>
      </c>
      <c r="W6" s="42">
        <v>5.0000000000000001E-3</v>
      </c>
      <c r="AE6" s="12">
        <f t="shared" si="5"/>
        <v>50</v>
      </c>
      <c r="AF6" s="12">
        <f t="shared" si="5"/>
        <v>100</v>
      </c>
      <c r="AG6" s="12">
        <f t="shared" si="5"/>
        <v>150</v>
      </c>
      <c r="AH6" s="12">
        <f t="shared" si="5"/>
        <v>200</v>
      </c>
      <c r="AI6" s="12">
        <f t="shared" si="5"/>
        <v>350</v>
      </c>
    </row>
    <row r="7" spans="1:37" ht="17" thickBot="1" x14ac:dyDescent="0.25">
      <c r="A7" s="12">
        <f t="shared" si="2"/>
        <v>45</v>
      </c>
      <c r="B7" s="40">
        <f t="shared" si="3"/>
        <v>800</v>
      </c>
      <c r="C7" s="40">
        <f t="shared" si="4"/>
        <v>459.68701576526752</v>
      </c>
      <c r="D7" s="40">
        <f t="shared" si="6"/>
        <v>459.68701576526752</v>
      </c>
      <c r="E7" s="40"/>
      <c r="F7" s="40"/>
      <c r="G7" s="40"/>
      <c r="H7" s="40"/>
      <c r="I7" s="40"/>
      <c r="J7" s="50">
        <f t="shared" si="1"/>
        <v>0.42539123029341558</v>
      </c>
      <c r="K7" s="50">
        <f t="shared" si="0"/>
        <v>0.42539123029341558</v>
      </c>
      <c r="L7" s="50">
        <f>(SUM($B$2:B7)-SUM($D$2:D7))/SUM($B$2:B7)</f>
        <v>0.41631870920609554</v>
      </c>
      <c r="S7" s="65">
        <v>0</v>
      </c>
      <c r="T7" s="65"/>
      <c r="V7" s="38"/>
      <c r="W7" s="43"/>
      <c r="AE7" s="12">
        <f t="shared" si="5"/>
        <v>50</v>
      </c>
      <c r="AF7" s="12">
        <f t="shared" si="5"/>
        <v>100</v>
      </c>
      <c r="AG7" s="12">
        <f t="shared" si="5"/>
        <v>150</v>
      </c>
      <c r="AH7" s="12">
        <f t="shared" si="5"/>
        <v>200</v>
      </c>
      <c r="AI7" s="12">
        <f t="shared" si="5"/>
        <v>350</v>
      </c>
    </row>
    <row r="8" spans="1:37" x14ac:dyDescent="0.2">
      <c r="A8" s="12">
        <f t="shared" si="2"/>
        <v>46</v>
      </c>
      <c r="B8" s="40">
        <f t="shared" si="3"/>
        <v>800</v>
      </c>
      <c r="C8" s="40">
        <f t="shared" si="4"/>
        <v>456.10968490328099</v>
      </c>
      <c r="D8" s="40">
        <f t="shared" si="6"/>
        <v>456.10968490328099</v>
      </c>
      <c r="E8" s="40"/>
      <c r="F8" s="40"/>
      <c r="G8" s="40"/>
      <c r="H8" s="40"/>
      <c r="I8" s="40"/>
      <c r="J8" s="50">
        <f t="shared" si="1"/>
        <v>0.42986289387089877</v>
      </c>
      <c r="K8" s="50">
        <f t="shared" si="0"/>
        <v>0.42986289387089877</v>
      </c>
      <c r="L8" s="50">
        <f>(SUM($B$2:B8)-SUM($D$2:D8))/SUM($B$2:B8)</f>
        <v>0.41825359272963886</v>
      </c>
      <c r="S8" s="65">
        <v>0</v>
      </c>
      <c r="T8" s="65"/>
      <c r="V8" s="63" t="s">
        <v>56</v>
      </c>
      <c r="W8" s="44">
        <f>contribution_rates!$C$28</f>
        <v>959.99999999999977</v>
      </c>
      <c r="X8" s="12" t="s">
        <v>20</v>
      </c>
      <c r="AE8" s="12">
        <f t="shared" si="5"/>
        <v>50</v>
      </c>
      <c r="AF8" s="12">
        <f t="shared" si="5"/>
        <v>100</v>
      </c>
      <c r="AG8" s="12">
        <f t="shared" si="5"/>
        <v>150</v>
      </c>
      <c r="AH8" s="12">
        <f t="shared" si="5"/>
        <v>200</v>
      </c>
      <c r="AI8" s="12">
        <f t="shared" si="5"/>
        <v>350</v>
      </c>
    </row>
    <row r="9" spans="1:37" x14ac:dyDescent="0.2">
      <c r="A9" s="12">
        <f t="shared" si="2"/>
        <v>47</v>
      </c>
      <c r="B9" s="40">
        <f t="shared" si="3"/>
        <v>800</v>
      </c>
      <c r="C9" s="40">
        <f t="shared" si="4"/>
        <v>452.56019319197145</v>
      </c>
      <c r="D9" s="40">
        <f t="shared" si="6"/>
        <v>452.56019319197145</v>
      </c>
      <c r="E9" s="40"/>
      <c r="F9" s="40"/>
      <c r="G9" s="40"/>
      <c r="H9" s="40"/>
      <c r="I9" s="40"/>
      <c r="J9" s="50">
        <f t="shared" si="1"/>
        <v>0.43429975851003566</v>
      </c>
      <c r="K9" s="50">
        <f t="shared" si="0"/>
        <v>0.43429975851003566</v>
      </c>
      <c r="L9" s="50">
        <f>(SUM($B$2:B9)-SUM($D$2:D9))/SUM($B$2:B9)</f>
        <v>0.42025936345218845</v>
      </c>
      <c r="S9" s="65">
        <v>0</v>
      </c>
      <c r="T9" s="65"/>
      <c r="V9" s="68"/>
      <c r="AE9" s="12">
        <f t="shared" si="5"/>
        <v>50</v>
      </c>
      <c r="AF9" s="12">
        <f t="shared" si="5"/>
        <v>100</v>
      </c>
      <c r="AG9" s="12">
        <f t="shared" si="5"/>
        <v>150</v>
      </c>
      <c r="AH9" s="12">
        <f t="shared" si="5"/>
        <v>200</v>
      </c>
      <c r="AI9" s="12">
        <f t="shared" si="5"/>
        <v>350</v>
      </c>
    </row>
    <row r="10" spans="1:37" x14ac:dyDescent="0.2">
      <c r="A10" s="12">
        <f t="shared" si="2"/>
        <v>48</v>
      </c>
      <c r="B10" s="40">
        <f t="shared" si="3"/>
        <v>800</v>
      </c>
      <c r="C10" s="40">
        <f t="shared" si="4"/>
        <v>449.03832398425186</v>
      </c>
      <c r="D10" s="40">
        <f t="shared" si="6"/>
        <v>449.03832398425186</v>
      </c>
      <c r="E10" s="40"/>
      <c r="F10" s="40"/>
      <c r="G10" s="40"/>
      <c r="H10" s="40"/>
      <c r="I10" s="40"/>
      <c r="J10" s="50">
        <f t="shared" si="1"/>
        <v>0.43870209501968516</v>
      </c>
      <c r="K10" s="50">
        <f t="shared" si="0"/>
        <v>0.43870209501968516</v>
      </c>
      <c r="L10" s="50">
        <f>(SUM($B$2:B10)-SUM($D$2:D10))/SUM($B$2:B10)</f>
        <v>0.42230855584857702</v>
      </c>
      <c r="S10" s="65">
        <v>0</v>
      </c>
      <c r="T10" s="65"/>
      <c r="AE10" s="12">
        <f t="shared" si="5"/>
        <v>50</v>
      </c>
      <c r="AF10" s="12">
        <f t="shared" si="5"/>
        <v>100</v>
      </c>
      <c r="AG10" s="12">
        <f t="shared" si="5"/>
        <v>150</v>
      </c>
      <c r="AH10" s="12">
        <f t="shared" si="5"/>
        <v>200</v>
      </c>
      <c r="AI10" s="12">
        <f t="shared" si="5"/>
        <v>350</v>
      </c>
    </row>
    <row r="11" spans="1:37" x14ac:dyDescent="0.2">
      <c r="A11" s="12">
        <f t="shared" si="2"/>
        <v>49</v>
      </c>
      <c r="B11" s="40">
        <f t="shared" si="3"/>
        <v>800</v>
      </c>
      <c r="C11" s="40">
        <f t="shared" si="4"/>
        <v>445.5438623190048</v>
      </c>
      <c r="D11" s="40">
        <f t="shared" si="6"/>
        <v>445.5438623190048</v>
      </c>
      <c r="E11" s="40"/>
      <c r="F11" s="40"/>
      <c r="G11" s="40"/>
      <c r="H11" s="40"/>
      <c r="I11" s="40"/>
      <c r="J11" s="50">
        <f t="shared" si="1"/>
        <v>0.443070172101244</v>
      </c>
      <c r="K11" s="50">
        <f t="shared" si="0"/>
        <v>0.443070172101244</v>
      </c>
      <c r="L11" s="50">
        <f>(SUM($B$2:B11)-SUM($D$2:D11))/SUM($B$2:B11)</f>
        <v>0.42438471747384371</v>
      </c>
      <c r="S11" s="65">
        <v>0</v>
      </c>
      <c r="T11" s="65"/>
      <c r="V11" s="109" t="s">
        <v>84</v>
      </c>
      <c r="W11" s="111">
        <v>0.9</v>
      </c>
      <c r="AE11" s="12">
        <f t="shared" si="5"/>
        <v>50</v>
      </c>
      <c r="AF11" s="12">
        <f t="shared" si="5"/>
        <v>100</v>
      </c>
      <c r="AG11" s="12">
        <f t="shared" si="5"/>
        <v>150</v>
      </c>
      <c r="AH11" s="12">
        <f t="shared" si="5"/>
        <v>200</v>
      </c>
      <c r="AI11" s="12">
        <f t="shared" si="5"/>
        <v>350</v>
      </c>
    </row>
    <row r="12" spans="1:37" x14ac:dyDescent="0.2">
      <c r="A12" s="12">
        <f t="shared" si="2"/>
        <v>50</v>
      </c>
      <c r="B12" s="40">
        <f t="shared" si="3"/>
        <v>800</v>
      </c>
      <c r="C12" s="40">
        <f t="shared" si="4"/>
        <v>442.07659490796198</v>
      </c>
      <c r="D12" s="40">
        <f t="shared" si="6"/>
        <v>442.07659490796198</v>
      </c>
      <c r="E12" s="40"/>
      <c r="F12" s="40"/>
      <c r="G12" s="40"/>
      <c r="H12" s="40"/>
      <c r="I12" s="40"/>
      <c r="J12" s="50">
        <f t="shared" si="1"/>
        <v>0.44740425636504755</v>
      </c>
      <c r="K12" s="50">
        <f t="shared" si="0"/>
        <v>0.44740425636504755</v>
      </c>
      <c r="L12" s="50">
        <f>(SUM($B$2:B12)-SUM($D$2:D12))/SUM($B$2:B12)</f>
        <v>0.42647740282758945</v>
      </c>
      <c r="S12" s="65">
        <v>0</v>
      </c>
      <c r="T12" s="65"/>
      <c r="AE12" s="12">
        <f t="shared" si="5"/>
        <v>50</v>
      </c>
      <c r="AF12" s="12">
        <f t="shared" si="5"/>
        <v>100</v>
      </c>
      <c r="AG12" s="12">
        <f t="shared" si="5"/>
        <v>150</v>
      </c>
      <c r="AH12" s="12">
        <f t="shared" si="5"/>
        <v>200</v>
      </c>
      <c r="AI12" s="12">
        <f t="shared" si="5"/>
        <v>350</v>
      </c>
      <c r="AK12" s="12">
        <v>1100</v>
      </c>
    </row>
    <row r="13" spans="1:37" x14ac:dyDescent="0.2">
      <c r="A13" s="12">
        <f t="shared" si="2"/>
        <v>51</v>
      </c>
      <c r="B13" s="40">
        <f t="shared" si="3"/>
        <v>800</v>
      </c>
      <c r="C13" s="40">
        <f t="shared" si="4"/>
        <v>438.63631012268604</v>
      </c>
      <c r="D13" s="40">
        <f t="shared" si="6"/>
        <v>438.63631012268604</v>
      </c>
      <c r="E13" s="40"/>
      <c r="F13" s="40"/>
      <c r="G13" s="40"/>
      <c r="H13" s="40"/>
      <c r="I13" s="40"/>
      <c r="J13" s="50">
        <f t="shared" si="1"/>
        <v>0.45170461234664244</v>
      </c>
      <c r="K13" s="50">
        <f t="shared" si="0"/>
        <v>0.45170461234664244</v>
      </c>
      <c r="L13" s="50">
        <f>(SUM($B$2:B13)-SUM($D$2:D13))/SUM($B$2:B13)</f>
        <v>0.42857967028751054</v>
      </c>
      <c r="S13" s="65">
        <v>0</v>
      </c>
      <c r="T13" s="65"/>
      <c r="AE13" s="12">
        <f t="shared" si="5"/>
        <v>50</v>
      </c>
      <c r="AF13" s="12">
        <f t="shared" si="5"/>
        <v>100</v>
      </c>
      <c r="AG13" s="12">
        <f t="shared" si="5"/>
        <v>150</v>
      </c>
      <c r="AH13" s="12">
        <f t="shared" si="5"/>
        <v>200</v>
      </c>
      <c r="AI13" s="12">
        <f t="shared" si="5"/>
        <v>350</v>
      </c>
      <c r="AK13" s="12">
        <f>AK12</f>
        <v>1100</v>
      </c>
    </row>
    <row r="14" spans="1:37" x14ac:dyDescent="0.2">
      <c r="A14" s="12">
        <f t="shared" si="2"/>
        <v>52</v>
      </c>
      <c r="B14" s="40">
        <f t="shared" si="3"/>
        <v>800</v>
      </c>
      <c r="C14" s="40">
        <f t="shared" si="4"/>
        <v>435.22279798165346</v>
      </c>
      <c r="D14" s="40">
        <f t="shared" si="6"/>
        <v>435.22279798165346</v>
      </c>
      <c r="E14" s="40"/>
      <c r="F14" s="40"/>
      <c r="G14" s="40"/>
      <c r="H14" s="40"/>
      <c r="I14" s="40"/>
      <c r="J14" s="50">
        <f t="shared" si="1"/>
        <v>0.45597150252293317</v>
      </c>
      <c r="K14" s="50">
        <f t="shared" si="0"/>
        <v>0.45597150252293317</v>
      </c>
      <c r="L14" s="50">
        <f>(SUM($B$2:B14)-SUM($D$2:D14))/SUM($B$2:B14)</f>
        <v>0.43068673430561999</v>
      </c>
      <c r="S14" s="65">
        <v>0</v>
      </c>
      <c r="T14" s="65"/>
      <c r="AE14" s="12">
        <f t="shared" si="5"/>
        <v>50</v>
      </c>
      <c r="AF14" s="12">
        <f t="shared" si="5"/>
        <v>100</v>
      </c>
      <c r="AG14" s="12">
        <f t="shared" si="5"/>
        <v>150</v>
      </c>
      <c r="AH14" s="12">
        <f t="shared" si="5"/>
        <v>200</v>
      </c>
      <c r="AI14" s="12">
        <f t="shared" si="5"/>
        <v>350</v>
      </c>
      <c r="AK14" s="12">
        <f t="shared" ref="AK14:AK22" si="7">AK13</f>
        <v>1100</v>
      </c>
    </row>
    <row r="15" spans="1:37" x14ac:dyDescent="0.2">
      <c r="A15" s="12">
        <f t="shared" si="2"/>
        <v>53</v>
      </c>
      <c r="B15" s="40">
        <f t="shared" si="3"/>
        <v>800</v>
      </c>
      <c r="C15" s="40">
        <f t="shared" si="4"/>
        <v>431.83585013743829</v>
      </c>
      <c r="D15" s="40">
        <f t="shared" si="6"/>
        <v>431.83585013743829</v>
      </c>
      <c r="E15" s="40"/>
      <c r="F15" s="40"/>
      <c r="G15" s="40"/>
      <c r="H15" s="40"/>
      <c r="I15" s="40"/>
      <c r="J15" s="50">
        <f t="shared" si="1"/>
        <v>0.46020518732820215</v>
      </c>
      <c r="K15" s="50">
        <f t="shared" si="0"/>
        <v>0.46020518732820215</v>
      </c>
      <c r="L15" s="50">
        <f>(SUM($B$2:B15)-SUM($D$2:D15))/SUM($B$2:B15)</f>
        <v>0.43279519523580434</v>
      </c>
      <c r="S15" s="65">
        <v>0</v>
      </c>
      <c r="T15" s="65"/>
      <c r="AE15" s="12">
        <f t="shared" si="5"/>
        <v>50</v>
      </c>
      <c r="AF15" s="12">
        <f t="shared" si="5"/>
        <v>100</v>
      </c>
      <c r="AG15" s="12">
        <f t="shared" si="5"/>
        <v>150</v>
      </c>
      <c r="AH15" s="12">
        <f t="shared" si="5"/>
        <v>200</v>
      </c>
      <c r="AI15" s="12">
        <f t="shared" si="5"/>
        <v>350</v>
      </c>
      <c r="AK15" s="12">
        <f t="shared" si="7"/>
        <v>1100</v>
      </c>
    </row>
    <row r="16" spans="1:37" x14ac:dyDescent="0.2">
      <c r="A16" s="12">
        <f t="shared" si="2"/>
        <v>54</v>
      </c>
      <c r="B16" s="40">
        <f t="shared" si="3"/>
        <v>800</v>
      </c>
      <c r="C16" s="40">
        <f t="shared" si="4"/>
        <v>428.47525986399518</v>
      </c>
      <c r="D16" s="40">
        <f t="shared" si="6"/>
        <v>428.47525986399518</v>
      </c>
      <c r="E16" s="40"/>
      <c r="F16" s="40"/>
      <c r="G16" s="40"/>
      <c r="H16" s="40"/>
      <c r="I16" s="40"/>
      <c r="J16" s="50">
        <f t="shared" si="1"/>
        <v>0.46440592517000601</v>
      </c>
      <c r="K16" s="50">
        <f t="shared" si="0"/>
        <v>0.46440592517000601</v>
      </c>
      <c r="L16" s="50">
        <f>(SUM($B$2:B16)-SUM($D$2:D16))/SUM($B$2:B16)</f>
        <v>0.43490257723141779</v>
      </c>
      <c r="S16" s="65">
        <v>0</v>
      </c>
      <c r="T16" s="65"/>
      <c r="AE16" s="12">
        <f t="shared" si="5"/>
        <v>50</v>
      </c>
      <c r="AF16" s="12">
        <f t="shared" si="5"/>
        <v>100</v>
      </c>
      <c r="AG16" s="12">
        <f t="shared" si="5"/>
        <v>150</v>
      </c>
      <c r="AH16" s="12">
        <f t="shared" si="5"/>
        <v>200</v>
      </c>
      <c r="AI16" s="12">
        <f t="shared" si="5"/>
        <v>350</v>
      </c>
      <c r="AK16" s="12">
        <f t="shared" si="7"/>
        <v>1100</v>
      </c>
    </row>
    <row r="17" spans="1:38" x14ac:dyDescent="0.2">
      <c r="A17" s="12">
        <f t="shared" si="2"/>
        <v>55</v>
      </c>
      <c r="B17" s="40">
        <f t="shared" si="3"/>
        <v>800</v>
      </c>
      <c r="C17" s="40">
        <f t="shared" si="4"/>
        <v>425.1408220440419</v>
      </c>
      <c r="D17" s="40">
        <f t="shared" si="6"/>
        <v>425.1408220440419</v>
      </c>
      <c r="E17" s="40"/>
      <c r="F17" s="40"/>
      <c r="G17" s="40"/>
      <c r="H17" s="40"/>
      <c r="I17" s="40"/>
      <c r="J17" s="50">
        <f t="shared" si="1"/>
        <v>0.46857397244494764</v>
      </c>
      <c r="K17" s="50">
        <f t="shared" si="0"/>
        <v>0.46857397244494764</v>
      </c>
      <c r="L17" s="50">
        <f>(SUM($B$2:B17)-SUM($D$2:D17))/SUM($B$2:B17)</f>
        <v>0.43700703943226343</v>
      </c>
      <c r="S17" s="65">
        <v>0</v>
      </c>
      <c r="T17" s="65"/>
      <c r="AE17" s="12">
        <f t="shared" si="5"/>
        <v>50</v>
      </c>
      <c r="AF17" s="12">
        <f t="shared" si="5"/>
        <v>100</v>
      </c>
      <c r="AG17" s="12">
        <f t="shared" si="5"/>
        <v>150</v>
      </c>
      <c r="AH17" s="12">
        <f t="shared" si="5"/>
        <v>200</v>
      </c>
      <c r="AI17" s="12">
        <f t="shared" si="5"/>
        <v>350</v>
      </c>
      <c r="AK17" s="12">
        <f t="shared" si="7"/>
        <v>1100</v>
      </c>
    </row>
    <row r="18" spans="1:38" x14ac:dyDescent="0.2">
      <c r="A18" s="12">
        <f t="shared" si="2"/>
        <v>56</v>
      </c>
      <c r="B18" s="40">
        <f t="shared" si="3"/>
        <v>800</v>
      </c>
      <c r="C18" s="40">
        <f t="shared" si="4"/>
        <v>421.83233315653962</v>
      </c>
      <c r="D18" s="40">
        <f t="shared" si="6"/>
        <v>421.83233315653962</v>
      </c>
      <c r="E18" s="40"/>
      <c r="F18" s="40"/>
      <c r="G18" s="40"/>
      <c r="H18" s="40"/>
      <c r="I18" s="40"/>
      <c r="J18" s="50">
        <f t="shared" si="1"/>
        <v>0.47270958355432546</v>
      </c>
      <c r="K18" s="50">
        <f t="shared" si="0"/>
        <v>0.47270958355432546</v>
      </c>
      <c r="L18" s="50">
        <f>(SUM($B$2:B18)-SUM($D$2:D18))/SUM($B$2:B18)</f>
        <v>0.43910718908650237</v>
      </c>
      <c r="S18" s="65">
        <v>0</v>
      </c>
      <c r="T18" s="65"/>
      <c r="AE18" s="12">
        <f t="shared" si="5"/>
        <v>50</v>
      </c>
      <c r="AF18" s="12">
        <f t="shared" si="5"/>
        <v>100</v>
      </c>
      <c r="AG18" s="12">
        <f t="shared" si="5"/>
        <v>150</v>
      </c>
      <c r="AH18" s="12">
        <f t="shared" si="5"/>
        <v>200</v>
      </c>
      <c r="AI18" s="12">
        <f t="shared" si="5"/>
        <v>350</v>
      </c>
      <c r="AK18" s="12">
        <f t="shared" si="7"/>
        <v>1100</v>
      </c>
    </row>
    <row r="19" spans="1:38" x14ac:dyDescent="0.2">
      <c r="A19" s="12">
        <f t="shared" si="2"/>
        <v>57</v>
      </c>
      <c r="B19" s="40">
        <f t="shared" si="3"/>
        <v>800</v>
      </c>
      <c r="C19" s="40">
        <f t="shared" si="4"/>
        <v>418.54959126427082</v>
      </c>
      <c r="D19" s="40">
        <f t="shared" si="6"/>
        <v>418.54959126427082</v>
      </c>
      <c r="E19" s="40"/>
      <c r="F19" s="40"/>
      <c r="G19" s="40"/>
      <c r="H19" s="40"/>
      <c r="I19" s="40"/>
      <c r="J19" s="50">
        <f t="shared" si="1"/>
        <v>0.4768130109196615</v>
      </c>
      <c r="K19" s="50">
        <f t="shared" si="0"/>
        <v>0.4768130109196615</v>
      </c>
      <c r="L19" s="50">
        <f>(SUM($B$2:B19)-SUM($D$2:D19))/SUM($B$2:B19)</f>
        <v>0.4412019569661223</v>
      </c>
      <c r="S19" s="65">
        <v>0</v>
      </c>
      <c r="T19" s="65"/>
      <c r="AE19" s="12">
        <f t="shared" si="5"/>
        <v>50</v>
      </c>
      <c r="AF19" s="12">
        <f t="shared" si="5"/>
        <v>100</v>
      </c>
      <c r="AG19" s="12">
        <f t="shared" si="5"/>
        <v>150</v>
      </c>
      <c r="AH19" s="12">
        <f t="shared" si="5"/>
        <v>200</v>
      </c>
      <c r="AI19" s="12">
        <f t="shared" si="5"/>
        <v>350</v>
      </c>
      <c r="AK19" s="12">
        <f t="shared" si="7"/>
        <v>1100</v>
      </c>
    </row>
    <row r="20" spans="1:38" x14ac:dyDescent="0.2">
      <c r="A20" s="12">
        <f t="shared" si="2"/>
        <v>58</v>
      </c>
      <c r="B20" s="40">
        <f t="shared" si="3"/>
        <v>800</v>
      </c>
      <c r="C20" s="40">
        <f t="shared" si="4"/>
        <v>415.29239600151385</v>
      </c>
      <c r="D20" s="40">
        <f t="shared" si="6"/>
        <v>415.29239600151385</v>
      </c>
      <c r="E20" s="40"/>
      <c r="F20" s="40"/>
      <c r="G20" s="40"/>
      <c r="H20" s="40"/>
      <c r="I20" s="40"/>
      <c r="J20" s="50">
        <f t="shared" si="1"/>
        <v>0.4808845049981077</v>
      </c>
      <c r="K20" s="50">
        <f t="shared" si="0"/>
        <v>0.4808845049981077</v>
      </c>
      <c r="L20" s="50">
        <f>(SUM($B$2:B20)-SUM($D$2:D20))/SUM($B$2:B20)</f>
        <v>0.44329051212570053</v>
      </c>
      <c r="S20" s="65">
        <v>0</v>
      </c>
      <c r="T20" s="65"/>
      <c r="AE20" s="12">
        <f t="shared" ref="AE20:AI35" si="8">AE19</f>
        <v>50</v>
      </c>
      <c r="AF20" s="12">
        <f t="shared" si="8"/>
        <v>100</v>
      </c>
      <c r="AG20" s="12">
        <f t="shared" si="8"/>
        <v>150</v>
      </c>
      <c r="AH20" s="12">
        <f t="shared" si="8"/>
        <v>200</v>
      </c>
      <c r="AI20" s="12">
        <f t="shared" si="8"/>
        <v>350</v>
      </c>
      <c r="AK20" s="12">
        <f t="shared" si="7"/>
        <v>1100</v>
      </c>
    </row>
    <row r="21" spans="1:38" x14ac:dyDescent="0.2">
      <c r="A21" s="12">
        <f t="shared" si="2"/>
        <v>59</v>
      </c>
      <c r="B21" s="40">
        <f t="shared" si="3"/>
        <v>800</v>
      </c>
      <c r="C21" s="40">
        <f t="shared" si="4"/>
        <v>412.06054856181339</v>
      </c>
      <c r="D21" s="40">
        <f t="shared" si="6"/>
        <v>412.06054856181339</v>
      </c>
      <c r="E21" s="40"/>
      <c r="F21" s="40"/>
      <c r="G21" s="40"/>
      <c r="H21" s="40"/>
      <c r="I21" s="40"/>
      <c r="J21" s="50">
        <f t="shared" si="1"/>
        <v>0.48492431429773325</v>
      </c>
      <c r="K21" s="50">
        <f t="shared" si="0"/>
        <v>0.48492431429773325</v>
      </c>
      <c r="L21" s="50">
        <f>(SUM($B$2:B21)-SUM($D$2:D21))/SUM($B$2:B21)</f>
        <v>0.44537220223430224</v>
      </c>
      <c r="S21" s="65">
        <v>0</v>
      </c>
      <c r="T21" s="65"/>
      <c r="AE21" s="12">
        <f t="shared" si="8"/>
        <v>50</v>
      </c>
      <c r="AF21" s="12">
        <f t="shared" si="8"/>
        <v>100</v>
      </c>
      <c r="AG21" s="12">
        <f t="shared" si="8"/>
        <v>150</v>
      </c>
      <c r="AH21" s="12">
        <f t="shared" si="8"/>
        <v>200</v>
      </c>
      <c r="AI21" s="12">
        <f t="shared" si="8"/>
        <v>350</v>
      </c>
      <c r="AK21" s="12">
        <f t="shared" si="7"/>
        <v>1100</v>
      </c>
    </row>
    <row r="22" spans="1:38" x14ac:dyDescent="0.2">
      <c r="A22" s="12">
        <f t="shared" si="2"/>
        <v>60</v>
      </c>
      <c r="B22" s="40">
        <f t="shared" si="3"/>
        <v>800</v>
      </c>
      <c r="C22" s="40">
        <f t="shared" si="4"/>
        <v>408.853851685846</v>
      </c>
      <c r="D22" s="40">
        <f t="shared" si="6"/>
        <v>408.853851685846</v>
      </c>
      <c r="E22" s="40"/>
      <c r="F22" s="40"/>
      <c r="G22" s="40"/>
      <c r="H22" s="40"/>
      <c r="I22" s="40"/>
      <c r="J22" s="50">
        <f t="shared" si="1"/>
        <v>0.48893268539269252</v>
      </c>
      <c r="K22" s="50">
        <f t="shared" si="0"/>
        <v>0.48893268539269252</v>
      </c>
      <c r="L22" s="50">
        <f>(SUM($B$2:B22)-SUM($D$2:D22))/SUM($B$2:B22)</f>
        <v>0.44744651095613031</v>
      </c>
      <c r="S22" s="65">
        <v>0</v>
      </c>
      <c r="T22" s="65"/>
      <c r="AE22" s="12">
        <f t="shared" si="8"/>
        <v>50</v>
      </c>
      <c r="AF22" s="12">
        <f t="shared" si="8"/>
        <v>100</v>
      </c>
      <c r="AG22" s="12">
        <f t="shared" si="8"/>
        <v>150</v>
      </c>
      <c r="AH22" s="12">
        <f t="shared" si="8"/>
        <v>200</v>
      </c>
      <c r="AI22" s="12">
        <f t="shared" si="8"/>
        <v>350</v>
      </c>
      <c r="AK22" s="12">
        <f t="shared" si="7"/>
        <v>1100</v>
      </c>
    </row>
    <row r="23" spans="1:38" x14ac:dyDescent="0.2">
      <c r="A23" s="12">
        <f t="shared" si="2"/>
        <v>61</v>
      </c>
      <c r="B23" s="40">
        <f t="shared" si="3"/>
        <v>800</v>
      </c>
      <c r="C23" s="40">
        <f t="shared" si="4"/>
        <v>405.67210964938027</v>
      </c>
      <c r="D23" s="40">
        <f t="shared" si="6"/>
        <v>405.67210964938027</v>
      </c>
      <c r="E23" s="40"/>
      <c r="F23" s="40"/>
      <c r="G23" s="40"/>
      <c r="H23" s="40"/>
      <c r="I23" s="40"/>
      <c r="J23" s="50">
        <f t="shared" si="1"/>
        <v>0.49290986293827466</v>
      </c>
      <c r="K23" s="50">
        <f t="shared" si="0"/>
        <v>0.49290986293827466</v>
      </c>
      <c r="L23" s="50">
        <f>(SUM($B$2:B23)-SUM($D$2:D23))/SUM($B$2:B23)</f>
        <v>0.4495130269553187</v>
      </c>
      <c r="S23" s="65">
        <v>0</v>
      </c>
      <c r="T23" s="65"/>
      <c r="AE23" s="12">
        <f t="shared" si="8"/>
        <v>50</v>
      </c>
      <c r="AF23" s="12">
        <f t="shared" si="8"/>
        <v>100</v>
      </c>
      <c r="AG23" s="12">
        <f t="shared" si="8"/>
        <v>150</v>
      </c>
      <c r="AH23" s="12">
        <f t="shared" si="8"/>
        <v>200</v>
      </c>
      <c r="AI23" s="12">
        <f t="shared" si="8"/>
        <v>350</v>
      </c>
    </row>
    <row r="24" spans="1:38" x14ac:dyDescent="0.2">
      <c r="A24" s="12">
        <f t="shared" si="2"/>
        <v>62</v>
      </c>
      <c r="B24" s="40">
        <f t="shared" si="3"/>
        <v>800</v>
      </c>
      <c r="C24" s="40">
        <f t="shared" si="4"/>
        <v>402.51512825133062</v>
      </c>
      <c r="D24" s="40">
        <f t="shared" si="6"/>
        <v>402.51512825133062</v>
      </c>
      <c r="E24" s="40"/>
      <c r="F24" s="40"/>
      <c r="G24" s="40"/>
      <c r="H24" s="40"/>
      <c r="I24" s="40"/>
      <c r="J24" s="50">
        <f t="shared" si="1"/>
        <v>0.49685608968583672</v>
      </c>
      <c r="K24" s="50">
        <f t="shared" si="0"/>
        <v>0.49685608968583672</v>
      </c>
      <c r="L24" s="50">
        <f>(SUM($B$2:B24)-SUM($D$2:D24))/SUM($B$2:B24)</f>
        <v>0.45157142098708036</v>
      </c>
      <c r="S24" s="65">
        <v>0</v>
      </c>
      <c r="T24" s="65"/>
      <c r="AE24" s="12">
        <f t="shared" si="8"/>
        <v>50</v>
      </c>
      <c r="AF24" s="12">
        <f t="shared" si="8"/>
        <v>100</v>
      </c>
      <c r="AG24" s="12">
        <f t="shared" si="8"/>
        <v>150</v>
      </c>
      <c r="AH24" s="12">
        <f t="shared" si="8"/>
        <v>200</v>
      </c>
      <c r="AI24" s="12">
        <f t="shared" si="8"/>
        <v>350</v>
      </c>
    </row>
    <row r="25" spans="1:38" x14ac:dyDescent="0.2">
      <c r="A25" s="12">
        <f t="shared" si="2"/>
        <v>63</v>
      </c>
      <c r="B25" s="40">
        <f t="shared" si="3"/>
        <v>800</v>
      </c>
      <c r="C25" s="40">
        <f t="shared" si="4"/>
        <v>399.38271480190394</v>
      </c>
      <c r="D25" s="40">
        <f t="shared" si="6"/>
        <v>399.38271480190394</v>
      </c>
      <c r="E25" s="40"/>
      <c r="F25" s="40"/>
      <c r="G25" s="40"/>
      <c r="H25" s="40"/>
      <c r="I25" s="40"/>
      <c r="J25" s="50">
        <f t="shared" si="1"/>
        <v>0.50077160649762009</v>
      </c>
      <c r="K25" s="50">
        <f t="shared" si="0"/>
        <v>0.50077160649762009</v>
      </c>
      <c r="L25" s="50">
        <f>(SUM($B$2:B25)-SUM($D$2:D25))/SUM($B$2:B25)</f>
        <v>0.45362142871668615</v>
      </c>
      <c r="S25" s="65">
        <v>0</v>
      </c>
      <c r="T25" s="65"/>
      <c r="AE25" s="12">
        <f t="shared" si="8"/>
        <v>50</v>
      </c>
      <c r="AF25" s="12">
        <f t="shared" si="8"/>
        <v>100</v>
      </c>
      <c r="AG25" s="12">
        <f t="shared" si="8"/>
        <v>150</v>
      </c>
      <c r="AH25" s="12">
        <f t="shared" si="8"/>
        <v>200</v>
      </c>
      <c r="AI25" s="12">
        <f t="shared" si="8"/>
        <v>350</v>
      </c>
    </row>
    <row r="26" spans="1:38" x14ac:dyDescent="0.2">
      <c r="A26" s="12">
        <f t="shared" si="2"/>
        <v>64</v>
      </c>
      <c r="B26" s="40">
        <f t="shared" si="3"/>
        <v>800</v>
      </c>
      <c r="C26" s="40">
        <f t="shared" si="4"/>
        <v>396.27467811083858</v>
      </c>
      <c r="D26" s="40">
        <f t="shared" si="6"/>
        <v>396.27467811083858</v>
      </c>
      <c r="E26" s="40"/>
      <c r="F26" s="40"/>
      <c r="G26" s="40"/>
      <c r="H26" s="40"/>
      <c r="I26" s="40"/>
      <c r="J26" s="50">
        <f t="shared" si="1"/>
        <v>0.50465665236145174</v>
      </c>
      <c r="K26" s="50">
        <f t="shared" si="0"/>
        <v>0.50465665236145174</v>
      </c>
      <c r="L26" s="50">
        <f>(SUM($B$2:B26)-SUM($D$2:D26))/SUM($B$2:B26)</f>
        <v>0.45566283766247678</v>
      </c>
      <c r="S26" s="65">
        <v>0</v>
      </c>
      <c r="T26" s="65"/>
      <c r="AE26" s="12">
        <f t="shared" si="8"/>
        <v>50</v>
      </c>
      <c r="AF26" s="12">
        <f t="shared" si="8"/>
        <v>100</v>
      </c>
      <c r="AG26" s="12">
        <f t="shared" si="8"/>
        <v>150</v>
      </c>
      <c r="AH26" s="12">
        <f t="shared" si="8"/>
        <v>200</v>
      </c>
      <c r="AI26" s="12">
        <f t="shared" si="8"/>
        <v>350</v>
      </c>
    </row>
    <row r="27" spans="1:38" x14ac:dyDescent="0.2">
      <c r="A27" s="12">
        <f t="shared" si="2"/>
        <v>65</v>
      </c>
      <c r="B27" s="40">
        <f t="shared" si="3"/>
        <v>800</v>
      </c>
      <c r="C27" s="40">
        <f t="shared" si="4"/>
        <v>393.1908284757348</v>
      </c>
      <c r="D27" s="40">
        <f t="shared" si="6"/>
        <v>393.1908284757348</v>
      </c>
      <c r="E27" s="40"/>
      <c r="F27" s="40"/>
      <c r="G27" s="40"/>
      <c r="H27" s="40"/>
      <c r="I27" s="40"/>
      <c r="J27" s="50">
        <f t="shared" si="1"/>
        <v>0.50851146440533146</v>
      </c>
      <c r="K27" s="50">
        <f t="shared" si="0"/>
        <v>0.50851146440533146</v>
      </c>
      <c r="L27" s="50">
        <f>(SUM($B$2:B27)-SUM($D$2:D27))/SUM($B$2:B27)</f>
        <v>0.45769547715258657</v>
      </c>
      <c r="S27" s="65">
        <v>0</v>
      </c>
      <c r="T27" s="65"/>
      <c r="AE27" s="12">
        <f t="shared" si="8"/>
        <v>50</v>
      </c>
      <c r="AF27" s="12">
        <f t="shared" si="8"/>
        <v>100</v>
      </c>
      <c r="AG27" s="12">
        <f t="shared" si="8"/>
        <v>150</v>
      </c>
      <c r="AH27" s="12">
        <f t="shared" si="8"/>
        <v>200</v>
      </c>
      <c r="AI27" s="12">
        <f t="shared" si="8"/>
        <v>350</v>
      </c>
    </row>
    <row r="28" spans="1:38" x14ac:dyDescent="0.2">
      <c r="A28" s="45">
        <f t="shared" si="2"/>
        <v>66</v>
      </c>
      <c r="B28" s="46">
        <f t="shared" si="3"/>
        <v>800</v>
      </c>
      <c r="C28" s="47">
        <f t="shared" ref="C28:C62" si="9">C27*((1+$W$5-$W$6)/(1+$W$4))</f>
        <v>390.13097767047617</v>
      </c>
      <c r="D28" s="47">
        <f>D27*((1+$W$5-$W$6)/(1+$W$4))+DC!$D$6*$W$11</f>
        <v>524.03701322044537</v>
      </c>
      <c r="E28" s="46">
        <f t="shared" ref="E28:H62" si="10">B28</f>
        <v>800</v>
      </c>
      <c r="F28" s="46">
        <f t="shared" si="10"/>
        <v>390.13097767047617</v>
      </c>
      <c r="G28" s="46">
        <f t="shared" si="10"/>
        <v>524.03701322044537</v>
      </c>
      <c r="H28" s="46">
        <f t="shared" si="10"/>
        <v>800</v>
      </c>
      <c r="I28" s="46">
        <f>G28</f>
        <v>524.03701322044537</v>
      </c>
      <c r="J28" s="51">
        <f t="shared" si="1"/>
        <v>0.51233627791190484</v>
      </c>
      <c r="K28" s="96">
        <f t="shared" si="0"/>
        <v>0.3449537334744433</v>
      </c>
      <c r="L28" s="51">
        <f>(SUM($B$2:B28)-SUM($D$2:D28))/SUM($B$2:B28)</f>
        <v>0.453519857016359</v>
      </c>
      <c r="M28" s="46">
        <f t="shared" ref="M28:M61" si="11">B28-D28</f>
        <v>275.96298677955463</v>
      </c>
      <c r="N28" s="46">
        <f t="shared" ref="N28:N61" si="12">M28+N27</f>
        <v>275.96298677955463</v>
      </c>
      <c r="O28" s="55">
        <f>3*M28</f>
        <v>827.88896033866388</v>
      </c>
      <c r="P28" s="54">
        <f t="shared" ref="P28:P62" si="13">B28-C28</f>
        <v>409.86902232952383</v>
      </c>
      <c r="Q28" s="54">
        <f>P28</f>
        <v>409.86902232952383</v>
      </c>
      <c r="R28" s="55">
        <f>3*P28</f>
        <v>1229.6070669885714</v>
      </c>
      <c r="S28" s="65">
        <f>M28+O28</f>
        <v>1103.8519471182185</v>
      </c>
      <c r="T28" s="65"/>
      <c r="U28" s="58"/>
      <c r="V28" s="58"/>
      <c r="W28" s="58"/>
      <c r="X28" s="58"/>
      <c r="AE28" s="12">
        <f t="shared" si="8"/>
        <v>50</v>
      </c>
      <c r="AF28" s="12">
        <f t="shared" si="8"/>
        <v>100</v>
      </c>
      <c r="AG28" s="12">
        <f t="shared" si="8"/>
        <v>150</v>
      </c>
      <c r="AH28" s="12">
        <f t="shared" si="8"/>
        <v>200</v>
      </c>
      <c r="AI28" s="12">
        <f t="shared" si="8"/>
        <v>350</v>
      </c>
    </row>
    <row r="29" spans="1:38" x14ac:dyDescent="0.2">
      <c r="A29" s="12">
        <f t="shared" si="2"/>
        <v>67</v>
      </c>
      <c r="B29" s="40">
        <f t="shared" si="3"/>
        <v>800</v>
      </c>
      <c r="C29" s="48">
        <f t="shared" si="9"/>
        <v>387.09493893374093</v>
      </c>
      <c r="D29" s="48">
        <f>(D28-DC!$D$6*$W$11)*((1+$W$5-$W$6)/(1+$W$4))+DC!$D$6*$W$11</f>
        <v>521.00097448371014</v>
      </c>
      <c r="E29" s="40">
        <f t="shared" si="10"/>
        <v>800</v>
      </c>
      <c r="F29" s="40">
        <f t="shared" si="10"/>
        <v>387.09493893374093</v>
      </c>
      <c r="G29" s="40">
        <f t="shared" si="10"/>
        <v>521.00097448371014</v>
      </c>
      <c r="H29" s="40">
        <f t="shared" si="10"/>
        <v>800</v>
      </c>
      <c r="I29" s="40">
        <f>G29</f>
        <v>521.00097448371014</v>
      </c>
      <c r="J29" s="50">
        <f t="shared" si="1"/>
        <v>0.51613132633282388</v>
      </c>
      <c r="K29" s="50">
        <f t="shared" si="0"/>
        <v>0.34874878189536235</v>
      </c>
      <c r="L29" s="50">
        <f>(SUM($B$2:B29)-SUM($D$2:D29))/SUM($B$2:B29)</f>
        <v>0.44977803290489482</v>
      </c>
      <c r="M29" s="40">
        <f t="shared" si="11"/>
        <v>278.99902551628986</v>
      </c>
      <c r="N29" s="40">
        <f t="shared" si="12"/>
        <v>554.96201229584449</v>
      </c>
      <c r="O29" s="40"/>
      <c r="P29" s="54">
        <f t="shared" si="13"/>
        <v>412.90506106625907</v>
      </c>
      <c r="Q29" s="54">
        <f>P29+Q28</f>
        <v>822.7740833957829</v>
      </c>
      <c r="R29" s="40"/>
      <c r="S29" s="65">
        <f>M29</f>
        <v>278.99902551628986</v>
      </c>
      <c r="T29" s="65"/>
      <c r="U29" s="58"/>
      <c r="V29" s="58"/>
      <c r="W29" s="58"/>
      <c r="X29" s="58"/>
      <c r="AE29" s="12">
        <f t="shared" si="8"/>
        <v>50</v>
      </c>
      <c r="AF29" s="12">
        <f t="shared" si="8"/>
        <v>100</v>
      </c>
      <c r="AG29" s="12">
        <f t="shared" si="8"/>
        <v>150</v>
      </c>
      <c r="AH29" s="12">
        <f t="shared" si="8"/>
        <v>200</v>
      </c>
      <c r="AI29" s="12">
        <f t="shared" si="8"/>
        <v>350</v>
      </c>
    </row>
    <row r="30" spans="1:38" x14ac:dyDescent="0.2">
      <c r="A30" s="12">
        <f t="shared" si="2"/>
        <v>68</v>
      </c>
      <c r="B30" s="40">
        <f t="shared" si="3"/>
        <v>800</v>
      </c>
      <c r="C30" s="48">
        <f t="shared" si="9"/>
        <v>384.08252695760291</v>
      </c>
      <c r="D30" s="48">
        <f>(D29-DC!$D$6*$W$11)*((1+$W$5-$W$6)/(1+$W$4))+DC!$D$6*$W$11</f>
        <v>517.98856250757217</v>
      </c>
      <c r="E30" s="40">
        <f t="shared" si="10"/>
        <v>800</v>
      </c>
      <c r="F30" s="40">
        <f t="shared" si="10"/>
        <v>384.08252695760291</v>
      </c>
      <c r="G30" s="40">
        <f t="shared" si="10"/>
        <v>517.98856250757217</v>
      </c>
      <c r="H30" s="40">
        <f t="shared" si="10"/>
        <v>800</v>
      </c>
      <c r="I30" s="40">
        <f t="shared" ref="I30:I47" si="14">G30</f>
        <v>517.98856250757217</v>
      </c>
      <c r="J30" s="50">
        <f t="shared" si="1"/>
        <v>0.5198968413029964</v>
      </c>
      <c r="K30" s="50">
        <f t="shared" si="0"/>
        <v>0.35251429686553482</v>
      </c>
      <c r="L30" s="50">
        <f>(SUM($B$2:B30)-SUM($D$2:D30))/SUM($B$2:B30)</f>
        <v>0.44642411097250306</v>
      </c>
      <c r="M30" s="40">
        <f t="shared" si="11"/>
        <v>282.01143749242783</v>
      </c>
      <c r="N30" s="40">
        <f t="shared" si="12"/>
        <v>836.97344978827232</v>
      </c>
      <c r="O30" s="40"/>
      <c r="P30" s="54">
        <f t="shared" si="13"/>
        <v>415.91747304239709</v>
      </c>
      <c r="Q30" s="54">
        <f t="shared" ref="Q30:Q48" si="15">P30+Q29</f>
        <v>1238.69155643818</v>
      </c>
      <c r="R30" s="40"/>
      <c r="S30" s="65">
        <f t="shared" ref="S30:S48" si="16">M30</f>
        <v>282.01143749242783</v>
      </c>
      <c r="T30" s="65"/>
      <c r="U30" s="58"/>
      <c r="V30" s="58"/>
      <c r="W30" s="58"/>
      <c r="X30" s="58"/>
      <c r="AE30" s="12">
        <f t="shared" si="8"/>
        <v>50</v>
      </c>
      <c r="AF30" s="12">
        <f t="shared" si="8"/>
        <v>100</v>
      </c>
      <c r="AG30" s="12">
        <f t="shared" si="8"/>
        <v>150</v>
      </c>
      <c r="AH30" s="12">
        <f t="shared" si="8"/>
        <v>200</v>
      </c>
      <c r="AI30" s="12">
        <f t="shared" si="8"/>
        <v>350</v>
      </c>
    </row>
    <row r="31" spans="1:38" x14ac:dyDescent="0.2">
      <c r="A31" s="12">
        <f t="shared" si="2"/>
        <v>69</v>
      </c>
      <c r="B31" s="40">
        <f t="shared" si="3"/>
        <v>800</v>
      </c>
      <c r="C31" s="48">
        <f t="shared" si="9"/>
        <v>381.09355787622081</v>
      </c>
      <c r="D31" s="48">
        <f>(D30-DC!$D$6*$W$11)*((1+$W$5-$W$6)/(1+$W$4))+DC!$D$6*$W$11</f>
        <v>514.99959342619013</v>
      </c>
      <c r="E31" s="40">
        <f t="shared" si="10"/>
        <v>800</v>
      </c>
      <c r="F31" s="40">
        <f t="shared" si="10"/>
        <v>381.09355787622081</v>
      </c>
      <c r="G31" s="40">
        <f t="shared" si="10"/>
        <v>514.99959342619013</v>
      </c>
      <c r="H31" s="40">
        <f t="shared" si="10"/>
        <v>800</v>
      </c>
      <c r="I31" s="40">
        <f t="shared" si="14"/>
        <v>514.99959342619013</v>
      </c>
      <c r="J31" s="50">
        <f t="shared" si="1"/>
        <v>0.52363305265472393</v>
      </c>
      <c r="K31" s="50">
        <f t="shared" si="0"/>
        <v>0.35625050821726234</v>
      </c>
      <c r="L31" s="50">
        <f>(SUM($B$2:B31)-SUM($D$2:D31))/SUM($B$2:B31)</f>
        <v>0.44341832421399507</v>
      </c>
      <c r="M31" s="40">
        <f t="shared" si="11"/>
        <v>285.00040657380987</v>
      </c>
      <c r="N31" s="40">
        <f t="shared" si="12"/>
        <v>1121.9738563620822</v>
      </c>
      <c r="O31" s="40"/>
      <c r="P31" s="54">
        <f t="shared" si="13"/>
        <v>418.90644212377919</v>
      </c>
      <c r="Q31" s="54">
        <f t="shared" si="15"/>
        <v>1657.5979985619592</v>
      </c>
      <c r="R31" s="40"/>
      <c r="S31" s="65">
        <f t="shared" si="16"/>
        <v>285.00040657380987</v>
      </c>
      <c r="T31" s="65"/>
      <c r="U31" s="58"/>
      <c r="V31" s="58"/>
      <c r="W31" s="58"/>
      <c r="X31" s="58"/>
      <c r="AE31" s="12">
        <f t="shared" si="8"/>
        <v>50</v>
      </c>
      <c r="AF31" s="12">
        <f t="shared" si="8"/>
        <v>100</v>
      </c>
      <c r="AG31" s="12">
        <f t="shared" si="8"/>
        <v>150</v>
      </c>
      <c r="AH31" s="12">
        <f t="shared" si="8"/>
        <v>200</v>
      </c>
      <c r="AI31" s="12">
        <f t="shared" si="8"/>
        <v>350</v>
      </c>
    </row>
    <row r="32" spans="1:38" x14ac:dyDescent="0.2">
      <c r="A32" s="12">
        <f t="shared" si="2"/>
        <v>70</v>
      </c>
      <c r="B32" s="40">
        <f t="shared" si="3"/>
        <v>800</v>
      </c>
      <c r="C32" s="48">
        <f t="shared" si="9"/>
        <v>378.12784925461597</v>
      </c>
      <c r="D32" s="48">
        <f>(D31-DC!$D$6*$W$11)*((1+$W$5-$W$6)/(1+$W$4))+DC!$D$6*$W$11</f>
        <v>512.03388480458534</v>
      </c>
      <c r="E32" s="40">
        <f t="shared" si="10"/>
        <v>800</v>
      </c>
      <c r="F32" s="40">
        <f t="shared" si="10"/>
        <v>378.12784925461597</v>
      </c>
      <c r="G32" s="40">
        <f t="shared" si="10"/>
        <v>512.03388480458534</v>
      </c>
      <c r="H32" s="40">
        <f t="shared" si="10"/>
        <v>800</v>
      </c>
      <c r="I32" s="40">
        <f t="shared" si="14"/>
        <v>512.03388480458534</v>
      </c>
      <c r="J32" s="50">
        <f t="shared" si="1"/>
        <v>0.52734018843173003</v>
      </c>
      <c r="K32" s="50">
        <f t="shared" si="0"/>
        <v>0.35995764399426833</v>
      </c>
      <c r="L32" s="50">
        <f>(SUM($B$2:B32)-SUM($D$2:D32))/SUM($B$2:B32)</f>
        <v>0.44072604420690714</v>
      </c>
      <c r="M32" s="40">
        <f t="shared" si="11"/>
        <v>287.96611519541466</v>
      </c>
      <c r="N32" s="40">
        <f t="shared" si="12"/>
        <v>1409.9399715574968</v>
      </c>
      <c r="O32" s="40"/>
      <c r="P32" s="54">
        <f t="shared" si="13"/>
        <v>421.87215074538403</v>
      </c>
      <c r="Q32" s="54">
        <f t="shared" si="15"/>
        <v>2079.4701493073435</v>
      </c>
      <c r="R32" s="40"/>
      <c r="S32" s="65">
        <f t="shared" si="16"/>
        <v>287.96611519541466</v>
      </c>
      <c r="T32" s="65"/>
      <c r="U32" s="58"/>
      <c r="V32" s="58"/>
      <c r="W32" s="58"/>
      <c r="X32" s="58"/>
      <c r="AE32" s="12">
        <f t="shared" si="8"/>
        <v>50</v>
      </c>
      <c r="AF32" s="12">
        <f t="shared" si="8"/>
        <v>100</v>
      </c>
      <c r="AG32" s="12">
        <f t="shared" si="8"/>
        <v>150</v>
      </c>
      <c r="AH32" s="12">
        <f t="shared" si="8"/>
        <v>200</v>
      </c>
      <c r="AI32" s="12">
        <f t="shared" si="8"/>
        <v>350</v>
      </c>
      <c r="AL32" s="12">
        <v>1100</v>
      </c>
    </row>
    <row r="33" spans="1:38" x14ac:dyDescent="0.2">
      <c r="A33" s="12">
        <f t="shared" si="2"/>
        <v>71</v>
      </c>
      <c r="B33" s="40">
        <f t="shared" si="3"/>
        <v>800</v>
      </c>
      <c r="C33" s="48">
        <f t="shared" si="9"/>
        <v>375.18522007753728</v>
      </c>
      <c r="D33" s="48">
        <f>(D32-DC!$D$6*$W$11)*((1+$W$5-$W$6)/(1+$W$4))+DC!$D$6*$W$11</f>
        <v>509.0912556275066</v>
      </c>
      <c r="E33" s="40">
        <f t="shared" si="10"/>
        <v>800</v>
      </c>
      <c r="F33" s="40">
        <f t="shared" si="10"/>
        <v>375.18522007753728</v>
      </c>
      <c r="G33" s="40">
        <f t="shared" si="10"/>
        <v>509.0912556275066</v>
      </c>
      <c r="H33" s="40">
        <f t="shared" si="10"/>
        <v>800</v>
      </c>
      <c r="I33" s="40">
        <f t="shared" si="14"/>
        <v>509.0912556275066</v>
      </c>
      <c r="J33" s="50">
        <f t="shared" si="1"/>
        <v>0.53101847490307841</v>
      </c>
      <c r="K33" s="50">
        <f t="shared" si="0"/>
        <v>0.36363593046561676</v>
      </c>
      <c r="L33" s="50">
        <f>(SUM($B$2:B33)-SUM($D$2:D33))/SUM($B$2:B33)</f>
        <v>0.43831697815249177</v>
      </c>
      <c r="M33" s="40">
        <f t="shared" si="11"/>
        <v>290.9087443724934</v>
      </c>
      <c r="N33" s="40">
        <f t="shared" si="12"/>
        <v>1700.8487159299902</v>
      </c>
      <c r="O33" s="40"/>
      <c r="P33" s="54">
        <f t="shared" si="13"/>
        <v>424.81477992246272</v>
      </c>
      <c r="Q33" s="54">
        <f t="shared" si="15"/>
        <v>2504.284929229806</v>
      </c>
      <c r="R33" s="40"/>
      <c r="S33" s="65">
        <f t="shared" si="16"/>
        <v>290.9087443724934</v>
      </c>
      <c r="T33" s="65"/>
      <c r="U33" s="58"/>
      <c r="V33" s="58"/>
      <c r="W33" s="58"/>
      <c r="X33" s="58"/>
      <c r="AE33" s="12">
        <f t="shared" si="8"/>
        <v>50</v>
      </c>
      <c r="AF33" s="12">
        <f t="shared" si="8"/>
        <v>100</v>
      </c>
      <c r="AG33" s="12">
        <f t="shared" si="8"/>
        <v>150</v>
      </c>
      <c r="AH33" s="12">
        <f t="shared" si="8"/>
        <v>200</v>
      </c>
      <c r="AI33" s="12">
        <f t="shared" si="8"/>
        <v>350</v>
      </c>
      <c r="AL33" s="12">
        <f>AL32</f>
        <v>1100</v>
      </c>
    </row>
    <row r="34" spans="1:38" x14ac:dyDescent="0.2">
      <c r="A34" s="12">
        <f t="shared" si="2"/>
        <v>72</v>
      </c>
      <c r="B34" s="40">
        <f t="shared" si="3"/>
        <v>800</v>
      </c>
      <c r="C34" s="48">
        <f t="shared" si="9"/>
        <v>372.2654907384125</v>
      </c>
      <c r="D34" s="48">
        <f>(D33-DC!$D$6*$W$11)*((1+$W$5-$W$6)/(1+$W$4))+DC!$D$6*$W$11</f>
        <v>506.17152628838187</v>
      </c>
      <c r="E34" s="40">
        <f t="shared" si="10"/>
        <v>800</v>
      </c>
      <c r="F34" s="40">
        <f t="shared" si="10"/>
        <v>372.2654907384125</v>
      </c>
      <c r="G34" s="40">
        <f t="shared" si="10"/>
        <v>506.17152628838187</v>
      </c>
      <c r="H34" s="40">
        <f t="shared" si="10"/>
        <v>800</v>
      </c>
      <c r="I34" s="40">
        <f t="shared" si="14"/>
        <v>506.17152628838187</v>
      </c>
      <c r="J34" s="50">
        <f t="shared" si="1"/>
        <v>0.53466813657698442</v>
      </c>
      <c r="K34" s="50">
        <f t="shared" si="0"/>
        <v>0.36728559213952267</v>
      </c>
      <c r="L34" s="50">
        <f>(SUM($B$2:B34)-SUM($D$2:D34))/SUM($B$2:B34)</f>
        <v>0.43616451190967453</v>
      </c>
      <c r="M34" s="40">
        <f t="shared" si="11"/>
        <v>293.82847371161813</v>
      </c>
      <c r="N34" s="40">
        <f t="shared" si="12"/>
        <v>1994.6771896416085</v>
      </c>
      <c r="O34" s="40"/>
      <c r="P34" s="54">
        <f t="shared" si="13"/>
        <v>427.7345092615875</v>
      </c>
      <c r="Q34" s="54">
        <f t="shared" si="15"/>
        <v>2932.0194384913934</v>
      </c>
      <c r="R34" s="40"/>
      <c r="S34" s="65">
        <f t="shared" si="16"/>
        <v>293.82847371161813</v>
      </c>
      <c r="T34" s="65"/>
      <c r="U34" s="58"/>
      <c r="V34" s="58"/>
      <c r="W34" s="58"/>
      <c r="X34" s="58"/>
      <c r="AE34" s="12">
        <f t="shared" si="8"/>
        <v>50</v>
      </c>
      <c r="AF34" s="12">
        <f t="shared" si="8"/>
        <v>100</v>
      </c>
      <c r="AG34" s="12">
        <f t="shared" si="8"/>
        <v>150</v>
      </c>
      <c r="AH34" s="12">
        <f t="shared" si="8"/>
        <v>200</v>
      </c>
      <c r="AI34" s="12">
        <f t="shared" si="8"/>
        <v>350</v>
      </c>
      <c r="AL34" s="12">
        <f t="shared" ref="AL34:AL42" si="17">AL33</f>
        <v>1100</v>
      </c>
    </row>
    <row r="35" spans="1:38" x14ac:dyDescent="0.2">
      <c r="A35" s="12">
        <f t="shared" si="2"/>
        <v>73</v>
      </c>
      <c r="B35" s="40">
        <f t="shared" si="3"/>
        <v>800</v>
      </c>
      <c r="C35" s="48">
        <f t="shared" si="9"/>
        <v>369.36848302838592</v>
      </c>
      <c r="D35" s="48">
        <f>(D34-DC!$D$6*$W$11)*((1+$W$5-$W$6)/(1+$W$4))+DC!$D$6*$W$11</f>
        <v>503.27451857835536</v>
      </c>
      <c r="E35" s="40">
        <f t="shared" si="10"/>
        <v>800</v>
      </c>
      <c r="F35" s="40">
        <f t="shared" si="10"/>
        <v>369.36848302838592</v>
      </c>
      <c r="G35" s="40">
        <f t="shared" si="10"/>
        <v>503.27451857835536</v>
      </c>
      <c r="H35" s="40">
        <f t="shared" si="10"/>
        <v>800</v>
      </c>
      <c r="I35" s="40">
        <f t="shared" si="14"/>
        <v>503.27451857835536</v>
      </c>
      <c r="J35" s="50">
        <f t="shared" si="1"/>
        <v>0.53828939621451755</v>
      </c>
      <c r="K35" s="50">
        <f t="shared" si="0"/>
        <v>0.37090685177705579</v>
      </c>
      <c r="L35" s="50">
        <f>(SUM($B$2:B35)-SUM($D$2:D35))/SUM($B$2:B35)</f>
        <v>0.43424516896459747</v>
      </c>
      <c r="M35" s="40">
        <f t="shared" si="11"/>
        <v>296.72548142164464</v>
      </c>
      <c r="N35" s="40">
        <f t="shared" si="12"/>
        <v>2291.4026710632534</v>
      </c>
      <c r="O35" s="40"/>
      <c r="P35" s="54">
        <f t="shared" si="13"/>
        <v>430.63151697161408</v>
      </c>
      <c r="Q35" s="54">
        <f t="shared" si="15"/>
        <v>3362.6509554630074</v>
      </c>
      <c r="R35" s="40"/>
      <c r="S35" s="65">
        <f t="shared" si="16"/>
        <v>296.72548142164464</v>
      </c>
      <c r="T35" s="65"/>
      <c r="U35" s="58"/>
      <c r="V35" s="58"/>
      <c r="W35" s="58"/>
      <c r="X35" s="58"/>
      <c r="AE35" s="12">
        <f t="shared" si="8"/>
        <v>50</v>
      </c>
      <c r="AF35" s="12">
        <f t="shared" si="8"/>
        <v>100</v>
      </c>
      <c r="AG35" s="12">
        <f t="shared" si="8"/>
        <v>150</v>
      </c>
      <c r="AH35" s="12">
        <f t="shared" si="8"/>
        <v>200</v>
      </c>
      <c r="AI35" s="12">
        <f t="shared" si="8"/>
        <v>350</v>
      </c>
      <c r="AL35" s="12">
        <f t="shared" si="17"/>
        <v>1100</v>
      </c>
    </row>
    <row r="36" spans="1:38" x14ac:dyDescent="0.2">
      <c r="A36" s="12">
        <f t="shared" si="2"/>
        <v>74</v>
      </c>
      <c r="B36" s="40">
        <f t="shared" si="3"/>
        <v>800</v>
      </c>
      <c r="C36" s="48">
        <f t="shared" si="9"/>
        <v>366.4940201254413</v>
      </c>
      <c r="D36" s="48">
        <f>(D35-DC!$D$6*$W$11)*((1+$W$5-$W$6)/(1+$W$4))+DC!$D$6*$W$11</f>
        <v>500.40005567541073</v>
      </c>
      <c r="E36" s="40">
        <f t="shared" si="10"/>
        <v>800</v>
      </c>
      <c r="F36" s="40">
        <f t="shared" si="10"/>
        <v>366.4940201254413</v>
      </c>
      <c r="G36" s="40">
        <f t="shared" si="10"/>
        <v>500.40005567541073</v>
      </c>
      <c r="H36" s="40">
        <f t="shared" si="10"/>
        <v>800</v>
      </c>
      <c r="I36" s="40">
        <f t="shared" si="14"/>
        <v>500.40005567541073</v>
      </c>
      <c r="J36" s="50">
        <f t="shared" si="1"/>
        <v>0.5418824748431984</v>
      </c>
      <c r="K36" s="50">
        <f t="shared" si="0"/>
        <v>0.37449993040573659</v>
      </c>
      <c r="L36" s="50">
        <f>(SUM($B$2:B36)-SUM($D$2:D36))/SUM($B$2:B36)</f>
        <v>0.43253816214863006</v>
      </c>
      <c r="M36" s="40">
        <f t="shared" si="11"/>
        <v>299.59994432458927</v>
      </c>
      <c r="N36" s="40">
        <f t="shared" si="12"/>
        <v>2591.0026153878425</v>
      </c>
      <c r="O36" s="40"/>
      <c r="P36" s="54">
        <f t="shared" si="13"/>
        <v>433.5059798745587</v>
      </c>
      <c r="Q36" s="54">
        <f t="shared" si="15"/>
        <v>3796.1569353375662</v>
      </c>
      <c r="R36" s="40"/>
      <c r="S36" s="65">
        <f t="shared" si="16"/>
        <v>299.59994432458927</v>
      </c>
      <c r="T36" s="65"/>
      <c r="U36" s="58"/>
      <c r="V36" s="58"/>
      <c r="W36" s="58"/>
      <c r="X36" s="58"/>
      <c r="AE36" s="12">
        <f t="shared" ref="AE36:AI51" si="18">AE35</f>
        <v>50</v>
      </c>
      <c r="AF36" s="12">
        <f t="shared" si="18"/>
        <v>100</v>
      </c>
      <c r="AG36" s="12">
        <f t="shared" si="18"/>
        <v>150</v>
      </c>
      <c r="AH36" s="12">
        <f t="shared" si="18"/>
        <v>200</v>
      </c>
      <c r="AI36" s="12">
        <f t="shared" si="18"/>
        <v>350</v>
      </c>
      <c r="AL36" s="12">
        <f t="shared" si="17"/>
        <v>1100</v>
      </c>
    </row>
    <row r="37" spans="1:38" x14ac:dyDescent="0.2">
      <c r="A37" s="12">
        <f t="shared" si="2"/>
        <v>75</v>
      </c>
      <c r="B37" s="40">
        <f t="shared" si="3"/>
        <v>800</v>
      </c>
      <c r="C37" s="48">
        <f t="shared" si="9"/>
        <v>363.64192658360906</v>
      </c>
      <c r="D37" s="48">
        <f>(D36-DC!$D$6*$W$11)*((1+$W$5-$W$6)/(1+$W$4))+DC!$D$6*$W$11</f>
        <v>497.54796213357849</v>
      </c>
      <c r="E37" s="40">
        <f t="shared" si="10"/>
        <v>800</v>
      </c>
      <c r="F37" s="40">
        <f t="shared" si="10"/>
        <v>363.64192658360906</v>
      </c>
      <c r="G37" s="40">
        <f t="shared" si="10"/>
        <v>497.54796213357849</v>
      </c>
      <c r="H37" s="40">
        <f t="shared" si="10"/>
        <v>800</v>
      </c>
      <c r="I37" s="40">
        <f t="shared" si="14"/>
        <v>497.54796213357849</v>
      </c>
      <c r="J37" s="50">
        <f t="shared" si="1"/>
        <v>0.54544759177048863</v>
      </c>
      <c r="K37" s="50">
        <f t="shared" si="0"/>
        <v>0.37806504733302687</v>
      </c>
      <c r="L37" s="50">
        <f>(SUM($B$2:B37)-SUM($D$2:D37))/SUM($B$2:B37)</f>
        <v>0.43102502007041887</v>
      </c>
      <c r="M37" s="40">
        <f t="shared" si="11"/>
        <v>302.45203786642151</v>
      </c>
      <c r="N37" s="40">
        <f t="shared" si="12"/>
        <v>2893.454653254264</v>
      </c>
      <c r="O37" s="40"/>
      <c r="P37" s="54">
        <f t="shared" si="13"/>
        <v>436.35807341639094</v>
      </c>
      <c r="Q37" s="54">
        <f t="shared" si="15"/>
        <v>4232.5150087539569</v>
      </c>
      <c r="R37" s="40"/>
      <c r="S37" s="65">
        <f t="shared" si="16"/>
        <v>302.45203786642151</v>
      </c>
      <c r="T37" s="65"/>
      <c r="U37" s="58"/>
      <c r="V37" s="58"/>
      <c r="W37" s="58"/>
      <c r="X37" s="58"/>
      <c r="AE37" s="12">
        <f t="shared" si="18"/>
        <v>50</v>
      </c>
      <c r="AF37" s="12">
        <f t="shared" si="18"/>
        <v>100</v>
      </c>
      <c r="AG37" s="12">
        <f t="shared" si="18"/>
        <v>150</v>
      </c>
      <c r="AH37" s="12">
        <f t="shared" si="18"/>
        <v>200</v>
      </c>
      <c r="AI37" s="12">
        <f t="shared" si="18"/>
        <v>350</v>
      </c>
      <c r="AL37" s="12">
        <f>AL36</f>
        <v>1100</v>
      </c>
    </row>
    <row r="38" spans="1:38" x14ac:dyDescent="0.2">
      <c r="A38" s="12">
        <f t="shared" si="2"/>
        <v>76</v>
      </c>
      <c r="B38" s="40">
        <f t="shared" si="3"/>
        <v>800</v>
      </c>
      <c r="C38" s="48">
        <f t="shared" si="9"/>
        <v>360.81202832225802</v>
      </c>
      <c r="D38" s="48">
        <f>(D37-DC!$D$6*$W$11)*((1+$W$5-$W$6)/(1+$W$4))+DC!$D$6*$W$11</f>
        <v>494.7180638722275</v>
      </c>
      <c r="E38" s="40">
        <f t="shared" si="10"/>
        <v>800</v>
      </c>
      <c r="F38" s="40">
        <f t="shared" si="10"/>
        <v>360.81202832225802</v>
      </c>
      <c r="G38" s="40">
        <f t="shared" si="10"/>
        <v>494.7180638722275</v>
      </c>
      <c r="H38" s="40">
        <f t="shared" si="10"/>
        <v>800</v>
      </c>
      <c r="I38" s="40">
        <f t="shared" si="14"/>
        <v>494.7180638722275</v>
      </c>
      <c r="J38" s="50">
        <f t="shared" si="1"/>
        <v>0.54898496459717749</v>
      </c>
      <c r="K38" s="50">
        <f t="shared" si="0"/>
        <v>0.38160242015971563</v>
      </c>
      <c r="L38" s="50">
        <f>(SUM($B$2:B38)-SUM($D$2:D38))/SUM($B$2:B38)</f>
        <v>0.42968927412688634</v>
      </c>
      <c r="M38" s="40">
        <f t="shared" si="11"/>
        <v>305.2819361277725</v>
      </c>
      <c r="N38" s="40">
        <f t="shared" si="12"/>
        <v>3198.7365893820365</v>
      </c>
      <c r="O38" s="40"/>
      <c r="P38" s="54">
        <f t="shared" si="13"/>
        <v>439.18797167774198</v>
      </c>
      <c r="Q38" s="54">
        <f t="shared" si="15"/>
        <v>4671.702980431699</v>
      </c>
      <c r="R38" s="40"/>
      <c r="S38" s="65">
        <f t="shared" si="16"/>
        <v>305.2819361277725</v>
      </c>
      <c r="T38" s="65"/>
      <c r="U38" s="58"/>
      <c r="V38" s="58"/>
      <c r="W38" s="58"/>
      <c r="X38" s="58"/>
      <c r="AE38" s="12">
        <f t="shared" si="18"/>
        <v>50</v>
      </c>
      <c r="AF38" s="12">
        <f t="shared" si="18"/>
        <v>100</v>
      </c>
      <c r="AG38" s="12">
        <f t="shared" si="18"/>
        <v>150</v>
      </c>
      <c r="AH38" s="12">
        <f t="shared" si="18"/>
        <v>200</v>
      </c>
      <c r="AI38" s="12">
        <f t="shared" si="18"/>
        <v>350</v>
      </c>
      <c r="AL38" s="12">
        <f t="shared" si="17"/>
        <v>1100</v>
      </c>
    </row>
    <row r="39" spans="1:38" x14ac:dyDescent="0.2">
      <c r="A39" s="12">
        <f t="shared" si="2"/>
        <v>77</v>
      </c>
      <c r="B39" s="40">
        <f t="shared" si="3"/>
        <v>800</v>
      </c>
      <c r="C39" s="48">
        <f t="shared" si="9"/>
        <v>358.00415261547005</v>
      </c>
      <c r="D39" s="48">
        <f>(D38-DC!$D$6*$W$11)*((1+$W$5-$W$6)/(1+$W$4))+DC!$D$6*$W$11</f>
        <v>491.91018816543954</v>
      </c>
      <c r="E39" s="40">
        <f t="shared" si="10"/>
        <v>800</v>
      </c>
      <c r="F39" s="40">
        <f t="shared" si="10"/>
        <v>358.00415261547005</v>
      </c>
      <c r="G39" s="40">
        <f t="shared" si="10"/>
        <v>491.91018816543954</v>
      </c>
      <c r="H39" s="40">
        <f t="shared" si="10"/>
        <v>800</v>
      </c>
      <c r="I39" s="40">
        <f t="shared" si="14"/>
        <v>491.91018816543954</v>
      </c>
      <c r="J39" s="50">
        <f t="shared" si="1"/>
        <v>0.55249480923066241</v>
      </c>
      <c r="K39" s="50">
        <f t="shared" si="0"/>
        <v>0.3851122647932006</v>
      </c>
      <c r="L39" s="50">
        <f>(SUM($B$2:B39)-SUM($D$2:D39))/SUM($B$2:B39)</f>
        <v>0.42851619493389465</v>
      </c>
      <c r="M39" s="40">
        <f t="shared" si="11"/>
        <v>308.08981183456046</v>
      </c>
      <c r="N39" s="40">
        <f t="shared" si="12"/>
        <v>3506.8264012165969</v>
      </c>
      <c r="O39" s="40"/>
      <c r="P39" s="54">
        <f t="shared" si="13"/>
        <v>441.99584738452995</v>
      </c>
      <c r="Q39" s="54">
        <f t="shared" si="15"/>
        <v>5113.6988278162289</v>
      </c>
      <c r="R39" s="40"/>
      <c r="S39" s="65">
        <f t="shared" si="16"/>
        <v>308.08981183456046</v>
      </c>
      <c r="T39" s="65"/>
      <c r="U39" s="58"/>
      <c r="V39" s="58"/>
      <c r="W39" s="58"/>
      <c r="X39" s="58"/>
      <c r="AE39" s="12">
        <f t="shared" si="18"/>
        <v>50</v>
      </c>
      <c r="AF39" s="12">
        <f t="shared" si="18"/>
        <v>100</v>
      </c>
      <c r="AG39" s="12">
        <f t="shared" si="18"/>
        <v>150</v>
      </c>
      <c r="AH39" s="12">
        <f t="shared" si="18"/>
        <v>200</v>
      </c>
      <c r="AI39" s="12">
        <f t="shared" si="18"/>
        <v>350</v>
      </c>
      <c r="AL39" s="12">
        <f t="shared" si="17"/>
        <v>1100</v>
      </c>
    </row>
    <row r="40" spans="1:38" x14ac:dyDescent="0.2">
      <c r="A40" s="12">
        <f t="shared" si="2"/>
        <v>78</v>
      </c>
      <c r="B40" s="40">
        <f t="shared" si="3"/>
        <v>800</v>
      </c>
      <c r="C40" s="48">
        <f t="shared" si="9"/>
        <v>355.21812808149753</v>
      </c>
      <c r="D40" s="48">
        <f>(D39-DC!$D$6*$W$11)*((1+$W$5-$W$6)/(1+$W$4))+DC!$D$6*$W$11</f>
        <v>489.12416363146701</v>
      </c>
      <c r="E40" s="40">
        <f t="shared" si="10"/>
        <v>800</v>
      </c>
      <c r="F40" s="40">
        <f t="shared" si="10"/>
        <v>355.21812808149753</v>
      </c>
      <c r="G40" s="40">
        <f t="shared" si="10"/>
        <v>489.12416363146701</v>
      </c>
      <c r="H40" s="40">
        <f t="shared" si="10"/>
        <v>800</v>
      </c>
      <c r="I40" s="40">
        <f t="shared" si="14"/>
        <v>489.12416363146701</v>
      </c>
      <c r="J40" s="50">
        <f t="shared" si="1"/>
        <v>0.55597733989812814</v>
      </c>
      <c r="K40" s="50">
        <f t="shared" si="0"/>
        <v>0.38859479546066622</v>
      </c>
      <c r="L40" s="50">
        <f>(SUM($B$2:B40)-SUM($D$2:D40))/SUM($B$2:B40)</f>
        <v>0.42749256930637597</v>
      </c>
      <c r="M40" s="40">
        <f t="shared" si="11"/>
        <v>310.87583636853299</v>
      </c>
      <c r="N40" s="40">
        <f t="shared" si="12"/>
        <v>3817.7022375851298</v>
      </c>
      <c r="O40" s="40"/>
      <c r="P40" s="54">
        <f t="shared" si="13"/>
        <v>444.78187191850247</v>
      </c>
      <c r="Q40" s="54">
        <f t="shared" si="15"/>
        <v>5558.4806997347314</v>
      </c>
      <c r="R40" s="40"/>
      <c r="S40" s="65">
        <f t="shared" si="16"/>
        <v>310.87583636853299</v>
      </c>
      <c r="T40" s="65"/>
      <c r="U40" s="58"/>
      <c r="V40" s="58"/>
      <c r="W40" s="58"/>
      <c r="X40" s="58"/>
      <c r="AE40" s="12">
        <f t="shared" si="18"/>
        <v>50</v>
      </c>
      <c r="AF40" s="12">
        <f t="shared" si="18"/>
        <v>100</v>
      </c>
      <c r="AG40" s="12">
        <f t="shared" si="18"/>
        <v>150</v>
      </c>
      <c r="AH40" s="12">
        <f t="shared" si="18"/>
        <v>200</v>
      </c>
      <c r="AI40" s="12">
        <f t="shared" si="18"/>
        <v>350</v>
      </c>
      <c r="AL40" s="12">
        <f t="shared" si="17"/>
        <v>1100</v>
      </c>
    </row>
    <row r="41" spans="1:38" x14ac:dyDescent="0.2">
      <c r="A41" s="12">
        <f t="shared" si="2"/>
        <v>79</v>
      </c>
      <c r="B41" s="40">
        <f t="shared" si="3"/>
        <v>800</v>
      </c>
      <c r="C41" s="48">
        <f t="shared" si="9"/>
        <v>352.45378467230302</v>
      </c>
      <c r="D41" s="48">
        <f>(D40-DC!$D$6*$W$11)*((1+$W$5-$W$6)/(1+$W$4))+DC!$D$6*$W$11</f>
        <v>486.35982022227256</v>
      </c>
      <c r="E41" s="40">
        <f t="shared" si="10"/>
        <v>800</v>
      </c>
      <c r="F41" s="40">
        <f t="shared" si="10"/>
        <v>352.45378467230302</v>
      </c>
      <c r="G41" s="40">
        <f t="shared" si="10"/>
        <v>486.35982022227256</v>
      </c>
      <c r="H41" s="40">
        <f t="shared" si="10"/>
        <v>800</v>
      </c>
      <c r="I41" s="40">
        <f t="shared" si="14"/>
        <v>486.35982022227256</v>
      </c>
      <c r="J41" s="50">
        <f t="shared" si="1"/>
        <v>0.55943276915962126</v>
      </c>
      <c r="K41" s="50">
        <f t="shared" si="0"/>
        <v>0.39205022472215928</v>
      </c>
      <c r="L41" s="50">
        <f>(SUM($B$2:B41)-SUM($D$2:D41))/SUM($B$2:B41)</f>
        <v>0.42660651069177064</v>
      </c>
      <c r="M41" s="40">
        <f t="shared" si="11"/>
        <v>313.64017977772744</v>
      </c>
      <c r="N41" s="40">
        <f t="shared" si="12"/>
        <v>4131.3424173628573</v>
      </c>
      <c r="O41" s="40"/>
      <c r="P41" s="54">
        <f t="shared" si="13"/>
        <v>447.54621532769698</v>
      </c>
      <c r="Q41" s="54">
        <f t="shared" si="15"/>
        <v>6006.0269150624281</v>
      </c>
      <c r="R41" s="40"/>
      <c r="S41" s="65">
        <f t="shared" si="16"/>
        <v>313.64017977772744</v>
      </c>
      <c r="T41" s="65"/>
      <c r="U41" s="58"/>
      <c r="V41" s="58"/>
      <c r="W41" s="58"/>
      <c r="X41" s="58"/>
      <c r="AE41" s="12">
        <f t="shared" si="18"/>
        <v>50</v>
      </c>
      <c r="AF41" s="12">
        <f t="shared" si="18"/>
        <v>100</v>
      </c>
      <c r="AG41" s="12">
        <f t="shared" si="18"/>
        <v>150</v>
      </c>
      <c r="AH41" s="12">
        <f t="shared" si="18"/>
        <v>200</v>
      </c>
      <c r="AI41" s="12">
        <f t="shared" si="18"/>
        <v>350</v>
      </c>
      <c r="AL41" s="12">
        <f t="shared" si="17"/>
        <v>1100</v>
      </c>
    </row>
    <row r="42" spans="1:38" x14ac:dyDescent="0.2">
      <c r="A42" s="12">
        <f t="shared" si="2"/>
        <v>80</v>
      </c>
      <c r="B42" s="40">
        <f t="shared" si="3"/>
        <v>800</v>
      </c>
      <c r="C42" s="48">
        <f t="shared" si="9"/>
        <v>349.71095366318002</v>
      </c>
      <c r="D42" s="48">
        <f>(D41-DC!$D$6*$W$11)*((1+$W$5-$W$6)/(1+$W$4))+DC!$D$6*$W$11</f>
        <v>483.61698921314962</v>
      </c>
      <c r="E42" s="40">
        <f t="shared" si="10"/>
        <v>800</v>
      </c>
      <c r="F42" s="40">
        <f t="shared" si="10"/>
        <v>349.71095366318002</v>
      </c>
      <c r="G42" s="40">
        <f t="shared" si="10"/>
        <v>483.61698921314962</v>
      </c>
      <c r="H42" s="40">
        <f t="shared" si="10"/>
        <v>800</v>
      </c>
      <c r="I42" s="40">
        <f t="shared" si="14"/>
        <v>483.61698921314962</v>
      </c>
      <c r="J42" s="50">
        <f t="shared" si="1"/>
        <v>0.56286130792102496</v>
      </c>
      <c r="K42" s="50">
        <f t="shared" si="0"/>
        <v>0.39547876348356298</v>
      </c>
      <c r="L42" s="50">
        <f>(SUM($B$2:B42)-SUM($D$2:D42))/SUM($B$2:B42)</f>
        <v>0.42584729734522891</v>
      </c>
      <c r="M42" s="40">
        <f t="shared" si="11"/>
        <v>316.38301078685038</v>
      </c>
      <c r="N42" s="40">
        <f t="shared" si="12"/>
        <v>4447.725428149708</v>
      </c>
      <c r="O42" s="40"/>
      <c r="P42" s="54">
        <f t="shared" si="13"/>
        <v>450.28904633681998</v>
      </c>
      <c r="Q42" s="54">
        <f t="shared" si="15"/>
        <v>6456.3159613992484</v>
      </c>
      <c r="R42" s="40"/>
      <c r="S42" s="65">
        <f t="shared" si="16"/>
        <v>316.38301078685038</v>
      </c>
      <c r="T42" s="65"/>
      <c r="U42" s="58"/>
      <c r="V42" s="58"/>
      <c r="W42" s="58"/>
      <c r="X42" s="58"/>
      <c r="AE42" s="12">
        <f t="shared" si="18"/>
        <v>50</v>
      </c>
      <c r="AF42" s="12">
        <f t="shared" si="18"/>
        <v>100</v>
      </c>
      <c r="AG42" s="12">
        <f t="shared" si="18"/>
        <v>150</v>
      </c>
      <c r="AH42" s="12">
        <f t="shared" si="18"/>
        <v>200</v>
      </c>
      <c r="AI42" s="12">
        <f t="shared" si="18"/>
        <v>350</v>
      </c>
      <c r="AL42" s="12">
        <f t="shared" si="17"/>
        <v>1100</v>
      </c>
    </row>
    <row r="43" spans="1:38" x14ac:dyDescent="0.2">
      <c r="A43" s="12">
        <f t="shared" si="2"/>
        <v>81</v>
      </c>
      <c r="B43" s="40">
        <f t="shared" si="3"/>
        <v>800</v>
      </c>
      <c r="C43" s="48">
        <f t="shared" si="9"/>
        <v>346.98946764245488</v>
      </c>
      <c r="D43" s="48">
        <f>(D42-DC!$D$6*$W$11)*((1+$W$5-$W$6)/(1+$W$4))+DC!$D$6*$W$11</f>
        <v>480.89550319242448</v>
      </c>
      <c r="E43" s="40">
        <f t="shared" si="10"/>
        <v>800</v>
      </c>
      <c r="F43" s="40">
        <f t="shared" si="10"/>
        <v>346.98946764245488</v>
      </c>
      <c r="G43" s="40">
        <f t="shared" si="10"/>
        <v>480.89550319242448</v>
      </c>
      <c r="H43" s="40">
        <f t="shared" si="10"/>
        <v>800</v>
      </c>
      <c r="I43" s="40">
        <f t="shared" si="14"/>
        <v>480.89550319242448</v>
      </c>
      <c r="J43" s="50">
        <f t="shared" si="1"/>
        <v>0.56626316544693145</v>
      </c>
      <c r="K43" s="50">
        <f t="shared" si="0"/>
        <v>0.39888062100946942</v>
      </c>
      <c r="L43" s="50">
        <f>(SUM($B$2:B43)-SUM($D$2:D43))/SUM($B$2:B43)</f>
        <v>0.42520523362294899</v>
      </c>
      <c r="M43" s="40">
        <f t="shared" si="11"/>
        <v>319.10449680757552</v>
      </c>
      <c r="N43" s="40">
        <f t="shared" si="12"/>
        <v>4766.8299249572838</v>
      </c>
      <c r="O43" s="40"/>
      <c r="P43" s="54">
        <f t="shared" si="13"/>
        <v>453.01053235754512</v>
      </c>
      <c r="Q43" s="54">
        <f t="shared" si="15"/>
        <v>6909.3264937567938</v>
      </c>
      <c r="R43" s="40"/>
      <c r="S43" s="65">
        <f t="shared" si="16"/>
        <v>319.10449680757552</v>
      </c>
      <c r="T43" s="65"/>
      <c r="U43" s="58"/>
      <c r="V43" s="58"/>
      <c r="W43" s="58"/>
      <c r="X43" s="58"/>
      <c r="AE43" s="12">
        <f t="shared" si="18"/>
        <v>50</v>
      </c>
      <c r="AF43" s="12">
        <f t="shared" si="18"/>
        <v>100</v>
      </c>
      <c r="AG43" s="12">
        <f t="shared" si="18"/>
        <v>150</v>
      </c>
      <c r="AH43" s="12">
        <f t="shared" si="18"/>
        <v>200</v>
      </c>
      <c r="AI43" s="12">
        <f t="shared" si="18"/>
        <v>350</v>
      </c>
    </row>
    <row r="44" spans="1:38" x14ac:dyDescent="0.2">
      <c r="A44" s="12">
        <f t="shared" si="2"/>
        <v>82</v>
      </c>
      <c r="B44" s="40">
        <f t="shared" si="3"/>
        <v>800</v>
      </c>
      <c r="C44" s="48">
        <f t="shared" si="9"/>
        <v>344.2891605012685</v>
      </c>
      <c r="D44" s="48">
        <f>(D43-DC!$D$6*$W$11)*((1+$W$5-$W$6)/(1+$W$4))+DC!$D$6*$W$11</f>
        <v>478.1951960512381</v>
      </c>
      <c r="E44" s="40">
        <f t="shared" si="10"/>
        <v>800</v>
      </c>
      <c r="F44" s="40">
        <f t="shared" si="10"/>
        <v>344.2891605012685</v>
      </c>
      <c r="G44" s="40">
        <f t="shared" si="10"/>
        <v>478.1951960512381</v>
      </c>
      <c r="H44" s="40">
        <f t="shared" si="10"/>
        <v>800</v>
      </c>
      <c r="I44" s="40">
        <f t="shared" si="14"/>
        <v>478.1951960512381</v>
      </c>
      <c r="J44" s="50">
        <f t="shared" si="1"/>
        <v>0.5696385493734144</v>
      </c>
      <c r="K44" s="50">
        <f t="shared" si="0"/>
        <v>0.40225600493595237</v>
      </c>
      <c r="L44" s="50">
        <f>(SUM($B$2:B44)-SUM($D$2:D44))/SUM($B$2:B44)</f>
        <v>0.42467153063022811</v>
      </c>
      <c r="M44" s="40">
        <f t="shared" si="11"/>
        <v>321.8048039487619</v>
      </c>
      <c r="N44" s="40">
        <f t="shared" si="12"/>
        <v>5088.6347289060459</v>
      </c>
      <c r="O44" s="40"/>
      <c r="P44" s="54">
        <f t="shared" si="13"/>
        <v>455.7108394987315</v>
      </c>
      <c r="Q44" s="54">
        <f t="shared" si="15"/>
        <v>7365.0373332555255</v>
      </c>
      <c r="R44" s="40"/>
      <c r="S44" s="65">
        <f t="shared" si="16"/>
        <v>321.8048039487619</v>
      </c>
      <c r="T44" s="65"/>
      <c r="U44" s="58"/>
      <c r="V44" s="58"/>
      <c r="W44" s="58"/>
      <c r="X44" s="58"/>
      <c r="AE44" s="12">
        <f t="shared" si="18"/>
        <v>50</v>
      </c>
      <c r="AF44" s="12">
        <f t="shared" si="18"/>
        <v>100</v>
      </c>
      <c r="AG44" s="12">
        <f t="shared" si="18"/>
        <v>150</v>
      </c>
      <c r="AH44" s="12">
        <f t="shared" si="18"/>
        <v>200</v>
      </c>
      <c r="AI44" s="12">
        <f t="shared" si="18"/>
        <v>350</v>
      </c>
    </row>
    <row r="45" spans="1:38" x14ac:dyDescent="0.2">
      <c r="A45" s="12">
        <f t="shared" si="2"/>
        <v>83</v>
      </c>
      <c r="B45" s="40">
        <f t="shared" si="3"/>
        <v>800</v>
      </c>
      <c r="C45" s="48">
        <f t="shared" si="9"/>
        <v>341.60986742343761</v>
      </c>
      <c r="D45" s="48">
        <f>(D44-DC!$D$6*$W$11)*((1+$W$5-$W$6)/(1+$W$4))+DC!$D$6*$W$11</f>
        <v>475.51590297340726</v>
      </c>
      <c r="E45" s="40">
        <f t="shared" si="10"/>
        <v>800</v>
      </c>
      <c r="F45" s="40">
        <f t="shared" si="10"/>
        <v>341.60986742343761</v>
      </c>
      <c r="G45" s="40">
        <f t="shared" si="10"/>
        <v>475.51590297340726</v>
      </c>
      <c r="H45" s="40">
        <f t="shared" si="10"/>
        <v>800</v>
      </c>
      <c r="I45" s="40">
        <f t="shared" si="14"/>
        <v>475.51590297340726</v>
      </c>
      <c r="J45" s="50">
        <f t="shared" si="1"/>
        <v>0.57298766572070303</v>
      </c>
      <c r="K45" s="50">
        <f t="shared" si="0"/>
        <v>0.40560512128324094</v>
      </c>
      <c r="L45" s="50">
        <f>(SUM($B$2:B45)-SUM($D$2:D45))/SUM($B$2:B45)</f>
        <v>0.42423820314506938</v>
      </c>
      <c r="M45" s="40">
        <f t="shared" si="11"/>
        <v>324.48409702659274</v>
      </c>
      <c r="N45" s="40">
        <f t="shared" si="12"/>
        <v>5413.1188259326391</v>
      </c>
      <c r="O45" s="40"/>
      <c r="P45" s="54">
        <f t="shared" si="13"/>
        <v>458.39013257656239</v>
      </c>
      <c r="Q45" s="54">
        <f t="shared" si="15"/>
        <v>7823.4274658320883</v>
      </c>
      <c r="R45" s="40"/>
      <c r="S45" s="65">
        <f t="shared" si="16"/>
        <v>324.48409702659274</v>
      </c>
      <c r="T45" s="65"/>
      <c r="U45" s="58"/>
      <c r="V45" s="58"/>
      <c r="W45" s="58"/>
      <c r="X45" s="58"/>
      <c r="AE45" s="12">
        <f t="shared" si="18"/>
        <v>50</v>
      </c>
      <c r="AF45" s="12">
        <f t="shared" si="18"/>
        <v>100</v>
      </c>
      <c r="AG45" s="12">
        <f t="shared" si="18"/>
        <v>150</v>
      </c>
      <c r="AH45" s="12">
        <f t="shared" si="18"/>
        <v>200</v>
      </c>
      <c r="AI45" s="12">
        <f t="shared" si="18"/>
        <v>350</v>
      </c>
    </row>
    <row r="46" spans="1:38" x14ac:dyDescent="0.2">
      <c r="A46" s="12">
        <f t="shared" si="2"/>
        <v>84</v>
      </c>
      <c r="B46" s="40">
        <f t="shared" si="3"/>
        <v>800</v>
      </c>
      <c r="C46" s="48">
        <f t="shared" si="9"/>
        <v>338.95142487539528</v>
      </c>
      <c r="D46" s="48">
        <f>(D45-DC!$D$6*$W$11)*((1+$W$5-$W$6)/(1+$W$4))+DC!$D$6*$W$11</f>
        <v>472.85746042536493</v>
      </c>
      <c r="E46" s="40">
        <f t="shared" si="10"/>
        <v>800</v>
      </c>
      <c r="F46" s="40">
        <f t="shared" si="10"/>
        <v>338.95142487539528</v>
      </c>
      <c r="G46" s="40">
        <f t="shared" si="10"/>
        <v>472.85746042536493</v>
      </c>
      <c r="H46" s="40">
        <f t="shared" si="10"/>
        <v>800</v>
      </c>
      <c r="I46" s="40">
        <f t="shared" si="14"/>
        <v>472.85746042536493</v>
      </c>
      <c r="J46" s="50">
        <f t="shared" si="1"/>
        <v>0.57631071890575591</v>
      </c>
      <c r="K46" s="50">
        <f t="shared" si="0"/>
        <v>0.40892817446829383</v>
      </c>
      <c r="L46" s="50">
        <f>(SUM($B$2:B46)-SUM($D$2:D46))/SUM($B$2:B46)</f>
        <v>0.4238979802855854</v>
      </c>
      <c r="M46" s="40">
        <f t="shared" si="11"/>
        <v>327.14253957463507</v>
      </c>
      <c r="N46" s="40">
        <f t="shared" si="12"/>
        <v>5740.2613655072746</v>
      </c>
      <c r="O46" s="40"/>
      <c r="P46" s="54">
        <f t="shared" si="13"/>
        <v>461.04857512460472</v>
      </c>
      <c r="Q46" s="54">
        <f t="shared" si="15"/>
        <v>8284.4760409566934</v>
      </c>
      <c r="R46" s="40"/>
      <c r="S46" s="65">
        <f t="shared" si="16"/>
        <v>327.14253957463507</v>
      </c>
      <c r="T46" s="65"/>
      <c r="U46" s="58"/>
      <c r="V46" s="58"/>
      <c r="W46" s="58"/>
      <c r="X46" s="58"/>
      <c r="AE46" s="12">
        <f t="shared" si="18"/>
        <v>50</v>
      </c>
      <c r="AF46" s="12">
        <f t="shared" si="18"/>
        <v>100</v>
      </c>
      <c r="AG46" s="12">
        <f t="shared" si="18"/>
        <v>150</v>
      </c>
      <c r="AH46" s="12">
        <f t="shared" si="18"/>
        <v>200</v>
      </c>
      <c r="AI46" s="12">
        <f t="shared" si="18"/>
        <v>350</v>
      </c>
    </row>
    <row r="47" spans="1:38" x14ac:dyDescent="0.2">
      <c r="A47" s="12">
        <f t="shared" si="2"/>
        <v>85</v>
      </c>
      <c r="B47" s="40">
        <f t="shared" si="3"/>
        <v>800</v>
      </c>
      <c r="C47" s="48">
        <f t="shared" si="9"/>
        <v>336.31367059620931</v>
      </c>
      <c r="D47" s="48">
        <f>(D46-DC!$D$6*$W$11)*((1+$W$5-$W$6)/(1+$W$4))+DC!$D$6*$W$11</f>
        <v>470.21970614617896</v>
      </c>
      <c r="E47" s="40">
        <f t="shared" si="10"/>
        <v>800</v>
      </c>
      <c r="F47" s="40">
        <f t="shared" si="10"/>
        <v>336.31367059620931</v>
      </c>
      <c r="G47" s="40">
        <f t="shared" si="10"/>
        <v>470.21970614617896</v>
      </c>
      <c r="H47" s="40">
        <f t="shared" si="10"/>
        <v>800</v>
      </c>
      <c r="I47" s="40">
        <f t="shared" si="14"/>
        <v>470.21970614617896</v>
      </c>
      <c r="J47" s="50">
        <f t="shared" si="1"/>
        <v>0.57960791175473836</v>
      </c>
      <c r="K47" s="50">
        <f t="shared" si="0"/>
        <v>0.41222536731727627</v>
      </c>
      <c r="L47" s="50">
        <f>(SUM($B$2:B47)-SUM($D$2:D47))/SUM($B$2:B47)</f>
        <v>0.42364422782975264</v>
      </c>
      <c r="M47" s="40">
        <f t="shared" si="11"/>
        <v>329.78029385382104</v>
      </c>
      <c r="N47" s="40">
        <f t="shared" si="12"/>
        <v>6070.0416593610953</v>
      </c>
      <c r="O47" s="40"/>
      <c r="P47" s="54">
        <f t="shared" si="13"/>
        <v>463.68632940379069</v>
      </c>
      <c r="Q47" s="54">
        <f t="shared" si="15"/>
        <v>8748.1623703604837</v>
      </c>
      <c r="R47" s="40"/>
      <c r="S47" s="65">
        <f t="shared" si="16"/>
        <v>329.78029385382104</v>
      </c>
      <c r="T47" s="65"/>
      <c r="U47" s="58"/>
      <c r="V47" s="58"/>
      <c r="W47" s="58"/>
      <c r="X47" s="58"/>
      <c r="AE47" s="12">
        <f t="shared" si="18"/>
        <v>50</v>
      </c>
      <c r="AF47" s="12">
        <f t="shared" si="18"/>
        <v>100</v>
      </c>
      <c r="AG47" s="12">
        <f t="shared" si="18"/>
        <v>150</v>
      </c>
      <c r="AH47" s="12">
        <f t="shared" si="18"/>
        <v>200</v>
      </c>
      <c r="AI47" s="12">
        <f t="shared" si="18"/>
        <v>350</v>
      </c>
    </row>
    <row r="48" spans="1:38" x14ac:dyDescent="0.2">
      <c r="A48" s="97">
        <f t="shared" si="2"/>
        <v>86</v>
      </c>
      <c r="B48" s="98">
        <f t="shared" si="3"/>
        <v>800</v>
      </c>
      <c r="C48" s="100">
        <f t="shared" si="9"/>
        <v>333.69644358767852</v>
      </c>
      <c r="D48" s="48">
        <f>(D47-DC!$D$6*$W$11)*((1+$W$5-$W$6)/(1+$W$4))+DC!$D$6*$W$11</f>
        <v>467.60247913764817</v>
      </c>
      <c r="E48" s="98">
        <f t="shared" si="10"/>
        <v>800</v>
      </c>
      <c r="F48" s="98">
        <f>C48</f>
        <v>333.69644358767852</v>
      </c>
      <c r="G48" s="98">
        <f t="shared" si="10"/>
        <v>467.60247913764817</v>
      </c>
      <c r="H48" s="98">
        <f t="shared" si="10"/>
        <v>800</v>
      </c>
      <c r="I48" s="98">
        <f>G48</f>
        <v>467.60247913764817</v>
      </c>
      <c r="J48" s="99">
        <f t="shared" si="1"/>
        <v>0.58287944551540183</v>
      </c>
      <c r="K48" s="96">
        <f t="shared" si="0"/>
        <v>0.4154969010779398</v>
      </c>
      <c r="L48" s="99">
        <f>(SUM($B$2:B48)-SUM($D$2:D48))/SUM($B$2:B48)</f>
        <v>0.4234708804520545</v>
      </c>
      <c r="M48" s="98">
        <f t="shared" si="11"/>
        <v>332.39752086235183</v>
      </c>
      <c r="N48" s="56">
        <f t="shared" si="12"/>
        <v>6402.4391802234468</v>
      </c>
      <c r="O48" s="62"/>
      <c r="P48" s="101">
        <f t="shared" si="13"/>
        <v>466.30355641232148</v>
      </c>
      <c r="Q48" s="55">
        <f t="shared" si="15"/>
        <v>9214.4659267728057</v>
      </c>
      <c r="R48" s="62"/>
      <c r="S48" s="65">
        <f t="shared" si="16"/>
        <v>332.39752086235183</v>
      </c>
      <c r="T48" s="65"/>
      <c r="U48" s="58"/>
      <c r="V48" s="58"/>
      <c r="W48" s="58"/>
      <c r="X48" s="58"/>
      <c r="AE48" s="12">
        <f t="shared" si="18"/>
        <v>50</v>
      </c>
      <c r="AF48" s="12">
        <f t="shared" si="18"/>
        <v>100</v>
      </c>
      <c r="AG48" s="12">
        <f t="shared" si="18"/>
        <v>150</v>
      </c>
      <c r="AH48" s="12">
        <f t="shared" si="18"/>
        <v>200</v>
      </c>
      <c r="AI48" s="12">
        <f t="shared" si="18"/>
        <v>350</v>
      </c>
    </row>
    <row r="49" spans="1:39" x14ac:dyDescent="0.2">
      <c r="A49" s="12">
        <f t="shared" si="2"/>
        <v>87</v>
      </c>
      <c r="B49" s="40">
        <f t="shared" si="3"/>
        <v>800</v>
      </c>
      <c r="C49" s="48">
        <f t="shared" si="9"/>
        <v>331.09958410450594</v>
      </c>
      <c r="D49" s="48">
        <f>(D48-DC!$D$6*$W$11)*((1+$W$5-$W$6)/(1+$W$4))+DC!$D$6*$W$11</f>
        <v>465.00561965447559</v>
      </c>
      <c r="E49" s="40">
        <f t="shared" si="10"/>
        <v>800</v>
      </c>
      <c r="F49" s="40">
        <f>C49</f>
        <v>331.09958410450594</v>
      </c>
      <c r="G49" s="40">
        <f t="shared" si="10"/>
        <v>465.00561965447559</v>
      </c>
      <c r="H49" s="40"/>
      <c r="I49" s="40"/>
      <c r="J49" s="50">
        <f t="shared" si="1"/>
        <v>0.58612551986936756</v>
      </c>
      <c r="K49" s="50">
        <f t="shared" si="0"/>
        <v>0.41874297543190553</v>
      </c>
      <c r="L49" s="50">
        <f>(SUM($B$2:B49)-SUM($D$2:D49))/SUM($B$2:B49)</f>
        <v>0.42337238243080139</v>
      </c>
      <c r="M49" s="40">
        <f t="shared" si="11"/>
        <v>334.99438034552441</v>
      </c>
      <c r="N49" s="40">
        <f t="shared" si="12"/>
        <v>6737.4335605689712</v>
      </c>
      <c r="O49" s="40"/>
      <c r="P49" s="54">
        <f t="shared" si="13"/>
        <v>468.90041589549406</v>
      </c>
      <c r="Q49" s="40"/>
      <c r="R49" s="40"/>
      <c r="S49" s="66">
        <f>IRR(S2:S48)</f>
        <v>6.1371414595722706E-2</v>
      </c>
      <c r="T49" s="66"/>
      <c r="U49" s="59" t="s">
        <v>58</v>
      </c>
      <c r="V49" s="67"/>
      <c r="W49" s="58"/>
      <c r="X49" s="58"/>
      <c r="AE49" s="12">
        <f t="shared" si="18"/>
        <v>50</v>
      </c>
      <c r="AF49" s="12">
        <f t="shared" si="18"/>
        <v>100</v>
      </c>
      <c r="AG49" s="12">
        <f t="shared" si="18"/>
        <v>150</v>
      </c>
      <c r="AH49" s="12">
        <f t="shared" si="18"/>
        <v>200</v>
      </c>
      <c r="AI49" s="12">
        <f t="shared" si="18"/>
        <v>350</v>
      </c>
    </row>
    <row r="50" spans="1:39" x14ac:dyDescent="0.2">
      <c r="A50" s="12">
        <f t="shared" si="2"/>
        <v>88</v>
      </c>
      <c r="B50" s="40">
        <f t="shared" si="3"/>
        <v>800</v>
      </c>
      <c r="C50" s="48">
        <f t="shared" si="9"/>
        <v>328.52293364454869</v>
      </c>
      <c r="D50" s="48">
        <f>(D49-DC!$D$6*$W$11)*((1+$W$5-$W$6)/(1+$W$4))+DC!$D$6*$W$11</f>
        <v>462.42896919451834</v>
      </c>
      <c r="E50" s="40">
        <f t="shared" si="10"/>
        <v>800</v>
      </c>
      <c r="F50" s="40">
        <f t="shared" si="10"/>
        <v>328.52293364454869</v>
      </c>
      <c r="G50" s="40">
        <f t="shared" si="10"/>
        <v>462.42896919451834</v>
      </c>
      <c r="H50" s="40"/>
      <c r="I50" s="40"/>
      <c r="J50" s="50">
        <f t="shared" si="1"/>
        <v>0.58934633294431416</v>
      </c>
      <c r="K50" s="50">
        <f t="shared" si="0"/>
        <v>0.42196378850685207</v>
      </c>
      <c r="L50" s="50">
        <f>(SUM($B$2:B50)-SUM($D$2:D50))/SUM($B$2:B50)</f>
        <v>0.42334363561602689</v>
      </c>
      <c r="M50" s="40">
        <f t="shared" si="11"/>
        <v>337.57103080548166</v>
      </c>
      <c r="N50" s="40">
        <f t="shared" si="12"/>
        <v>7075.0045913744525</v>
      </c>
      <c r="O50" s="40"/>
      <c r="P50" s="54">
        <f t="shared" si="13"/>
        <v>471.47706635545131</v>
      </c>
      <c r="Q50" s="40"/>
      <c r="R50" s="40"/>
      <c r="U50" s="58"/>
      <c r="V50" s="60"/>
      <c r="W50" s="58"/>
      <c r="X50" s="58"/>
      <c r="AE50" s="12">
        <f t="shared" si="18"/>
        <v>50</v>
      </c>
      <c r="AF50" s="12">
        <f t="shared" si="18"/>
        <v>100</v>
      </c>
      <c r="AG50" s="12">
        <f t="shared" si="18"/>
        <v>150</v>
      </c>
      <c r="AH50" s="12">
        <f t="shared" si="18"/>
        <v>200</v>
      </c>
      <c r="AI50" s="12">
        <f t="shared" si="18"/>
        <v>350</v>
      </c>
    </row>
    <row r="51" spans="1:39" x14ac:dyDescent="0.2">
      <c r="A51" s="12">
        <f t="shared" si="2"/>
        <v>89</v>
      </c>
      <c r="B51" s="40">
        <f t="shared" si="3"/>
        <v>800</v>
      </c>
      <c r="C51" s="48">
        <f t="shared" si="9"/>
        <v>325.96633493914362</v>
      </c>
      <c r="D51" s="48">
        <f>(D50-DC!$D$6*$W$11)*((1+$W$5-$W$6)/(1+$W$4))+DC!$D$6*$W$11</f>
        <v>459.87237048911334</v>
      </c>
      <c r="E51" s="40">
        <f t="shared" si="10"/>
        <v>800</v>
      </c>
      <c r="F51" s="40">
        <f t="shared" si="10"/>
        <v>325.96633493914362</v>
      </c>
      <c r="G51" s="40">
        <f t="shared" si="10"/>
        <v>459.87237048911334</v>
      </c>
      <c r="H51" s="40"/>
      <c r="I51" s="40"/>
      <c r="J51" s="50">
        <f t="shared" si="1"/>
        <v>0.59254208132607045</v>
      </c>
      <c r="K51" s="50">
        <f t="shared" si="0"/>
        <v>0.4251595368886083</v>
      </c>
      <c r="L51" s="50">
        <f>(SUM($B$2:B51)-SUM($D$2:D51))/SUM($B$2:B51)</f>
        <v>0.42337995364147857</v>
      </c>
      <c r="M51" s="40">
        <f t="shared" si="11"/>
        <v>340.12762951088666</v>
      </c>
      <c r="N51" s="40">
        <f t="shared" si="12"/>
        <v>7415.1322208853389</v>
      </c>
      <c r="O51" s="40"/>
      <c r="P51" s="54">
        <f t="shared" si="13"/>
        <v>474.03366506085638</v>
      </c>
      <c r="Q51" s="40"/>
      <c r="R51" s="40"/>
      <c r="U51" s="61"/>
      <c r="V51" s="60"/>
      <c r="W51" s="60"/>
      <c r="X51" s="60"/>
      <c r="AE51" s="12">
        <f t="shared" si="18"/>
        <v>50</v>
      </c>
      <c r="AF51" s="12">
        <f t="shared" si="18"/>
        <v>100</v>
      </c>
      <c r="AG51" s="12">
        <f t="shared" si="18"/>
        <v>150</v>
      </c>
      <c r="AH51" s="12">
        <f t="shared" si="18"/>
        <v>200</v>
      </c>
      <c r="AI51" s="12">
        <f t="shared" si="18"/>
        <v>350</v>
      </c>
    </row>
    <row r="52" spans="1:39" x14ac:dyDescent="0.2">
      <c r="A52" s="12">
        <f t="shared" si="2"/>
        <v>90</v>
      </c>
      <c r="B52" s="40">
        <f t="shared" si="3"/>
        <v>800</v>
      </c>
      <c r="C52" s="48">
        <f t="shared" si="9"/>
        <v>323.4296319435083</v>
      </c>
      <c r="D52" s="48">
        <f>(D51-DC!$D$6*$W$11)*((1+$W$5-$W$6)/(1+$W$4))+DC!$D$6*$W$11</f>
        <v>457.33566749347801</v>
      </c>
      <c r="E52" s="40">
        <f t="shared" si="10"/>
        <v>800</v>
      </c>
      <c r="F52" s="40">
        <f t="shared" si="10"/>
        <v>323.4296319435083</v>
      </c>
      <c r="G52" s="40">
        <f t="shared" si="10"/>
        <v>457.33566749347801</v>
      </c>
      <c r="H52" s="40"/>
      <c r="I52" s="40"/>
      <c r="J52" s="50">
        <f t="shared" si="1"/>
        <v>0.59571296007061458</v>
      </c>
      <c r="K52" s="50">
        <f t="shared" si="0"/>
        <v>0.42833041563315249</v>
      </c>
      <c r="L52" s="50">
        <f>(SUM($B$2:B52)-SUM($D$2:D52))/SUM($B$2:B52)</f>
        <v>0.42347702152366828</v>
      </c>
      <c r="M52" s="40">
        <f t="shared" si="11"/>
        <v>342.66433250652199</v>
      </c>
      <c r="N52" s="40">
        <f t="shared" si="12"/>
        <v>7757.7965533918614</v>
      </c>
      <c r="O52" s="40"/>
      <c r="P52" s="54">
        <f t="shared" si="13"/>
        <v>476.5703680564917</v>
      </c>
      <c r="Q52" s="40"/>
      <c r="R52" s="40"/>
      <c r="U52" s="40"/>
      <c r="V52" s="52"/>
      <c r="AE52" s="12">
        <f t="shared" ref="AE52:AI62" si="19">AE51</f>
        <v>50</v>
      </c>
      <c r="AF52" s="12">
        <f t="shared" si="19"/>
        <v>100</v>
      </c>
      <c r="AG52" s="12">
        <f t="shared" si="19"/>
        <v>150</v>
      </c>
      <c r="AH52" s="12">
        <f t="shared" si="19"/>
        <v>200</v>
      </c>
      <c r="AI52" s="12">
        <f t="shared" si="19"/>
        <v>350</v>
      </c>
      <c r="AM52" s="12">
        <f>AL32</f>
        <v>1100</v>
      </c>
    </row>
    <row r="53" spans="1:39" x14ac:dyDescent="0.2">
      <c r="A53" s="12">
        <f t="shared" si="2"/>
        <v>91</v>
      </c>
      <c r="B53" s="40">
        <f t="shared" si="3"/>
        <v>800</v>
      </c>
      <c r="C53" s="48">
        <f t="shared" si="9"/>
        <v>320.9126698272164</v>
      </c>
      <c r="D53" s="48">
        <f>(D52-DC!$D$6*$W$11)*((1+$W$5-$W$6)/(1+$W$4))+DC!$D$6*$W$11</f>
        <v>454.81870537718612</v>
      </c>
      <c r="E53" s="40">
        <f t="shared" si="10"/>
        <v>800</v>
      </c>
      <c r="F53" s="40">
        <f t="shared" si="10"/>
        <v>320.9126698272164</v>
      </c>
      <c r="G53" s="40">
        <f t="shared" si="10"/>
        <v>454.81870537718612</v>
      </c>
      <c r="H53" s="40"/>
      <c r="I53" s="40"/>
      <c r="J53" s="50">
        <f t="shared" si="1"/>
        <v>0.5988591627159795</v>
      </c>
      <c r="K53" s="50">
        <f t="shared" si="0"/>
        <v>0.43147661827851735</v>
      </c>
      <c r="L53" s="50">
        <f>(SUM($B$2:B53)-SUM($D$2:D53))/SUM($B$2:B53)</f>
        <v>0.42363085992279997</v>
      </c>
      <c r="M53" s="40">
        <f t="shared" si="11"/>
        <v>345.18129462281388</v>
      </c>
      <c r="N53" s="40">
        <f t="shared" si="12"/>
        <v>8102.9778480146751</v>
      </c>
      <c r="O53" s="40"/>
      <c r="P53" s="54">
        <f t="shared" si="13"/>
        <v>479.0873301727836</v>
      </c>
      <c r="Q53" s="40"/>
      <c r="R53" s="40"/>
      <c r="U53" s="40"/>
      <c r="V53" s="52"/>
      <c r="AE53" s="12">
        <f t="shared" si="19"/>
        <v>50</v>
      </c>
      <c r="AF53" s="12">
        <f t="shared" si="19"/>
        <v>100</v>
      </c>
      <c r="AG53" s="12">
        <f t="shared" si="19"/>
        <v>150</v>
      </c>
      <c r="AH53" s="12">
        <f t="shared" si="19"/>
        <v>200</v>
      </c>
      <c r="AI53" s="12">
        <f t="shared" si="19"/>
        <v>350</v>
      </c>
      <c r="AM53" s="12">
        <f t="shared" ref="AM53:AM62" si="20">AM52</f>
        <v>1100</v>
      </c>
    </row>
    <row r="54" spans="1:39" x14ac:dyDescent="0.2">
      <c r="A54" s="12">
        <f t="shared" si="2"/>
        <v>92</v>
      </c>
      <c r="B54" s="40">
        <f t="shared" si="3"/>
        <v>800</v>
      </c>
      <c r="C54" s="48">
        <f t="shared" si="9"/>
        <v>318.41529496474783</v>
      </c>
      <c r="D54" s="48">
        <f>(D53-DC!$D$6*$W$11)*((1+$W$5-$W$6)/(1+$W$4))+DC!$D$6*$W$11</f>
        <v>452.32133051471749</v>
      </c>
      <c r="E54" s="40">
        <f t="shared" si="10"/>
        <v>800</v>
      </c>
      <c r="F54" s="40">
        <f t="shared" si="10"/>
        <v>318.41529496474783</v>
      </c>
      <c r="G54" s="40">
        <f t="shared" si="10"/>
        <v>452.32133051471749</v>
      </c>
      <c r="H54" s="40"/>
      <c r="I54" s="40"/>
      <c r="J54" s="50">
        <f t="shared" si="1"/>
        <v>0.60198088129406524</v>
      </c>
      <c r="K54" s="50">
        <f t="shared" si="0"/>
        <v>0.43459833685660315</v>
      </c>
      <c r="L54" s="50">
        <f>(SUM($B$2:B54)-SUM($D$2:D54))/SUM($B$2:B54)</f>
        <v>0.42383779344985284</v>
      </c>
      <c r="M54" s="40">
        <f t="shared" si="11"/>
        <v>347.67866948528251</v>
      </c>
      <c r="N54" s="40">
        <f t="shared" si="12"/>
        <v>8450.6565174999578</v>
      </c>
      <c r="O54" s="40"/>
      <c r="P54" s="54">
        <f t="shared" si="13"/>
        <v>481.58470503525217</v>
      </c>
      <c r="Q54" s="40"/>
      <c r="R54" s="40"/>
      <c r="U54" s="40"/>
      <c r="V54" s="52"/>
      <c r="AE54" s="12">
        <f t="shared" si="19"/>
        <v>50</v>
      </c>
      <c r="AF54" s="12">
        <f t="shared" si="19"/>
        <v>100</v>
      </c>
      <c r="AG54" s="12">
        <f t="shared" si="19"/>
        <v>150</v>
      </c>
      <c r="AH54" s="12">
        <f t="shared" si="19"/>
        <v>200</v>
      </c>
      <c r="AI54" s="12">
        <f t="shared" si="19"/>
        <v>350</v>
      </c>
      <c r="AM54" s="12">
        <f t="shared" si="20"/>
        <v>1100</v>
      </c>
    </row>
    <row r="55" spans="1:39" x14ac:dyDescent="0.2">
      <c r="A55" s="12">
        <f t="shared" si="2"/>
        <v>93</v>
      </c>
      <c r="B55" s="40">
        <f t="shared" si="3"/>
        <v>800</v>
      </c>
      <c r="C55" s="48">
        <f t="shared" si="9"/>
        <v>315.93735492611165</v>
      </c>
      <c r="D55" s="48">
        <f>(D54-DC!$D$6*$W$11)*((1+$W$5-$W$6)/(1+$W$4))+DC!$D$6*$W$11</f>
        <v>449.84339047608137</v>
      </c>
      <c r="E55" s="40">
        <f t="shared" si="10"/>
        <v>800</v>
      </c>
      <c r="F55" s="40">
        <f t="shared" si="10"/>
        <v>315.93735492611165</v>
      </c>
      <c r="G55" s="40">
        <f t="shared" si="10"/>
        <v>449.84339047608137</v>
      </c>
      <c r="H55" s="40"/>
      <c r="I55" s="40"/>
      <c r="J55" s="50">
        <f t="shared" si="1"/>
        <v>0.60507830634236048</v>
      </c>
      <c r="K55" s="50">
        <f t="shared" si="0"/>
        <v>0.43769576190489828</v>
      </c>
      <c r="L55" s="50">
        <f>(SUM($B$2:B55)-SUM($D$2:D55))/SUM($B$2:B55)</f>
        <v>0.42409442249531659</v>
      </c>
      <c r="M55" s="40">
        <f t="shared" si="11"/>
        <v>350.15660952391863</v>
      </c>
      <c r="N55" s="40">
        <f t="shared" si="12"/>
        <v>8800.8131270238773</v>
      </c>
      <c r="O55" s="40"/>
      <c r="P55" s="54">
        <f t="shared" si="13"/>
        <v>484.06264507388835</v>
      </c>
      <c r="Q55" s="40"/>
      <c r="R55" s="40"/>
      <c r="U55" s="40"/>
      <c r="V55" s="52"/>
      <c r="AE55" s="12">
        <f t="shared" si="19"/>
        <v>50</v>
      </c>
      <c r="AF55" s="12">
        <f t="shared" si="19"/>
        <v>100</v>
      </c>
      <c r="AG55" s="12">
        <f t="shared" si="19"/>
        <v>150</v>
      </c>
      <c r="AH55" s="12">
        <f t="shared" si="19"/>
        <v>200</v>
      </c>
      <c r="AI55" s="12">
        <f t="shared" si="19"/>
        <v>350</v>
      </c>
      <c r="AM55" s="12">
        <f t="shared" si="20"/>
        <v>1100</v>
      </c>
    </row>
    <row r="56" spans="1:39" x14ac:dyDescent="0.2">
      <c r="A56" s="12">
        <f t="shared" si="2"/>
        <v>94</v>
      </c>
      <c r="B56" s="40">
        <f t="shared" si="3"/>
        <v>800</v>
      </c>
      <c r="C56" s="48">
        <f t="shared" si="9"/>
        <v>313.4786984675427</v>
      </c>
      <c r="D56" s="48">
        <f>(D55-DC!$D$6*$W$11)*((1+$W$5-$W$6)/(1+$W$4))+DC!$D$6*$W$11</f>
        <v>447.38473401751241</v>
      </c>
      <c r="E56" s="40">
        <f t="shared" si="10"/>
        <v>800</v>
      </c>
      <c r="F56" s="40">
        <f t="shared" si="10"/>
        <v>313.4786984675427</v>
      </c>
      <c r="G56" s="40">
        <f t="shared" si="10"/>
        <v>447.38473401751241</v>
      </c>
      <c r="H56" s="40"/>
      <c r="I56" s="40"/>
      <c r="J56" s="50">
        <f t="shared" si="1"/>
        <v>0.60815162691557167</v>
      </c>
      <c r="K56" s="50">
        <f t="shared" si="0"/>
        <v>0.44076908247810948</v>
      </c>
      <c r="L56" s="50">
        <f>(SUM($B$2:B56)-SUM($D$2:D56))/SUM($B$2:B56)</f>
        <v>0.4243975981313674</v>
      </c>
      <c r="M56" s="40">
        <f t="shared" si="11"/>
        <v>352.61526598248759</v>
      </c>
      <c r="N56" s="40">
        <f t="shared" si="12"/>
        <v>9153.4283930063648</v>
      </c>
      <c r="O56" s="40"/>
      <c r="P56" s="54">
        <f t="shared" si="13"/>
        <v>486.5213015324573</v>
      </c>
      <c r="Q56" s="40"/>
      <c r="R56" s="40"/>
      <c r="U56" s="40"/>
      <c r="V56" s="52"/>
      <c r="AE56" s="12">
        <f t="shared" si="19"/>
        <v>50</v>
      </c>
      <c r="AF56" s="12">
        <f t="shared" si="19"/>
        <v>100</v>
      </c>
      <c r="AG56" s="12">
        <f t="shared" si="19"/>
        <v>150</v>
      </c>
      <c r="AH56" s="12">
        <f t="shared" si="19"/>
        <v>200</v>
      </c>
      <c r="AI56" s="12">
        <f t="shared" si="19"/>
        <v>350</v>
      </c>
      <c r="AM56" s="12">
        <f t="shared" si="20"/>
        <v>1100</v>
      </c>
    </row>
    <row r="57" spans="1:39" x14ac:dyDescent="0.2">
      <c r="A57" s="12">
        <f t="shared" si="2"/>
        <v>95</v>
      </c>
      <c r="B57" s="40">
        <f t="shared" si="3"/>
        <v>800</v>
      </c>
      <c r="C57" s="48">
        <f t="shared" si="9"/>
        <v>311.03917552227</v>
      </c>
      <c r="D57" s="48">
        <f>(D56-DC!$D$6*$W$11)*((1+$W$5-$W$6)/(1+$W$4))+DC!$D$6*$W$11</f>
        <v>444.94521107223977</v>
      </c>
      <c r="E57" s="40">
        <f t="shared" si="10"/>
        <v>800</v>
      </c>
      <c r="F57" s="40">
        <f t="shared" si="10"/>
        <v>311.03917552227</v>
      </c>
      <c r="G57" s="40">
        <f t="shared" si="10"/>
        <v>444.94521107223977</v>
      </c>
      <c r="H57" s="40"/>
      <c r="I57" s="40"/>
      <c r="J57" s="50">
        <f t="shared" si="1"/>
        <v>0.61120103059716246</v>
      </c>
      <c r="K57" s="50">
        <f t="shared" si="0"/>
        <v>0.44381848615970027</v>
      </c>
      <c r="L57" s="50">
        <f>(SUM($B$2:B57)-SUM($D$2:D57))/SUM($B$2:B57)</f>
        <v>0.42474439970330186</v>
      </c>
      <c r="M57" s="40">
        <f t="shared" si="11"/>
        <v>355.05478892776023</v>
      </c>
      <c r="N57" s="40">
        <f t="shared" si="12"/>
        <v>9508.4831819341252</v>
      </c>
      <c r="O57" s="40"/>
      <c r="P57" s="54">
        <f t="shared" si="13"/>
        <v>488.96082447773</v>
      </c>
      <c r="Q57" s="40"/>
      <c r="R57" s="40"/>
      <c r="U57" s="40"/>
      <c r="V57" s="52"/>
      <c r="AE57" s="12">
        <f t="shared" si="19"/>
        <v>50</v>
      </c>
      <c r="AF57" s="12">
        <f t="shared" si="19"/>
        <v>100</v>
      </c>
      <c r="AG57" s="12">
        <f t="shared" si="19"/>
        <v>150</v>
      </c>
      <c r="AH57" s="12">
        <f t="shared" si="19"/>
        <v>200</v>
      </c>
      <c r="AI57" s="12">
        <f t="shared" si="19"/>
        <v>350</v>
      </c>
      <c r="AM57" s="12">
        <f t="shared" si="20"/>
        <v>1100</v>
      </c>
    </row>
    <row r="58" spans="1:39" x14ac:dyDescent="0.2">
      <c r="A58" s="12">
        <f t="shared" si="2"/>
        <v>96</v>
      </c>
      <c r="B58" s="40">
        <f t="shared" si="3"/>
        <v>800</v>
      </c>
      <c r="C58" s="48">
        <f t="shared" si="9"/>
        <v>308.61863719135738</v>
      </c>
      <c r="D58" s="48">
        <f>(D57-DC!$D$6*$W$11)*((1+$W$5-$W$6)/(1+$W$4))+DC!$D$6*$W$11</f>
        <v>442.52467274132721</v>
      </c>
      <c r="E58" s="40">
        <f t="shared" si="10"/>
        <v>800</v>
      </c>
      <c r="F58" s="40">
        <f t="shared" si="10"/>
        <v>308.61863719135738</v>
      </c>
      <c r="G58" s="40">
        <f t="shared" si="10"/>
        <v>442.52467274132721</v>
      </c>
      <c r="H58" s="40"/>
      <c r="I58" s="40"/>
      <c r="J58" s="50">
        <f t="shared" si="1"/>
        <v>0.61422670351080333</v>
      </c>
      <c r="K58" s="50">
        <f t="shared" si="0"/>
        <v>0.44684415907334096</v>
      </c>
      <c r="L58" s="50">
        <f>(SUM($B$2:B58)-SUM($D$2:D58))/SUM($B$2:B58)</f>
        <v>0.42513211477996921</v>
      </c>
      <c r="M58" s="40">
        <f t="shared" si="11"/>
        <v>357.47532725867279</v>
      </c>
      <c r="N58" s="40">
        <f t="shared" si="12"/>
        <v>9865.9585091927984</v>
      </c>
      <c r="O58" s="40"/>
      <c r="P58" s="54">
        <f t="shared" si="13"/>
        <v>491.38136280864262</v>
      </c>
      <c r="Q58" s="40"/>
      <c r="R58" s="40"/>
      <c r="U58" s="40"/>
      <c r="V58" s="52"/>
      <c r="AE58" s="12">
        <f t="shared" si="19"/>
        <v>50</v>
      </c>
      <c r="AF58" s="12">
        <f t="shared" si="19"/>
        <v>100</v>
      </c>
      <c r="AG58" s="12">
        <f t="shared" si="19"/>
        <v>150</v>
      </c>
      <c r="AH58" s="12">
        <f t="shared" si="19"/>
        <v>200</v>
      </c>
      <c r="AI58" s="12">
        <f t="shared" si="19"/>
        <v>350</v>
      </c>
      <c r="AM58" s="12">
        <f t="shared" si="20"/>
        <v>1100</v>
      </c>
    </row>
    <row r="59" spans="1:39" x14ac:dyDescent="0.2">
      <c r="A59" s="12">
        <f t="shared" si="2"/>
        <v>97</v>
      </c>
      <c r="B59" s="40">
        <f t="shared" si="3"/>
        <v>800</v>
      </c>
      <c r="C59" s="48">
        <f t="shared" si="9"/>
        <v>306.21693573461533</v>
      </c>
      <c r="D59" s="48">
        <f>(D58-DC!$D$6*$W$11)*((1+$W$5-$W$6)/(1+$W$4))+DC!$D$6*$W$11</f>
        <v>440.12297128458511</v>
      </c>
      <c r="E59" s="40">
        <f t="shared" si="10"/>
        <v>800</v>
      </c>
      <c r="F59" s="40">
        <f t="shared" si="10"/>
        <v>306.21693573461533</v>
      </c>
      <c r="G59" s="40">
        <f t="shared" si="10"/>
        <v>440.12297128458511</v>
      </c>
      <c r="H59" s="40"/>
      <c r="I59" s="40"/>
      <c r="J59" s="50">
        <f t="shared" si="1"/>
        <v>0.61722883033173082</v>
      </c>
      <c r="K59" s="50">
        <f t="shared" si="0"/>
        <v>0.44984628589426862</v>
      </c>
      <c r="L59" s="50">
        <f>(SUM($B$2:B59)-SUM($D$2:D59))/SUM($B$2:B59)</f>
        <v>0.42555822117849157</v>
      </c>
      <c r="M59" s="40">
        <f t="shared" si="11"/>
        <v>359.87702871541489</v>
      </c>
      <c r="N59" s="40">
        <f t="shared" si="12"/>
        <v>10225.835537908213</v>
      </c>
      <c r="O59" s="40"/>
      <c r="P59" s="54">
        <f t="shared" si="13"/>
        <v>493.78306426538467</v>
      </c>
      <c r="Q59" s="40"/>
      <c r="R59" s="40"/>
      <c r="U59" s="40"/>
      <c r="V59" s="52"/>
      <c r="AE59" s="12">
        <f t="shared" si="19"/>
        <v>50</v>
      </c>
      <c r="AF59" s="12">
        <f t="shared" si="19"/>
        <v>100</v>
      </c>
      <c r="AG59" s="12">
        <f t="shared" si="19"/>
        <v>150</v>
      </c>
      <c r="AH59" s="12">
        <f t="shared" si="19"/>
        <v>200</v>
      </c>
      <c r="AI59" s="12">
        <f t="shared" si="19"/>
        <v>350</v>
      </c>
      <c r="AM59" s="12">
        <f t="shared" si="20"/>
        <v>1100</v>
      </c>
    </row>
    <row r="60" spans="1:39" x14ac:dyDescent="0.2">
      <c r="A60" s="12">
        <f t="shared" si="2"/>
        <v>98</v>
      </c>
      <c r="B60" s="40">
        <f t="shared" si="3"/>
        <v>800</v>
      </c>
      <c r="C60" s="48">
        <f t="shared" si="9"/>
        <v>303.83392456158333</v>
      </c>
      <c r="D60" s="48">
        <f>(D59-DC!$D$6*$W$11)*((1+$W$5-$W$6)/(1+$W$4))+DC!$D$6*$W$11</f>
        <v>437.73996011155316</v>
      </c>
      <c r="E60" s="40">
        <f t="shared" si="10"/>
        <v>800</v>
      </c>
      <c r="F60" s="40">
        <f t="shared" si="10"/>
        <v>303.83392456158333</v>
      </c>
      <c r="G60" s="40">
        <f t="shared" si="10"/>
        <v>437.73996011155316</v>
      </c>
      <c r="H60" s="40"/>
      <c r="I60" s="40"/>
      <c r="J60" s="50">
        <f t="shared" si="1"/>
        <v>0.62020759429802086</v>
      </c>
      <c r="K60" s="50">
        <f t="shared" si="0"/>
        <v>0.45282504986055855</v>
      </c>
      <c r="L60" s="50">
        <f>(SUM($B$2:B60)-SUM($D$2:D60))/SUM($B$2:B60)</f>
        <v>0.4260203708171707</v>
      </c>
      <c r="M60" s="40">
        <f t="shared" si="11"/>
        <v>362.26003988844684</v>
      </c>
      <c r="N60" s="40">
        <f t="shared" si="12"/>
        <v>10588.095577796659</v>
      </c>
      <c r="O60" s="40"/>
      <c r="P60" s="54">
        <f t="shared" si="13"/>
        <v>496.16607543841667</v>
      </c>
      <c r="Q60" s="40"/>
      <c r="R60" s="40"/>
      <c r="U60" s="40"/>
      <c r="V60" s="52"/>
      <c r="AE60" s="12">
        <f t="shared" si="19"/>
        <v>50</v>
      </c>
      <c r="AF60" s="12">
        <f t="shared" si="19"/>
        <v>100</v>
      </c>
      <c r="AG60" s="12">
        <f t="shared" si="19"/>
        <v>150</v>
      </c>
      <c r="AH60" s="12">
        <f t="shared" si="19"/>
        <v>200</v>
      </c>
      <c r="AI60" s="12">
        <f t="shared" si="19"/>
        <v>350</v>
      </c>
      <c r="AM60" s="12">
        <f t="shared" si="20"/>
        <v>1100</v>
      </c>
    </row>
    <row r="61" spans="1:39" x14ac:dyDescent="0.2">
      <c r="A61" s="12">
        <f t="shared" si="2"/>
        <v>99</v>
      </c>
      <c r="B61" s="40">
        <f t="shared" si="3"/>
        <v>800</v>
      </c>
      <c r="C61" s="48">
        <f t="shared" si="9"/>
        <v>301.46945822258272</v>
      </c>
      <c r="D61" s="48">
        <f>(D60-DC!$D$6*$W$11)*((1+$W$5-$W$6)/(1+$W$4))+DC!$D$6*$W$11</f>
        <v>435.37549377255255</v>
      </c>
      <c r="E61" s="40">
        <f t="shared" si="10"/>
        <v>800</v>
      </c>
      <c r="F61" s="40">
        <f t="shared" si="10"/>
        <v>301.46945822258272</v>
      </c>
      <c r="G61" s="40">
        <f t="shared" si="10"/>
        <v>435.37549377255255</v>
      </c>
      <c r="H61" s="40"/>
      <c r="I61" s="40"/>
      <c r="J61" s="50">
        <f t="shared" si="1"/>
        <v>0.62316317722177161</v>
      </c>
      <c r="K61" s="50">
        <f t="shared" si="0"/>
        <v>0.4557806327843093</v>
      </c>
      <c r="L61" s="50">
        <f>(SUM($B$2:B61)-SUM($D$2:D61))/SUM($B$2:B61)</f>
        <v>0.42651637518328961</v>
      </c>
      <c r="M61" s="40">
        <f t="shared" si="11"/>
        <v>364.62450622744745</v>
      </c>
      <c r="N61" s="40">
        <f t="shared" si="12"/>
        <v>10952.720084024106</v>
      </c>
      <c r="O61" s="40"/>
      <c r="P61" s="54">
        <f t="shared" si="13"/>
        <v>498.53054177741728</v>
      </c>
      <c r="Q61" s="40"/>
      <c r="R61" s="40"/>
      <c r="U61" s="40"/>
      <c r="V61" s="52"/>
      <c r="AE61" s="12">
        <f t="shared" si="19"/>
        <v>50</v>
      </c>
      <c r="AF61" s="12">
        <f t="shared" si="19"/>
        <v>100</v>
      </c>
      <c r="AG61" s="12">
        <f t="shared" si="19"/>
        <v>150</v>
      </c>
      <c r="AH61" s="12">
        <f t="shared" si="19"/>
        <v>200</v>
      </c>
      <c r="AI61" s="12">
        <f t="shared" si="19"/>
        <v>350</v>
      </c>
      <c r="AM61" s="12">
        <f t="shared" si="20"/>
        <v>1100</v>
      </c>
    </row>
    <row r="62" spans="1:39" x14ac:dyDescent="0.2">
      <c r="A62" s="12">
        <f t="shared" si="2"/>
        <v>100</v>
      </c>
      <c r="B62" s="40">
        <f t="shared" si="3"/>
        <v>800</v>
      </c>
      <c r="C62" s="48">
        <f t="shared" si="9"/>
        <v>299.12339239983891</v>
      </c>
      <c r="D62" s="48">
        <f>(D61-DC!$D$6*$W$11)*((1+$W$5-$W$6)/(1+$W$4))+DC!$D$6*$W$11</f>
        <v>433.02942794980879</v>
      </c>
      <c r="E62" s="40">
        <f t="shared" si="10"/>
        <v>800</v>
      </c>
      <c r="F62" s="40">
        <f t="shared" si="10"/>
        <v>299.12339239983891</v>
      </c>
      <c r="G62" s="40">
        <f t="shared" si="10"/>
        <v>433.02942794980879</v>
      </c>
      <c r="H62" s="40"/>
      <c r="I62" s="40"/>
      <c r="J62" s="50">
        <f t="shared" si="1"/>
        <v>0.62609575950020135</v>
      </c>
      <c r="K62" s="50">
        <f t="shared" si="0"/>
        <v>0.45871321506273899</v>
      </c>
      <c r="L62" s="50">
        <f>(SUM($B$2:B62)-SUM($D$2:D62))/SUM($B$2:B62)</f>
        <v>0.42704419223049372</v>
      </c>
      <c r="P62" s="54">
        <f t="shared" si="13"/>
        <v>500.87660760016109</v>
      </c>
      <c r="V62" s="52"/>
      <c r="AE62" s="12">
        <f t="shared" si="19"/>
        <v>50</v>
      </c>
      <c r="AF62" s="12">
        <f t="shared" si="19"/>
        <v>100</v>
      </c>
      <c r="AG62" s="12">
        <f t="shared" si="19"/>
        <v>150</v>
      </c>
      <c r="AH62" s="12">
        <f t="shared" si="19"/>
        <v>200</v>
      </c>
      <c r="AI62" s="12">
        <f t="shared" si="19"/>
        <v>350</v>
      </c>
      <c r="AM62" s="12">
        <f t="shared" si="20"/>
        <v>1100</v>
      </c>
    </row>
    <row r="63" spans="1:39" x14ac:dyDescent="0.2">
      <c r="D63" s="4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FC952-46BC-7448-9775-BADF29571438}">
  <dimension ref="A1:AU63"/>
  <sheetViews>
    <sheetView topLeftCell="A37" workbookViewId="0">
      <pane xSplit="1" topLeftCell="C1" activePane="topRight" state="frozen"/>
      <selection activeCell="A8" sqref="A8"/>
      <selection pane="topRight" activeCell="D29" sqref="D29:D62"/>
    </sheetView>
  </sheetViews>
  <sheetFormatPr baseColWidth="10" defaultColWidth="10.5" defaultRowHeight="16" x14ac:dyDescent="0.2"/>
  <cols>
    <col min="1" max="9" width="10.5" style="12"/>
    <col min="10" max="12" width="10.5" style="50"/>
    <col min="13" max="18" width="10.5" style="12"/>
    <col min="21" max="47" width="10.5" style="12"/>
  </cols>
  <sheetData>
    <row r="1" spans="1:37" s="10" customFormat="1" ht="75" customHeight="1" thickBot="1" x14ac:dyDescent="0.25">
      <c r="A1" s="102" t="s">
        <v>0</v>
      </c>
      <c r="B1" s="2" t="s">
        <v>1</v>
      </c>
      <c r="C1" s="10" t="s">
        <v>2</v>
      </c>
      <c r="D1" s="10" t="s">
        <v>3</v>
      </c>
      <c r="E1" s="2" t="s">
        <v>4</v>
      </c>
      <c r="F1" s="2" t="s">
        <v>5</v>
      </c>
      <c r="G1" s="10" t="s">
        <v>6</v>
      </c>
      <c r="H1" s="10" t="s">
        <v>7</v>
      </c>
      <c r="I1" s="10" t="s">
        <v>8</v>
      </c>
      <c r="J1" s="80" t="s">
        <v>66</v>
      </c>
      <c r="K1" s="80" t="s">
        <v>64</v>
      </c>
      <c r="L1" s="80" t="s">
        <v>65</v>
      </c>
      <c r="M1" s="2" t="s">
        <v>9</v>
      </c>
      <c r="N1" s="2" t="s">
        <v>10</v>
      </c>
      <c r="O1" s="53" t="s">
        <v>11</v>
      </c>
      <c r="P1" s="53" t="s">
        <v>12</v>
      </c>
      <c r="Q1" s="53" t="s">
        <v>13</v>
      </c>
      <c r="R1" s="53" t="s">
        <v>14</v>
      </c>
      <c r="S1" s="64" t="s">
        <v>57</v>
      </c>
      <c r="T1" s="103" t="s">
        <v>83</v>
      </c>
      <c r="U1" s="57"/>
      <c r="V1" s="12" t="s">
        <v>15</v>
      </c>
      <c r="AE1" s="10">
        <v>50</v>
      </c>
    </row>
    <row r="2" spans="1:37" ht="17" thickBot="1" x14ac:dyDescent="0.25">
      <c r="A2" s="12">
        <f>W3</f>
        <v>40</v>
      </c>
      <c r="B2" s="1">
        <f>W2/75</f>
        <v>800</v>
      </c>
      <c r="C2" s="1">
        <f>D2</f>
        <v>470.58823529411762</v>
      </c>
      <c r="D2" s="1">
        <f>(W2-20000)/85</f>
        <v>470.58823529411762</v>
      </c>
      <c r="E2" s="1"/>
      <c r="F2" s="1"/>
      <c r="G2" s="1"/>
      <c r="H2" s="1"/>
      <c r="I2" s="1"/>
      <c r="J2" s="50">
        <f>(B2-C2)/B2</f>
        <v>0.41176470588235298</v>
      </c>
      <c r="K2" s="50">
        <f t="shared" ref="K2:K62" si="0">(B2-D2)/B2</f>
        <v>0.41176470588235298</v>
      </c>
      <c r="L2" s="50">
        <f>(SUM(B2)-SUM(D2))/SUM(B2)</f>
        <v>0.41176470588235298</v>
      </c>
      <c r="S2" s="65">
        <f>-W8</f>
        <v>-959.99999999999977</v>
      </c>
      <c r="T2" s="104"/>
      <c r="V2" s="38" t="s">
        <v>16</v>
      </c>
      <c r="W2" s="39">
        <v>60000</v>
      </c>
      <c r="AE2" s="12">
        <v>50</v>
      </c>
      <c r="AF2" s="12">
        <v>100</v>
      </c>
      <c r="AG2" s="12">
        <v>150</v>
      </c>
      <c r="AH2" s="12">
        <v>200</v>
      </c>
      <c r="AI2" s="12">
        <v>350</v>
      </c>
    </row>
    <row r="3" spans="1:37" ht="17" thickBot="1" x14ac:dyDescent="0.25">
      <c r="A3" s="12">
        <f>A2+1</f>
        <v>41</v>
      </c>
      <c r="B3" s="40">
        <f>B2</f>
        <v>800</v>
      </c>
      <c r="C3" s="40">
        <f>D3</f>
        <v>470.58823529411762</v>
      </c>
      <c r="D3" s="40">
        <f>D2</f>
        <v>470.58823529411762</v>
      </c>
      <c r="E3" s="40"/>
      <c r="F3" s="40"/>
      <c r="G3" s="40"/>
      <c r="H3" s="40"/>
      <c r="I3" s="40"/>
      <c r="J3" s="50">
        <f t="shared" ref="J3:J62" si="1">(B3-C3)/B3</f>
        <v>0.41176470588235298</v>
      </c>
      <c r="K3" s="50">
        <f t="shared" si="0"/>
        <v>0.41176470588235298</v>
      </c>
      <c r="L3" s="50">
        <f>(SUM($B$2:B3)-SUM($D$2:D3))/SUM($B$2:B3)</f>
        <v>0.41176470588235298</v>
      </c>
      <c r="S3" s="65">
        <v>0</v>
      </c>
      <c r="T3" s="104">
        <f>C3</f>
        <v>470.58823529411762</v>
      </c>
      <c r="V3" s="38" t="s">
        <v>0</v>
      </c>
      <c r="W3" s="41">
        <v>40</v>
      </c>
      <c r="AE3" s="12">
        <f>AE2</f>
        <v>50</v>
      </c>
      <c r="AF3" s="12">
        <f>AF2</f>
        <v>100</v>
      </c>
      <c r="AG3" s="12">
        <f>AG2</f>
        <v>150</v>
      </c>
      <c r="AH3" s="12">
        <f>AH2</f>
        <v>200</v>
      </c>
      <c r="AI3" s="12">
        <f>AI2</f>
        <v>350</v>
      </c>
    </row>
    <row r="4" spans="1:37" ht="17" thickBot="1" x14ac:dyDescent="0.25">
      <c r="A4" s="12">
        <f t="shared" ref="A4:A62" si="2">A3+1</f>
        <v>42</v>
      </c>
      <c r="B4" s="40">
        <f t="shared" ref="B4:B62" si="3">B3</f>
        <v>800</v>
      </c>
      <c r="C4" s="40">
        <f t="shared" ref="C4:C27" si="4">D4</f>
        <v>470.58823529411762</v>
      </c>
      <c r="D4" s="40">
        <f>D3</f>
        <v>470.58823529411762</v>
      </c>
      <c r="E4" s="40"/>
      <c r="F4" s="40"/>
      <c r="G4" s="40"/>
      <c r="H4" s="40"/>
      <c r="I4" s="40"/>
      <c r="J4" s="50">
        <f t="shared" si="1"/>
        <v>0.41176470588235298</v>
      </c>
      <c r="K4" s="50">
        <f t="shared" si="0"/>
        <v>0.41176470588235298</v>
      </c>
      <c r="L4" s="50">
        <f>(SUM($B$2:B4)-SUM($D$2:D4))/SUM($B$2:B4)</f>
        <v>0.41176470588235292</v>
      </c>
      <c r="S4" s="65">
        <v>0</v>
      </c>
      <c r="T4" s="104">
        <f>C4</f>
        <v>470.58823529411762</v>
      </c>
      <c r="V4" s="38" t="s">
        <v>17</v>
      </c>
      <c r="W4" s="42">
        <v>2.8000000000000001E-2</v>
      </c>
      <c r="AE4" s="12">
        <f t="shared" ref="AE4:AI19" si="5">AE3</f>
        <v>50</v>
      </c>
      <c r="AF4" s="12">
        <f t="shared" si="5"/>
        <v>100</v>
      </c>
      <c r="AG4" s="12">
        <f t="shared" si="5"/>
        <v>150</v>
      </c>
      <c r="AH4" s="12">
        <f t="shared" si="5"/>
        <v>200</v>
      </c>
      <c r="AI4" s="12">
        <f t="shared" si="5"/>
        <v>350</v>
      </c>
    </row>
    <row r="5" spans="1:37" ht="17" thickBot="1" x14ac:dyDescent="0.25">
      <c r="A5" s="12">
        <f t="shared" si="2"/>
        <v>43</v>
      </c>
      <c r="B5" s="40">
        <f t="shared" si="3"/>
        <v>800</v>
      </c>
      <c r="C5" s="40">
        <f t="shared" si="4"/>
        <v>466.9260700389105</v>
      </c>
      <c r="D5" s="40">
        <f t="shared" ref="D5:D27" si="6">D4*((1+$W$5-$W$6)/(1+$W$4))</f>
        <v>466.9260700389105</v>
      </c>
      <c r="E5" s="40"/>
      <c r="F5" s="40"/>
      <c r="G5" s="40"/>
      <c r="H5" s="40"/>
      <c r="I5" s="40"/>
      <c r="J5" s="50">
        <f t="shared" si="1"/>
        <v>0.41634241245136189</v>
      </c>
      <c r="K5" s="50">
        <f t="shared" si="0"/>
        <v>0.41634241245136189</v>
      </c>
      <c r="L5" s="50">
        <f>(SUM($B$2:B5)-SUM($D$2:D5))/SUM($B$2:B5)</f>
        <v>0.4129091325246052</v>
      </c>
      <c r="S5" s="65">
        <v>0</v>
      </c>
      <c r="T5" s="65"/>
      <c r="V5" s="38" t="s">
        <v>18</v>
      </c>
      <c r="W5" s="42">
        <v>2.5000000000000001E-2</v>
      </c>
      <c r="AE5" s="12">
        <f t="shared" si="5"/>
        <v>50</v>
      </c>
      <c r="AF5" s="12">
        <f t="shared" si="5"/>
        <v>100</v>
      </c>
      <c r="AG5" s="12">
        <f t="shared" si="5"/>
        <v>150</v>
      </c>
      <c r="AH5" s="12">
        <f t="shared" si="5"/>
        <v>200</v>
      </c>
      <c r="AI5" s="12">
        <f t="shared" si="5"/>
        <v>350</v>
      </c>
    </row>
    <row r="6" spans="1:37" ht="17" thickBot="1" x14ac:dyDescent="0.25">
      <c r="A6" s="12">
        <f t="shared" si="2"/>
        <v>44</v>
      </c>
      <c r="B6" s="40">
        <f t="shared" si="3"/>
        <v>800</v>
      </c>
      <c r="C6" s="40">
        <f t="shared" si="4"/>
        <v>463.2924041242108</v>
      </c>
      <c r="D6" s="40">
        <f t="shared" si="6"/>
        <v>463.2924041242108</v>
      </c>
      <c r="E6" s="40"/>
      <c r="F6" s="40"/>
      <c r="G6" s="40"/>
      <c r="H6" s="40"/>
      <c r="I6" s="40"/>
      <c r="J6" s="50">
        <f t="shared" si="1"/>
        <v>0.4208844948447365</v>
      </c>
      <c r="K6" s="50">
        <f t="shared" si="0"/>
        <v>0.4208844948447365</v>
      </c>
      <c r="L6" s="50">
        <f>(SUM($B$2:B6)-SUM($D$2:D6))/SUM($B$2:B6)</f>
        <v>0.4145042049886315</v>
      </c>
      <c r="S6" s="65">
        <v>0</v>
      </c>
      <c r="T6" s="65"/>
      <c r="V6" s="38" t="s">
        <v>19</v>
      </c>
      <c r="W6" s="42">
        <v>5.0000000000000001E-3</v>
      </c>
      <c r="AE6" s="12">
        <f t="shared" si="5"/>
        <v>50</v>
      </c>
      <c r="AF6" s="12">
        <f t="shared" si="5"/>
        <v>100</v>
      </c>
      <c r="AG6" s="12">
        <f t="shared" si="5"/>
        <v>150</v>
      </c>
      <c r="AH6" s="12">
        <f t="shared" si="5"/>
        <v>200</v>
      </c>
      <c r="AI6" s="12">
        <f t="shared" si="5"/>
        <v>350</v>
      </c>
    </row>
    <row r="7" spans="1:37" ht="17" thickBot="1" x14ac:dyDescent="0.25">
      <c r="A7" s="12">
        <f t="shared" si="2"/>
        <v>45</v>
      </c>
      <c r="B7" s="40">
        <f t="shared" si="3"/>
        <v>800</v>
      </c>
      <c r="C7" s="40">
        <f t="shared" si="4"/>
        <v>459.68701576526752</v>
      </c>
      <c r="D7" s="40">
        <f t="shared" si="6"/>
        <v>459.68701576526752</v>
      </c>
      <c r="E7" s="40"/>
      <c r="F7" s="40"/>
      <c r="G7" s="40"/>
      <c r="H7" s="40"/>
      <c r="I7" s="40"/>
      <c r="J7" s="50">
        <f t="shared" si="1"/>
        <v>0.42539123029341558</v>
      </c>
      <c r="K7" s="50">
        <f t="shared" si="0"/>
        <v>0.42539123029341558</v>
      </c>
      <c r="L7" s="50">
        <f>(SUM($B$2:B7)-SUM($D$2:D7))/SUM($B$2:B7)</f>
        <v>0.41631870920609554</v>
      </c>
      <c r="S7" s="65">
        <v>0</v>
      </c>
      <c r="T7" s="65"/>
      <c r="V7" s="38"/>
      <c r="W7" s="43"/>
      <c r="AE7" s="12">
        <f t="shared" si="5"/>
        <v>50</v>
      </c>
      <c r="AF7" s="12">
        <f t="shared" si="5"/>
        <v>100</v>
      </c>
      <c r="AG7" s="12">
        <f t="shared" si="5"/>
        <v>150</v>
      </c>
      <c r="AH7" s="12">
        <f t="shared" si="5"/>
        <v>200</v>
      </c>
      <c r="AI7" s="12">
        <f t="shared" si="5"/>
        <v>350</v>
      </c>
    </row>
    <row r="8" spans="1:37" x14ac:dyDescent="0.2">
      <c r="A8" s="12">
        <f t="shared" si="2"/>
        <v>46</v>
      </c>
      <c r="B8" s="40">
        <f t="shared" si="3"/>
        <v>800</v>
      </c>
      <c r="C8" s="40">
        <f t="shared" si="4"/>
        <v>456.10968490328099</v>
      </c>
      <c r="D8" s="40">
        <f t="shared" si="6"/>
        <v>456.10968490328099</v>
      </c>
      <c r="E8" s="40"/>
      <c r="F8" s="40"/>
      <c r="G8" s="40"/>
      <c r="H8" s="40"/>
      <c r="I8" s="40"/>
      <c r="J8" s="50">
        <f t="shared" si="1"/>
        <v>0.42986289387089877</v>
      </c>
      <c r="K8" s="50">
        <f t="shared" si="0"/>
        <v>0.42986289387089877</v>
      </c>
      <c r="L8" s="50">
        <f>(SUM($B$2:B8)-SUM($D$2:D8))/SUM($B$2:B8)</f>
        <v>0.41825359272963886</v>
      </c>
      <c r="S8" s="65">
        <v>0</v>
      </c>
      <c r="T8" s="65"/>
      <c r="V8" s="63" t="s">
        <v>56</v>
      </c>
      <c r="W8" s="44">
        <f>contribution_rates!$C$28</f>
        <v>959.99999999999977</v>
      </c>
      <c r="X8" s="12" t="s">
        <v>20</v>
      </c>
      <c r="AE8" s="12">
        <f t="shared" si="5"/>
        <v>50</v>
      </c>
      <c r="AF8" s="12">
        <f t="shared" si="5"/>
        <v>100</v>
      </c>
      <c r="AG8" s="12">
        <f t="shared" si="5"/>
        <v>150</v>
      </c>
      <c r="AH8" s="12">
        <f t="shared" si="5"/>
        <v>200</v>
      </c>
      <c r="AI8" s="12">
        <f t="shared" si="5"/>
        <v>350</v>
      </c>
    </row>
    <row r="9" spans="1:37" x14ac:dyDescent="0.2">
      <c r="A9" s="12">
        <f t="shared" si="2"/>
        <v>47</v>
      </c>
      <c r="B9" s="40">
        <f t="shared" si="3"/>
        <v>800</v>
      </c>
      <c r="C9" s="40">
        <f t="shared" si="4"/>
        <v>452.56019319197145</v>
      </c>
      <c r="D9" s="40">
        <f t="shared" si="6"/>
        <v>452.56019319197145</v>
      </c>
      <c r="E9" s="40"/>
      <c r="F9" s="40"/>
      <c r="G9" s="40"/>
      <c r="H9" s="40"/>
      <c r="I9" s="40"/>
      <c r="J9" s="50">
        <f t="shared" si="1"/>
        <v>0.43429975851003566</v>
      </c>
      <c r="K9" s="50">
        <f t="shared" si="0"/>
        <v>0.43429975851003566</v>
      </c>
      <c r="L9" s="50">
        <f>(SUM($B$2:B9)-SUM($D$2:D9))/SUM($B$2:B9)</f>
        <v>0.42025936345218845</v>
      </c>
      <c r="S9" s="65">
        <v>0</v>
      </c>
      <c r="T9" s="65"/>
      <c r="V9" s="68"/>
      <c r="AE9" s="12">
        <f t="shared" si="5"/>
        <v>50</v>
      </c>
      <c r="AF9" s="12">
        <f t="shared" si="5"/>
        <v>100</v>
      </c>
      <c r="AG9" s="12">
        <f t="shared" si="5"/>
        <v>150</v>
      </c>
      <c r="AH9" s="12">
        <f t="shared" si="5"/>
        <v>200</v>
      </c>
      <c r="AI9" s="12">
        <f t="shared" si="5"/>
        <v>350</v>
      </c>
    </row>
    <row r="10" spans="1:37" x14ac:dyDescent="0.2">
      <c r="A10" s="12">
        <f t="shared" si="2"/>
        <v>48</v>
      </c>
      <c r="B10" s="40">
        <f t="shared" si="3"/>
        <v>800</v>
      </c>
      <c r="C10" s="40">
        <f t="shared" si="4"/>
        <v>449.03832398425186</v>
      </c>
      <c r="D10" s="40">
        <f t="shared" si="6"/>
        <v>449.03832398425186</v>
      </c>
      <c r="E10" s="40"/>
      <c r="F10" s="40"/>
      <c r="G10" s="40"/>
      <c r="H10" s="40"/>
      <c r="I10" s="40"/>
      <c r="J10" s="50">
        <f t="shared" si="1"/>
        <v>0.43870209501968516</v>
      </c>
      <c r="K10" s="50">
        <f t="shared" si="0"/>
        <v>0.43870209501968516</v>
      </c>
      <c r="L10" s="50">
        <f>(SUM($B$2:B10)-SUM($D$2:D10))/SUM($B$2:B10)</f>
        <v>0.42230855584857702</v>
      </c>
      <c r="S10" s="65">
        <v>0</v>
      </c>
      <c r="T10" s="65"/>
      <c r="AE10" s="12">
        <f t="shared" si="5"/>
        <v>50</v>
      </c>
      <c r="AF10" s="12">
        <f t="shared" si="5"/>
        <v>100</v>
      </c>
      <c r="AG10" s="12">
        <f t="shared" si="5"/>
        <v>150</v>
      </c>
      <c r="AH10" s="12">
        <f t="shared" si="5"/>
        <v>200</v>
      </c>
      <c r="AI10" s="12">
        <f t="shared" si="5"/>
        <v>350</v>
      </c>
    </row>
    <row r="11" spans="1:37" x14ac:dyDescent="0.2">
      <c r="A11" s="12">
        <f t="shared" si="2"/>
        <v>49</v>
      </c>
      <c r="B11" s="40">
        <f t="shared" si="3"/>
        <v>800</v>
      </c>
      <c r="C11" s="40">
        <f t="shared" si="4"/>
        <v>445.5438623190048</v>
      </c>
      <c r="D11" s="40">
        <f t="shared" si="6"/>
        <v>445.5438623190048</v>
      </c>
      <c r="E11" s="40"/>
      <c r="F11" s="40"/>
      <c r="G11" s="40"/>
      <c r="H11" s="40"/>
      <c r="I11" s="40"/>
      <c r="J11" s="50">
        <f t="shared" si="1"/>
        <v>0.443070172101244</v>
      </c>
      <c r="K11" s="50">
        <f t="shared" si="0"/>
        <v>0.443070172101244</v>
      </c>
      <c r="L11" s="50">
        <f>(SUM($B$2:B11)-SUM($D$2:D11))/SUM($B$2:B11)</f>
        <v>0.42438471747384371</v>
      </c>
      <c r="S11" s="65">
        <v>0</v>
      </c>
      <c r="T11" s="65"/>
      <c r="V11" s="109" t="s">
        <v>84</v>
      </c>
      <c r="W11" s="110">
        <v>1.1000000000000001</v>
      </c>
      <c r="AE11" s="12">
        <f t="shared" si="5"/>
        <v>50</v>
      </c>
      <c r="AF11" s="12">
        <f t="shared" si="5"/>
        <v>100</v>
      </c>
      <c r="AG11" s="12">
        <f t="shared" si="5"/>
        <v>150</v>
      </c>
      <c r="AH11" s="12">
        <f t="shared" si="5"/>
        <v>200</v>
      </c>
      <c r="AI11" s="12">
        <f t="shared" si="5"/>
        <v>350</v>
      </c>
    </row>
    <row r="12" spans="1:37" x14ac:dyDescent="0.2">
      <c r="A12" s="12">
        <f t="shared" si="2"/>
        <v>50</v>
      </c>
      <c r="B12" s="40">
        <f t="shared" si="3"/>
        <v>800</v>
      </c>
      <c r="C12" s="40">
        <f t="shared" si="4"/>
        <v>442.07659490796198</v>
      </c>
      <c r="D12" s="40">
        <f t="shared" si="6"/>
        <v>442.07659490796198</v>
      </c>
      <c r="E12" s="40"/>
      <c r="F12" s="40"/>
      <c r="G12" s="40"/>
      <c r="H12" s="40"/>
      <c r="I12" s="40"/>
      <c r="J12" s="50">
        <f t="shared" si="1"/>
        <v>0.44740425636504755</v>
      </c>
      <c r="K12" s="50">
        <f t="shared" si="0"/>
        <v>0.44740425636504755</v>
      </c>
      <c r="L12" s="50">
        <f>(SUM($B$2:B12)-SUM($D$2:D12))/SUM($B$2:B12)</f>
        <v>0.42647740282758945</v>
      </c>
      <c r="S12" s="65">
        <v>0</v>
      </c>
      <c r="T12" s="65"/>
      <c r="AE12" s="12">
        <f t="shared" si="5"/>
        <v>50</v>
      </c>
      <c r="AF12" s="12">
        <f t="shared" si="5"/>
        <v>100</v>
      </c>
      <c r="AG12" s="12">
        <f t="shared" si="5"/>
        <v>150</v>
      </c>
      <c r="AH12" s="12">
        <f t="shared" si="5"/>
        <v>200</v>
      </c>
      <c r="AI12" s="12">
        <f t="shared" si="5"/>
        <v>350</v>
      </c>
      <c r="AK12" s="12">
        <v>1100</v>
      </c>
    </row>
    <row r="13" spans="1:37" x14ac:dyDescent="0.2">
      <c r="A13" s="12">
        <f t="shared" si="2"/>
        <v>51</v>
      </c>
      <c r="B13" s="40">
        <f t="shared" si="3"/>
        <v>800</v>
      </c>
      <c r="C13" s="40">
        <f t="shared" si="4"/>
        <v>438.63631012268604</v>
      </c>
      <c r="D13" s="40">
        <f t="shared" si="6"/>
        <v>438.63631012268604</v>
      </c>
      <c r="E13" s="40"/>
      <c r="F13" s="40"/>
      <c r="G13" s="40"/>
      <c r="H13" s="40"/>
      <c r="I13" s="40"/>
      <c r="J13" s="50">
        <f t="shared" si="1"/>
        <v>0.45170461234664244</v>
      </c>
      <c r="K13" s="50">
        <f t="shared" si="0"/>
        <v>0.45170461234664244</v>
      </c>
      <c r="L13" s="50">
        <f>(SUM($B$2:B13)-SUM($D$2:D13))/SUM($B$2:B13)</f>
        <v>0.42857967028751054</v>
      </c>
      <c r="S13" s="65">
        <v>0</v>
      </c>
      <c r="T13" s="65"/>
      <c r="AE13" s="12">
        <f t="shared" si="5"/>
        <v>50</v>
      </c>
      <c r="AF13" s="12">
        <f t="shared" si="5"/>
        <v>100</v>
      </c>
      <c r="AG13" s="12">
        <f t="shared" si="5"/>
        <v>150</v>
      </c>
      <c r="AH13" s="12">
        <f t="shared" si="5"/>
        <v>200</v>
      </c>
      <c r="AI13" s="12">
        <f t="shared" si="5"/>
        <v>350</v>
      </c>
      <c r="AK13" s="12">
        <f>AK12</f>
        <v>1100</v>
      </c>
    </row>
    <row r="14" spans="1:37" x14ac:dyDescent="0.2">
      <c r="A14" s="12">
        <f t="shared" si="2"/>
        <v>52</v>
      </c>
      <c r="B14" s="40">
        <f t="shared" si="3"/>
        <v>800</v>
      </c>
      <c r="C14" s="40">
        <f t="shared" si="4"/>
        <v>435.22279798165346</v>
      </c>
      <c r="D14" s="40">
        <f t="shared" si="6"/>
        <v>435.22279798165346</v>
      </c>
      <c r="E14" s="40"/>
      <c r="F14" s="40"/>
      <c r="G14" s="40"/>
      <c r="H14" s="40"/>
      <c r="I14" s="40"/>
      <c r="J14" s="50">
        <f t="shared" si="1"/>
        <v>0.45597150252293317</v>
      </c>
      <c r="K14" s="50">
        <f t="shared" si="0"/>
        <v>0.45597150252293317</v>
      </c>
      <c r="L14" s="50">
        <f>(SUM($B$2:B14)-SUM($D$2:D14))/SUM($B$2:B14)</f>
        <v>0.43068673430561999</v>
      </c>
      <c r="S14" s="65">
        <v>0</v>
      </c>
      <c r="T14" s="65"/>
      <c r="AE14" s="12">
        <f t="shared" si="5"/>
        <v>50</v>
      </c>
      <c r="AF14" s="12">
        <f t="shared" si="5"/>
        <v>100</v>
      </c>
      <c r="AG14" s="12">
        <f t="shared" si="5"/>
        <v>150</v>
      </c>
      <c r="AH14" s="12">
        <f t="shared" si="5"/>
        <v>200</v>
      </c>
      <c r="AI14" s="12">
        <f t="shared" si="5"/>
        <v>350</v>
      </c>
      <c r="AK14" s="12">
        <f t="shared" ref="AK14:AK22" si="7">AK13</f>
        <v>1100</v>
      </c>
    </row>
    <row r="15" spans="1:37" x14ac:dyDescent="0.2">
      <c r="A15" s="12">
        <f t="shared" si="2"/>
        <v>53</v>
      </c>
      <c r="B15" s="40">
        <f t="shared" si="3"/>
        <v>800</v>
      </c>
      <c r="C15" s="40">
        <f t="shared" si="4"/>
        <v>431.83585013743829</v>
      </c>
      <c r="D15" s="40">
        <f t="shared" si="6"/>
        <v>431.83585013743829</v>
      </c>
      <c r="E15" s="40"/>
      <c r="F15" s="40"/>
      <c r="G15" s="40"/>
      <c r="H15" s="40"/>
      <c r="I15" s="40"/>
      <c r="J15" s="50">
        <f t="shared" si="1"/>
        <v>0.46020518732820215</v>
      </c>
      <c r="K15" s="50">
        <f t="shared" si="0"/>
        <v>0.46020518732820215</v>
      </c>
      <c r="L15" s="50">
        <f>(SUM($B$2:B15)-SUM($D$2:D15))/SUM($B$2:B15)</f>
        <v>0.43279519523580434</v>
      </c>
      <c r="S15" s="65">
        <v>0</v>
      </c>
      <c r="T15" s="65"/>
      <c r="AE15" s="12">
        <f t="shared" si="5"/>
        <v>50</v>
      </c>
      <c r="AF15" s="12">
        <f t="shared" si="5"/>
        <v>100</v>
      </c>
      <c r="AG15" s="12">
        <f t="shared" si="5"/>
        <v>150</v>
      </c>
      <c r="AH15" s="12">
        <f t="shared" si="5"/>
        <v>200</v>
      </c>
      <c r="AI15" s="12">
        <f t="shared" si="5"/>
        <v>350</v>
      </c>
      <c r="AK15" s="12">
        <f t="shared" si="7"/>
        <v>1100</v>
      </c>
    </row>
    <row r="16" spans="1:37" x14ac:dyDescent="0.2">
      <c r="A16" s="12">
        <f t="shared" si="2"/>
        <v>54</v>
      </c>
      <c r="B16" s="40">
        <f t="shared" si="3"/>
        <v>800</v>
      </c>
      <c r="C16" s="40">
        <f t="shared" si="4"/>
        <v>428.47525986399518</v>
      </c>
      <c r="D16" s="40">
        <f t="shared" si="6"/>
        <v>428.47525986399518</v>
      </c>
      <c r="E16" s="40"/>
      <c r="F16" s="40"/>
      <c r="G16" s="40"/>
      <c r="H16" s="40"/>
      <c r="I16" s="40"/>
      <c r="J16" s="50">
        <f t="shared" si="1"/>
        <v>0.46440592517000601</v>
      </c>
      <c r="K16" s="50">
        <f t="shared" si="0"/>
        <v>0.46440592517000601</v>
      </c>
      <c r="L16" s="50">
        <f>(SUM($B$2:B16)-SUM($D$2:D16))/SUM($B$2:B16)</f>
        <v>0.43490257723141779</v>
      </c>
      <c r="S16" s="65">
        <v>0</v>
      </c>
      <c r="T16" s="65"/>
      <c r="AE16" s="12">
        <f t="shared" si="5"/>
        <v>50</v>
      </c>
      <c r="AF16" s="12">
        <f t="shared" si="5"/>
        <v>100</v>
      </c>
      <c r="AG16" s="12">
        <f t="shared" si="5"/>
        <v>150</v>
      </c>
      <c r="AH16" s="12">
        <f t="shared" si="5"/>
        <v>200</v>
      </c>
      <c r="AI16" s="12">
        <f t="shared" si="5"/>
        <v>350</v>
      </c>
      <c r="AK16" s="12">
        <f t="shared" si="7"/>
        <v>1100</v>
      </c>
    </row>
    <row r="17" spans="1:38" x14ac:dyDescent="0.2">
      <c r="A17" s="12">
        <f t="shared" si="2"/>
        <v>55</v>
      </c>
      <c r="B17" s="40">
        <f t="shared" si="3"/>
        <v>800</v>
      </c>
      <c r="C17" s="40">
        <f t="shared" si="4"/>
        <v>425.1408220440419</v>
      </c>
      <c r="D17" s="40">
        <f t="shared" si="6"/>
        <v>425.1408220440419</v>
      </c>
      <c r="E17" s="40"/>
      <c r="F17" s="40"/>
      <c r="G17" s="40"/>
      <c r="H17" s="40"/>
      <c r="I17" s="40"/>
      <c r="J17" s="50">
        <f t="shared" si="1"/>
        <v>0.46857397244494764</v>
      </c>
      <c r="K17" s="50">
        <f t="shared" si="0"/>
        <v>0.46857397244494764</v>
      </c>
      <c r="L17" s="50">
        <f>(SUM($B$2:B17)-SUM($D$2:D17))/SUM($B$2:B17)</f>
        <v>0.43700703943226343</v>
      </c>
      <c r="S17" s="65">
        <v>0</v>
      </c>
      <c r="T17" s="65"/>
      <c r="AE17" s="12">
        <f t="shared" si="5"/>
        <v>50</v>
      </c>
      <c r="AF17" s="12">
        <f t="shared" si="5"/>
        <v>100</v>
      </c>
      <c r="AG17" s="12">
        <f t="shared" si="5"/>
        <v>150</v>
      </c>
      <c r="AH17" s="12">
        <f t="shared" si="5"/>
        <v>200</v>
      </c>
      <c r="AI17" s="12">
        <f t="shared" si="5"/>
        <v>350</v>
      </c>
      <c r="AK17" s="12">
        <f t="shared" si="7"/>
        <v>1100</v>
      </c>
    </row>
    <row r="18" spans="1:38" x14ac:dyDescent="0.2">
      <c r="A18" s="12">
        <f t="shared" si="2"/>
        <v>56</v>
      </c>
      <c r="B18" s="40">
        <f t="shared" si="3"/>
        <v>800</v>
      </c>
      <c r="C18" s="40">
        <f t="shared" si="4"/>
        <v>421.83233315653962</v>
      </c>
      <c r="D18" s="40">
        <f t="shared" si="6"/>
        <v>421.83233315653962</v>
      </c>
      <c r="E18" s="40"/>
      <c r="F18" s="40"/>
      <c r="G18" s="40"/>
      <c r="H18" s="40"/>
      <c r="I18" s="40"/>
      <c r="J18" s="50">
        <f t="shared" si="1"/>
        <v>0.47270958355432546</v>
      </c>
      <c r="K18" s="50">
        <f t="shared" si="0"/>
        <v>0.47270958355432546</v>
      </c>
      <c r="L18" s="50">
        <f>(SUM($B$2:B18)-SUM($D$2:D18))/SUM($B$2:B18)</f>
        <v>0.43910718908650237</v>
      </c>
      <c r="S18" s="65">
        <v>0</v>
      </c>
      <c r="T18" s="65"/>
      <c r="AE18" s="12">
        <f t="shared" si="5"/>
        <v>50</v>
      </c>
      <c r="AF18" s="12">
        <f t="shared" si="5"/>
        <v>100</v>
      </c>
      <c r="AG18" s="12">
        <f t="shared" si="5"/>
        <v>150</v>
      </c>
      <c r="AH18" s="12">
        <f t="shared" si="5"/>
        <v>200</v>
      </c>
      <c r="AI18" s="12">
        <f t="shared" si="5"/>
        <v>350</v>
      </c>
      <c r="AK18" s="12">
        <f t="shared" si="7"/>
        <v>1100</v>
      </c>
    </row>
    <row r="19" spans="1:38" x14ac:dyDescent="0.2">
      <c r="A19" s="12">
        <f t="shared" si="2"/>
        <v>57</v>
      </c>
      <c r="B19" s="40">
        <f t="shared" si="3"/>
        <v>800</v>
      </c>
      <c r="C19" s="40">
        <f t="shared" si="4"/>
        <v>418.54959126427082</v>
      </c>
      <c r="D19" s="40">
        <f t="shared" si="6"/>
        <v>418.54959126427082</v>
      </c>
      <c r="E19" s="40"/>
      <c r="F19" s="40"/>
      <c r="G19" s="40"/>
      <c r="H19" s="40"/>
      <c r="I19" s="40"/>
      <c r="J19" s="50">
        <f t="shared" si="1"/>
        <v>0.4768130109196615</v>
      </c>
      <c r="K19" s="50">
        <f t="shared" si="0"/>
        <v>0.4768130109196615</v>
      </c>
      <c r="L19" s="50">
        <f>(SUM($B$2:B19)-SUM($D$2:D19))/SUM($B$2:B19)</f>
        <v>0.4412019569661223</v>
      </c>
      <c r="S19" s="65">
        <v>0</v>
      </c>
      <c r="T19" s="65"/>
      <c r="AE19" s="12">
        <f t="shared" si="5"/>
        <v>50</v>
      </c>
      <c r="AF19" s="12">
        <f t="shared" si="5"/>
        <v>100</v>
      </c>
      <c r="AG19" s="12">
        <f t="shared" si="5"/>
        <v>150</v>
      </c>
      <c r="AH19" s="12">
        <f t="shared" si="5"/>
        <v>200</v>
      </c>
      <c r="AI19" s="12">
        <f t="shared" si="5"/>
        <v>350</v>
      </c>
      <c r="AK19" s="12">
        <f t="shared" si="7"/>
        <v>1100</v>
      </c>
    </row>
    <row r="20" spans="1:38" x14ac:dyDescent="0.2">
      <c r="A20" s="12">
        <f t="shared" si="2"/>
        <v>58</v>
      </c>
      <c r="B20" s="40">
        <f t="shared" si="3"/>
        <v>800</v>
      </c>
      <c r="C20" s="40">
        <f t="shared" si="4"/>
        <v>415.29239600151385</v>
      </c>
      <c r="D20" s="40">
        <f t="shared" si="6"/>
        <v>415.29239600151385</v>
      </c>
      <c r="E20" s="40"/>
      <c r="F20" s="40"/>
      <c r="G20" s="40"/>
      <c r="H20" s="40"/>
      <c r="I20" s="40"/>
      <c r="J20" s="50">
        <f t="shared" si="1"/>
        <v>0.4808845049981077</v>
      </c>
      <c r="K20" s="50">
        <f t="shared" si="0"/>
        <v>0.4808845049981077</v>
      </c>
      <c r="L20" s="50">
        <f>(SUM($B$2:B20)-SUM($D$2:D20))/SUM($B$2:B20)</f>
        <v>0.44329051212570053</v>
      </c>
      <c r="S20" s="65">
        <v>0</v>
      </c>
      <c r="T20" s="65"/>
      <c r="AE20" s="12">
        <f t="shared" ref="AE20:AI35" si="8">AE19</f>
        <v>50</v>
      </c>
      <c r="AF20" s="12">
        <f t="shared" si="8"/>
        <v>100</v>
      </c>
      <c r="AG20" s="12">
        <f t="shared" si="8"/>
        <v>150</v>
      </c>
      <c r="AH20" s="12">
        <f t="shared" si="8"/>
        <v>200</v>
      </c>
      <c r="AI20" s="12">
        <f t="shared" si="8"/>
        <v>350</v>
      </c>
      <c r="AK20" s="12">
        <f t="shared" si="7"/>
        <v>1100</v>
      </c>
    </row>
    <row r="21" spans="1:38" x14ac:dyDescent="0.2">
      <c r="A21" s="12">
        <f t="shared" si="2"/>
        <v>59</v>
      </c>
      <c r="B21" s="40">
        <f t="shared" si="3"/>
        <v>800</v>
      </c>
      <c r="C21" s="40">
        <f t="shared" si="4"/>
        <v>412.06054856181339</v>
      </c>
      <c r="D21" s="40">
        <f t="shared" si="6"/>
        <v>412.06054856181339</v>
      </c>
      <c r="E21" s="40"/>
      <c r="F21" s="40"/>
      <c r="G21" s="40"/>
      <c r="H21" s="40"/>
      <c r="I21" s="40"/>
      <c r="J21" s="50">
        <f t="shared" si="1"/>
        <v>0.48492431429773325</v>
      </c>
      <c r="K21" s="50">
        <f t="shared" si="0"/>
        <v>0.48492431429773325</v>
      </c>
      <c r="L21" s="50">
        <f>(SUM($B$2:B21)-SUM($D$2:D21))/SUM($B$2:B21)</f>
        <v>0.44537220223430224</v>
      </c>
      <c r="S21" s="65">
        <v>0</v>
      </c>
      <c r="T21" s="65"/>
      <c r="AE21" s="12">
        <f t="shared" si="8"/>
        <v>50</v>
      </c>
      <c r="AF21" s="12">
        <f t="shared" si="8"/>
        <v>100</v>
      </c>
      <c r="AG21" s="12">
        <f t="shared" si="8"/>
        <v>150</v>
      </c>
      <c r="AH21" s="12">
        <f t="shared" si="8"/>
        <v>200</v>
      </c>
      <c r="AI21" s="12">
        <f t="shared" si="8"/>
        <v>350</v>
      </c>
      <c r="AK21" s="12">
        <f t="shared" si="7"/>
        <v>1100</v>
      </c>
    </row>
    <row r="22" spans="1:38" x14ac:dyDescent="0.2">
      <c r="A22" s="12">
        <f t="shared" si="2"/>
        <v>60</v>
      </c>
      <c r="B22" s="40">
        <f t="shared" si="3"/>
        <v>800</v>
      </c>
      <c r="C22" s="40">
        <f t="shared" si="4"/>
        <v>408.853851685846</v>
      </c>
      <c r="D22" s="40">
        <f t="shared" si="6"/>
        <v>408.853851685846</v>
      </c>
      <c r="E22" s="40"/>
      <c r="F22" s="40"/>
      <c r="G22" s="40"/>
      <c r="H22" s="40"/>
      <c r="I22" s="40"/>
      <c r="J22" s="50">
        <f t="shared" si="1"/>
        <v>0.48893268539269252</v>
      </c>
      <c r="K22" s="50">
        <f t="shared" si="0"/>
        <v>0.48893268539269252</v>
      </c>
      <c r="L22" s="50">
        <f>(SUM($B$2:B22)-SUM($D$2:D22))/SUM($B$2:B22)</f>
        <v>0.44744651095613031</v>
      </c>
      <c r="S22" s="65">
        <v>0</v>
      </c>
      <c r="T22" s="65"/>
      <c r="AE22" s="12">
        <f t="shared" si="8"/>
        <v>50</v>
      </c>
      <c r="AF22" s="12">
        <f t="shared" si="8"/>
        <v>100</v>
      </c>
      <c r="AG22" s="12">
        <f t="shared" si="8"/>
        <v>150</v>
      </c>
      <c r="AH22" s="12">
        <f t="shared" si="8"/>
        <v>200</v>
      </c>
      <c r="AI22" s="12">
        <f t="shared" si="8"/>
        <v>350</v>
      </c>
      <c r="AK22" s="12">
        <f t="shared" si="7"/>
        <v>1100</v>
      </c>
    </row>
    <row r="23" spans="1:38" x14ac:dyDescent="0.2">
      <c r="A23" s="12">
        <f t="shared" si="2"/>
        <v>61</v>
      </c>
      <c r="B23" s="40">
        <f t="shared" si="3"/>
        <v>800</v>
      </c>
      <c r="C23" s="40">
        <f t="shared" si="4"/>
        <v>405.67210964938027</v>
      </c>
      <c r="D23" s="40">
        <f t="shared" si="6"/>
        <v>405.67210964938027</v>
      </c>
      <c r="E23" s="40"/>
      <c r="F23" s="40"/>
      <c r="G23" s="40"/>
      <c r="H23" s="40"/>
      <c r="I23" s="40"/>
      <c r="J23" s="50">
        <f t="shared" si="1"/>
        <v>0.49290986293827466</v>
      </c>
      <c r="K23" s="50">
        <f t="shared" si="0"/>
        <v>0.49290986293827466</v>
      </c>
      <c r="L23" s="50">
        <f>(SUM($B$2:B23)-SUM($D$2:D23))/SUM($B$2:B23)</f>
        <v>0.4495130269553187</v>
      </c>
      <c r="S23" s="65">
        <v>0</v>
      </c>
      <c r="T23" s="65"/>
      <c r="AE23" s="12">
        <f t="shared" si="8"/>
        <v>50</v>
      </c>
      <c r="AF23" s="12">
        <f t="shared" si="8"/>
        <v>100</v>
      </c>
      <c r="AG23" s="12">
        <f t="shared" si="8"/>
        <v>150</v>
      </c>
      <c r="AH23" s="12">
        <f t="shared" si="8"/>
        <v>200</v>
      </c>
      <c r="AI23" s="12">
        <f t="shared" si="8"/>
        <v>350</v>
      </c>
    </row>
    <row r="24" spans="1:38" x14ac:dyDescent="0.2">
      <c r="A24" s="12">
        <f t="shared" si="2"/>
        <v>62</v>
      </c>
      <c r="B24" s="40">
        <f t="shared" si="3"/>
        <v>800</v>
      </c>
      <c r="C24" s="40">
        <f t="shared" si="4"/>
        <v>402.51512825133062</v>
      </c>
      <c r="D24" s="40">
        <f t="shared" si="6"/>
        <v>402.51512825133062</v>
      </c>
      <c r="E24" s="40"/>
      <c r="F24" s="40"/>
      <c r="G24" s="40"/>
      <c r="H24" s="40"/>
      <c r="I24" s="40"/>
      <c r="J24" s="50">
        <f t="shared" si="1"/>
        <v>0.49685608968583672</v>
      </c>
      <c r="K24" s="50">
        <f t="shared" si="0"/>
        <v>0.49685608968583672</v>
      </c>
      <c r="L24" s="50">
        <f>(SUM($B$2:B24)-SUM($D$2:D24))/SUM($B$2:B24)</f>
        <v>0.45157142098708036</v>
      </c>
      <c r="S24" s="65">
        <v>0</v>
      </c>
      <c r="T24" s="65"/>
      <c r="AE24" s="12">
        <f t="shared" si="8"/>
        <v>50</v>
      </c>
      <c r="AF24" s="12">
        <f t="shared" si="8"/>
        <v>100</v>
      </c>
      <c r="AG24" s="12">
        <f t="shared" si="8"/>
        <v>150</v>
      </c>
      <c r="AH24" s="12">
        <f t="shared" si="8"/>
        <v>200</v>
      </c>
      <c r="AI24" s="12">
        <f t="shared" si="8"/>
        <v>350</v>
      </c>
    </row>
    <row r="25" spans="1:38" x14ac:dyDescent="0.2">
      <c r="A25" s="12">
        <f t="shared" si="2"/>
        <v>63</v>
      </c>
      <c r="B25" s="40">
        <f t="shared" si="3"/>
        <v>800</v>
      </c>
      <c r="C25" s="40">
        <f t="shared" si="4"/>
        <v>399.38271480190394</v>
      </c>
      <c r="D25" s="40">
        <f t="shared" si="6"/>
        <v>399.38271480190394</v>
      </c>
      <c r="E25" s="40"/>
      <c r="F25" s="40"/>
      <c r="G25" s="40"/>
      <c r="H25" s="40"/>
      <c r="I25" s="40"/>
      <c r="J25" s="50">
        <f t="shared" si="1"/>
        <v>0.50077160649762009</v>
      </c>
      <c r="K25" s="50">
        <f t="shared" si="0"/>
        <v>0.50077160649762009</v>
      </c>
      <c r="L25" s="50">
        <f>(SUM($B$2:B25)-SUM($D$2:D25))/SUM($B$2:B25)</f>
        <v>0.45362142871668615</v>
      </c>
      <c r="S25" s="65">
        <v>0</v>
      </c>
      <c r="T25" s="65"/>
      <c r="AE25" s="12">
        <f t="shared" si="8"/>
        <v>50</v>
      </c>
      <c r="AF25" s="12">
        <f t="shared" si="8"/>
        <v>100</v>
      </c>
      <c r="AG25" s="12">
        <f t="shared" si="8"/>
        <v>150</v>
      </c>
      <c r="AH25" s="12">
        <f t="shared" si="8"/>
        <v>200</v>
      </c>
      <c r="AI25" s="12">
        <f t="shared" si="8"/>
        <v>350</v>
      </c>
    </row>
    <row r="26" spans="1:38" x14ac:dyDescent="0.2">
      <c r="A26" s="12">
        <f t="shared" si="2"/>
        <v>64</v>
      </c>
      <c r="B26" s="40">
        <f t="shared" si="3"/>
        <v>800</v>
      </c>
      <c r="C26" s="40">
        <f t="shared" si="4"/>
        <v>396.27467811083858</v>
      </c>
      <c r="D26" s="40">
        <f t="shared" si="6"/>
        <v>396.27467811083858</v>
      </c>
      <c r="E26" s="40"/>
      <c r="F26" s="40"/>
      <c r="G26" s="40"/>
      <c r="H26" s="40"/>
      <c r="I26" s="40"/>
      <c r="J26" s="50">
        <f t="shared" si="1"/>
        <v>0.50465665236145174</v>
      </c>
      <c r="K26" s="50">
        <f t="shared" si="0"/>
        <v>0.50465665236145174</v>
      </c>
      <c r="L26" s="50">
        <f>(SUM($B$2:B26)-SUM($D$2:D26))/SUM($B$2:B26)</f>
        <v>0.45566283766247678</v>
      </c>
      <c r="S26" s="65">
        <v>0</v>
      </c>
      <c r="T26" s="65"/>
      <c r="AE26" s="12">
        <f t="shared" si="8"/>
        <v>50</v>
      </c>
      <c r="AF26" s="12">
        <f t="shared" si="8"/>
        <v>100</v>
      </c>
      <c r="AG26" s="12">
        <f t="shared" si="8"/>
        <v>150</v>
      </c>
      <c r="AH26" s="12">
        <f t="shared" si="8"/>
        <v>200</v>
      </c>
      <c r="AI26" s="12">
        <f t="shared" si="8"/>
        <v>350</v>
      </c>
    </row>
    <row r="27" spans="1:38" x14ac:dyDescent="0.2">
      <c r="A27" s="12">
        <f t="shared" si="2"/>
        <v>65</v>
      </c>
      <c r="B27" s="40">
        <f t="shared" si="3"/>
        <v>800</v>
      </c>
      <c r="C27" s="40">
        <f t="shared" si="4"/>
        <v>393.1908284757348</v>
      </c>
      <c r="D27" s="40">
        <f t="shared" si="6"/>
        <v>393.1908284757348</v>
      </c>
      <c r="E27" s="40"/>
      <c r="F27" s="40"/>
      <c r="G27" s="40"/>
      <c r="H27" s="40"/>
      <c r="I27" s="40"/>
      <c r="J27" s="50">
        <f t="shared" si="1"/>
        <v>0.50851146440533146</v>
      </c>
      <c r="K27" s="50">
        <f t="shared" si="0"/>
        <v>0.50851146440533146</v>
      </c>
      <c r="L27" s="50">
        <f>(SUM($B$2:B27)-SUM($D$2:D27))/SUM($B$2:B27)</f>
        <v>0.45769547715258657</v>
      </c>
      <c r="S27" s="65">
        <v>0</v>
      </c>
      <c r="T27" s="65"/>
      <c r="AE27" s="12">
        <f t="shared" si="8"/>
        <v>50</v>
      </c>
      <c r="AF27" s="12">
        <f t="shared" si="8"/>
        <v>100</v>
      </c>
      <c r="AG27" s="12">
        <f t="shared" si="8"/>
        <v>150</v>
      </c>
      <c r="AH27" s="12">
        <f t="shared" si="8"/>
        <v>200</v>
      </c>
      <c r="AI27" s="12">
        <f t="shared" si="8"/>
        <v>350</v>
      </c>
    </row>
    <row r="28" spans="1:38" x14ac:dyDescent="0.2">
      <c r="A28" s="45">
        <f t="shared" si="2"/>
        <v>66</v>
      </c>
      <c r="B28" s="46">
        <f t="shared" si="3"/>
        <v>800</v>
      </c>
      <c r="C28" s="47">
        <f t="shared" ref="C28:C62" si="9">C27*((1+$W$5-$W$6)/(1+$W$4))</f>
        <v>390.13097767047617</v>
      </c>
      <c r="D28" s="47">
        <f>D27*((1+$W$5-$W$6)/(1+$W$4))+DC!$D$6*$W$11</f>
        <v>553.79391000932742</v>
      </c>
      <c r="E28" s="46">
        <f t="shared" ref="E28:H62" si="10">B28</f>
        <v>800</v>
      </c>
      <c r="F28" s="46">
        <f t="shared" si="10"/>
        <v>390.13097767047617</v>
      </c>
      <c r="G28" s="46">
        <f t="shared" si="10"/>
        <v>553.79391000932742</v>
      </c>
      <c r="H28" s="46">
        <f t="shared" si="10"/>
        <v>800</v>
      </c>
      <c r="I28" s="46">
        <f>G28</f>
        <v>553.79391000932742</v>
      </c>
      <c r="J28" s="51">
        <f t="shared" si="1"/>
        <v>0.51233627791190484</v>
      </c>
      <c r="K28" s="96">
        <f t="shared" si="0"/>
        <v>0.30775761248834071</v>
      </c>
      <c r="L28" s="51">
        <f>(SUM($B$2:B28)-SUM($D$2:D28))/SUM($B$2:B28)</f>
        <v>0.45214222290576261</v>
      </c>
      <c r="M28" s="46">
        <f t="shared" ref="M28:M61" si="11">B28-D28</f>
        <v>246.20608999067258</v>
      </c>
      <c r="N28" s="46">
        <f t="shared" ref="N28:N61" si="12">M28+N27</f>
        <v>246.20608999067258</v>
      </c>
      <c r="O28" s="55">
        <f>3*M28</f>
        <v>738.61826997201774</v>
      </c>
      <c r="P28" s="54">
        <f t="shared" ref="P28:P62" si="13">B28-C28</f>
        <v>409.86902232952383</v>
      </c>
      <c r="Q28" s="54">
        <f>P28</f>
        <v>409.86902232952383</v>
      </c>
      <c r="R28" s="55">
        <f>3*P28</f>
        <v>1229.6070669885714</v>
      </c>
      <c r="S28" s="65">
        <f>M28+O28</f>
        <v>984.82435996269032</v>
      </c>
      <c r="T28" s="65"/>
      <c r="U28" s="58"/>
      <c r="V28" s="58"/>
      <c r="W28" s="58"/>
      <c r="X28" s="58"/>
      <c r="AE28" s="12">
        <f t="shared" si="8"/>
        <v>50</v>
      </c>
      <c r="AF28" s="12">
        <f t="shared" si="8"/>
        <v>100</v>
      </c>
      <c r="AG28" s="12">
        <f t="shared" si="8"/>
        <v>150</v>
      </c>
      <c r="AH28" s="12">
        <f t="shared" si="8"/>
        <v>200</v>
      </c>
      <c r="AI28" s="12">
        <f t="shared" si="8"/>
        <v>350</v>
      </c>
    </row>
    <row r="29" spans="1:38" x14ac:dyDescent="0.2">
      <c r="A29" s="12">
        <f t="shared" si="2"/>
        <v>67</v>
      </c>
      <c r="B29" s="40">
        <f t="shared" si="3"/>
        <v>800</v>
      </c>
      <c r="C29" s="48">
        <f t="shared" si="9"/>
        <v>387.09493893374093</v>
      </c>
      <c r="D29" s="48">
        <f>(D28-DC!$D$6*$W$11)*((1+$W$5-$W$6)/(1+$W$4))+DC!$D$6*$W$11</f>
        <v>550.75787127259218</v>
      </c>
      <c r="E29" s="40">
        <f t="shared" si="10"/>
        <v>800</v>
      </c>
      <c r="F29" s="40">
        <f t="shared" si="10"/>
        <v>387.09493893374093</v>
      </c>
      <c r="G29" s="40">
        <f t="shared" si="10"/>
        <v>550.75787127259218</v>
      </c>
      <c r="H29" s="40">
        <f t="shared" si="10"/>
        <v>800</v>
      </c>
      <c r="I29" s="40">
        <f>G29</f>
        <v>550.75787127259218</v>
      </c>
      <c r="J29" s="50">
        <f t="shared" si="1"/>
        <v>0.51613132633282388</v>
      </c>
      <c r="K29" s="50">
        <f t="shared" si="0"/>
        <v>0.31155266090925976</v>
      </c>
      <c r="L29" s="50">
        <f>(SUM($B$2:B29)-SUM($D$2:D29))/SUM($B$2:B29)</f>
        <v>0.44712116712017325</v>
      </c>
      <c r="M29" s="40">
        <f t="shared" si="11"/>
        <v>249.24212872740782</v>
      </c>
      <c r="N29" s="40">
        <f t="shared" si="12"/>
        <v>495.4482187180804</v>
      </c>
      <c r="O29" s="40"/>
      <c r="P29" s="54">
        <f t="shared" si="13"/>
        <v>412.90506106625907</v>
      </c>
      <c r="Q29" s="54">
        <f>P29+Q28</f>
        <v>822.7740833957829</v>
      </c>
      <c r="R29" s="40"/>
      <c r="S29" s="65">
        <f>M29</f>
        <v>249.24212872740782</v>
      </c>
      <c r="T29" s="65"/>
      <c r="U29" s="58"/>
      <c r="V29" s="58"/>
      <c r="W29" s="58"/>
      <c r="X29" s="58"/>
      <c r="AE29" s="12">
        <f t="shared" si="8"/>
        <v>50</v>
      </c>
      <c r="AF29" s="12">
        <f t="shared" si="8"/>
        <v>100</v>
      </c>
      <c r="AG29" s="12">
        <f t="shared" si="8"/>
        <v>150</v>
      </c>
      <c r="AH29" s="12">
        <f t="shared" si="8"/>
        <v>200</v>
      </c>
      <c r="AI29" s="12">
        <f t="shared" si="8"/>
        <v>350</v>
      </c>
    </row>
    <row r="30" spans="1:38" x14ac:dyDescent="0.2">
      <c r="A30" s="12">
        <f t="shared" si="2"/>
        <v>68</v>
      </c>
      <c r="B30" s="40">
        <f t="shared" si="3"/>
        <v>800</v>
      </c>
      <c r="C30" s="48">
        <f t="shared" si="9"/>
        <v>384.08252695760291</v>
      </c>
      <c r="D30" s="48">
        <f>(D29-DC!$D$6*$W$11)*((1+$W$5-$W$6)/(1+$W$4))+DC!$D$6*$W$11</f>
        <v>547.74545929645421</v>
      </c>
      <c r="E30" s="40">
        <f t="shared" si="10"/>
        <v>800</v>
      </c>
      <c r="F30" s="40">
        <f t="shared" si="10"/>
        <v>384.08252695760291</v>
      </c>
      <c r="G30" s="40">
        <f t="shared" si="10"/>
        <v>547.74545929645421</v>
      </c>
      <c r="H30" s="40">
        <f t="shared" si="10"/>
        <v>800</v>
      </c>
      <c r="I30" s="40">
        <f t="shared" ref="I30:I47" si="14">G30</f>
        <v>547.74545929645421</v>
      </c>
      <c r="J30" s="50">
        <f t="shared" si="1"/>
        <v>0.5198968413029964</v>
      </c>
      <c r="K30" s="50">
        <f t="shared" si="0"/>
        <v>0.31531817587943223</v>
      </c>
      <c r="L30" s="50">
        <f>(SUM($B$2:B30)-SUM($D$2:D30))/SUM($B$2:B30)</f>
        <v>0.44257623638773386</v>
      </c>
      <c r="M30" s="40">
        <f t="shared" si="11"/>
        <v>252.25454070354579</v>
      </c>
      <c r="N30" s="40">
        <f t="shared" si="12"/>
        <v>747.70275942162618</v>
      </c>
      <c r="O30" s="40"/>
      <c r="P30" s="54">
        <f t="shared" si="13"/>
        <v>415.91747304239709</v>
      </c>
      <c r="Q30" s="54">
        <f t="shared" ref="Q30:Q48" si="15">P30+Q29</f>
        <v>1238.69155643818</v>
      </c>
      <c r="R30" s="40"/>
      <c r="S30" s="65">
        <f t="shared" ref="S30:S48" si="16">M30</f>
        <v>252.25454070354579</v>
      </c>
      <c r="T30" s="65"/>
      <c r="U30" s="58"/>
      <c r="V30" s="58"/>
      <c r="W30" s="58"/>
      <c r="X30" s="58"/>
      <c r="AE30" s="12">
        <f t="shared" si="8"/>
        <v>50</v>
      </c>
      <c r="AF30" s="12">
        <f t="shared" si="8"/>
        <v>100</v>
      </c>
      <c r="AG30" s="12">
        <f t="shared" si="8"/>
        <v>150</v>
      </c>
      <c r="AH30" s="12">
        <f t="shared" si="8"/>
        <v>200</v>
      </c>
      <c r="AI30" s="12">
        <f t="shared" si="8"/>
        <v>350</v>
      </c>
    </row>
    <row r="31" spans="1:38" x14ac:dyDescent="0.2">
      <c r="A31" s="12">
        <f t="shared" si="2"/>
        <v>69</v>
      </c>
      <c r="B31" s="40">
        <f t="shared" si="3"/>
        <v>800</v>
      </c>
      <c r="C31" s="48">
        <f t="shared" si="9"/>
        <v>381.09355787622081</v>
      </c>
      <c r="D31" s="48">
        <f>(D30-DC!$D$6*$W$11)*((1+$W$5-$W$6)/(1+$W$4))+DC!$D$6*$W$11</f>
        <v>544.75649021507218</v>
      </c>
      <c r="E31" s="40">
        <f t="shared" si="10"/>
        <v>800</v>
      </c>
      <c r="F31" s="40">
        <f t="shared" si="10"/>
        <v>381.09355787622081</v>
      </c>
      <c r="G31" s="40">
        <f t="shared" si="10"/>
        <v>544.75649021507218</v>
      </c>
      <c r="H31" s="40">
        <f t="shared" si="10"/>
        <v>800</v>
      </c>
      <c r="I31" s="40">
        <f t="shared" si="14"/>
        <v>544.75649021507218</v>
      </c>
      <c r="J31" s="50">
        <f t="shared" si="1"/>
        <v>0.52363305265472393</v>
      </c>
      <c r="K31" s="50">
        <f t="shared" si="0"/>
        <v>0.31905438723115975</v>
      </c>
      <c r="L31" s="50">
        <f>(SUM($B$2:B31)-SUM($D$2:D31))/SUM($B$2:B31)</f>
        <v>0.43845884141584807</v>
      </c>
      <c r="M31" s="40">
        <f t="shared" si="11"/>
        <v>255.24350978492782</v>
      </c>
      <c r="N31" s="40">
        <f t="shared" si="12"/>
        <v>1002.946269206554</v>
      </c>
      <c r="O31" s="40"/>
      <c r="P31" s="54">
        <f t="shared" si="13"/>
        <v>418.90644212377919</v>
      </c>
      <c r="Q31" s="54">
        <f t="shared" si="15"/>
        <v>1657.5979985619592</v>
      </c>
      <c r="R31" s="40"/>
      <c r="S31" s="65">
        <f t="shared" si="16"/>
        <v>255.24350978492782</v>
      </c>
      <c r="T31" s="65"/>
      <c r="U31" s="58"/>
      <c r="V31" s="58"/>
      <c r="W31" s="58"/>
      <c r="X31" s="58"/>
      <c r="AE31" s="12">
        <f t="shared" si="8"/>
        <v>50</v>
      </c>
      <c r="AF31" s="12">
        <f t="shared" si="8"/>
        <v>100</v>
      </c>
      <c r="AG31" s="12">
        <f t="shared" si="8"/>
        <v>150</v>
      </c>
      <c r="AH31" s="12">
        <f t="shared" si="8"/>
        <v>200</v>
      </c>
      <c r="AI31" s="12">
        <f t="shared" si="8"/>
        <v>350</v>
      </c>
    </row>
    <row r="32" spans="1:38" x14ac:dyDescent="0.2">
      <c r="A32" s="12">
        <f t="shared" si="2"/>
        <v>70</v>
      </c>
      <c r="B32" s="40">
        <f t="shared" si="3"/>
        <v>800</v>
      </c>
      <c r="C32" s="48">
        <f t="shared" si="9"/>
        <v>378.12784925461597</v>
      </c>
      <c r="D32" s="48">
        <f>(D31-DC!$D$6*$W$11)*((1+$W$5-$W$6)/(1+$W$4))+DC!$D$6*$W$11</f>
        <v>541.79078159346739</v>
      </c>
      <c r="E32" s="40">
        <f t="shared" si="10"/>
        <v>800</v>
      </c>
      <c r="F32" s="40">
        <f t="shared" si="10"/>
        <v>378.12784925461597</v>
      </c>
      <c r="G32" s="40">
        <f t="shared" si="10"/>
        <v>541.79078159346739</v>
      </c>
      <c r="H32" s="40">
        <f t="shared" si="10"/>
        <v>800</v>
      </c>
      <c r="I32" s="40">
        <f t="shared" si="14"/>
        <v>541.79078159346739</v>
      </c>
      <c r="J32" s="50">
        <f t="shared" si="1"/>
        <v>0.52734018843173003</v>
      </c>
      <c r="K32" s="50">
        <f t="shared" si="0"/>
        <v>0.32276152300816574</v>
      </c>
      <c r="L32" s="50">
        <f>(SUM($B$2:B32)-SUM($D$2:D32))/SUM($B$2:B32)</f>
        <v>0.43472666985430997</v>
      </c>
      <c r="M32" s="40">
        <f t="shared" si="11"/>
        <v>258.20921840653261</v>
      </c>
      <c r="N32" s="40">
        <f t="shared" si="12"/>
        <v>1261.1554876130867</v>
      </c>
      <c r="O32" s="40"/>
      <c r="P32" s="54">
        <f t="shared" si="13"/>
        <v>421.87215074538403</v>
      </c>
      <c r="Q32" s="54">
        <f t="shared" si="15"/>
        <v>2079.4701493073435</v>
      </c>
      <c r="R32" s="40"/>
      <c r="S32" s="65">
        <f t="shared" si="16"/>
        <v>258.20921840653261</v>
      </c>
      <c r="T32" s="65"/>
      <c r="U32" s="58"/>
      <c r="V32" s="58"/>
      <c r="W32" s="58"/>
      <c r="X32" s="58"/>
      <c r="AE32" s="12">
        <f t="shared" si="8"/>
        <v>50</v>
      </c>
      <c r="AF32" s="12">
        <f t="shared" si="8"/>
        <v>100</v>
      </c>
      <c r="AG32" s="12">
        <f t="shared" si="8"/>
        <v>150</v>
      </c>
      <c r="AH32" s="12">
        <f t="shared" si="8"/>
        <v>200</v>
      </c>
      <c r="AI32" s="12">
        <f t="shared" si="8"/>
        <v>350</v>
      </c>
      <c r="AL32" s="12">
        <v>1100</v>
      </c>
    </row>
    <row r="33" spans="1:38" x14ac:dyDescent="0.2">
      <c r="A33" s="12">
        <f t="shared" si="2"/>
        <v>71</v>
      </c>
      <c r="B33" s="40">
        <f t="shared" si="3"/>
        <v>800</v>
      </c>
      <c r="C33" s="48">
        <f t="shared" si="9"/>
        <v>375.18522007753728</v>
      </c>
      <c r="D33" s="48">
        <f>(D32-DC!$D$6*$W$11)*((1+$W$5-$W$6)/(1+$W$4))+DC!$D$6*$W$11</f>
        <v>538.84815241638864</v>
      </c>
      <c r="E33" s="40">
        <f t="shared" si="10"/>
        <v>800</v>
      </c>
      <c r="F33" s="40">
        <f t="shared" si="10"/>
        <v>375.18522007753728</v>
      </c>
      <c r="G33" s="40">
        <f t="shared" si="10"/>
        <v>538.84815241638864</v>
      </c>
      <c r="H33" s="40">
        <f t="shared" si="10"/>
        <v>800</v>
      </c>
      <c r="I33" s="40">
        <f t="shared" si="14"/>
        <v>538.84815241638864</v>
      </c>
      <c r="J33" s="50">
        <f t="shared" si="1"/>
        <v>0.53101847490307841</v>
      </c>
      <c r="K33" s="50">
        <f t="shared" si="0"/>
        <v>0.32643980947951418</v>
      </c>
      <c r="L33" s="50">
        <f>(SUM($B$2:B33)-SUM($D$2:D33))/SUM($B$2:B33)</f>
        <v>0.43134270546759756</v>
      </c>
      <c r="M33" s="40">
        <f t="shared" si="11"/>
        <v>261.15184758361136</v>
      </c>
      <c r="N33" s="40">
        <f t="shared" si="12"/>
        <v>1522.3073351966982</v>
      </c>
      <c r="O33" s="40"/>
      <c r="P33" s="54">
        <f t="shared" si="13"/>
        <v>424.81477992246272</v>
      </c>
      <c r="Q33" s="54">
        <f t="shared" si="15"/>
        <v>2504.284929229806</v>
      </c>
      <c r="R33" s="40"/>
      <c r="S33" s="65">
        <f t="shared" si="16"/>
        <v>261.15184758361136</v>
      </c>
      <c r="T33" s="65"/>
      <c r="U33" s="58"/>
      <c r="V33" s="58"/>
      <c r="W33" s="58"/>
      <c r="X33" s="58"/>
      <c r="AE33" s="12">
        <f t="shared" si="8"/>
        <v>50</v>
      </c>
      <c r="AF33" s="12">
        <f t="shared" si="8"/>
        <v>100</v>
      </c>
      <c r="AG33" s="12">
        <f t="shared" si="8"/>
        <v>150</v>
      </c>
      <c r="AH33" s="12">
        <f t="shared" si="8"/>
        <v>200</v>
      </c>
      <c r="AI33" s="12">
        <f t="shared" si="8"/>
        <v>350</v>
      </c>
      <c r="AL33" s="12">
        <f>AL32</f>
        <v>1100</v>
      </c>
    </row>
    <row r="34" spans="1:38" x14ac:dyDescent="0.2">
      <c r="A34" s="12">
        <f t="shared" si="2"/>
        <v>72</v>
      </c>
      <c r="B34" s="40">
        <f t="shared" si="3"/>
        <v>800</v>
      </c>
      <c r="C34" s="48">
        <f t="shared" si="9"/>
        <v>372.2654907384125</v>
      </c>
      <c r="D34" s="48">
        <f>(D33-DC!$D$6*$W$11)*((1+$W$5-$W$6)/(1+$W$4))+DC!$D$6*$W$11</f>
        <v>535.92842307726391</v>
      </c>
      <c r="E34" s="40">
        <f t="shared" si="10"/>
        <v>800</v>
      </c>
      <c r="F34" s="40">
        <f t="shared" si="10"/>
        <v>372.2654907384125</v>
      </c>
      <c r="G34" s="40">
        <f t="shared" si="10"/>
        <v>535.92842307726391</v>
      </c>
      <c r="H34" s="40">
        <f t="shared" si="10"/>
        <v>800</v>
      </c>
      <c r="I34" s="40">
        <f t="shared" si="14"/>
        <v>535.92842307726391</v>
      </c>
      <c r="J34" s="50">
        <f t="shared" si="1"/>
        <v>0.53466813657698442</v>
      </c>
      <c r="K34" s="50">
        <f t="shared" si="0"/>
        <v>0.33008947115342013</v>
      </c>
      <c r="L34" s="50">
        <f>(SUM($B$2:B34)-SUM($D$2:D34))/SUM($B$2:B34)</f>
        <v>0.42827442563989521</v>
      </c>
      <c r="M34" s="40">
        <f t="shared" si="11"/>
        <v>264.07157692273609</v>
      </c>
      <c r="N34" s="40">
        <f t="shared" si="12"/>
        <v>1786.3789121194343</v>
      </c>
      <c r="O34" s="40"/>
      <c r="P34" s="54">
        <f t="shared" si="13"/>
        <v>427.7345092615875</v>
      </c>
      <c r="Q34" s="54">
        <f t="shared" si="15"/>
        <v>2932.0194384913934</v>
      </c>
      <c r="R34" s="40"/>
      <c r="S34" s="65">
        <f t="shared" si="16"/>
        <v>264.07157692273609</v>
      </c>
      <c r="T34" s="65"/>
      <c r="U34" s="58"/>
      <c r="V34" s="58"/>
      <c r="W34" s="58"/>
      <c r="X34" s="58"/>
      <c r="AE34" s="12">
        <f t="shared" si="8"/>
        <v>50</v>
      </c>
      <c r="AF34" s="12">
        <f t="shared" si="8"/>
        <v>100</v>
      </c>
      <c r="AG34" s="12">
        <f t="shared" si="8"/>
        <v>150</v>
      </c>
      <c r="AH34" s="12">
        <f t="shared" si="8"/>
        <v>200</v>
      </c>
      <c r="AI34" s="12">
        <f t="shared" si="8"/>
        <v>350</v>
      </c>
      <c r="AL34" s="12">
        <f t="shared" ref="AL34:AL42" si="17">AL33</f>
        <v>1100</v>
      </c>
    </row>
    <row r="35" spans="1:38" x14ac:dyDescent="0.2">
      <c r="A35" s="12">
        <f t="shared" si="2"/>
        <v>73</v>
      </c>
      <c r="B35" s="40">
        <f t="shared" si="3"/>
        <v>800</v>
      </c>
      <c r="C35" s="48">
        <f t="shared" si="9"/>
        <v>369.36848302838592</v>
      </c>
      <c r="D35" s="48">
        <f>(D34-DC!$D$6*$W$11)*((1+$W$5-$W$6)/(1+$W$4))+DC!$D$6*$W$11</f>
        <v>533.0314153672374</v>
      </c>
      <c r="E35" s="40">
        <f t="shared" si="10"/>
        <v>800</v>
      </c>
      <c r="F35" s="40">
        <f t="shared" si="10"/>
        <v>369.36848302838592</v>
      </c>
      <c r="G35" s="40">
        <f t="shared" si="10"/>
        <v>533.0314153672374</v>
      </c>
      <c r="H35" s="40">
        <f t="shared" si="10"/>
        <v>800</v>
      </c>
      <c r="I35" s="40">
        <f t="shared" si="14"/>
        <v>533.0314153672374</v>
      </c>
      <c r="J35" s="50">
        <f t="shared" si="1"/>
        <v>0.53828939621451755</v>
      </c>
      <c r="K35" s="50">
        <f t="shared" si="0"/>
        <v>0.33371073079095326</v>
      </c>
      <c r="L35" s="50">
        <f>(SUM($B$2:B35)-SUM($D$2:D35))/SUM($B$2:B35)</f>
        <v>0.42549314049727927</v>
      </c>
      <c r="M35" s="40">
        <f t="shared" si="11"/>
        <v>266.9685846327626</v>
      </c>
      <c r="N35" s="40">
        <f t="shared" si="12"/>
        <v>2053.347496752197</v>
      </c>
      <c r="O35" s="40"/>
      <c r="P35" s="54">
        <f t="shared" si="13"/>
        <v>430.63151697161408</v>
      </c>
      <c r="Q35" s="54">
        <f t="shared" si="15"/>
        <v>3362.6509554630074</v>
      </c>
      <c r="R35" s="40"/>
      <c r="S35" s="65">
        <f t="shared" si="16"/>
        <v>266.9685846327626</v>
      </c>
      <c r="T35" s="65"/>
      <c r="U35" s="58"/>
      <c r="V35" s="58"/>
      <c r="W35" s="58"/>
      <c r="X35" s="58"/>
      <c r="AE35" s="12">
        <f t="shared" si="8"/>
        <v>50</v>
      </c>
      <c r="AF35" s="12">
        <f t="shared" si="8"/>
        <v>100</v>
      </c>
      <c r="AG35" s="12">
        <f t="shared" si="8"/>
        <v>150</v>
      </c>
      <c r="AH35" s="12">
        <f t="shared" si="8"/>
        <v>200</v>
      </c>
      <c r="AI35" s="12">
        <f t="shared" si="8"/>
        <v>350</v>
      </c>
      <c r="AL35" s="12">
        <f t="shared" si="17"/>
        <v>1100</v>
      </c>
    </row>
    <row r="36" spans="1:38" x14ac:dyDescent="0.2">
      <c r="A36" s="12">
        <f t="shared" si="2"/>
        <v>74</v>
      </c>
      <c r="B36" s="40">
        <f t="shared" si="3"/>
        <v>800</v>
      </c>
      <c r="C36" s="48">
        <f t="shared" si="9"/>
        <v>366.4940201254413</v>
      </c>
      <c r="D36" s="48">
        <f>(D35-DC!$D$6*$W$11)*((1+$W$5-$W$6)/(1+$W$4))+DC!$D$6*$W$11</f>
        <v>530.15695246429277</v>
      </c>
      <c r="E36" s="40">
        <f t="shared" si="10"/>
        <v>800</v>
      </c>
      <c r="F36" s="40">
        <f t="shared" si="10"/>
        <v>366.4940201254413</v>
      </c>
      <c r="G36" s="40">
        <f t="shared" si="10"/>
        <v>530.15695246429277</v>
      </c>
      <c r="H36" s="40">
        <f t="shared" si="10"/>
        <v>800</v>
      </c>
      <c r="I36" s="40">
        <f t="shared" si="14"/>
        <v>530.15695246429277</v>
      </c>
      <c r="J36" s="50">
        <f t="shared" si="1"/>
        <v>0.5418824748431984</v>
      </c>
      <c r="K36" s="50">
        <f t="shared" si="0"/>
        <v>0.33730380941963406</v>
      </c>
      <c r="L36" s="50">
        <f>(SUM($B$2:B36)-SUM($D$2:D36))/SUM($B$2:B36)</f>
        <v>0.42297344532363229</v>
      </c>
      <c r="M36" s="40">
        <f t="shared" si="11"/>
        <v>269.84304753570723</v>
      </c>
      <c r="N36" s="40">
        <f t="shared" si="12"/>
        <v>2323.1905442879042</v>
      </c>
      <c r="O36" s="40"/>
      <c r="P36" s="54">
        <f t="shared" si="13"/>
        <v>433.5059798745587</v>
      </c>
      <c r="Q36" s="54">
        <f t="shared" si="15"/>
        <v>3796.1569353375662</v>
      </c>
      <c r="R36" s="40"/>
      <c r="S36" s="65">
        <f t="shared" si="16"/>
        <v>269.84304753570723</v>
      </c>
      <c r="T36" s="65"/>
      <c r="U36" s="58"/>
      <c r="V36" s="58"/>
      <c r="W36" s="58"/>
      <c r="X36" s="58"/>
      <c r="AE36" s="12">
        <f t="shared" ref="AE36:AI51" si="18">AE35</f>
        <v>50</v>
      </c>
      <c r="AF36" s="12">
        <f t="shared" si="18"/>
        <v>100</v>
      </c>
      <c r="AG36" s="12">
        <f t="shared" si="18"/>
        <v>150</v>
      </c>
      <c r="AH36" s="12">
        <f t="shared" si="18"/>
        <v>200</v>
      </c>
      <c r="AI36" s="12">
        <f t="shared" si="18"/>
        <v>350</v>
      </c>
      <c r="AL36" s="12">
        <f t="shared" si="17"/>
        <v>1100</v>
      </c>
    </row>
    <row r="37" spans="1:38" x14ac:dyDescent="0.2">
      <c r="A37" s="12">
        <f t="shared" si="2"/>
        <v>75</v>
      </c>
      <c r="B37" s="40">
        <f t="shared" si="3"/>
        <v>800</v>
      </c>
      <c r="C37" s="48">
        <f t="shared" si="9"/>
        <v>363.64192658360906</v>
      </c>
      <c r="D37" s="48">
        <f>(D36-DC!$D$6*$W$11)*((1+$W$5-$W$6)/(1+$W$4))+DC!$D$6*$W$11</f>
        <v>527.30485892246054</v>
      </c>
      <c r="E37" s="40">
        <f t="shared" si="10"/>
        <v>800</v>
      </c>
      <c r="F37" s="40">
        <f t="shared" si="10"/>
        <v>363.64192658360906</v>
      </c>
      <c r="G37" s="40">
        <f t="shared" si="10"/>
        <v>527.30485892246054</v>
      </c>
      <c r="H37" s="40">
        <f t="shared" si="10"/>
        <v>800</v>
      </c>
      <c r="I37" s="40">
        <f t="shared" si="14"/>
        <v>527.30485892246054</v>
      </c>
      <c r="J37" s="50">
        <f t="shared" si="1"/>
        <v>0.54544759177048863</v>
      </c>
      <c r="K37" s="50">
        <f t="shared" si="0"/>
        <v>0.34086892634692434</v>
      </c>
      <c r="L37" s="50">
        <f>(SUM($B$2:B37)-SUM($D$2:D37))/SUM($B$2:B37)</f>
        <v>0.42069276424094598</v>
      </c>
      <c r="M37" s="40">
        <f t="shared" si="11"/>
        <v>272.69514107753946</v>
      </c>
      <c r="N37" s="40">
        <f t="shared" si="12"/>
        <v>2595.8856853654438</v>
      </c>
      <c r="O37" s="40"/>
      <c r="P37" s="54">
        <f t="shared" si="13"/>
        <v>436.35807341639094</v>
      </c>
      <c r="Q37" s="54">
        <f t="shared" si="15"/>
        <v>4232.5150087539569</v>
      </c>
      <c r="R37" s="40"/>
      <c r="S37" s="65">
        <f t="shared" si="16"/>
        <v>272.69514107753946</v>
      </c>
      <c r="T37" s="65"/>
      <c r="U37" s="58"/>
      <c r="V37" s="58"/>
      <c r="W37" s="58"/>
      <c r="X37" s="58"/>
      <c r="AE37" s="12">
        <f t="shared" si="18"/>
        <v>50</v>
      </c>
      <c r="AF37" s="12">
        <f t="shared" si="18"/>
        <v>100</v>
      </c>
      <c r="AG37" s="12">
        <f t="shared" si="18"/>
        <v>150</v>
      </c>
      <c r="AH37" s="12">
        <f t="shared" si="18"/>
        <v>200</v>
      </c>
      <c r="AI37" s="12">
        <f t="shared" si="18"/>
        <v>350</v>
      </c>
      <c r="AL37" s="12">
        <f>AL36</f>
        <v>1100</v>
      </c>
    </row>
    <row r="38" spans="1:38" x14ac:dyDescent="0.2">
      <c r="A38" s="12">
        <f t="shared" si="2"/>
        <v>76</v>
      </c>
      <c r="B38" s="40">
        <f t="shared" si="3"/>
        <v>800</v>
      </c>
      <c r="C38" s="48">
        <f t="shared" si="9"/>
        <v>360.81202832225802</v>
      </c>
      <c r="D38" s="48">
        <f>(D37-DC!$D$6*$W$11)*((1+$W$5-$W$6)/(1+$W$4))+DC!$D$6*$W$11</f>
        <v>524.47496066110955</v>
      </c>
      <c r="E38" s="40">
        <f t="shared" si="10"/>
        <v>800</v>
      </c>
      <c r="F38" s="40">
        <f t="shared" si="10"/>
        <v>360.81202832225802</v>
      </c>
      <c r="G38" s="40">
        <f t="shared" si="10"/>
        <v>524.47496066110955</v>
      </c>
      <c r="H38" s="40">
        <f t="shared" si="10"/>
        <v>800</v>
      </c>
      <c r="I38" s="40">
        <f t="shared" si="14"/>
        <v>524.47496066110955</v>
      </c>
      <c r="J38" s="50">
        <f t="shared" si="1"/>
        <v>0.54898496459717749</v>
      </c>
      <c r="K38" s="50">
        <f t="shared" si="0"/>
        <v>0.34440629917361304</v>
      </c>
      <c r="L38" s="50">
        <f>(SUM($B$2:B38)-SUM($D$2:D38))/SUM($B$2:B38)</f>
        <v>0.41863096788777476</v>
      </c>
      <c r="M38" s="40">
        <f t="shared" si="11"/>
        <v>275.52503933889045</v>
      </c>
      <c r="N38" s="40">
        <f t="shared" si="12"/>
        <v>2871.4107247043344</v>
      </c>
      <c r="O38" s="40"/>
      <c r="P38" s="54">
        <f t="shared" si="13"/>
        <v>439.18797167774198</v>
      </c>
      <c r="Q38" s="54">
        <f t="shared" si="15"/>
        <v>4671.702980431699</v>
      </c>
      <c r="R38" s="40"/>
      <c r="S38" s="65">
        <f t="shared" si="16"/>
        <v>275.52503933889045</v>
      </c>
      <c r="T38" s="65"/>
      <c r="U38" s="58"/>
      <c r="V38" s="58"/>
      <c r="W38" s="58"/>
      <c r="X38" s="58"/>
      <c r="AE38" s="12">
        <f t="shared" si="18"/>
        <v>50</v>
      </c>
      <c r="AF38" s="12">
        <f t="shared" si="18"/>
        <v>100</v>
      </c>
      <c r="AG38" s="12">
        <f t="shared" si="18"/>
        <v>150</v>
      </c>
      <c r="AH38" s="12">
        <f t="shared" si="18"/>
        <v>200</v>
      </c>
      <c r="AI38" s="12">
        <f t="shared" si="18"/>
        <v>350</v>
      </c>
      <c r="AL38" s="12">
        <f t="shared" si="17"/>
        <v>1100</v>
      </c>
    </row>
    <row r="39" spans="1:38" x14ac:dyDescent="0.2">
      <c r="A39" s="12">
        <f t="shared" si="2"/>
        <v>77</v>
      </c>
      <c r="B39" s="40">
        <f t="shared" si="3"/>
        <v>800</v>
      </c>
      <c r="C39" s="48">
        <f t="shared" si="9"/>
        <v>358.00415261547005</v>
      </c>
      <c r="D39" s="48">
        <f>(D38-DC!$D$6*$W$11)*((1+$W$5-$W$6)/(1+$W$4))+DC!$D$6*$W$11</f>
        <v>521.66708495432158</v>
      </c>
      <c r="E39" s="40">
        <f t="shared" si="10"/>
        <v>800</v>
      </c>
      <c r="F39" s="40">
        <f t="shared" si="10"/>
        <v>358.00415261547005</v>
      </c>
      <c r="G39" s="40">
        <f t="shared" si="10"/>
        <v>521.66708495432158</v>
      </c>
      <c r="H39" s="40">
        <f t="shared" si="10"/>
        <v>800</v>
      </c>
      <c r="I39" s="40">
        <f t="shared" si="14"/>
        <v>521.66708495432158</v>
      </c>
      <c r="J39" s="50">
        <f t="shared" si="1"/>
        <v>0.55249480923066241</v>
      </c>
      <c r="K39" s="50">
        <f t="shared" si="0"/>
        <v>0.34791614380709801</v>
      </c>
      <c r="L39" s="50">
        <f>(SUM($B$2:B39)-SUM($D$2:D39))/SUM($B$2:B39)</f>
        <v>0.416770051464599</v>
      </c>
      <c r="M39" s="40">
        <f t="shared" si="11"/>
        <v>278.33291504567842</v>
      </c>
      <c r="N39" s="40">
        <f t="shared" si="12"/>
        <v>3149.7436397500128</v>
      </c>
      <c r="O39" s="40"/>
      <c r="P39" s="54">
        <f t="shared" si="13"/>
        <v>441.99584738452995</v>
      </c>
      <c r="Q39" s="54">
        <f t="shared" si="15"/>
        <v>5113.6988278162289</v>
      </c>
      <c r="R39" s="40"/>
      <c r="S39" s="65">
        <f t="shared" si="16"/>
        <v>278.33291504567842</v>
      </c>
      <c r="T39" s="65"/>
      <c r="U39" s="58"/>
      <c r="V39" s="58"/>
      <c r="W39" s="58"/>
      <c r="X39" s="58"/>
      <c r="AE39" s="12">
        <f t="shared" si="18"/>
        <v>50</v>
      </c>
      <c r="AF39" s="12">
        <f t="shared" si="18"/>
        <v>100</v>
      </c>
      <c r="AG39" s="12">
        <f t="shared" si="18"/>
        <v>150</v>
      </c>
      <c r="AH39" s="12">
        <f t="shared" si="18"/>
        <v>200</v>
      </c>
      <c r="AI39" s="12">
        <f t="shared" si="18"/>
        <v>350</v>
      </c>
      <c r="AL39" s="12">
        <f t="shared" si="17"/>
        <v>1100</v>
      </c>
    </row>
    <row r="40" spans="1:38" x14ac:dyDescent="0.2">
      <c r="A40" s="12">
        <f t="shared" si="2"/>
        <v>78</v>
      </c>
      <c r="B40" s="40">
        <f t="shared" si="3"/>
        <v>800</v>
      </c>
      <c r="C40" s="48">
        <f t="shared" si="9"/>
        <v>355.21812808149753</v>
      </c>
      <c r="D40" s="48">
        <f>(D39-DC!$D$6*$W$11)*((1+$W$5-$W$6)/(1+$W$4))+DC!$D$6*$W$11</f>
        <v>518.88106042034906</v>
      </c>
      <c r="E40" s="40">
        <f t="shared" si="10"/>
        <v>800</v>
      </c>
      <c r="F40" s="40">
        <f t="shared" si="10"/>
        <v>355.21812808149753</v>
      </c>
      <c r="G40" s="40">
        <f t="shared" si="10"/>
        <v>518.88106042034906</v>
      </c>
      <c r="H40" s="40">
        <f t="shared" si="10"/>
        <v>800</v>
      </c>
      <c r="I40" s="40">
        <f t="shared" si="14"/>
        <v>518.88106042034906</v>
      </c>
      <c r="J40" s="50">
        <f t="shared" si="1"/>
        <v>0.55597733989812814</v>
      </c>
      <c r="K40" s="50">
        <f t="shared" si="0"/>
        <v>0.35139867447456369</v>
      </c>
      <c r="L40" s="50">
        <f>(SUM($B$2:B40)-SUM($D$2:D40))/SUM($B$2:B40)</f>
        <v>0.41509386231100831</v>
      </c>
      <c r="M40" s="40">
        <f t="shared" si="11"/>
        <v>281.11893957965094</v>
      </c>
      <c r="N40" s="40">
        <f t="shared" si="12"/>
        <v>3430.8625793296637</v>
      </c>
      <c r="O40" s="40"/>
      <c r="P40" s="54">
        <f t="shared" si="13"/>
        <v>444.78187191850247</v>
      </c>
      <c r="Q40" s="54">
        <f t="shared" si="15"/>
        <v>5558.4806997347314</v>
      </c>
      <c r="R40" s="40"/>
      <c r="S40" s="65">
        <f t="shared" si="16"/>
        <v>281.11893957965094</v>
      </c>
      <c r="T40" s="65"/>
      <c r="U40" s="58"/>
      <c r="V40" s="58"/>
      <c r="W40" s="58"/>
      <c r="X40" s="58"/>
      <c r="AE40" s="12">
        <f t="shared" si="18"/>
        <v>50</v>
      </c>
      <c r="AF40" s="12">
        <f t="shared" si="18"/>
        <v>100</v>
      </c>
      <c r="AG40" s="12">
        <f t="shared" si="18"/>
        <v>150</v>
      </c>
      <c r="AH40" s="12">
        <f t="shared" si="18"/>
        <v>200</v>
      </c>
      <c r="AI40" s="12">
        <f t="shared" si="18"/>
        <v>350</v>
      </c>
      <c r="AL40" s="12">
        <f t="shared" si="17"/>
        <v>1100</v>
      </c>
    </row>
    <row r="41" spans="1:38" x14ac:dyDescent="0.2">
      <c r="A41" s="12">
        <f t="shared" si="2"/>
        <v>79</v>
      </c>
      <c r="B41" s="40">
        <f t="shared" si="3"/>
        <v>800</v>
      </c>
      <c r="C41" s="48">
        <f t="shared" si="9"/>
        <v>352.45378467230302</v>
      </c>
      <c r="D41" s="48">
        <f>(D40-DC!$D$6*$W$11)*((1+$W$5-$W$6)/(1+$W$4))+DC!$D$6*$W$11</f>
        <v>516.11671701115461</v>
      </c>
      <c r="E41" s="40">
        <f t="shared" si="10"/>
        <v>800</v>
      </c>
      <c r="F41" s="40">
        <f t="shared" si="10"/>
        <v>352.45378467230302</v>
      </c>
      <c r="G41" s="40">
        <f t="shared" si="10"/>
        <v>516.11671701115461</v>
      </c>
      <c r="H41" s="40">
        <f t="shared" si="10"/>
        <v>800</v>
      </c>
      <c r="I41" s="40">
        <f t="shared" si="14"/>
        <v>516.11671701115461</v>
      </c>
      <c r="J41" s="50">
        <f t="shared" si="1"/>
        <v>0.55943276915962126</v>
      </c>
      <c r="K41" s="50">
        <f t="shared" si="0"/>
        <v>0.35485410373605675</v>
      </c>
      <c r="L41" s="50">
        <f>(SUM($B$2:B41)-SUM($D$2:D41))/SUM($B$2:B41)</f>
        <v>0.41358786834663452</v>
      </c>
      <c r="M41" s="40">
        <f t="shared" si="11"/>
        <v>283.88328298884539</v>
      </c>
      <c r="N41" s="40">
        <f t="shared" si="12"/>
        <v>3714.7458623185094</v>
      </c>
      <c r="O41" s="40"/>
      <c r="P41" s="54">
        <f t="shared" si="13"/>
        <v>447.54621532769698</v>
      </c>
      <c r="Q41" s="54">
        <f t="shared" si="15"/>
        <v>6006.0269150624281</v>
      </c>
      <c r="R41" s="40"/>
      <c r="S41" s="65">
        <f t="shared" si="16"/>
        <v>283.88328298884539</v>
      </c>
      <c r="T41" s="65"/>
      <c r="U41" s="58"/>
      <c r="V41" s="58"/>
      <c r="W41" s="58"/>
      <c r="X41" s="58"/>
      <c r="AE41" s="12">
        <f t="shared" si="18"/>
        <v>50</v>
      </c>
      <c r="AF41" s="12">
        <f t="shared" si="18"/>
        <v>100</v>
      </c>
      <c r="AG41" s="12">
        <f t="shared" si="18"/>
        <v>150</v>
      </c>
      <c r="AH41" s="12">
        <f t="shared" si="18"/>
        <v>200</v>
      </c>
      <c r="AI41" s="12">
        <f t="shared" si="18"/>
        <v>350</v>
      </c>
      <c r="AL41" s="12">
        <f t="shared" si="17"/>
        <v>1100</v>
      </c>
    </row>
    <row r="42" spans="1:38" x14ac:dyDescent="0.2">
      <c r="A42" s="12">
        <f t="shared" si="2"/>
        <v>80</v>
      </c>
      <c r="B42" s="40">
        <f t="shared" si="3"/>
        <v>800</v>
      </c>
      <c r="C42" s="48">
        <f t="shared" si="9"/>
        <v>349.71095366318002</v>
      </c>
      <c r="D42" s="48">
        <f>(D41-DC!$D$6*$W$11)*((1+$W$5-$W$6)/(1+$W$4))+DC!$D$6*$W$11</f>
        <v>513.37388600203167</v>
      </c>
      <c r="E42" s="40">
        <f t="shared" si="10"/>
        <v>800</v>
      </c>
      <c r="F42" s="40">
        <f t="shared" si="10"/>
        <v>349.71095366318002</v>
      </c>
      <c r="G42" s="40">
        <f t="shared" si="10"/>
        <v>513.37388600203167</v>
      </c>
      <c r="H42" s="40">
        <f t="shared" si="10"/>
        <v>800</v>
      </c>
      <c r="I42" s="40">
        <f t="shared" si="14"/>
        <v>513.37388600203167</v>
      </c>
      <c r="J42" s="50">
        <f t="shared" si="1"/>
        <v>0.56286130792102496</v>
      </c>
      <c r="K42" s="50">
        <f t="shared" si="0"/>
        <v>0.35828264249746039</v>
      </c>
      <c r="L42" s="50">
        <f>(SUM($B$2:B42)-SUM($D$2:D42))/SUM($B$2:B42)</f>
        <v>0.41223896039909375</v>
      </c>
      <c r="M42" s="40">
        <f t="shared" si="11"/>
        <v>286.62611399796833</v>
      </c>
      <c r="N42" s="40">
        <f t="shared" si="12"/>
        <v>4001.3719763164777</v>
      </c>
      <c r="O42" s="40"/>
      <c r="P42" s="54">
        <f t="shared" si="13"/>
        <v>450.28904633681998</v>
      </c>
      <c r="Q42" s="54">
        <f t="shared" si="15"/>
        <v>6456.3159613992484</v>
      </c>
      <c r="R42" s="40"/>
      <c r="S42" s="65">
        <f t="shared" si="16"/>
        <v>286.62611399796833</v>
      </c>
      <c r="T42" s="65"/>
      <c r="U42" s="58"/>
      <c r="V42" s="58"/>
      <c r="W42" s="58"/>
      <c r="X42" s="58"/>
      <c r="AE42" s="12">
        <f t="shared" si="18"/>
        <v>50</v>
      </c>
      <c r="AF42" s="12">
        <f t="shared" si="18"/>
        <v>100</v>
      </c>
      <c r="AG42" s="12">
        <f t="shared" si="18"/>
        <v>150</v>
      </c>
      <c r="AH42" s="12">
        <f t="shared" si="18"/>
        <v>200</v>
      </c>
      <c r="AI42" s="12">
        <f t="shared" si="18"/>
        <v>350</v>
      </c>
      <c r="AL42" s="12">
        <f t="shared" si="17"/>
        <v>1100</v>
      </c>
    </row>
    <row r="43" spans="1:38" x14ac:dyDescent="0.2">
      <c r="A43" s="12">
        <f t="shared" si="2"/>
        <v>81</v>
      </c>
      <c r="B43" s="40">
        <f t="shared" si="3"/>
        <v>800</v>
      </c>
      <c r="C43" s="48">
        <f t="shared" si="9"/>
        <v>346.98946764245488</v>
      </c>
      <c r="D43" s="48">
        <f>(D42-DC!$D$6*$W$11)*((1+$W$5-$W$6)/(1+$W$4))+DC!$D$6*$W$11</f>
        <v>510.65239998130653</v>
      </c>
      <c r="E43" s="40">
        <f t="shared" si="10"/>
        <v>800</v>
      </c>
      <c r="F43" s="40">
        <f t="shared" si="10"/>
        <v>346.98946764245488</v>
      </c>
      <c r="G43" s="40">
        <f t="shared" si="10"/>
        <v>510.65239998130653</v>
      </c>
      <c r="H43" s="40">
        <f t="shared" si="10"/>
        <v>800</v>
      </c>
      <c r="I43" s="40">
        <f t="shared" si="14"/>
        <v>510.65239998130653</v>
      </c>
      <c r="J43" s="50">
        <f t="shared" si="1"/>
        <v>0.56626316544693145</v>
      </c>
      <c r="K43" s="50">
        <f t="shared" si="0"/>
        <v>0.36168450002336683</v>
      </c>
      <c r="L43" s="50">
        <f>(SUM($B$2:B43)-SUM($D$2:D43))/SUM($B$2:B43)</f>
        <v>0.41103528277110019</v>
      </c>
      <c r="M43" s="40">
        <f t="shared" si="11"/>
        <v>289.34760001869347</v>
      </c>
      <c r="N43" s="40">
        <f t="shared" si="12"/>
        <v>4290.719576335171</v>
      </c>
      <c r="O43" s="40"/>
      <c r="P43" s="54">
        <f t="shared" si="13"/>
        <v>453.01053235754512</v>
      </c>
      <c r="Q43" s="54">
        <f t="shared" si="15"/>
        <v>6909.3264937567938</v>
      </c>
      <c r="R43" s="40"/>
      <c r="S43" s="65">
        <f t="shared" si="16"/>
        <v>289.34760001869347</v>
      </c>
      <c r="T43" s="65"/>
      <c r="U43" s="58"/>
      <c r="V43" s="58"/>
      <c r="W43" s="58"/>
      <c r="X43" s="58"/>
      <c r="AE43" s="12">
        <f t="shared" si="18"/>
        <v>50</v>
      </c>
      <c r="AF43" s="12">
        <f t="shared" si="18"/>
        <v>100</v>
      </c>
      <c r="AG43" s="12">
        <f t="shared" si="18"/>
        <v>150</v>
      </c>
      <c r="AH43" s="12">
        <f t="shared" si="18"/>
        <v>200</v>
      </c>
      <c r="AI43" s="12">
        <f t="shared" si="18"/>
        <v>350</v>
      </c>
    </row>
    <row r="44" spans="1:38" x14ac:dyDescent="0.2">
      <c r="A44" s="12">
        <f t="shared" si="2"/>
        <v>82</v>
      </c>
      <c r="B44" s="40">
        <f t="shared" si="3"/>
        <v>800</v>
      </c>
      <c r="C44" s="48">
        <f t="shared" si="9"/>
        <v>344.2891605012685</v>
      </c>
      <c r="D44" s="48">
        <f>(D43-DC!$D$6*$W$11)*((1+$W$5-$W$6)/(1+$W$4))+DC!$D$6*$W$11</f>
        <v>507.95209284012014</v>
      </c>
      <c r="E44" s="40">
        <f t="shared" si="10"/>
        <v>800</v>
      </c>
      <c r="F44" s="40">
        <f t="shared" si="10"/>
        <v>344.2891605012685</v>
      </c>
      <c r="G44" s="40">
        <f t="shared" si="10"/>
        <v>507.95209284012014</v>
      </c>
      <c r="H44" s="40">
        <f t="shared" si="10"/>
        <v>800</v>
      </c>
      <c r="I44" s="40">
        <f t="shared" si="14"/>
        <v>507.95209284012014</v>
      </c>
      <c r="J44" s="50">
        <f t="shared" si="1"/>
        <v>0.5696385493734144</v>
      </c>
      <c r="K44" s="50">
        <f t="shared" si="0"/>
        <v>0.36505988394984984</v>
      </c>
      <c r="L44" s="50">
        <f>(SUM($B$2:B44)-SUM($D$2:D44))/SUM($B$2:B44)</f>
        <v>0.40996608744967572</v>
      </c>
      <c r="M44" s="40">
        <f t="shared" si="11"/>
        <v>292.04790715987986</v>
      </c>
      <c r="N44" s="40">
        <f t="shared" si="12"/>
        <v>4582.7674834950512</v>
      </c>
      <c r="O44" s="40"/>
      <c r="P44" s="54">
        <f t="shared" si="13"/>
        <v>455.7108394987315</v>
      </c>
      <c r="Q44" s="54">
        <f t="shared" si="15"/>
        <v>7365.0373332555255</v>
      </c>
      <c r="R44" s="40"/>
      <c r="S44" s="65">
        <f t="shared" si="16"/>
        <v>292.04790715987986</v>
      </c>
      <c r="T44" s="65"/>
      <c r="U44" s="58"/>
      <c r="V44" s="58"/>
      <c r="W44" s="58"/>
      <c r="X44" s="58"/>
      <c r="AE44" s="12">
        <f t="shared" si="18"/>
        <v>50</v>
      </c>
      <c r="AF44" s="12">
        <f t="shared" si="18"/>
        <v>100</v>
      </c>
      <c r="AG44" s="12">
        <f t="shared" si="18"/>
        <v>150</v>
      </c>
      <c r="AH44" s="12">
        <f t="shared" si="18"/>
        <v>200</v>
      </c>
      <c r="AI44" s="12">
        <f t="shared" si="18"/>
        <v>350</v>
      </c>
    </row>
    <row r="45" spans="1:38" x14ac:dyDescent="0.2">
      <c r="A45" s="12">
        <f t="shared" si="2"/>
        <v>83</v>
      </c>
      <c r="B45" s="40">
        <f t="shared" si="3"/>
        <v>800</v>
      </c>
      <c r="C45" s="48">
        <f t="shared" si="9"/>
        <v>341.60986742343761</v>
      </c>
      <c r="D45" s="48">
        <f>(D44-DC!$D$6*$W$11)*((1+$W$5-$W$6)/(1+$W$4))+DC!$D$6*$W$11</f>
        <v>505.27279976228931</v>
      </c>
      <c r="E45" s="40">
        <f t="shared" si="10"/>
        <v>800</v>
      </c>
      <c r="F45" s="40">
        <f t="shared" si="10"/>
        <v>341.60986742343761</v>
      </c>
      <c r="G45" s="40">
        <f t="shared" si="10"/>
        <v>505.27279976228931</v>
      </c>
      <c r="H45" s="40">
        <f t="shared" si="10"/>
        <v>800</v>
      </c>
      <c r="I45" s="40">
        <f t="shared" si="14"/>
        <v>505.27279976228931</v>
      </c>
      <c r="J45" s="50">
        <f t="shared" si="1"/>
        <v>0.57298766572070303</v>
      </c>
      <c r="K45" s="50">
        <f t="shared" si="0"/>
        <v>0.36840900029713836</v>
      </c>
      <c r="L45" s="50">
        <f>(SUM($B$2:B45)-SUM($D$2:D45))/SUM($B$2:B45)</f>
        <v>0.40902160819620897</v>
      </c>
      <c r="M45" s="40">
        <f t="shared" si="11"/>
        <v>294.72720023771069</v>
      </c>
      <c r="N45" s="40">
        <f t="shared" si="12"/>
        <v>4877.4946837327616</v>
      </c>
      <c r="O45" s="40"/>
      <c r="P45" s="54">
        <f t="shared" si="13"/>
        <v>458.39013257656239</v>
      </c>
      <c r="Q45" s="54">
        <f t="shared" si="15"/>
        <v>7823.4274658320883</v>
      </c>
      <c r="R45" s="40"/>
      <c r="S45" s="65">
        <f t="shared" si="16"/>
        <v>294.72720023771069</v>
      </c>
      <c r="T45" s="65"/>
      <c r="U45" s="58"/>
      <c r="V45" s="58"/>
      <c r="W45" s="58"/>
      <c r="X45" s="58"/>
      <c r="AE45" s="12">
        <f t="shared" si="18"/>
        <v>50</v>
      </c>
      <c r="AF45" s="12">
        <f t="shared" si="18"/>
        <v>100</v>
      </c>
      <c r="AG45" s="12">
        <f t="shared" si="18"/>
        <v>150</v>
      </c>
      <c r="AH45" s="12">
        <f t="shared" si="18"/>
        <v>200</v>
      </c>
      <c r="AI45" s="12">
        <f t="shared" si="18"/>
        <v>350</v>
      </c>
    </row>
    <row r="46" spans="1:38" x14ac:dyDescent="0.2">
      <c r="A46" s="12">
        <f t="shared" si="2"/>
        <v>84</v>
      </c>
      <c r="B46" s="40">
        <f t="shared" si="3"/>
        <v>800</v>
      </c>
      <c r="C46" s="48">
        <f t="shared" si="9"/>
        <v>338.95142487539528</v>
      </c>
      <c r="D46" s="48">
        <f>(D45-DC!$D$6*$W$11)*((1+$W$5-$W$6)/(1+$W$4))+DC!$D$6*$W$11</f>
        <v>502.61435721424698</v>
      </c>
      <c r="E46" s="40">
        <f t="shared" si="10"/>
        <v>800</v>
      </c>
      <c r="F46" s="40">
        <f t="shared" si="10"/>
        <v>338.95142487539528</v>
      </c>
      <c r="G46" s="40">
        <f t="shared" si="10"/>
        <v>502.61435721424698</v>
      </c>
      <c r="H46" s="40">
        <f t="shared" si="10"/>
        <v>800</v>
      </c>
      <c r="I46" s="40">
        <f t="shared" si="14"/>
        <v>502.61435721424698</v>
      </c>
      <c r="J46" s="50">
        <f t="shared" si="1"/>
        <v>0.57631071890575591</v>
      </c>
      <c r="K46" s="50">
        <f t="shared" si="0"/>
        <v>0.37173205348219129</v>
      </c>
      <c r="L46" s="50">
        <f>(SUM($B$2:B46)-SUM($D$2:D46))/SUM($B$2:B46)</f>
        <v>0.40819295142478634</v>
      </c>
      <c r="M46" s="40">
        <f t="shared" si="11"/>
        <v>297.38564278575302</v>
      </c>
      <c r="N46" s="40">
        <f t="shared" si="12"/>
        <v>5174.8803265185143</v>
      </c>
      <c r="O46" s="40"/>
      <c r="P46" s="54">
        <f t="shared" si="13"/>
        <v>461.04857512460472</v>
      </c>
      <c r="Q46" s="54">
        <f t="shared" si="15"/>
        <v>8284.4760409566934</v>
      </c>
      <c r="R46" s="40"/>
      <c r="S46" s="65">
        <f t="shared" si="16"/>
        <v>297.38564278575302</v>
      </c>
      <c r="T46" s="65"/>
      <c r="U46" s="58"/>
      <c r="V46" s="58"/>
      <c r="W46" s="58"/>
      <c r="X46" s="58"/>
      <c r="AE46" s="12">
        <f t="shared" si="18"/>
        <v>50</v>
      </c>
      <c r="AF46" s="12">
        <f t="shared" si="18"/>
        <v>100</v>
      </c>
      <c r="AG46" s="12">
        <f t="shared" si="18"/>
        <v>150</v>
      </c>
      <c r="AH46" s="12">
        <f t="shared" si="18"/>
        <v>200</v>
      </c>
      <c r="AI46" s="12">
        <f t="shared" si="18"/>
        <v>350</v>
      </c>
    </row>
    <row r="47" spans="1:38" x14ac:dyDescent="0.2">
      <c r="A47" s="12">
        <f t="shared" si="2"/>
        <v>85</v>
      </c>
      <c r="B47" s="40">
        <f t="shared" si="3"/>
        <v>800</v>
      </c>
      <c r="C47" s="48">
        <f t="shared" si="9"/>
        <v>336.31367059620931</v>
      </c>
      <c r="D47" s="48">
        <f>(D46-DC!$D$6*$W$11)*((1+$W$5-$W$6)/(1+$W$4))+DC!$D$6*$W$11</f>
        <v>499.97660293506101</v>
      </c>
      <c r="E47" s="40">
        <f t="shared" si="10"/>
        <v>800</v>
      </c>
      <c r="F47" s="40">
        <f t="shared" si="10"/>
        <v>336.31367059620931</v>
      </c>
      <c r="G47" s="40">
        <f t="shared" si="10"/>
        <v>499.97660293506101</v>
      </c>
      <c r="H47" s="40">
        <f t="shared" si="10"/>
        <v>800</v>
      </c>
      <c r="I47" s="40">
        <f t="shared" si="14"/>
        <v>499.97660293506101</v>
      </c>
      <c r="J47" s="50">
        <f t="shared" si="1"/>
        <v>0.57960791175473836</v>
      </c>
      <c r="K47" s="50">
        <f t="shared" si="0"/>
        <v>0.37502924633117374</v>
      </c>
      <c r="L47" s="50">
        <f>(SUM($B$2:B47)-SUM($D$2:D47))/SUM($B$2:B47)</f>
        <v>0.40747200131405564</v>
      </c>
      <c r="M47" s="40">
        <f t="shared" si="11"/>
        <v>300.02339706493899</v>
      </c>
      <c r="N47" s="40">
        <f t="shared" si="12"/>
        <v>5474.903723583453</v>
      </c>
      <c r="O47" s="40"/>
      <c r="P47" s="54">
        <f t="shared" si="13"/>
        <v>463.68632940379069</v>
      </c>
      <c r="Q47" s="54">
        <f t="shared" si="15"/>
        <v>8748.1623703604837</v>
      </c>
      <c r="R47" s="40"/>
      <c r="S47" s="65">
        <f t="shared" si="16"/>
        <v>300.02339706493899</v>
      </c>
      <c r="T47" s="65"/>
      <c r="U47" s="58"/>
      <c r="V47" s="58"/>
      <c r="W47" s="58"/>
      <c r="X47" s="58"/>
      <c r="AE47" s="12">
        <f t="shared" si="18"/>
        <v>50</v>
      </c>
      <c r="AF47" s="12">
        <f t="shared" si="18"/>
        <v>100</v>
      </c>
      <c r="AG47" s="12">
        <f t="shared" si="18"/>
        <v>150</v>
      </c>
      <c r="AH47" s="12">
        <f t="shared" si="18"/>
        <v>200</v>
      </c>
      <c r="AI47" s="12">
        <f t="shared" si="18"/>
        <v>350</v>
      </c>
    </row>
    <row r="48" spans="1:38" x14ac:dyDescent="0.2">
      <c r="A48" s="97">
        <f t="shared" si="2"/>
        <v>86</v>
      </c>
      <c r="B48" s="98">
        <f t="shared" si="3"/>
        <v>800</v>
      </c>
      <c r="C48" s="100">
        <f t="shared" si="9"/>
        <v>333.69644358767852</v>
      </c>
      <c r="D48" s="48">
        <f>(D47-DC!$D$6*$W$11)*((1+$W$5-$W$6)/(1+$W$4))+DC!$D$6*$W$11</f>
        <v>497.35937592653022</v>
      </c>
      <c r="E48" s="98">
        <f t="shared" si="10"/>
        <v>800</v>
      </c>
      <c r="F48" s="98">
        <f>C48</f>
        <v>333.69644358767852</v>
      </c>
      <c r="G48" s="98">
        <f t="shared" si="10"/>
        <v>497.35937592653022</v>
      </c>
      <c r="H48" s="98">
        <f t="shared" si="10"/>
        <v>800</v>
      </c>
      <c r="I48" s="98">
        <f>G48</f>
        <v>497.35937592653022</v>
      </c>
      <c r="J48" s="99">
        <f t="shared" si="1"/>
        <v>0.58287944551540183</v>
      </c>
      <c r="K48" s="96">
        <f t="shared" si="0"/>
        <v>0.37830078009183721</v>
      </c>
      <c r="L48" s="99">
        <f>(SUM($B$2:B48)-SUM($D$2:D48))/SUM($B$2:B48)</f>
        <v>0.4068513370327318</v>
      </c>
      <c r="M48" s="98">
        <f t="shared" si="11"/>
        <v>302.64062407346978</v>
      </c>
      <c r="N48" s="56">
        <f t="shared" si="12"/>
        <v>5777.5443476569226</v>
      </c>
      <c r="O48" s="62"/>
      <c r="P48" s="101">
        <f t="shared" si="13"/>
        <v>466.30355641232148</v>
      </c>
      <c r="Q48" s="55">
        <f t="shared" si="15"/>
        <v>9214.4659267728057</v>
      </c>
      <c r="R48" s="62"/>
      <c r="S48" s="65">
        <f t="shared" si="16"/>
        <v>302.64062407346978</v>
      </c>
      <c r="T48" s="65"/>
      <c r="U48" s="58"/>
      <c r="V48" s="58"/>
      <c r="W48" s="58"/>
      <c r="X48" s="58"/>
      <c r="AE48" s="12">
        <f t="shared" si="18"/>
        <v>50</v>
      </c>
      <c r="AF48" s="12">
        <f t="shared" si="18"/>
        <v>100</v>
      </c>
      <c r="AG48" s="12">
        <f t="shared" si="18"/>
        <v>150</v>
      </c>
      <c r="AH48" s="12">
        <f t="shared" si="18"/>
        <v>200</v>
      </c>
      <c r="AI48" s="12">
        <f t="shared" si="18"/>
        <v>350</v>
      </c>
    </row>
    <row r="49" spans="1:39" x14ac:dyDescent="0.2">
      <c r="A49" s="12">
        <f t="shared" si="2"/>
        <v>87</v>
      </c>
      <c r="B49" s="40">
        <f t="shared" si="3"/>
        <v>800</v>
      </c>
      <c r="C49" s="48">
        <f t="shared" si="9"/>
        <v>331.09958410450594</v>
      </c>
      <c r="D49" s="48">
        <f>(D48-DC!$D$6*$W$11)*((1+$W$5-$W$6)/(1+$W$4))+DC!$D$6*$W$11</f>
        <v>494.76251644335764</v>
      </c>
      <c r="E49" s="40">
        <f t="shared" si="10"/>
        <v>800</v>
      </c>
      <c r="F49" s="40">
        <f>C49</f>
        <v>331.09958410450594</v>
      </c>
      <c r="G49" s="40">
        <f t="shared" si="10"/>
        <v>494.76251644335764</v>
      </c>
      <c r="H49" s="40"/>
      <c r="I49" s="40"/>
      <c r="J49" s="50">
        <f t="shared" si="1"/>
        <v>0.58612551986936756</v>
      </c>
      <c r="K49" s="50">
        <f t="shared" si="0"/>
        <v>0.38154685444580294</v>
      </c>
      <c r="L49" s="50">
        <f>(SUM($B$2:B49)-SUM($D$2:D49))/SUM($B$2:B49)</f>
        <v>0.40632416031217078</v>
      </c>
      <c r="M49" s="40">
        <f t="shared" si="11"/>
        <v>305.23748355664236</v>
      </c>
      <c r="N49" s="40">
        <f t="shared" si="12"/>
        <v>6082.7818312135651</v>
      </c>
      <c r="O49" s="40"/>
      <c r="P49" s="54">
        <f t="shared" si="13"/>
        <v>468.90041589549406</v>
      </c>
      <c r="Q49" s="40"/>
      <c r="R49" s="40"/>
      <c r="S49" s="66">
        <f>IRR(S2:S48)</f>
        <v>5.7928145355972793E-2</v>
      </c>
      <c r="T49" s="66"/>
      <c r="U49" s="59" t="s">
        <v>58</v>
      </c>
      <c r="V49" s="67"/>
      <c r="W49" s="58"/>
      <c r="X49" s="58"/>
      <c r="AE49" s="12">
        <f t="shared" si="18"/>
        <v>50</v>
      </c>
      <c r="AF49" s="12">
        <f t="shared" si="18"/>
        <v>100</v>
      </c>
      <c r="AG49" s="12">
        <f t="shared" si="18"/>
        <v>150</v>
      </c>
      <c r="AH49" s="12">
        <f t="shared" si="18"/>
        <v>200</v>
      </c>
      <c r="AI49" s="12">
        <f t="shared" si="18"/>
        <v>350</v>
      </c>
    </row>
    <row r="50" spans="1:39" x14ac:dyDescent="0.2">
      <c r="A50" s="12">
        <f t="shared" si="2"/>
        <v>88</v>
      </c>
      <c r="B50" s="40">
        <f t="shared" si="3"/>
        <v>800</v>
      </c>
      <c r="C50" s="48">
        <f t="shared" si="9"/>
        <v>328.52293364454869</v>
      </c>
      <c r="D50" s="48">
        <f>(D49-DC!$D$6*$W$11)*((1+$W$5-$W$6)/(1+$W$4))+DC!$D$6*$W$11</f>
        <v>492.18586598340039</v>
      </c>
      <c r="E50" s="40">
        <f t="shared" si="10"/>
        <v>800</v>
      </c>
      <c r="F50" s="40">
        <f t="shared" si="10"/>
        <v>328.52293364454869</v>
      </c>
      <c r="G50" s="40">
        <f t="shared" si="10"/>
        <v>492.18586598340039</v>
      </c>
      <c r="H50" s="40"/>
      <c r="I50" s="40"/>
      <c r="J50" s="50">
        <f t="shared" si="1"/>
        <v>0.58934633294431416</v>
      </c>
      <c r="K50" s="50">
        <f t="shared" si="0"/>
        <v>0.38476766752074953</v>
      </c>
      <c r="L50" s="50">
        <f>(SUM($B$2:B50)-SUM($D$2:D50))/SUM($B$2:B50)</f>
        <v>0.40588423188785605</v>
      </c>
      <c r="M50" s="40">
        <f t="shared" si="11"/>
        <v>307.81413401659961</v>
      </c>
      <c r="N50" s="40">
        <f t="shared" si="12"/>
        <v>6390.5959652301644</v>
      </c>
      <c r="O50" s="40"/>
      <c r="P50" s="54">
        <f t="shared" si="13"/>
        <v>471.47706635545131</v>
      </c>
      <c r="Q50" s="40"/>
      <c r="R50" s="40"/>
      <c r="U50" s="58"/>
      <c r="V50" s="60"/>
      <c r="W50" s="58"/>
      <c r="X50" s="58"/>
      <c r="AE50" s="12">
        <f t="shared" si="18"/>
        <v>50</v>
      </c>
      <c r="AF50" s="12">
        <f t="shared" si="18"/>
        <v>100</v>
      </c>
      <c r="AG50" s="12">
        <f t="shared" si="18"/>
        <v>150</v>
      </c>
      <c r="AH50" s="12">
        <f t="shared" si="18"/>
        <v>200</v>
      </c>
      <c r="AI50" s="12">
        <f t="shared" si="18"/>
        <v>350</v>
      </c>
    </row>
    <row r="51" spans="1:39" x14ac:dyDescent="0.2">
      <c r="A51" s="12">
        <f t="shared" si="2"/>
        <v>89</v>
      </c>
      <c r="B51" s="40">
        <f t="shared" si="3"/>
        <v>800</v>
      </c>
      <c r="C51" s="48">
        <f t="shared" si="9"/>
        <v>325.96633493914362</v>
      </c>
      <c r="D51" s="48">
        <f>(D50-DC!$D$6*$W$11)*((1+$W$5-$W$6)/(1+$W$4))+DC!$D$6*$W$11</f>
        <v>489.62926727799538</v>
      </c>
      <c r="E51" s="40">
        <f t="shared" si="10"/>
        <v>800</v>
      </c>
      <c r="F51" s="40">
        <f t="shared" si="10"/>
        <v>325.96633493914362</v>
      </c>
      <c r="G51" s="40">
        <f t="shared" si="10"/>
        <v>489.62926727799538</v>
      </c>
      <c r="H51" s="40"/>
      <c r="I51" s="40"/>
      <c r="J51" s="50">
        <f t="shared" si="1"/>
        <v>0.59254208132607045</v>
      </c>
      <c r="K51" s="50">
        <f t="shared" si="0"/>
        <v>0.38796341590250577</v>
      </c>
      <c r="L51" s="50">
        <f>(SUM($B$2:B51)-SUM($D$2:D51))/SUM($B$2:B51)</f>
        <v>0.40552581556814904</v>
      </c>
      <c r="M51" s="40">
        <f t="shared" si="11"/>
        <v>310.37073272200462</v>
      </c>
      <c r="N51" s="40">
        <f t="shared" si="12"/>
        <v>6700.9666979521689</v>
      </c>
      <c r="O51" s="40"/>
      <c r="P51" s="54">
        <f t="shared" si="13"/>
        <v>474.03366506085638</v>
      </c>
      <c r="Q51" s="40"/>
      <c r="R51" s="40"/>
      <c r="U51" s="61"/>
      <c r="V51" s="60"/>
      <c r="W51" s="60"/>
      <c r="X51" s="60"/>
      <c r="AE51" s="12">
        <f t="shared" si="18"/>
        <v>50</v>
      </c>
      <c r="AF51" s="12">
        <f t="shared" si="18"/>
        <v>100</v>
      </c>
      <c r="AG51" s="12">
        <f t="shared" si="18"/>
        <v>150</v>
      </c>
      <c r="AH51" s="12">
        <f t="shared" si="18"/>
        <v>200</v>
      </c>
      <c r="AI51" s="12">
        <f t="shared" si="18"/>
        <v>350</v>
      </c>
    </row>
    <row r="52" spans="1:39" x14ac:dyDescent="0.2">
      <c r="A52" s="12">
        <f t="shared" si="2"/>
        <v>90</v>
      </c>
      <c r="B52" s="40">
        <f t="shared" si="3"/>
        <v>800</v>
      </c>
      <c r="C52" s="48">
        <f t="shared" si="9"/>
        <v>323.4296319435083</v>
      </c>
      <c r="D52" s="48">
        <f>(D51-DC!$D$6*$W$11)*((1+$W$5-$W$6)/(1+$W$4))+DC!$D$6*$W$11</f>
        <v>487.09256428236006</v>
      </c>
      <c r="E52" s="40">
        <f t="shared" si="10"/>
        <v>800</v>
      </c>
      <c r="F52" s="40">
        <f t="shared" si="10"/>
        <v>323.4296319435083</v>
      </c>
      <c r="G52" s="40">
        <f t="shared" si="10"/>
        <v>487.09256428236006</v>
      </c>
      <c r="H52" s="40"/>
      <c r="I52" s="40"/>
      <c r="J52" s="50">
        <f t="shared" si="1"/>
        <v>0.59571296007061458</v>
      </c>
      <c r="K52" s="50">
        <f t="shared" si="0"/>
        <v>0.39113429464704991</v>
      </c>
      <c r="L52" s="50">
        <f>(SUM($B$2:B52)-SUM($D$2:D52))/SUM($B$2:B52)</f>
        <v>0.40524362888342158</v>
      </c>
      <c r="M52" s="40">
        <f t="shared" si="11"/>
        <v>312.90743571763994</v>
      </c>
      <c r="N52" s="40">
        <f t="shared" si="12"/>
        <v>7013.8741336698085</v>
      </c>
      <c r="O52" s="40"/>
      <c r="P52" s="54">
        <f t="shared" si="13"/>
        <v>476.5703680564917</v>
      </c>
      <c r="Q52" s="40"/>
      <c r="R52" s="40"/>
      <c r="U52" s="40"/>
      <c r="V52" s="52"/>
      <c r="AE52" s="12">
        <f t="shared" ref="AE52:AI62" si="19">AE51</f>
        <v>50</v>
      </c>
      <c r="AF52" s="12">
        <f t="shared" si="19"/>
        <v>100</v>
      </c>
      <c r="AG52" s="12">
        <f t="shared" si="19"/>
        <v>150</v>
      </c>
      <c r="AH52" s="12">
        <f t="shared" si="19"/>
        <v>200</v>
      </c>
      <c r="AI52" s="12">
        <f t="shared" si="19"/>
        <v>350</v>
      </c>
      <c r="AM52" s="12">
        <f>AL32</f>
        <v>1100</v>
      </c>
    </row>
    <row r="53" spans="1:39" x14ac:dyDescent="0.2">
      <c r="A53" s="12">
        <f t="shared" si="2"/>
        <v>91</v>
      </c>
      <c r="B53" s="40">
        <f t="shared" si="3"/>
        <v>800</v>
      </c>
      <c r="C53" s="48">
        <f t="shared" si="9"/>
        <v>320.9126698272164</v>
      </c>
      <c r="D53" s="48">
        <f>(D52-DC!$D$6*$W$11)*((1+$W$5-$W$6)/(1+$W$4))+DC!$D$6*$W$11</f>
        <v>484.57560216606817</v>
      </c>
      <c r="E53" s="40">
        <f t="shared" si="10"/>
        <v>800</v>
      </c>
      <c r="F53" s="40">
        <f t="shared" si="10"/>
        <v>320.9126698272164</v>
      </c>
      <c r="G53" s="40">
        <f t="shared" si="10"/>
        <v>484.57560216606817</v>
      </c>
      <c r="H53" s="40"/>
      <c r="I53" s="40"/>
      <c r="J53" s="50">
        <f t="shared" si="1"/>
        <v>0.5988591627159795</v>
      </c>
      <c r="K53" s="50">
        <f t="shared" si="0"/>
        <v>0.39428049729241477</v>
      </c>
      <c r="L53" s="50">
        <f>(SUM($B$2:B53)-SUM($D$2:D53))/SUM($B$2:B53)</f>
        <v>0.4050327994297484</v>
      </c>
      <c r="M53" s="40">
        <f t="shared" si="11"/>
        <v>315.42439783393183</v>
      </c>
      <c r="N53" s="40">
        <f t="shared" si="12"/>
        <v>7329.2985315037404</v>
      </c>
      <c r="O53" s="40"/>
      <c r="P53" s="54">
        <f t="shared" si="13"/>
        <v>479.0873301727836</v>
      </c>
      <c r="Q53" s="40"/>
      <c r="R53" s="40"/>
      <c r="U53" s="40"/>
      <c r="V53" s="52"/>
      <c r="AE53" s="12">
        <f t="shared" si="19"/>
        <v>50</v>
      </c>
      <c r="AF53" s="12">
        <f t="shared" si="19"/>
        <v>100</v>
      </c>
      <c r="AG53" s="12">
        <f t="shared" si="19"/>
        <v>150</v>
      </c>
      <c r="AH53" s="12">
        <f t="shared" si="19"/>
        <v>200</v>
      </c>
      <c r="AI53" s="12">
        <f t="shared" si="19"/>
        <v>350</v>
      </c>
      <c r="AM53" s="12">
        <f t="shared" ref="AM53:AM62" si="20">AM52</f>
        <v>1100</v>
      </c>
    </row>
    <row r="54" spans="1:39" x14ac:dyDescent="0.2">
      <c r="A54" s="12">
        <f t="shared" si="2"/>
        <v>92</v>
      </c>
      <c r="B54" s="40">
        <f t="shared" si="3"/>
        <v>800</v>
      </c>
      <c r="C54" s="48">
        <f t="shared" si="9"/>
        <v>318.41529496474783</v>
      </c>
      <c r="D54" s="48">
        <f>(D53-DC!$D$6*$W$11)*((1+$W$5-$W$6)/(1+$W$4))+DC!$D$6*$W$11</f>
        <v>482.07822730359953</v>
      </c>
      <c r="E54" s="40">
        <f t="shared" si="10"/>
        <v>800</v>
      </c>
      <c r="F54" s="40">
        <f t="shared" si="10"/>
        <v>318.41529496474783</v>
      </c>
      <c r="G54" s="40">
        <f t="shared" si="10"/>
        <v>482.07822730359953</v>
      </c>
      <c r="H54" s="40"/>
      <c r="I54" s="40"/>
      <c r="J54" s="50">
        <f t="shared" si="1"/>
        <v>0.60198088129406524</v>
      </c>
      <c r="K54" s="50">
        <f t="shared" si="0"/>
        <v>0.39740221587050056</v>
      </c>
      <c r="L54" s="50">
        <f>(SUM($B$2:B54)-SUM($D$2:D54))/SUM($B$2:B54)</f>
        <v>0.40488882615504562</v>
      </c>
      <c r="M54" s="40">
        <f t="shared" si="11"/>
        <v>317.92177269640047</v>
      </c>
      <c r="N54" s="40">
        <f t="shared" si="12"/>
        <v>7647.2203042001411</v>
      </c>
      <c r="O54" s="40"/>
      <c r="P54" s="54">
        <f t="shared" si="13"/>
        <v>481.58470503525217</v>
      </c>
      <c r="Q54" s="40"/>
      <c r="R54" s="40"/>
      <c r="U54" s="40"/>
      <c r="V54" s="52"/>
      <c r="AE54" s="12">
        <f t="shared" si="19"/>
        <v>50</v>
      </c>
      <c r="AF54" s="12">
        <f t="shared" si="19"/>
        <v>100</v>
      </c>
      <c r="AG54" s="12">
        <f t="shared" si="19"/>
        <v>150</v>
      </c>
      <c r="AH54" s="12">
        <f t="shared" si="19"/>
        <v>200</v>
      </c>
      <c r="AI54" s="12">
        <f t="shared" si="19"/>
        <v>350</v>
      </c>
      <c r="AM54" s="12">
        <f t="shared" si="20"/>
        <v>1100</v>
      </c>
    </row>
    <row r="55" spans="1:39" x14ac:dyDescent="0.2">
      <c r="A55" s="12">
        <f t="shared" si="2"/>
        <v>93</v>
      </c>
      <c r="B55" s="40">
        <f t="shared" si="3"/>
        <v>800</v>
      </c>
      <c r="C55" s="48">
        <f t="shared" si="9"/>
        <v>315.93735492611165</v>
      </c>
      <c r="D55" s="48">
        <f>(D54-DC!$D$6*$W$11)*((1+$W$5-$W$6)/(1+$W$4))+DC!$D$6*$W$11</f>
        <v>479.60028726496341</v>
      </c>
      <c r="E55" s="40">
        <f t="shared" si="10"/>
        <v>800</v>
      </c>
      <c r="F55" s="40">
        <f t="shared" si="10"/>
        <v>315.93735492611165</v>
      </c>
      <c r="G55" s="40">
        <f t="shared" si="10"/>
        <v>479.60028726496341</v>
      </c>
      <c r="H55" s="40"/>
      <c r="I55" s="40"/>
      <c r="J55" s="50">
        <f t="shared" si="1"/>
        <v>0.60507830634236048</v>
      </c>
      <c r="K55" s="50">
        <f t="shared" si="0"/>
        <v>0.40049964091879575</v>
      </c>
      <c r="L55" s="50">
        <f>(SUM($B$2:B55)-SUM($D$2:D55))/SUM($B$2:B55)</f>
        <v>0.40480754494696697</v>
      </c>
      <c r="M55" s="40">
        <f t="shared" si="11"/>
        <v>320.39971273503659</v>
      </c>
      <c r="N55" s="40">
        <f t="shared" si="12"/>
        <v>7967.6200169351778</v>
      </c>
      <c r="O55" s="40"/>
      <c r="P55" s="54">
        <f t="shared" si="13"/>
        <v>484.06264507388835</v>
      </c>
      <c r="Q55" s="40"/>
      <c r="R55" s="40"/>
      <c r="U55" s="40"/>
      <c r="V55" s="52"/>
      <c r="AE55" s="12">
        <f t="shared" si="19"/>
        <v>50</v>
      </c>
      <c r="AF55" s="12">
        <f t="shared" si="19"/>
        <v>100</v>
      </c>
      <c r="AG55" s="12">
        <f t="shared" si="19"/>
        <v>150</v>
      </c>
      <c r="AH55" s="12">
        <f t="shared" si="19"/>
        <v>200</v>
      </c>
      <c r="AI55" s="12">
        <f t="shared" si="19"/>
        <v>350</v>
      </c>
      <c r="AM55" s="12">
        <f t="shared" si="20"/>
        <v>1100</v>
      </c>
    </row>
    <row r="56" spans="1:39" x14ac:dyDescent="0.2">
      <c r="A56" s="12">
        <f t="shared" si="2"/>
        <v>94</v>
      </c>
      <c r="B56" s="40">
        <f t="shared" si="3"/>
        <v>800</v>
      </c>
      <c r="C56" s="48">
        <f t="shared" si="9"/>
        <v>313.4786984675427</v>
      </c>
      <c r="D56" s="48">
        <f>(D55-DC!$D$6*$W$11)*((1+$W$5-$W$6)/(1+$W$4))+DC!$D$6*$W$11</f>
        <v>477.14163080639446</v>
      </c>
      <c r="E56" s="40">
        <f t="shared" si="10"/>
        <v>800</v>
      </c>
      <c r="F56" s="40">
        <f t="shared" si="10"/>
        <v>313.4786984675427</v>
      </c>
      <c r="G56" s="40">
        <f t="shared" si="10"/>
        <v>477.14163080639446</v>
      </c>
      <c r="H56" s="40"/>
      <c r="I56" s="40"/>
      <c r="J56" s="50">
        <f t="shared" si="1"/>
        <v>0.60815162691557167</v>
      </c>
      <c r="K56" s="50">
        <f t="shared" si="0"/>
        <v>0.40357296149200694</v>
      </c>
      <c r="L56" s="50">
        <f>(SUM($B$2:B56)-SUM($D$2:D56))/SUM($B$2:B56)</f>
        <v>0.40478509797505863</v>
      </c>
      <c r="M56" s="40">
        <f t="shared" si="11"/>
        <v>322.85836919360554</v>
      </c>
      <c r="N56" s="40">
        <f t="shared" si="12"/>
        <v>8290.4783861287833</v>
      </c>
      <c r="O56" s="40"/>
      <c r="P56" s="54">
        <f t="shared" si="13"/>
        <v>486.5213015324573</v>
      </c>
      <c r="Q56" s="40"/>
      <c r="R56" s="40"/>
      <c r="U56" s="40"/>
      <c r="V56" s="52"/>
      <c r="AE56" s="12">
        <f t="shared" si="19"/>
        <v>50</v>
      </c>
      <c r="AF56" s="12">
        <f t="shared" si="19"/>
        <v>100</v>
      </c>
      <c r="AG56" s="12">
        <f t="shared" si="19"/>
        <v>150</v>
      </c>
      <c r="AH56" s="12">
        <f t="shared" si="19"/>
        <v>200</v>
      </c>
      <c r="AI56" s="12">
        <f t="shared" si="19"/>
        <v>350</v>
      </c>
      <c r="AM56" s="12">
        <f t="shared" si="20"/>
        <v>1100</v>
      </c>
    </row>
    <row r="57" spans="1:39" x14ac:dyDescent="0.2">
      <c r="A57" s="12">
        <f t="shared" si="2"/>
        <v>95</v>
      </c>
      <c r="B57" s="40">
        <f t="shared" si="3"/>
        <v>800</v>
      </c>
      <c r="C57" s="48">
        <f t="shared" si="9"/>
        <v>311.03917552227</v>
      </c>
      <c r="D57" s="48">
        <f>(D56-DC!$D$6*$W$11)*((1+$W$5-$W$6)/(1+$W$4))+DC!$D$6*$W$11</f>
        <v>474.70210786112182</v>
      </c>
      <c r="E57" s="40">
        <f t="shared" si="10"/>
        <v>800</v>
      </c>
      <c r="F57" s="40">
        <f t="shared" si="10"/>
        <v>311.03917552227</v>
      </c>
      <c r="G57" s="40">
        <f t="shared" si="10"/>
        <v>474.70210786112182</v>
      </c>
      <c r="H57" s="40"/>
      <c r="I57" s="40"/>
      <c r="J57" s="50">
        <f t="shared" si="1"/>
        <v>0.61120103059716246</v>
      </c>
      <c r="K57" s="50">
        <f t="shared" si="0"/>
        <v>0.40662236517359773</v>
      </c>
      <c r="L57" s="50">
        <f>(SUM($B$2:B57)-SUM($D$2:D57))/SUM($B$2:B57)</f>
        <v>0.40481790631788972</v>
      </c>
      <c r="M57" s="40">
        <f t="shared" si="11"/>
        <v>325.29789213887818</v>
      </c>
      <c r="N57" s="40">
        <f t="shared" si="12"/>
        <v>8615.7762782676618</v>
      </c>
      <c r="O57" s="40"/>
      <c r="P57" s="54">
        <f t="shared" si="13"/>
        <v>488.96082447773</v>
      </c>
      <c r="Q57" s="40"/>
      <c r="R57" s="40"/>
      <c r="U57" s="40"/>
      <c r="V57" s="52"/>
      <c r="AE57" s="12">
        <f t="shared" si="19"/>
        <v>50</v>
      </c>
      <c r="AF57" s="12">
        <f t="shared" si="19"/>
        <v>100</v>
      </c>
      <c r="AG57" s="12">
        <f t="shared" si="19"/>
        <v>150</v>
      </c>
      <c r="AH57" s="12">
        <f t="shared" si="19"/>
        <v>200</v>
      </c>
      <c r="AI57" s="12">
        <f t="shared" si="19"/>
        <v>350</v>
      </c>
      <c r="AM57" s="12">
        <f t="shared" si="20"/>
        <v>1100</v>
      </c>
    </row>
    <row r="58" spans="1:39" x14ac:dyDescent="0.2">
      <c r="A58" s="12">
        <f t="shared" si="2"/>
        <v>96</v>
      </c>
      <c r="B58" s="40">
        <f t="shared" si="3"/>
        <v>800</v>
      </c>
      <c r="C58" s="48">
        <f t="shared" si="9"/>
        <v>308.61863719135738</v>
      </c>
      <c r="D58" s="48">
        <f>(D57-DC!$D$6*$W$11)*((1+$W$5-$W$6)/(1+$W$4))+DC!$D$6*$W$11</f>
        <v>472.28156953020925</v>
      </c>
      <c r="E58" s="40">
        <f t="shared" si="10"/>
        <v>800</v>
      </c>
      <c r="F58" s="40">
        <f t="shared" si="10"/>
        <v>308.61863719135738</v>
      </c>
      <c r="G58" s="40">
        <f t="shared" si="10"/>
        <v>472.28156953020925</v>
      </c>
      <c r="H58" s="40"/>
      <c r="I58" s="40"/>
      <c r="J58" s="50">
        <f t="shared" si="1"/>
        <v>0.61422670351080333</v>
      </c>
      <c r="K58" s="50">
        <f t="shared" si="0"/>
        <v>0.40964803808723843</v>
      </c>
      <c r="L58" s="50">
        <f>(SUM($B$2:B58)-SUM($D$2:D58))/SUM($B$2:B58)</f>
        <v>0.40490264547173793</v>
      </c>
      <c r="M58" s="40">
        <f t="shared" si="11"/>
        <v>327.71843046979075</v>
      </c>
      <c r="N58" s="40">
        <f t="shared" si="12"/>
        <v>8943.494708737453</v>
      </c>
      <c r="O58" s="40"/>
      <c r="P58" s="54">
        <f t="shared" si="13"/>
        <v>491.38136280864262</v>
      </c>
      <c r="Q58" s="40"/>
      <c r="R58" s="40"/>
      <c r="U58" s="40"/>
      <c r="V58" s="52"/>
      <c r="AE58" s="12">
        <f t="shared" si="19"/>
        <v>50</v>
      </c>
      <c r="AF58" s="12">
        <f t="shared" si="19"/>
        <v>100</v>
      </c>
      <c r="AG58" s="12">
        <f t="shared" si="19"/>
        <v>150</v>
      </c>
      <c r="AH58" s="12">
        <f t="shared" si="19"/>
        <v>200</v>
      </c>
      <c r="AI58" s="12">
        <f t="shared" si="19"/>
        <v>350</v>
      </c>
      <c r="AM58" s="12">
        <f t="shared" si="20"/>
        <v>1100</v>
      </c>
    </row>
    <row r="59" spans="1:39" x14ac:dyDescent="0.2">
      <c r="A59" s="12">
        <f t="shared" si="2"/>
        <v>97</v>
      </c>
      <c r="B59" s="40">
        <f t="shared" si="3"/>
        <v>800</v>
      </c>
      <c r="C59" s="48">
        <f t="shared" si="9"/>
        <v>306.21693573461533</v>
      </c>
      <c r="D59" s="48">
        <f>(D58-DC!$D$6*$W$11)*((1+$W$5-$W$6)/(1+$W$4))+DC!$D$6*$W$11</f>
        <v>469.87986807346715</v>
      </c>
      <c r="E59" s="40">
        <f t="shared" si="10"/>
        <v>800</v>
      </c>
      <c r="F59" s="40">
        <f t="shared" si="10"/>
        <v>306.21693573461533</v>
      </c>
      <c r="G59" s="40">
        <f t="shared" si="10"/>
        <v>469.87986807346715</v>
      </c>
      <c r="H59" s="40"/>
      <c r="I59" s="40"/>
      <c r="J59" s="50">
        <f t="shared" si="1"/>
        <v>0.61722883033173082</v>
      </c>
      <c r="K59" s="50">
        <f t="shared" si="0"/>
        <v>0.41265016490816608</v>
      </c>
      <c r="L59" s="50">
        <f>(SUM($B$2:B59)-SUM($D$2:D59))/SUM($B$2:B59)</f>
        <v>0.40503622339305567</v>
      </c>
      <c r="M59" s="40">
        <f t="shared" si="11"/>
        <v>330.12013192653285</v>
      </c>
      <c r="N59" s="40">
        <f t="shared" si="12"/>
        <v>9273.6148406639859</v>
      </c>
      <c r="O59" s="40"/>
      <c r="P59" s="54">
        <f t="shared" si="13"/>
        <v>493.78306426538467</v>
      </c>
      <c r="Q59" s="40"/>
      <c r="R59" s="40"/>
      <c r="U59" s="40"/>
      <c r="V59" s="52"/>
      <c r="AE59" s="12">
        <f t="shared" si="19"/>
        <v>50</v>
      </c>
      <c r="AF59" s="12">
        <f t="shared" si="19"/>
        <v>100</v>
      </c>
      <c r="AG59" s="12">
        <f t="shared" si="19"/>
        <v>150</v>
      </c>
      <c r="AH59" s="12">
        <f t="shared" si="19"/>
        <v>200</v>
      </c>
      <c r="AI59" s="12">
        <f t="shared" si="19"/>
        <v>350</v>
      </c>
      <c r="AM59" s="12">
        <f t="shared" si="20"/>
        <v>1100</v>
      </c>
    </row>
    <row r="60" spans="1:39" x14ac:dyDescent="0.2">
      <c r="A60" s="12">
        <f t="shared" si="2"/>
        <v>98</v>
      </c>
      <c r="B60" s="40">
        <f t="shared" si="3"/>
        <v>800</v>
      </c>
      <c r="C60" s="48">
        <f t="shared" si="9"/>
        <v>303.83392456158333</v>
      </c>
      <c r="D60" s="48">
        <f>(D59-DC!$D$6*$W$11)*((1+$W$5-$W$6)/(1+$W$4))+DC!$D$6*$W$11</f>
        <v>467.4968569004352</v>
      </c>
      <c r="E60" s="40">
        <f t="shared" si="10"/>
        <v>800</v>
      </c>
      <c r="F60" s="40">
        <f t="shared" si="10"/>
        <v>303.83392456158333</v>
      </c>
      <c r="G60" s="40">
        <f t="shared" si="10"/>
        <v>467.4968569004352</v>
      </c>
      <c r="H60" s="40"/>
      <c r="I60" s="40"/>
      <c r="J60" s="50">
        <f t="shared" si="1"/>
        <v>0.62020759429802086</v>
      </c>
      <c r="K60" s="50">
        <f t="shared" si="0"/>
        <v>0.41562892887445602</v>
      </c>
      <c r="L60" s="50">
        <f>(SUM($B$2:B60)-SUM($D$2:D60))/SUM($B$2:B60)</f>
        <v>0.40521576077409638</v>
      </c>
      <c r="M60" s="40">
        <f t="shared" si="11"/>
        <v>332.5031430995648</v>
      </c>
      <c r="N60" s="40">
        <f t="shared" si="12"/>
        <v>9606.11798376355</v>
      </c>
      <c r="O60" s="40"/>
      <c r="P60" s="54">
        <f t="shared" si="13"/>
        <v>496.16607543841667</v>
      </c>
      <c r="Q60" s="40"/>
      <c r="R60" s="40"/>
      <c r="U60" s="40"/>
      <c r="V60" s="52"/>
      <c r="AE60" s="12">
        <f t="shared" si="19"/>
        <v>50</v>
      </c>
      <c r="AF60" s="12">
        <f t="shared" si="19"/>
        <v>100</v>
      </c>
      <c r="AG60" s="12">
        <f t="shared" si="19"/>
        <v>150</v>
      </c>
      <c r="AH60" s="12">
        <f t="shared" si="19"/>
        <v>200</v>
      </c>
      <c r="AI60" s="12">
        <f t="shared" si="19"/>
        <v>350</v>
      </c>
      <c r="AM60" s="12">
        <f t="shared" si="20"/>
        <v>1100</v>
      </c>
    </row>
    <row r="61" spans="1:39" x14ac:dyDescent="0.2">
      <c r="A61" s="12">
        <f t="shared" si="2"/>
        <v>99</v>
      </c>
      <c r="B61" s="40">
        <f t="shared" si="3"/>
        <v>800</v>
      </c>
      <c r="C61" s="48">
        <f t="shared" si="9"/>
        <v>301.46945822258272</v>
      </c>
      <c r="D61" s="48">
        <f>(D60-DC!$D$6*$W$11)*((1+$W$5-$W$6)/(1+$W$4))+DC!$D$6*$W$11</f>
        <v>465.13239056143459</v>
      </c>
      <c r="E61" s="40">
        <f t="shared" si="10"/>
        <v>800</v>
      </c>
      <c r="F61" s="40">
        <f t="shared" si="10"/>
        <v>301.46945822258272</v>
      </c>
      <c r="G61" s="40">
        <f t="shared" si="10"/>
        <v>465.13239056143459</v>
      </c>
      <c r="H61" s="40"/>
      <c r="I61" s="40"/>
      <c r="J61" s="50">
        <f t="shared" si="1"/>
        <v>0.62316317722177161</v>
      </c>
      <c r="K61" s="50">
        <f t="shared" si="0"/>
        <v>0.41858451179820677</v>
      </c>
      <c r="L61" s="50">
        <f>(SUM($B$2:B61)-SUM($D$2:D61))/SUM($B$2:B61)</f>
        <v>0.40543857329116495</v>
      </c>
      <c r="M61" s="40">
        <f t="shared" si="11"/>
        <v>334.86760943856541</v>
      </c>
      <c r="N61" s="40">
        <f t="shared" si="12"/>
        <v>9940.9855932021146</v>
      </c>
      <c r="O61" s="40"/>
      <c r="P61" s="54">
        <f t="shared" si="13"/>
        <v>498.53054177741728</v>
      </c>
      <c r="Q61" s="40"/>
      <c r="R61" s="40"/>
      <c r="U61" s="40"/>
      <c r="V61" s="52"/>
      <c r="AE61" s="12">
        <f t="shared" si="19"/>
        <v>50</v>
      </c>
      <c r="AF61" s="12">
        <f t="shared" si="19"/>
        <v>100</v>
      </c>
      <c r="AG61" s="12">
        <f t="shared" si="19"/>
        <v>150</v>
      </c>
      <c r="AH61" s="12">
        <f t="shared" si="19"/>
        <v>200</v>
      </c>
      <c r="AI61" s="12">
        <f t="shared" si="19"/>
        <v>350</v>
      </c>
      <c r="AM61" s="12">
        <f t="shared" si="20"/>
        <v>1100</v>
      </c>
    </row>
    <row r="62" spans="1:39" x14ac:dyDescent="0.2">
      <c r="A62" s="12">
        <f t="shared" si="2"/>
        <v>100</v>
      </c>
      <c r="B62" s="40">
        <f t="shared" si="3"/>
        <v>800</v>
      </c>
      <c r="C62" s="48">
        <f t="shared" si="9"/>
        <v>299.12339239983891</v>
      </c>
      <c r="D62" s="48">
        <f>(D61-DC!$D$6*$W$11)*((1+$W$5-$W$6)/(1+$W$4))+DC!$D$6*$W$11</f>
        <v>462.78632473869084</v>
      </c>
      <c r="E62" s="40">
        <f t="shared" si="10"/>
        <v>800</v>
      </c>
      <c r="F62" s="40">
        <f t="shared" si="10"/>
        <v>299.12339239983891</v>
      </c>
      <c r="G62" s="40">
        <f t="shared" si="10"/>
        <v>462.78632473869084</v>
      </c>
      <c r="H62" s="40"/>
      <c r="I62" s="40"/>
      <c r="J62" s="50">
        <f t="shared" si="1"/>
        <v>0.62609575950020135</v>
      </c>
      <c r="K62" s="50">
        <f t="shared" si="0"/>
        <v>0.42151709407663646</v>
      </c>
      <c r="L62" s="50">
        <f>(SUM($B$2:B62)-SUM($D$2:D62))/SUM($B$2:B62)</f>
        <v>0.40570215559912348</v>
      </c>
      <c r="P62" s="54">
        <f t="shared" si="13"/>
        <v>500.87660760016109</v>
      </c>
      <c r="V62" s="52"/>
      <c r="AE62" s="12">
        <f t="shared" si="19"/>
        <v>50</v>
      </c>
      <c r="AF62" s="12">
        <f t="shared" si="19"/>
        <v>100</v>
      </c>
      <c r="AG62" s="12">
        <f t="shared" si="19"/>
        <v>150</v>
      </c>
      <c r="AH62" s="12">
        <f t="shared" si="19"/>
        <v>200</v>
      </c>
      <c r="AI62" s="12">
        <f t="shared" si="19"/>
        <v>350</v>
      </c>
      <c r="AM62" s="12">
        <f t="shared" si="20"/>
        <v>1100</v>
      </c>
    </row>
    <row r="63" spans="1:39" x14ac:dyDescent="0.2">
      <c r="D63" s="4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E6DC0-E59B-074C-BD9D-D6B971280C50}">
  <dimension ref="A1:BB62"/>
  <sheetViews>
    <sheetView workbookViewId="0">
      <pane xSplit="1" topLeftCell="F1" activePane="topRight" state="frozen"/>
      <selection activeCell="A8" sqref="A8"/>
      <selection pane="topRight" activeCell="V11" sqref="V11:W11"/>
    </sheetView>
  </sheetViews>
  <sheetFormatPr baseColWidth="10" defaultColWidth="10.5" defaultRowHeight="16" x14ac:dyDescent="0.2"/>
  <cols>
    <col min="1" max="9" width="10.5" style="12"/>
    <col min="10" max="12" width="10.5" style="50"/>
    <col min="13" max="14" width="10.5" style="12"/>
    <col min="15" max="18" width="10.5" style="54"/>
    <col min="19" max="20" width="10.5" style="65"/>
    <col min="21" max="21" width="10.5" style="54"/>
    <col min="22" max="54" width="10.5" style="12"/>
  </cols>
  <sheetData>
    <row r="1" spans="1:37" s="10" customFormat="1" ht="75" customHeight="1" thickBot="1" x14ac:dyDescent="0.25">
      <c r="A1" s="10" t="s">
        <v>0</v>
      </c>
      <c r="B1" s="2" t="s">
        <v>1</v>
      </c>
      <c r="C1" s="2" t="s">
        <v>2</v>
      </c>
      <c r="D1" s="10" t="s">
        <v>3</v>
      </c>
      <c r="E1" s="2" t="s">
        <v>4</v>
      </c>
      <c r="F1" s="2" t="s">
        <v>5</v>
      </c>
      <c r="G1" s="10" t="s">
        <v>6</v>
      </c>
      <c r="H1" s="10" t="s">
        <v>7</v>
      </c>
      <c r="I1" s="81" t="s">
        <v>8</v>
      </c>
      <c r="J1" s="80" t="s">
        <v>66</v>
      </c>
      <c r="K1" s="80" t="s">
        <v>64</v>
      </c>
      <c r="L1" s="80" t="s">
        <v>65</v>
      </c>
      <c r="M1" s="2" t="s">
        <v>9</v>
      </c>
      <c r="N1" s="2" t="s">
        <v>10</v>
      </c>
      <c r="O1" s="53" t="s">
        <v>11</v>
      </c>
      <c r="P1" s="53" t="s">
        <v>12</v>
      </c>
      <c r="Q1" s="53" t="s">
        <v>13</v>
      </c>
      <c r="R1" s="53" t="s">
        <v>14</v>
      </c>
      <c r="S1" s="64" t="s">
        <v>57</v>
      </c>
      <c r="T1" s="103" t="s">
        <v>83</v>
      </c>
      <c r="U1" s="11"/>
      <c r="V1" s="105" t="s">
        <v>15</v>
      </c>
      <c r="W1" s="105"/>
      <c r="AE1" s="10">
        <v>50</v>
      </c>
    </row>
    <row r="2" spans="1:37" ht="17" thickBot="1" x14ac:dyDescent="0.25">
      <c r="A2" s="12">
        <f>W3</f>
        <v>40</v>
      </c>
      <c r="B2" s="1">
        <f>W2/75</f>
        <v>800</v>
      </c>
      <c r="C2" s="1">
        <f>D2</f>
        <v>470.58823529411762</v>
      </c>
      <c r="D2" s="1">
        <f>(W2-20000)/85</f>
        <v>470.58823529411762</v>
      </c>
      <c r="E2" s="1"/>
      <c r="F2" s="1"/>
      <c r="G2" s="1"/>
      <c r="H2" s="1"/>
      <c r="I2" s="1"/>
      <c r="J2" s="50">
        <f>(B2-C2)/B2</f>
        <v>0.41176470588235298</v>
      </c>
      <c r="K2" s="50">
        <f t="shared" ref="K2:K62" si="0">(B2-D2)/B2</f>
        <v>0.41176470588235298</v>
      </c>
      <c r="L2" s="50">
        <f>(SUM(B2)-SUM(D2))/SUM(B2)</f>
        <v>0.41176470588235298</v>
      </c>
      <c r="S2" s="65">
        <f>-W8</f>
        <v>-959.99999999999977</v>
      </c>
      <c r="T2" s="104"/>
      <c r="V2" s="38" t="s">
        <v>16</v>
      </c>
      <c r="W2" s="39">
        <v>60000</v>
      </c>
      <c r="AE2" s="12">
        <v>50</v>
      </c>
      <c r="AF2" s="12">
        <v>100</v>
      </c>
      <c r="AG2" s="12">
        <v>150</v>
      </c>
      <c r="AH2" s="12">
        <v>200</v>
      </c>
      <c r="AI2" s="12">
        <v>350</v>
      </c>
    </row>
    <row r="3" spans="1:37" ht="17" thickBot="1" x14ac:dyDescent="0.25">
      <c r="A3" s="12">
        <f>A2+1</f>
        <v>41</v>
      </c>
      <c r="B3" s="40">
        <f>B2</f>
        <v>800</v>
      </c>
      <c r="C3" s="40">
        <f>D3</f>
        <v>470.58823529411762</v>
      </c>
      <c r="D3" s="40">
        <f>D2</f>
        <v>470.58823529411762</v>
      </c>
      <c r="E3" s="40"/>
      <c r="F3" s="40"/>
      <c r="G3" s="40"/>
      <c r="H3" s="40"/>
      <c r="I3" s="40"/>
      <c r="J3" s="50">
        <f t="shared" ref="J3:J62" si="1">(B3-C3)/B3</f>
        <v>0.41176470588235298</v>
      </c>
      <c r="K3" s="50">
        <f t="shared" si="0"/>
        <v>0.41176470588235298</v>
      </c>
      <c r="L3" s="50">
        <f>(SUM($B$2:B3)-SUM($D$2:D3))/SUM($B$2:B3)</f>
        <v>0.41176470588235298</v>
      </c>
      <c r="S3" s="65">
        <v>0</v>
      </c>
      <c r="T3" s="104">
        <f>C3</f>
        <v>470.58823529411762</v>
      </c>
      <c r="V3" s="38" t="s">
        <v>0</v>
      </c>
      <c r="W3" s="41">
        <v>40</v>
      </c>
      <c r="AE3" s="12">
        <f>AE2</f>
        <v>50</v>
      </c>
      <c r="AF3" s="12">
        <f>AF2</f>
        <v>100</v>
      </c>
      <c r="AG3" s="12">
        <f>AG2</f>
        <v>150</v>
      </c>
      <c r="AH3" s="12">
        <f>AH2</f>
        <v>200</v>
      </c>
      <c r="AI3" s="12">
        <f>AI2</f>
        <v>350</v>
      </c>
    </row>
    <row r="4" spans="1:37" ht="17" thickBot="1" x14ac:dyDescent="0.25">
      <c r="A4" s="12">
        <f t="shared" ref="A4:A62" si="2">A3+1</f>
        <v>42</v>
      </c>
      <c r="B4" s="40">
        <f t="shared" ref="B4:B62" si="3">B3</f>
        <v>800</v>
      </c>
      <c r="C4" s="40">
        <f t="shared" ref="C4:C27" si="4">D4</f>
        <v>470.58823529411762</v>
      </c>
      <c r="D4" s="40">
        <f>D3</f>
        <v>470.58823529411762</v>
      </c>
      <c r="E4" s="40"/>
      <c r="F4" s="40"/>
      <c r="G4" s="40"/>
      <c r="H4" s="40"/>
      <c r="I4" s="40"/>
      <c r="J4" s="50">
        <f t="shared" si="1"/>
        <v>0.41176470588235298</v>
      </c>
      <c r="K4" s="50">
        <f t="shared" si="0"/>
        <v>0.41176470588235298</v>
      </c>
      <c r="L4" s="50">
        <f>(SUM($B$2:B4)-SUM($D$2:D4))/SUM($B$2:B4)</f>
        <v>0.41176470588235292</v>
      </c>
      <c r="S4" s="65">
        <v>0</v>
      </c>
      <c r="T4" s="104">
        <f>C4</f>
        <v>470.58823529411762</v>
      </c>
      <c r="V4" s="38" t="s">
        <v>17</v>
      </c>
      <c r="W4" s="42">
        <v>2.5000000000000001E-2</v>
      </c>
      <c r="AE4" s="12">
        <f t="shared" ref="AE4:AI19" si="5">AE3</f>
        <v>50</v>
      </c>
      <c r="AF4" s="12">
        <f t="shared" si="5"/>
        <v>100</v>
      </c>
      <c r="AG4" s="12">
        <f t="shared" si="5"/>
        <v>150</v>
      </c>
      <c r="AH4" s="12">
        <f t="shared" si="5"/>
        <v>200</v>
      </c>
      <c r="AI4" s="12">
        <f t="shared" si="5"/>
        <v>350</v>
      </c>
    </row>
    <row r="5" spans="1:37" ht="17" thickBot="1" x14ac:dyDescent="0.25">
      <c r="A5" s="12">
        <f t="shared" si="2"/>
        <v>43</v>
      </c>
      <c r="B5" s="40">
        <f t="shared" si="3"/>
        <v>800</v>
      </c>
      <c r="C5" s="40">
        <f t="shared" si="4"/>
        <v>468.29268292682929</v>
      </c>
      <c r="D5" s="40">
        <f t="shared" ref="D5:D27" si="6">D4*((1+$W$5-$W$6)/(1+$W$4))</f>
        <v>468.29268292682929</v>
      </c>
      <c r="E5" s="40"/>
      <c r="F5" s="40"/>
      <c r="G5" s="40"/>
      <c r="H5" s="40"/>
      <c r="I5" s="40"/>
      <c r="J5" s="50">
        <f t="shared" si="1"/>
        <v>0.41463414634146339</v>
      </c>
      <c r="K5" s="50">
        <f t="shared" si="0"/>
        <v>0.41463414634146339</v>
      </c>
      <c r="L5" s="50">
        <f>(SUM($B$2:B5)-SUM($D$2:D5))/SUM($B$2:B5)</f>
        <v>0.41248206599713055</v>
      </c>
      <c r="S5" s="65">
        <v>0</v>
      </c>
      <c r="V5" s="38" t="s">
        <v>18</v>
      </c>
      <c r="W5" s="42">
        <v>2.5000000000000001E-2</v>
      </c>
      <c r="AE5" s="12">
        <f t="shared" si="5"/>
        <v>50</v>
      </c>
      <c r="AF5" s="12">
        <f t="shared" si="5"/>
        <v>100</v>
      </c>
      <c r="AG5" s="12">
        <f t="shared" si="5"/>
        <v>150</v>
      </c>
      <c r="AH5" s="12">
        <f t="shared" si="5"/>
        <v>200</v>
      </c>
      <c r="AI5" s="12">
        <f t="shared" si="5"/>
        <v>350</v>
      </c>
    </row>
    <row r="6" spans="1:37" ht="17" thickBot="1" x14ac:dyDescent="0.25">
      <c r="A6" s="12">
        <f t="shared" si="2"/>
        <v>44</v>
      </c>
      <c r="B6" s="40">
        <f t="shared" si="3"/>
        <v>800</v>
      </c>
      <c r="C6" s="40">
        <f t="shared" si="4"/>
        <v>466.00832837596676</v>
      </c>
      <c r="D6" s="40">
        <f t="shared" si="6"/>
        <v>466.00832837596676</v>
      </c>
      <c r="E6" s="40"/>
      <c r="F6" s="40"/>
      <c r="G6" s="40"/>
      <c r="H6" s="40"/>
      <c r="I6" s="40"/>
      <c r="J6" s="50">
        <f t="shared" si="1"/>
        <v>0.41748958953004156</v>
      </c>
      <c r="K6" s="50">
        <f t="shared" si="0"/>
        <v>0.41748958953004156</v>
      </c>
      <c r="L6" s="50">
        <f>(SUM($B$2:B6)-SUM($D$2:D6))/SUM($B$2:B6)</f>
        <v>0.41348357070371278</v>
      </c>
      <c r="S6" s="65">
        <v>0</v>
      </c>
      <c r="V6" s="38" t="s">
        <v>19</v>
      </c>
      <c r="W6" s="42">
        <v>5.0000000000000001E-3</v>
      </c>
      <c r="AE6" s="12">
        <f t="shared" si="5"/>
        <v>50</v>
      </c>
      <c r="AF6" s="12">
        <f t="shared" si="5"/>
        <v>100</v>
      </c>
      <c r="AG6" s="12">
        <f t="shared" si="5"/>
        <v>150</v>
      </c>
      <c r="AH6" s="12">
        <f t="shared" si="5"/>
        <v>200</v>
      </c>
      <c r="AI6" s="12">
        <f t="shared" si="5"/>
        <v>350</v>
      </c>
    </row>
    <row r="7" spans="1:37" ht="17" thickBot="1" x14ac:dyDescent="0.25">
      <c r="A7" s="12">
        <f t="shared" si="2"/>
        <v>45</v>
      </c>
      <c r="B7" s="40">
        <f t="shared" si="3"/>
        <v>800</v>
      </c>
      <c r="C7" s="40">
        <f t="shared" si="4"/>
        <v>463.73511701803528</v>
      </c>
      <c r="D7" s="40">
        <f t="shared" si="6"/>
        <v>463.73511701803528</v>
      </c>
      <c r="E7" s="40"/>
      <c r="F7" s="40"/>
      <c r="G7" s="40"/>
      <c r="H7" s="40"/>
      <c r="I7" s="40"/>
      <c r="J7" s="50">
        <f t="shared" si="1"/>
        <v>0.42033110372745591</v>
      </c>
      <c r="K7" s="50">
        <f t="shared" si="0"/>
        <v>0.42033110372745591</v>
      </c>
      <c r="L7" s="50">
        <f>(SUM($B$2:B7)-SUM($D$2:D7))/SUM($B$2:B7)</f>
        <v>0.41462482620766994</v>
      </c>
      <c r="S7" s="65">
        <v>0</v>
      </c>
      <c r="V7" s="38"/>
      <c r="W7" s="43"/>
      <c r="AE7" s="12">
        <f t="shared" si="5"/>
        <v>50</v>
      </c>
      <c r="AF7" s="12">
        <f t="shared" si="5"/>
        <v>100</v>
      </c>
      <c r="AG7" s="12">
        <f t="shared" si="5"/>
        <v>150</v>
      </c>
      <c r="AH7" s="12">
        <f t="shared" si="5"/>
        <v>200</v>
      </c>
      <c r="AI7" s="12">
        <f t="shared" si="5"/>
        <v>350</v>
      </c>
    </row>
    <row r="8" spans="1:37" x14ac:dyDescent="0.2">
      <c r="A8" s="12">
        <f t="shared" si="2"/>
        <v>46</v>
      </c>
      <c r="B8" s="40">
        <f t="shared" si="3"/>
        <v>800</v>
      </c>
      <c r="C8" s="40">
        <f t="shared" si="4"/>
        <v>461.47299449599615</v>
      </c>
      <c r="D8" s="40">
        <f t="shared" si="6"/>
        <v>461.47299449599615</v>
      </c>
      <c r="E8" s="40"/>
      <c r="F8" s="40"/>
      <c r="G8" s="40"/>
      <c r="H8" s="40"/>
      <c r="I8" s="40"/>
      <c r="J8" s="50">
        <f t="shared" si="1"/>
        <v>0.42315875688000482</v>
      </c>
      <c r="K8" s="50">
        <f t="shared" si="0"/>
        <v>0.42315875688000482</v>
      </c>
      <c r="L8" s="50">
        <f>(SUM($B$2:B8)-SUM($D$2:D8))/SUM($B$2:B8)</f>
        <v>0.41584395916086059</v>
      </c>
      <c r="S8" s="65">
        <v>0</v>
      </c>
      <c r="V8" s="63" t="s">
        <v>56</v>
      </c>
      <c r="W8" s="44">
        <f>contribution_rates!$C$28</f>
        <v>959.99999999999977</v>
      </c>
      <c r="X8" s="12" t="s">
        <v>20</v>
      </c>
      <c r="AE8" s="12">
        <f t="shared" si="5"/>
        <v>50</v>
      </c>
      <c r="AF8" s="12">
        <f t="shared" si="5"/>
        <v>100</v>
      </c>
      <c r="AG8" s="12">
        <f t="shared" si="5"/>
        <v>150</v>
      </c>
      <c r="AH8" s="12">
        <f t="shared" si="5"/>
        <v>200</v>
      </c>
      <c r="AI8" s="12">
        <f t="shared" si="5"/>
        <v>350</v>
      </c>
    </row>
    <row r="9" spans="1:37" x14ac:dyDescent="0.2">
      <c r="A9" s="12">
        <f t="shared" si="2"/>
        <v>47</v>
      </c>
      <c r="B9" s="40">
        <f t="shared" si="3"/>
        <v>800</v>
      </c>
      <c r="C9" s="40">
        <f t="shared" si="4"/>
        <v>459.22190671796693</v>
      </c>
      <c r="D9" s="40">
        <f t="shared" si="6"/>
        <v>459.22190671796693</v>
      </c>
      <c r="E9" s="40"/>
      <c r="F9" s="40"/>
      <c r="G9" s="40"/>
      <c r="H9" s="40"/>
      <c r="I9" s="40"/>
      <c r="J9" s="50">
        <f t="shared" si="1"/>
        <v>0.42597261660254132</v>
      </c>
      <c r="K9" s="50">
        <f t="shared" si="0"/>
        <v>0.42597261660254132</v>
      </c>
      <c r="L9" s="50">
        <f>(SUM($B$2:B9)-SUM($D$2:D9))/SUM($B$2:B9)</f>
        <v>0.41711004134107071</v>
      </c>
      <c r="S9" s="65">
        <v>0</v>
      </c>
      <c r="AE9" s="12">
        <f t="shared" si="5"/>
        <v>50</v>
      </c>
      <c r="AF9" s="12">
        <f t="shared" si="5"/>
        <v>100</v>
      </c>
      <c r="AG9" s="12">
        <f t="shared" si="5"/>
        <v>150</v>
      </c>
      <c r="AH9" s="12">
        <f t="shared" si="5"/>
        <v>200</v>
      </c>
      <c r="AI9" s="12">
        <f t="shared" si="5"/>
        <v>350</v>
      </c>
    </row>
    <row r="10" spans="1:37" x14ac:dyDescent="0.2">
      <c r="A10" s="12">
        <f t="shared" si="2"/>
        <v>48</v>
      </c>
      <c r="B10" s="40">
        <f t="shared" si="3"/>
        <v>800</v>
      </c>
      <c r="C10" s="40">
        <f t="shared" si="4"/>
        <v>456.9817998559281</v>
      </c>
      <c r="D10" s="40">
        <f t="shared" si="6"/>
        <v>456.9817998559281</v>
      </c>
      <c r="E10" s="40"/>
      <c r="F10" s="40"/>
      <c r="G10" s="40"/>
      <c r="H10" s="40"/>
      <c r="I10" s="40"/>
      <c r="J10" s="50">
        <f t="shared" si="1"/>
        <v>0.42877275018008987</v>
      </c>
      <c r="K10" s="50">
        <f t="shared" si="0"/>
        <v>0.42877275018008987</v>
      </c>
      <c r="L10" s="50">
        <f>(SUM($B$2:B10)-SUM($D$2:D10))/SUM($B$2:B10)</f>
        <v>0.4184058978787395</v>
      </c>
      <c r="S10" s="65">
        <v>0</v>
      </c>
      <c r="AE10" s="12">
        <f t="shared" si="5"/>
        <v>50</v>
      </c>
      <c r="AF10" s="12">
        <f t="shared" si="5"/>
        <v>100</v>
      </c>
      <c r="AG10" s="12">
        <f t="shared" si="5"/>
        <v>150</v>
      </c>
      <c r="AH10" s="12">
        <f t="shared" si="5"/>
        <v>200</v>
      </c>
      <c r="AI10" s="12">
        <f t="shared" si="5"/>
        <v>350</v>
      </c>
    </row>
    <row r="11" spans="1:37" x14ac:dyDescent="0.2">
      <c r="A11" s="12">
        <f t="shared" si="2"/>
        <v>49</v>
      </c>
      <c r="B11" s="40">
        <f t="shared" si="3"/>
        <v>800</v>
      </c>
      <c r="C11" s="40">
        <f t="shared" si="4"/>
        <v>454.7526203444358</v>
      </c>
      <c r="D11" s="40">
        <f t="shared" si="6"/>
        <v>454.7526203444358</v>
      </c>
      <c r="E11" s="40"/>
      <c r="F11" s="40"/>
      <c r="G11" s="40"/>
      <c r="H11" s="40"/>
      <c r="I11" s="40"/>
      <c r="J11" s="50">
        <f t="shared" si="1"/>
        <v>0.43155922456945528</v>
      </c>
      <c r="K11" s="50">
        <f t="shared" si="0"/>
        <v>0.43155922456945528</v>
      </c>
      <c r="L11" s="50">
        <f>(SUM($B$2:B11)-SUM($D$2:D11))/SUM($B$2:B11)</f>
        <v>0.41972123054781102</v>
      </c>
      <c r="S11" s="65">
        <v>0</v>
      </c>
      <c r="V11" s="106" t="s">
        <v>84</v>
      </c>
      <c r="W11" s="50">
        <v>1.1000000000000001</v>
      </c>
      <c r="AE11" s="12">
        <f t="shared" si="5"/>
        <v>50</v>
      </c>
      <c r="AF11" s="12">
        <f t="shared" si="5"/>
        <v>100</v>
      </c>
      <c r="AG11" s="12">
        <f t="shared" si="5"/>
        <v>150</v>
      </c>
      <c r="AH11" s="12">
        <f t="shared" si="5"/>
        <v>200</v>
      </c>
      <c r="AI11" s="12">
        <f t="shared" si="5"/>
        <v>350</v>
      </c>
    </row>
    <row r="12" spans="1:37" x14ac:dyDescent="0.2">
      <c r="A12" s="12">
        <f t="shared" si="2"/>
        <v>50</v>
      </c>
      <c r="B12" s="40">
        <f t="shared" si="3"/>
        <v>800</v>
      </c>
      <c r="C12" s="40">
        <f t="shared" si="4"/>
        <v>452.53431487934103</v>
      </c>
      <c r="D12" s="40">
        <f t="shared" si="6"/>
        <v>452.53431487934103</v>
      </c>
      <c r="E12" s="40"/>
      <c r="F12" s="40"/>
      <c r="G12" s="40"/>
      <c r="H12" s="40"/>
      <c r="I12" s="40"/>
      <c r="J12" s="50">
        <f t="shared" si="1"/>
        <v>0.4343321064008237</v>
      </c>
      <c r="K12" s="50">
        <f t="shared" si="0"/>
        <v>0.4343321064008237</v>
      </c>
      <c r="L12" s="50">
        <f>(SUM($B$2:B12)-SUM($D$2:D12))/SUM($B$2:B12)</f>
        <v>0.42104949198899405</v>
      </c>
      <c r="S12" s="65">
        <v>0</v>
      </c>
      <c r="AE12" s="12">
        <f t="shared" si="5"/>
        <v>50</v>
      </c>
      <c r="AF12" s="12">
        <f t="shared" si="5"/>
        <v>100</v>
      </c>
      <c r="AG12" s="12">
        <f t="shared" si="5"/>
        <v>150</v>
      </c>
      <c r="AH12" s="12">
        <f t="shared" si="5"/>
        <v>200</v>
      </c>
      <c r="AI12" s="12">
        <f t="shared" si="5"/>
        <v>350</v>
      </c>
      <c r="AK12" s="12">
        <v>1100</v>
      </c>
    </row>
    <row r="13" spans="1:37" x14ac:dyDescent="0.2">
      <c r="A13" s="12">
        <f t="shared" si="2"/>
        <v>51</v>
      </c>
      <c r="B13" s="40">
        <f t="shared" si="3"/>
        <v>800</v>
      </c>
      <c r="C13" s="40">
        <f t="shared" si="4"/>
        <v>450.32683041651501</v>
      </c>
      <c r="D13" s="40">
        <f t="shared" si="6"/>
        <v>450.32683041651501</v>
      </c>
      <c r="E13" s="40"/>
      <c r="F13" s="40"/>
      <c r="G13" s="40"/>
      <c r="H13" s="40"/>
      <c r="I13" s="40"/>
      <c r="J13" s="50">
        <f t="shared" si="1"/>
        <v>0.43709146197935622</v>
      </c>
      <c r="K13" s="50">
        <f t="shared" si="0"/>
        <v>0.43709146197935622</v>
      </c>
      <c r="L13" s="50">
        <f>(SUM($B$2:B13)-SUM($D$2:D13))/SUM($B$2:B13)</f>
        <v>0.42238632282152422</v>
      </c>
      <c r="S13" s="65">
        <v>0</v>
      </c>
      <c r="AE13" s="12">
        <f t="shared" si="5"/>
        <v>50</v>
      </c>
      <c r="AF13" s="12">
        <f t="shared" si="5"/>
        <v>100</v>
      </c>
      <c r="AG13" s="12">
        <f t="shared" si="5"/>
        <v>150</v>
      </c>
      <c r="AH13" s="12">
        <f t="shared" si="5"/>
        <v>200</v>
      </c>
      <c r="AI13" s="12">
        <f t="shared" si="5"/>
        <v>350</v>
      </c>
      <c r="AK13" s="12">
        <f>AK12</f>
        <v>1100</v>
      </c>
    </row>
    <row r="14" spans="1:37" x14ac:dyDescent="0.2">
      <c r="A14" s="12">
        <f t="shared" si="2"/>
        <v>52</v>
      </c>
      <c r="B14" s="40">
        <f t="shared" si="3"/>
        <v>800</v>
      </c>
      <c r="C14" s="40">
        <f t="shared" si="4"/>
        <v>448.13011417058084</v>
      </c>
      <c r="D14" s="40">
        <f t="shared" si="6"/>
        <v>448.13011417058084</v>
      </c>
      <c r="E14" s="40"/>
      <c r="F14" s="40"/>
      <c r="G14" s="40"/>
      <c r="H14" s="40"/>
      <c r="I14" s="40"/>
      <c r="J14" s="50">
        <f t="shared" si="1"/>
        <v>0.43983735728677398</v>
      </c>
      <c r="K14" s="50">
        <f t="shared" si="0"/>
        <v>0.43983735728677398</v>
      </c>
      <c r="L14" s="50">
        <f>(SUM($B$2:B14)-SUM($D$2:D14))/SUM($B$2:B14)</f>
        <v>0.42372871008808188</v>
      </c>
      <c r="S14" s="65">
        <v>0</v>
      </c>
      <c r="AE14" s="12">
        <f t="shared" si="5"/>
        <v>50</v>
      </c>
      <c r="AF14" s="12">
        <f t="shared" si="5"/>
        <v>100</v>
      </c>
      <c r="AG14" s="12">
        <f t="shared" si="5"/>
        <v>150</v>
      </c>
      <c r="AH14" s="12">
        <f t="shared" si="5"/>
        <v>200</v>
      </c>
      <c r="AI14" s="12">
        <f t="shared" si="5"/>
        <v>350</v>
      </c>
      <c r="AK14" s="12">
        <f t="shared" ref="AK14:AK22" si="7">AK13</f>
        <v>1100</v>
      </c>
    </row>
    <row r="15" spans="1:37" x14ac:dyDescent="0.2">
      <c r="A15" s="12">
        <f t="shared" si="2"/>
        <v>53</v>
      </c>
      <c r="B15" s="40">
        <f t="shared" si="3"/>
        <v>800</v>
      </c>
      <c r="C15" s="40">
        <f t="shared" si="4"/>
        <v>445.94411361365121</v>
      </c>
      <c r="D15" s="40">
        <f t="shared" si="6"/>
        <v>445.94411361365121</v>
      </c>
      <c r="E15" s="40"/>
      <c r="F15" s="40"/>
      <c r="G15" s="40"/>
      <c r="H15" s="40"/>
      <c r="I15" s="40"/>
      <c r="J15" s="50">
        <f t="shared" si="1"/>
        <v>0.44256985798293597</v>
      </c>
      <c r="K15" s="50">
        <f t="shared" si="0"/>
        <v>0.44256985798293597</v>
      </c>
      <c r="L15" s="50">
        <f>(SUM($B$2:B15)-SUM($D$2:D15))/SUM($B$2:B15)</f>
        <v>0.4250745063662858</v>
      </c>
      <c r="S15" s="65">
        <v>0</v>
      </c>
      <c r="AE15" s="12">
        <f t="shared" si="5"/>
        <v>50</v>
      </c>
      <c r="AF15" s="12">
        <f t="shared" si="5"/>
        <v>100</v>
      </c>
      <c r="AG15" s="12">
        <f t="shared" si="5"/>
        <v>150</v>
      </c>
      <c r="AH15" s="12">
        <f t="shared" si="5"/>
        <v>200</v>
      </c>
      <c r="AI15" s="12">
        <f t="shared" si="5"/>
        <v>350</v>
      </c>
      <c r="AK15" s="12">
        <f t="shared" si="7"/>
        <v>1100</v>
      </c>
    </row>
    <row r="16" spans="1:37" x14ac:dyDescent="0.2">
      <c r="A16" s="12">
        <f t="shared" si="2"/>
        <v>54</v>
      </c>
      <c r="B16" s="40">
        <f t="shared" si="3"/>
        <v>800</v>
      </c>
      <c r="C16" s="40">
        <f t="shared" si="4"/>
        <v>443.76877647407247</v>
      </c>
      <c r="D16" s="40">
        <f t="shared" si="6"/>
        <v>443.76877647407247</v>
      </c>
      <c r="E16" s="40"/>
      <c r="F16" s="40"/>
      <c r="G16" s="40"/>
      <c r="H16" s="40"/>
      <c r="I16" s="40"/>
      <c r="J16" s="50">
        <f t="shared" si="1"/>
        <v>0.44528902940740944</v>
      </c>
      <c r="K16" s="50">
        <f t="shared" si="0"/>
        <v>0.44528902940740944</v>
      </c>
      <c r="L16" s="50">
        <f>(SUM($B$2:B16)-SUM($D$2:D16))/SUM($B$2:B16)</f>
        <v>0.42642214123569405</v>
      </c>
      <c r="S16" s="65">
        <v>0</v>
      </c>
      <c r="AE16" s="12">
        <f t="shared" si="5"/>
        <v>50</v>
      </c>
      <c r="AF16" s="12">
        <f t="shared" si="5"/>
        <v>100</v>
      </c>
      <c r="AG16" s="12">
        <f t="shared" si="5"/>
        <v>150</v>
      </c>
      <c r="AH16" s="12">
        <f t="shared" si="5"/>
        <v>200</v>
      </c>
      <c r="AI16" s="12">
        <f t="shared" si="5"/>
        <v>350</v>
      </c>
      <c r="AK16" s="12">
        <f t="shared" si="7"/>
        <v>1100</v>
      </c>
    </row>
    <row r="17" spans="1:38" x14ac:dyDescent="0.2">
      <c r="A17" s="12">
        <f t="shared" si="2"/>
        <v>55</v>
      </c>
      <c r="B17" s="40">
        <f t="shared" si="3"/>
        <v>800</v>
      </c>
      <c r="C17" s="40">
        <f t="shared" si="4"/>
        <v>441.60405073517461</v>
      </c>
      <c r="D17" s="40">
        <f t="shared" si="6"/>
        <v>441.60405073517461</v>
      </c>
      <c r="E17" s="40"/>
      <c r="F17" s="40"/>
      <c r="G17" s="40"/>
      <c r="H17" s="40"/>
      <c r="I17" s="40"/>
      <c r="J17" s="50">
        <f t="shared" si="1"/>
        <v>0.44799493658103173</v>
      </c>
      <c r="K17" s="50">
        <f t="shared" si="0"/>
        <v>0.44799493658103173</v>
      </c>
      <c r="L17" s="50">
        <f>(SUM($B$2:B17)-SUM($D$2:D17))/SUM($B$2:B17)</f>
        <v>0.42777044094477767</v>
      </c>
      <c r="S17" s="65">
        <v>0</v>
      </c>
      <c r="AE17" s="12">
        <f t="shared" si="5"/>
        <v>50</v>
      </c>
      <c r="AF17" s="12">
        <f t="shared" si="5"/>
        <v>100</v>
      </c>
      <c r="AG17" s="12">
        <f t="shared" si="5"/>
        <v>150</v>
      </c>
      <c r="AH17" s="12">
        <f t="shared" si="5"/>
        <v>200</v>
      </c>
      <c r="AI17" s="12">
        <f t="shared" si="5"/>
        <v>350</v>
      </c>
      <c r="AK17" s="12">
        <f t="shared" si="7"/>
        <v>1100</v>
      </c>
    </row>
    <row r="18" spans="1:38" x14ac:dyDescent="0.2">
      <c r="A18" s="12">
        <f t="shared" si="2"/>
        <v>56</v>
      </c>
      <c r="B18" s="40">
        <f t="shared" si="3"/>
        <v>800</v>
      </c>
      <c r="C18" s="40">
        <f t="shared" si="4"/>
        <v>439.44988463402746</v>
      </c>
      <c r="D18" s="40">
        <f t="shared" si="6"/>
        <v>439.44988463402746</v>
      </c>
      <c r="E18" s="40"/>
      <c r="F18" s="40"/>
      <c r="G18" s="40"/>
      <c r="H18" s="40"/>
      <c r="I18" s="40"/>
      <c r="J18" s="50">
        <f t="shared" si="1"/>
        <v>0.45068764420746565</v>
      </c>
      <c r="K18" s="50">
        <f t="shared" si="0"/>
        <v>0.45068764420746565</v>
      </c>
      <c r="L18" s="50">
        <f>(SUM($B$2:B18)-SUM($D$2:D18))/SUM($B$2:B18)</f>
        <v>0.42911851172493576</v>
      </c>
      <c r="S18" s="65">
        <v>0</v>
      </c>
      <c r="AE18" s="12">
        <f t="shared" si="5"/>
        <v>50</v>
      </c>
      <c r="AF18" s="12">
        <f t="shared" si="5"/>
        <v>100</v>
      </c>
      <c r="AG18" s="12">
        <f t="shared" si="5"/>
        <v>150</v>
      </c>
      <c r="AH18" s="12">
        <f t="shared" si="5"/>
        <v>200</v>
      </c>
      <c r="AI18" s="12">
        <f t="shared" si="5"/>
        <v>350</v>
      </c>
      <c r="AK18" s="12">
        <f t="shared" si="7"/>
        <v>1100</v>
      </c>
    </row>
    <row r="19" spans="1:38" x14ac:dyDescent="0.2">
      <c r="A19" s="12">
        <f t="shared" si="2"/>
        <v>57</v>
      </c>
      <c r="B19" s="40">
        <f t="shared" si="3"/>
        <v>800</v>
      </c>
      <c r="C19" s="40">
        <f t="shared" si="4"/>
        <v>437.30622666020298</v>
      </c>
      <c r="D19" s="40">
        <f t="shared" si="6"/>
        <v>437.30622666020298</v>
      </c>
      <c r="E19" s="40"/>
      <c r="F19" s="40"/>
      <c r="G19" s="40"/>
      <c r="H19" s="40"/>
      <c r="I19" s="40"/>
      <c r="J19" s="50">
        <f t="shared" si="1"/>
        <v>0.45336721667474628</v>
      </c>
      <c r="K19" s="50">
        <f t="shared" si="0"/>
        <v>0.45336721667474628</v>
      </c>
      <c r="L19" s="50">
        <f>(SUM($B$2:B19)-SUM($D$2:D19))/SUM($B$2:B19)</f>
        <v>0.43046566199992525</v>
      </c>
      <c r="S19" s="65">
        <v>0</v>
      </c>
      <c r="AE19" s="12">
        <f t="shared" si="5"/>
        <v>50</v>
      </c>
      <c r="AF19" s="12">
        <f t="shared" si="5"/>
        <v>100</v>
      </c>
      <c r="AG19" s="12">
        <f t="shared" si="5"/>
        <v>150</v>
      </c>
      <c r="AH19" s="12">
        <f t="shared" si="5"/>
        <v>200</v>
      </c>
      <c r="AI19" s="12">
        <f t="shared" si="5"/>
        <v>350</v>
      </c>
      <c r="AK19" s="12">
        <f t="shared" si="7"/>
        <v>1100</v>
      </c>
    </row>
    <row r="20" spans="1:38" x14ac:dyDescent="0.2">
      <c r="A20" s="12">
        <f t="shared" si="2"/>
        <v>58</v>
      </c>
      <c r="B20" s="40">
        <f t="shared" si="3"/>
        <v>800</v>
      </c>
      <c r="C20" s="40">
        <f t="shared" si="4"/>
        <v>435.17302555454353</v>
      </c>
      <c r="D20" s="40">
        <f t="shared" si="6"/>
        <v>435.17302555454353</v>
      </c>
      <c r="E20" s="40"/>
      <c r="G20" s="40"/>
      <c r="H20" s="40"/>
      <c r="I20" s="40"/>
      <c r="J20" s="50">
        <f t="shared" si="1"/>
        <v>0.45603371805682058</v>
      </c>
      <c r="K20" s="50">
        <f t="shared" si="0"/>
        <v>0.45603371805682058</v>
      </c>
      <c r="L20" s="50">
        <f>(SUM($B$2:B20)-SUM($D$2:D20))/SUM($B$2:B20)</f>
        <v>0.43181134916081454</v>
      </c>
      <c r="S20" s="65">
        <v>0</v>
      </c>
      <c r="AE20" s="12">
        <f t="shared" ref="AE20:AI35" si="8">AE19</f>
        <v>50</v>
      </c>
      <c r="AF20" s="12">
        <f t="shared" si="8"/>
        <v>100</v>
      </c>
      <c r="AG20" s="12">
        <f t="shared" si="8"/>
        <v>150</v>
      </c>
      <c r="AH20" s="12">
        <f t="shared" si="8"/>
        <v>200</v>
      </c>
      <c r="AI20" s="12">
        <f t="shared" si="8"/>
        <v>350</v>
      </c>
      <c r="AK20" s="12">
        <f t="shared" si="7"/>
        <v>1100</v>
      </c>
    </row>
    <row r="21" spans="1:38" x14ac:dyDescent="0.2">
      <c r="A21" s="12">
        <f t="shared" si="2"/>
        <v>59</v>
      </c>
      <c r="B21" s="40">
        <f t="shared" si="3"/>
        <v>800</v>
      </c>
      <c r="C21" s="40">
        <f t="shared" si="4"/>
        <v>433.05023030793603</v>
      </c>
      <c r="D21" s="40">
        <f t="shared" si="6"/>
        <v>433.05023030793603</v>
      </c>
      <c r="E21" s="40"/>
      <c r="G21" s="40"/>
      <c r="H21" s="40"/>
      <c r="I21" s="40"/>
      <c r="J21" s="50">
        <f t="shared" si="1"/>
        <v>0.45868721211507996</v>
      </c>
      <c r="K21" s="50">
        <f t="shared" si="0"/>
        <v>0.45868721211507996</v>
      </c>
      <c r="L21" s="50">
        <f>(SUM($B$2:B21)-SUM($D$2:D21))/SUM($B$2:B21)</f>
        <v>0.43315514230852786</v>
      </c>
      <c r="S21" s="65">
        <v>0</v>
      </c>
      <c r="AE21" s="12">
        <f t="shared" si="8"/>
        <v>50</v>
      </c>
      <c r="AF21" s="12">
        <f t="shared" si="8"/>
        <v>100</v>
      </c>
      <c r="AG21" s="12">
        <f t="shared" si="8"/>
        <v>150</v>
      </c>
      <c r="AH21" s="12">
        <f t="shared" si="8"/>
        <v>200</v>
      </c>
      <c r="AI21" s="12">
        <f t="shared" si="8"/>
        <v>350</v>
      </c>
      <c r="AK21" s="12">
        <f t="shared" si="7"/>
        <v>1100</v>
      </c>
    </row>
    <row r="22" spans="1:38" x14ac:dyDescent="0.2">
      <c r="A22" s="12">
        <f t="shared" si="2"/>
        <v>60</v>
      </c>
      <c r="B22" s="40">
        <f t="shared" si="3"/>
        <v>800</v>
      </c>
      <c r="C22" s="40">
        <f t="shared" si="4"/>
        <v>430.9377901600925</v>
      </c>
      <c r="D22" s="40">
        <f t="shared" si="6"/>
        <v>430.9377901600925</v>
      </c>
      <c r="E22" s="40"/>
      <c r="F22" s="40"/>
      <c r="G22" s="40"/>
      <c r="H22" s="40"/>
      <c r="I22" s="40"/>
      <c r="J22" s="50">
        <f t="shared" si="1"/>
        <v>0.46132776229988437</v>
      </c>
      <c r="K22" s="50">
        <f t="shared" si="0"/>
        <v>0.46132776229988437</v>
      </c>
      <c r="L22" s="50">
        <f>(SUM($B$2:B22)-SUM($D$2:D22))/SUM($B$2:B22)</f>
        <v>0.43449669564144955</v>
      </c>
      <c r="S22" s="65">
        <v>0</v>
      </c>
      <c r="AE22" s="12">
        <f t="shared" si="8"/>
        <v>50</v>
      </c>
      <c r="AF22" s="12">
        <f t="shared" si="8"/>
        <v>100</v>
      </c>
      <c r="AG22" s="12">
        <f t="shared" si="8"/>
        <v>150</v>
      </c>
      <c r="AH22" s="12">
        <f t="shared" si="8"/>
        <v>200</v>
      </c>
      <c r="AI22" s="12">
        <f t="shared" si="8"/>
        <v>350</v>
      </c>
      <c r="AK22" s="12">
        <f t="shared" si="7"/>
        <v>1100</v>
      </c>
    </row>
    <row r="23" spans="1:38" x14ac:dyDescent="0.2">
      <c r="A23" s="12">
        <f t="shared" si="2"/>
        <v>61</v>
      </c>
      <c r="B23" s="40">
        <f t="shared" si="3"/>
        <v>800</v>
      </c>
      <c r="C23" s="40">
        <f t="shared" si="4"/>
        <v>428.83565459833602</v>
      </c>
      <c r="D23" s="40">
        <f t="shared" si="6"/>
        <v>428.83565459833602</v>
      </c>
      <c r="E23" s="40"/>
      <c r="F23" s="40"/>
      <c r="G23" s="40"/>
      <c r="H23" s="40"/>
      <c r="I23" s="40"/>
      <c r="J23" s="50">
        <f t="shared" si="1"/>
        <v>0.46395543175207998</v>
      </c>
      <c r="K23" s="50">
        <f t="shared" si="0"/>
        <v>0.46395543175207998</v>
      </c>
      <c r="L23" s="50">
        <f>(SUM($B$2:B23)-SUM($D$2:D23))/SUM($B$2:B23)</f>
        <v>0.43583572910102369</v>
      </c>
      <c r="S23" s="65">
        <v>0</v>
      </c>
      <c r="AE23" s="12">
        <f t="shared" si="8"/>
        <v>50</v>
      </c>
      <c r="AF23" s="12">
        <f t="shared" si="8"/>
        <v>100</v>
      </c>
      <c r="AG23" s="12">
        <f t="shared" si="8"/>
        <v>150</v>
      </c>
      <c r="AH23" s="12">
        <f t="shared" si="8"/>
        <v>200</v>
      </c>
      <c r="AI23" s="12">
        <f t="shared" si="8"/>
        <v>350</v>
      </c>
    </row>
    <row r="24" spans="1:38" x14ac:dyDescent="0.2">
      <c r="A24" s="12">
        <f t="shared" si="2"/>
        <v>62</v>
      </c>
      <c r="B24" s="40">
        <f t="shared" si="3"/>
        <v>800</v>
      </c>
      <c r="C24" s="40">
        <f t="shared" si="4"/>
        <v>426.74377335639298</v>
      </c>
      <c r="D24" s="40">
        <f t="shared" si="6"/>
        <v>426.74377335639298</v>
      </c>
      <c r="E24" s="40"/>
      <c r="F24" s="40"/>
      <c r="G24" s="40"/>
      <c r="H24" s="40"/>
      <c r="I24" s="40"/>
      <c r="J24" s="50">
        <f t="shared" si="1"/>
        <v>0.46657028330450878</v>
      </c>
      <c r="K24" s="50">
        <f t="shared" si="0"/>
        <v>0.46657028330450878</v>
      </c>
      <c r="L24" s="50">
        <f>(SUM($B$2:B24)-SUM($D$2:D24))/SUM($B$2:B24)</f>
        <v>0.43717201406639261</v>
      </c>
      <c r="S24" s="65">
        <v>0</v>
      </c>
      <c r="AE24" s="12">
        <f t="shared" si="8"/>
        <v>50</v>
      </c>
      <c r="AF24" s="12">
        <f t="shared" si="8"/>
        <v>100</v>
      </c>
      <c r="AG24" s="12">
        <f t="shared" si="8"/>
        <v>150</v>
      </c>
      <c r="AH24" s="12">
        <f t="shared" si="8"/>
        <v>200</v>
      </c>
      <c r="AI24" s="12">
        <f t="shared" si="8"/>
        <v>350</v>
      </c>
    </row>
    <row r="25" spans="1:38" x14ac:dyDescent="0.2">
      <c r="A25" s="12">
        <f t="shared" si="2"/>
        <v>63</v>
      </c>
      <c r="B25" s="40">
        <f t="shared" si="3"/>
        <v>800</v>
      </c>
      <c r="C25" s="40">
        <f t="shared" si="4"/>
        <v>424.66209641319108</v>
      </c>
      <c r="D25" s="40">
        <f t="shared" si="6"/>
        <v>424.66209641319108</v>
      </c>
      <c r="E25" s="40"/>
      <c r="F25" s="40"/>
      <c r="G25" s="40"/>
      <c r="H25" s="40"/>
      <c r="I25" s="40"/>
      <c r="J25" s="50">
        <f t="shared" si="1"/>
        <v>0.46917237948351115</v>
      </c>
      <c r="K25" s="50">
        <f t="shared" si="0"/>
        <v>0.46917237948351115</v>
      </c>
      <c r="L25" s="50">
        <f>(SUM($B$2:B25)-SUM($D$2:D25))/SUM($B$2:B25)</f>
        <v>0.43850536262543927</v>
      </c>
      <c r="S25" s="65">
        <v>0</v>
      </c>
      <c r="AE25" s="12">
        <f t="shared" si="8"/>
        <v>50</v>
      </c>
      <c r="AF25" s="12">
        <f t="shared" si="8"/>
        <v>100</v>
      </c>
      <c r="AG25" s="12">
        <f t="shared" si="8"/>
        <v>150</v>
      </c>
      <c r="AH25" s="12">
        <f t="shared" si="8"/>
        <v>200</v>
      </c>
      <c r="AI25" s="12">
        <f t="shared" si="8"/>
        <v>350</v>
      </c>
    </row>
    <row r="26" spans="1:38" x14ac:dyDescent="0.2">
      <c r="A26" s="12">
        <f t="shared" si="2"/>
        <v>64</v>
      </c>
      <c r="B26" s="40">
        <f t="shared" si="3"/>
        <v>800</v>
      </c>
      <c r="C26" s="40">
        <f t="shared" si="4"/>
        <v>422.59057399166335</v>
      </c>
      <c r="D26" s="40">
        <f t="shared" si="6"/>
        <v>422.59057399166335</v>
      </c>
      <c r="E26" s="40"/>
      <c r="F26" s="40"/>
      <c r="G26" s="40"/>
      <c r="H26" s="40"/>
      <c r="I26" s="40"/>
      <c r="J26" s="50">
        <f t="shared" si="1"/>
        <v>0.47176178251042084</v>
      </c>
      <c r="K26" s="50">
        <f t="shared" si="0"/>
        <v>0.47176178251042084</v>
      </c>
      <c r="L26" s="50">
        <f>(SUM($B$2:B26)-SUM($D$2:D26))/SUM($B$2:B26)</f>
        <v>0.43983561942083854</v>
      </c>
      <c r="S26" s="65">
        <v>0</v>
      </c>
      <c r="AE26" s="12">
        <f t="shared" si="8"/>
        <v>50</v>
      </c>
      <c r="AF26" s="12">
        <f t="shared" si="8"/>
        <v>100</v>
      </c>
      <c r="AG26" s="12">
        <f t="shared" si="8"/>
        <v>150</v>
      </c>
      <c r="AH26" s="12">
        <f t="shared" si="8"/>
        <v>200</v>
      </c>
      <c r="AI26" s="12">
        <f t="shared" si="8"/>
        <v>350</v>
      </c>
    </row>
    <row r="27" spans="1:38" x14ac:dyDescent="0.2">
      <c r="A27" s="12">
        <f t="shared" si="2"/>
        <v>65</v>
      </c>
      <c r="B27" s="40">
        <f t="shared" si="3"/>
        <v>800</v>
      </c>
      <c r="C27" s="40">
        <f t="shared" si="4"/>
        <v>420.52915655755771</v>
      </c>
      <c r="D27" s="40">
        <f t="shared" si="6"/>
        <v>420.52915655755771</v>
      </c>
      <c r="E27" s="40"/>
      <c r="F27" s="40"/>
      <c r="G27" s="40"/>
      <c r="H27" s="40"/>
      <c r="I27" s="40"/>
      <c r="J27" s="50">
        <f t="shared" si="1"/>
        <v>0.47433855430305288</v>
      </c>
      <c r="K27" s="50">
        <f t="shared" si="0"/>
        <v>0.47433855430305288</v>
      </c>
      <c r="L27" s="50">
        <f>(SUM($B$2:B27)-SUM($D$2:D27))/SUM($B$2:B27)</f>
        <v>0.44116265537784677</v>
      </c>
      <c r="S27" s="65">
        <v>0</v>
      </c>
      <c r="AE27" s="12">
        <f t="shared" si="8"/>
        <v>50</v>
      </c>
      <c r="AF27" s="12">
        <f t="shared" si="8"/>
        <v>100</v>
      </c>
      <c r="AG27" s="12">
        <f t="shared" si="8"/>
        <v>150</v>
      </c>
      <c r="AH27" s="12">
        <f t="shared" si="8"/>
        <v>200</v>
      </c>
      <c r="AI27" s="12">
        <f t="shared" si="8"/>
        <v>350</v>
      </c>
    </row>
    <row r="28" spans="1:38" x14ac:dyDescent="0.2">
      <c r="A28" s="45">
        <f t="shared" si="2"/>
        <v>66</v>
      </c>
      <c r="B28" s="46">
        <f t="shared" si="3"/>
        <v>800</v>
      </c>
      <c r="C28" s="46">
        <f t="shared" ref="C28:C62" si="9">C27*((1+$W$5-$W$6)/(1+$W$4))</f>
        <v>418.47779481825262</v>
      </c>
      <c r="D28" s="46">
        <f>D27*((1+$W$5-$W$6)/(1+$W$4))+DC!$D$6*W11</f>
        <v>582.14072715710381</v>
      </c>
      <c r="E28" s="46">
        <f t="shared" ref="E28:H62" si="10">B28</f>
        <v>800</v>
      </c>
      <c r="F28" s="46">
        <f t="shared" si="10"/>
        <v>418.47779481825262</v>
      </c>
      <c r="G28" s="46">
        <f t="shared" si="10"/>
        <v>582.14072715710381</v>
      </c>
      <c r="H28" s="46">
        <f t="shared" si="10"/>
        <v>800</v>
      </c>
      <c r="I28" s="46">
        <f>G28</f>
        <v>582.14072715710381</v>
      </c>
      <c r="J28" s="51">
        <f t="shared" si="1"/>
        <v>0.47690275647718422</v>
      </c>
      <c r="K28" s="96">
        <f t="shared" si="0"/>
        <v>0.27232409105362021</v>
      </c>
      <c r="L28" s="51">
        <f>(SUM($B$2:B28)-SUM($D$2:D28))/SUM($B$2:B28)</f>
        <v>0.43490937521769024</v>
      </c>
      <c r="M28" s="46">
        <f t="shared" ref="M28:M62" si="11">B28-D28</f>
        <v>217.85927284289619</v>
      </c>
      <c r="N28" s="46">
        <f>M28+N27</f>
        <v>217.85927284289619</v>
      </c>
      <c r="O28" s="55">
        <f>3*M28</f>
        <v>653.57781852868857</v>
      </c>
      <c r="P28" s="54">
        <f t="shared" ref="P28:P62" si="12">B28-C28</f>
        <v>381.52220518174738</v>
      </c>
      <c r="Q28" s="54">
        <f>P28</f>
        <v>381.52220518174738</v>
      </c>
      <c r="R28" s="55">
        <f>3*P28</f>
        <v>1144.5666155452423</v>
      </c>
      <c r="S28" s="65">
        <f>M28+O28</f>
        <v>871.43709137158476</v>
      </c>
      <c r="U28" s="58"/>
      <c r="V28" s="58"/>
      <c r="W28" s="58"/>
      <c r="X28" s="58"/>
      <c r="AE28" s="12">
        <f t="shared" si="8"/>
        <v>50</v>
      </c>
      <c r="AF28" s="12">
        <f t="shared" si="8"/>
        <v>100</v>
      </c>
      <c r="AG28" s="12">
        <f t="shared" si="8"/>
        <v>150</v>
      </c>
      <c r="AH28" s="12">
        <f t="shared" si="8"/>
        <v>200</v>
      </c>
      <c r="AI28" s="12">
        <f t="shared" si="8"/>
        <v>350</v>
      </c>
    </row>
    <row r="29" spans="1:38" x14ac:dyDescent="0.2">
      <c r="A29" s="12">
        <f t="shared" si="2"/>
        <v>67</v>
      </c>
      <c r="B29" s="40">
        <f t="shared" si="3"/>
        <v>800</v>
      </c>
      <c r="C29" s="40">
        <f t="shared" si="9"/>
        <v>416.43643972157827</v>
      </c>
      <c r="D29" s="40">
        <f>(D28-DC!$D$6*$W$11)*((1+$W$5-$W$6)/(1+$W$4))+DC!$D$6*$W$11</f>
        <v>580.09937206042946</v>
      </c>
      <c r="E29" s="40">
        <f t="shared" si="10"/>
        <v>800</v>
      </c>
      <c r="F29" s="40">
        <f t="shared" si="10"/>
        <v>416.43643972157827</v>
      </c>
      <c r="G29" s="40">
        <f t="shared" si="10"/>
        <v>580.09937206042946</v>
      </c>
      <c r="H29" s="40">
        <f t="shared" si="10"/>
        <v>800</v>
      </c>
      <c r="I29" s="40">
        <f>G29</f>
        <v>580.09937206042946</v>
      </c>
      <c r="J29" s="50">
        <f t="shared" si="1"/>
        <v>0.47945445034802714</v>
      </c>
      <c r="K29" s="50">
        <f t="shared" si="0"/>
        <v>0.27487578492446318</v>
      </c>
      <c r="L29" s="50">
        <f>(SUM($B$2:B29)-SUM($D$2:D29))/SUM($B$2:B29)</f>
        <v>0.42919388985007501</v>
      </c>
      <c r="M29" s="40">
        <f t="shared" si="11"/>
        <v>219.90062793957054</v>
      </c>
      <c r="N29" s="40">
        <f>M29+N28</f>
        <v>437.75990078246673</v>
      </c>
      <c r="P29" s="54">
        <f t="shared" si="12"/>
        <v>383.56356027842173</v>
      </c>
      <c r="Q29" s="54">
        <f>P29+Q28</f>
        <v>765.08576546016911</v>
      </c>
      <c r="S29" s="65">
        <f>M29</f>
        <v>219.90062793957054</v>
      </c>
      <c r="U29" s="58"/>
      <c r="V29" s="58"/>
      <c r="W29" s="58"/>
      <c r="X29" s="58"/>
      <c r="AE29" s="12">
        <f t="shared" si="8"/>
        <v>50</v>
      </c>
      <c r="AF29" s="12">
        <f t="shared" si="8"/>
        <v>100</v>
      </c>
      <c r="AG29" s="12">
        <f t="shared" si="8"/>
        <v>150</v>
      </c>
      <c r="AH29" s="12">
        <f t="shared" si="8"/>
        <v>200</v>
      </c>
      <c r="AI29" s="12">
        <f t="shared" si="8"/>
        <v>350</v>
      </c>
    </row>
    <row r="30" spans="1:38" x14ac:dyDescent="0.2">
      <c r="A30" s="12">
        <f t="shared" si="2"/>
        <v>68</v>
      </c>
      <c r="B30" s="40">
        <f t="shared" si="3"/>
        <v>800</v>
      </c>
      <c r="C30" s="40">
        <f t="shared" si="9"/>
        <v>414.40504245464376</v>
      </c>
      <c r="D30" s="40">
        <f>(D29-DC!$D$6*$W$11)*((1+$W$5-$W$6)/(1+$W$4))+DC!$D$6*$W$11</f>
        <v>578.06797479349495</v>
      </c>
      <c r="E30" s="40">
        <f t="shared" si="10"/>
        <v>800</v>
      </c>
      <c r="F30" s="40">
        <f t="shared" si="10"/>
        <v>414.40504245464376</v>
      </c>
      <c r="G30" s="40">
        <f t="shared" si="10"/>
        <v>578.06797479349495</v>
      </c>
      <c r="H30" s="40">
        <f t="shared" si="10"/>
        <v>800</v>
      </c>
      <c r="I30" s="40">
        <f t="shared" ref="I30:I48" si="13">G30</f>
        <v>578.06797479349495</v>
      </c>
      <c r="J30" s="50">
        <f t="shared" si="1"/>
        <v>0.4819936969316953</v>
      </c>
      <c r="K30" s="50">
        <f t="shared" si="0"/>
        <v>0.27741503150813129</v>
      </c>
      <c r="L30" s="50">
        <f>(SUM($B$2:B30)-SUM($D$2:D30))/SUM($B$2:B30)</f>
        <v>0.42396013611414585</v>
      </c>
      <c r="M30" s="40">
        <f t="shared" si="11"/>
        <v>221.93202520650505</v>
      </c>
      <c r="N30" s="40">
        <f t="shared" ref="N30:N33" si="14">M30+N29</f>
        <v>659.69192598897178</v>
      </c>
      <c r="P30" s="54">
        <f t="shared" si="12"/>
        <v>385.59495754535624</v>
      </c>
      <c r="Q30" s="54">
        <f t="shared" ref="Q30:Q48" si="15">P30+Q29</f>
        <v>1150.6807230055254</v>
      </c>
      <c r="S30" s="65">
        <f t="shared" ref="S30:S48" si="16">M30</f>
        <v>221.93202520650505</v>
      </c>
      <c r="U30" s="58"/>
      <c r="V30" s="58"/>
      <c r="W30" s="58"/>
      <c r="X30" s="58"/>
      <c r="AE30" s="12">
        <f t="shared" si="8"/>
        <v>50</v>
      </c>
      <c r="AF30" s="12">
        <f t="shared" si="8"/>
        <v>100</v>
      </c>
      <c r="AG30" s="12">
        <f t="shared" si="8"/>
        <v>150</v>
      </c>
      <c r="AH30" s="12">
        <f t="shared" si="8"/>
        <v>200</v>
      </c>
      <c r="AI30" s="12">
        <f t="shared" si="8"/>
        <v>350</v>
      </c>
    </row>
    <row r="31" spans="1:38" x14ac:dyDescent="0.2">
      <c r="A31" s="12">
        <f t="shared" si="2"/>
        <v>69</v>
      </c>
      <c r="B31" s="40">
        <f t="shared" si="3"/>
        <v>800</v>
      </c>
      <c r="C31" s="40">
        <f t="shared" si="9"/>
        <v>412.38355444266995</v>
      </c>
      <c r="D31" s="40">
        <f>(D30-DC!$D$6*$W$11)*((1+$W$5-$W$6)/(1+$W$4))+DC!$D$6*$W$11</f>
        <v>576.04648678152114</v>
      </c>
      <c r="E31" s="40">
        <f t="shared" si="10"/>
        <v>800</v>
      </c>
      <c r="F31" s="40">
        <f t="shared" si="10"/>
        <v>412.38355444266995</v>
      </c>
      <c r="G31" s="40">
        <f t="shared" si="10"/>
        <v>576.04648678152114</v>
      </c>
      <c r="H31" s="40">
        <f t="shared" si="10"/>
        <v>800</v>
      </c>
      <c r="I31" s="40">
        <f t="shared" si="13"/>
        <v>576.04648678152114</v>
      </c>
      <c r="J31" s="50">
        <f t="shared" si="1"/>
        <v>0.48452055694666257</v>
      </c>
      <c r="K31" s="50">
        <f t="shared" si="0"/>
        <v>0.27994189152309856</v>
      </c>
      <c r="L31" s="50">
        <f>(SUM($B$2:B31)-SUM($D$2:D31))/SUM($B$2:B31)</f>
        <v>0.419159527961111</v>
      </c>
      <c r="M31" s="40">
        <f t="shared" si="11"/>
        <v>223.95351321847886</v>
      </c>
      <c r="N31" s="40">
        <f t="shared" si="14"/>
        <v>883.64543920745064</v>
      </c>
      <c r="P31" s="54">
        <f t="shared" si="12"/>
        <v>387.61644555733005</v>
      </c>
      <c r="Q31" s="54">
        <f t="shared" si="15"/>
        <v>1538.2971685628554</v>
      </c>
      <c r="S31" s="65">
        <f t="shared" si="16"/>
        <v>223.95351321847886</v>
      </c>
      <c r="U31" s="58"/>
      <c r="V31" s="58"/>
      <c r="W31" s="58"/>
      <c r="X31" s="58"/>
      <c r="AE31" s="12">
        <f t="shared" si="8"/>
        <v>50</v>
      </c>
      <c r="AF31" s="12">
        <f t="shared" si="8"/>
        <v>100</v>
      </c>
      <c r="AG31" s="12">
        <f t="shared" si="8"/>
        <v>150</v>
      </c>
      <c r="AH31" s="12">
        <f t="shared" si="8"/>
        <v>200</v>
      </c>
      <c r="AI31" s="12">
        <f t="shared" si="8"/>
        <v>350</v>
      </c>
    </row>
    <row r="32" spans="1:38" x14ac:dyDescent="0.2">
      <c r="A32" s="12">
        <f t="shared" si="2"/>
        <v>70</v>
      </c>
      <c r="B32" s="40">
        <f t="shared" si="3"/>
        <v>800</v>
      </c>
      <c r="C32" s="40">
        <f t="shared" si="9"/>
        <v>410.37192734782769</v>
      </c>
      <c r="D32" s="40">
        <f>(D31-DC!$D$6*$W$11)*((1+$W$5-$W$6)/(1+$W$4))+DC!$D$6*$W$11</f>
        <v>574.03485968667894</v>
      </c>
      <c r="E32" s="40">
        <f t="shared" si="10"/>
        <v>800</v>
      </c>
      <c r="F32" s="40">
        <f t="shared" si="10"/>
        <v>410.37192734782769</v>
      </c>
      <c r="G32" s="40">
        <f t="shared" si="10"/>
        <v>574.03485968667894</v>
      </c>
      <c r="H32" s="40">
        <f t="shared" si="10"/>
        <v>800</v>
      </c>
      <c r="I32" s="40">
        <f t="shared" si="13"/>
        <v>574.03485968667894</v>
      </c>
      <c r="J32" s="50">
        <f t="shared" si="1"/>
        <v>0.4870350908152154</v>
      </c>
      <c r="K32" s="50">
        <f t="shared" si="0"/>
        <v>0.28245642539165133</v>
      </c>
      <c r="L32" s="50">
        <f>(SUM($B$2:B32)-SUM($D$2:D32))/SUM($B$2:B32)</f>
        <v>0.41474975045887036</v>
      </c>
      <c r="M32" s="40">
        <f t="shared" si="11"/>
        <v>225.96514031332106</v>
      </c>
      <c r="N32" s="40">
        <f t="shared" si="14"/>
        <v>1109.6105795207718</v>
      </c>
      <c r="P32" s="54">
        <f t="shared" si="12"/>
        <v>389.62807265217231</v>
      </c>
      <c r="Q32" s="54">
        <f t="shared" si="15"/>
        <v>1927.9252412150277</v>
      </c>
      <c r="S32" s="65">
        <f t="shared" si="16"/>
        <v>225.96514031332106</v>
      </c>
      <c r="U32" s="58"/>
      <c r="V32" s="58"/>
      <c r="W32" s="58"/>
      <c r="X32" s="58"/>
      <c r="AE32" s="12">
        <f t="shared" si="8"/>
        <v>50</v>
      </c>
      <c r="AF32" s="12">
        <f t="shared" si="8"/>
        <v>100</v>
      </c>
      <c r="AG32" s="12">
        <f t="shared" si="8"/>
        <v>150</v>
      </c>
      <c r="AH32" s="12">
        <f t="shared" si="8"/>
        <v>200</v>
      </c>
      <c r="AI32" s="12">
        <f t="shared" si="8"/>
        <v>350</v>
      </c>
      <c r="AL32" s="12">
        <f>AK12</f>
        <v>1100</v>
      </c>
    </row>
    <row r="33" spans="1:38" x14ac:dyDescent="0.2">
      <c r="A33" s="12">
        <f t="shared" si="2"/>
        <v>71</v>
      </c>
      <c r="B33" s="40">
        <f t="shared" si="3"/>
        <v>800</v>
      </c>
      <c r="C33" s="40">
        <f t="shared" si="9"/>
        <v>408.37011306808222</v>
      </c>
      <c r="D33" s="40">
        <f>(D32-DC!$D$6*$W$11)*((1+$W$5-$W$6)/(1+$W$4))+DC!$D$6*$W$11</f>
        <v>572.03304540693352</v>
      </c>
      <c r="E33" s="40">
        <f t="shared" si="10"/>
        <v>800</v>
      </c>
      <c r="F33" s="40">
        <f t="shared" si="10"/>
        <v>408.37011306808222</v>
      </c>
      <c r="G33" s="40">
        <f t="shared" si="10"/>
        <v>572.03304540693352</v>
      </c>
      <c r="H33" s="40">
        <f t="shared" si="10"/>
        <v>800</v>
      </c>
      <c r="I33" s="40">
        <f t="shared" si="13"/>
        <v>572.03304540693352</v>
      </c>
      <c r="J33" s="50">
        <f t="shared" si="1"/>
        <v>0.48953735866489723</v>
      </c>
      <c r="K33" s="50">
        <f t="shared" si="0"/>
        <v>0.28495869324133311</v>
      </c>
      <c r="L33" s="50">
        <f>(SUM($B$2:B33)-SUM($D$2:D33))/SUM($B$2:B33)</f>
        <v>0.41069377992082229</v>
      </c>
      <c r="M33" s="40">
        <f t="shared" si="11"/>
        <v>227.96695459306648</v>
      </c>
      <c r="N33" s="40">
        <f t="shared" si="14"/>
        <v>1337.5775341138383</v>
      </c>
      <c r="P33" s="54">
        <f t="shared" si="12"/>
        <v>391.62988693191778</v>
      </c>
      <c r="Q33" s="54">
        <f t="shared" si="15"/>
        <v>2319.5551281469452</v>
      </c>
      <c r="S33" s="65">
        <f t="shared" si="16"/>
        <v>227.96695459306648</v>
      </c>
      <c r="U33" s="58"/>
      <c r="V33" s="58"/>
      <c r="W33" s="58"/>
      <c r="X33" s="58"/>
      <c r="AE33" s="12">
        <f t="shared" si="8"/>
        <v>50</v>
      </c>
      <c r="AF33" s="12">
        <f t="shared" si="8"/>
        <v>100</v>
      </c>
      <c r="AG33" s="12">
        <f t="shared" si="8"/>
        <v>150</v>
      </c>
      <c r="AH33" s="12">
        <f t="shared" si="8"/>
        <v>200</v>
      </c>
      <c r="AI33" s="12">
        <f t="shared" si="8"/>
        <v>350</v>
      </c>
      <c r="AL33" s="12">
        <f t="shared" ref="AL33:AL42" si="17">AK13</f>
        <v>1100</v>
      </c>
    </row>
    <row r="34" spans="1:38" x14ac:dyDescent="0.2">
      <c r="A34" s="12">
        <f t="shared" si="2"/>
        <v>72</v>
      </c>
      <c r="B34" s="40">
        <f t="shared" si="3"/>
        <v>800</v>
      </c>
      <c r="C34" s="40">
        <f t="shared" si="9"/>
        <v>406.37806373604286</v>
      </c>
      <c r="D34" s="40">
        <f>(D33-DC!$D$6*$W$11)*((1+$W$5-$W$6)/(1+$W$4))+DC!$D$6*$W$11</f>
        <v>570.04099607489422</v>
      </c>
      <c r="E34" s="40">
        <f t="shared" si="10"/>
        <v>800</v>
      </c>
      <c r="F34" s="40">
        <f t="shared" si="10"/>
        <v>406.37806373604286</v>
      </c>
      <c r="G34" s="40">
        <f t="shared" si="10"/>
        <v>570.04099607489422</v>
      </c>
      <c r="H34" s="40">
        <f t="shared" si="10"/>
        <v>800</v>
      </c>
      <c r="I34" s="40">
        <f t="shared" si="13"/>
        <v>570.04099607489422</v>
      </c>
      <c r="J34" s="50">
        <f t="shared" si="1"/>
        <v>0.4920274203299464</v>
      </c>
      <c r="K34" s="50">
        <f t="shared" si="0"/>
        <v>0.28744875490638222</v>
      </c>
      <c r="L34" s="50">
        <f>(SUM($B$2:B34)-SUM($D$2:D34))/SUM($B$2:B34)</f>
        <v>0.406959082193112</v>
      </c>
      <c r="M34" s="40">
        <f t="shared" si="11"/>
        <v>229.95900392510578</v>
      </c>
      <c r="N34" s="40">
        <f>M34+N33</f>
        <v>1567.5365380389439</v>
      </c>
      <c r="P34" s="54">
        <f t="shared" si="12"/>
        <v>393.62193626395714</v>
      </c>
      <c r="Q34" s="54">
        <f t="shared" si="15"/>
        <v>2713.1770644109024</v>
      </c>
      <c r="S34" s="65">
        <f t="shared" si="16"/>
        <v>229.95900392510578</v>
      </c>
      <c r="U34" s="58"/>
      <c r="V34" s="58"/>
      <c r="W34" s="58"/>
      <c r="X34" s="58"/>
      <c r="AE34" s="12">
        <f t="shared" si="8"/>
        <v>50</v>
      </c>
      <c r="AF34" s="12">
        <f t="shared" si="8"/>
        <v>100</v>
      </c>
      <c r="AG34" s="12">
        <f t="shared" si="8"/>
        <v>150</v>
      </c>
      <c r="AH34" s="12">
        <f t="shared" si="8"/>
        <v>200</v>
      </c>
      <c r="AI34" s="12">
        <f t="shared" si="8"/>
        <v>350</v>
      </c>
      <c r="AL34" s="12">
        <f t="shared" si="17"/>
        <v>1100</v>
      </c>
    </row>
    <row r="35" spans="1:38" x14ac:dyDescent="0.2">
      <c r="A35" s="12">
        <f t="shared" si="2"/>
        <v>73</v>
      </c>
      <c r="B35" s="40">
        <f t="shared" si="3"/>
        <v>800</v>
      </c>
      <c r="C35" s="40">
        <f t="shared" si="9"/>
        <v>404.39573171781831</v>
      </c>
      <c r="D35" s="40">
        <f>(D34-DC!$D$6*$W$11)*((1+$W$5-$W$6)/(1+$W$4))+DC!$D$6*$W$11</f>
        <v>568.05866405666973</v>
      </c>
      <c r="E35" s="40">
        <f t="shared" si="10"/>
        <v>800</v>
      </c>
      <c r="F35" s="40">
        <f t="shared" si="10"/>
        <v>404.39573171781831</v>
      </c>
      <c r="G35" s="40">
        <f t="shared" si="10"/>
        <v>568.05866405666973</v>
      </c>
      <c r="H35" s="40">
        <f t="shared" si="10"/>
        <v>800</v>
      </c>
      <c r="I35" s="40">
        <f t="shared" si="13"/>
        <v>568.05866405666973</v>
      </c>
      <c r="J35" s="50">
        <f t="shared" si="1"/>
        <v>0.49450533535272712</v>
      </c>
      <c r="K35" s="50">
        <f t="shared" si="0"/>
        <v>0.28992666992916283</v>
      </c>
      <c r="L35" s="50">
        <f>(SUM($B$2:B35)-SUM($D$2:D35))/SUM($B$2:B35)</f>
        <v>0.40351695242064289</v>
      </c>
      <c r="M35" s="40">
        <f t="shared" si="11"/>
        <v>231.94133594333027</v>
      </c>
      <c r="N35" s="40">
        <f t="shared" ref="N35:N62" si="18">M35+N34</f>
        <v>1799.4778739822741</v>
      </c>
      <c r="P35" s="54">
        <f t="shared" si="12"/>
        <v>395.60426828218169</v>
      </c>
      <c r="Q35" s="54">
        <f t="shared" si="15"/>
        <v>3108.7813326930841</v>
      </c>
      <c r="S35" s="65">
        <f t="shared" si="16"/>
        <v>231.94133594333027</v>
      </c>
      <c r="U35" s="58"/>
      <c r="V35" s="58"/>
      <c r="W35" s="58"/>
      <c r="X35" s="58"/>
      <c r="AE35" s="12">
        <f t="shared" si="8"/>
        <v>50</v>
      </c>
      <c r="AF35" s="12">
        <f t="shared" si="8"/>
        <v>100</v>
      </c>
      <c r="AG35" s="12">
        <f t="shared" si="8"/>
        <v>150</v>
      </c>
      <c r="AH35" s="12">
        <f t="shared" si="8"/>
        <v>200</v>
      </c>
      <c r="AI35" s="12">
        <f t="shared" si="8"/>
        <v>350</v>
      </c>
      <c r="AL35" s="12">
        <f t="shared" si="17"/>
        <v>1100</v>
      </c>
    </row>
    <row r="36" spans="1:38" x14ac:dyDescent="0.2">
      <c r="A36" s="12">
        <f t="shared" si="2"/>
        <v>74</v>
      </c>
      <c r="B36" s="40">
        <f t="shared" si="3"/>
        <v>800</v>
      </c>
      <c r="C36" s="40">
        <f t="shared" si="9"/>
        <v>402.42306961187779</v>
      </c>
      <c r="D36" s="40">
        <f>(D35-DC!$D$6*$W$11)*((1+$W$5-$W$6)/(1+$W$4))+DC!$D$6*$W$11</f>
        <v>566.08600195072927</v>
      </c>
      <c r="E36" s="40">
        <f t="shared" si="10"/>
        <v>800</v>
      </c>
      <c r="F36" s="40">
        <f t="shared" si="10"/>
        <v>402.42306961187779</v>
      </c>
      <c r="G36" s="40">
        <f t="shared" si="10"/>
        <v>566.08600195072927</v>
      </c>
      <c r="H36" s="40">
        <f t="shared" si="10"/>
        <v>800</v>
      </c>
      <c r="I36" s="40">
        <f t="shared" si="13"/>
        <v>566.08600195072927</v>
      </c>
      <c r="J36" s="50">
        <f t="shared" si="1"/>
        <v>0.49697116298515276</v>
      </c>
      <c r="K36" s="50">
        <f t="shared" si="0"/>
        <v>0.29239249756158842</v>
      </c>
      <c r="L36" s="50">
        <f>(SUM($B$2:B36)-SUM($D$2:D36))/SUM($B$2:B36)</f>
        <v>0.4003419679960985</v>
      </c>
      <c r="M36" s="40">
        <f t="shared" si="11"/>
        <v>233.91399804927073</v>
      </c>
      <c r="N36" s="40">
        <f t="shared" si="18"/>
        <v>2033.3918720315448</v>
      </c>
      <c r="P36" s="54">
        <f t="shared" si="12"/>
        <v>397.57693038812221</v>
      </c>
      <c r="Q36" s="54">
        <f t="shared" si="15"/>
        <v>3506.3582630812061</v>
      </c>
      <c r="S36" s="65">
        <f t="shared" si="16"/>
        <v>233.91399804927073</v>
      </c>
      <c r="U36" s="58"/>
      <c r="V36" s="58"/>
      <c r="W36" s="58"/>
      <c r="X36" s="58"/>
      <c r="AE36" s="12">
        <f t="shared" ref="AE36:AI51" si="19">AE35</f>
        <v>50</v>
      </c>
      <c r="AF36" s="12">
        <f t="shared" si="19"/>
        <v>100</v>
      </c>
      <c r="AG36" s="12">
        <f t="shared" si="19"/>
        <v>150</v>
      </c>
      <c r="AH36" s="12">
        <f t="shared" si="19"/>
        <v>200</v>
      </c>
      <c r="AI36" s="12">
        <f t="shared" si="19"/>
        <v>350</v>
      </c>
      <c r="AL36" s="12">
        <f t="shared" si="17"/>
        <v>1100</v>
      </c>
    </row>
    <row r="37" spans="1:38" x14ac:dyDescent="0.2">
      <c r="A37" s="12">
        <f t="shared" si="2"/>
        <v>75</v>
      </c>
      <c r="B37" s="40">
        <f t="shared" si="3"/>
        <v>800</v>
      </c>
      <c r="C37" s="40">
        <f t="shared" si="9"/>
        <v>400.46003024791747</v>
      </c>
      <c r="D37" s="40">
        <f>(D36-DC!$D$6*$W$11)*((1+$W$5-$W$6)/(1+$W$4))+DC!$D$6*$W$11</f>
        <v>564.12296258676895</v>
      </c>
      <c r="E37" s="40">
        <f t="shared" si="10"/>
        <v>800</v>
      </c>
      <c r="F37" s="40">
        <f t="shared" si="10"/>
        <v>400.46003024791747</v>
      </c>
      <c r="G37" s="40">
        <f t="shared" si="10"/>
        <v>564.12296258676895</v>
      </c>
      <c r="H37" s="40">
        <f t="shared" si="10"/>
        <v>800</v>
      </c>
      <c r="I37" s="40">
        <f t="shared" si="13"/>
        <v>564.12296258676895</v>
      </c>
      <c r="J37" s="50">
        <f t="shared" si="1"/>
        <v>0.49942496219010318</v>
      </c>
      <c r="K37" s="50">
        <f t="shared" si="0"/>
        <v>0.29484629676653884</v>
      </c>
      <c r="L37" s="50">
        <f>(SUM($B$2:B37)-SUM($D$2:D37))/SUM($B$2:B37)</f>
        <v>0.39741153268416635</v>
      </c>
      <c r="M37" s="40">
        <f t="shared" si="11"/>
        <v>235.87703741323105</v>
      </c>
      <c r="N37" s="40">
        <f t="shared" si="18"/>
        <v>2269.268909444776</v>
      </c>
      <c r="P37" s="54">
        <f t="shared" si="12"/>
        <v>399.53996975208253</v>
      </c>
      <c r="Q37" s="54">
        <f t="shared" si="15"/>
        <v>3905.8982328332886</v>
      </c>
      <c r="S37" s="65">
        <f t="shared" si="16"/>
        <v>235.87703741323105</v>
      </c>
      <c r="U37" s="58"/>
      <c r="V37" s="58"/>
      <c r="W37" s="58"/>
      <c r="X37" s="58"/>
      <c r="AE37" s="12">
        <f t="shared" si="19"/>
        <v>50</v>
      </c>
      <c r="AF37" s="12">
        <f t="shared" si="19"/>
        <v>100</v>
      </c>
      <c r="AG37" s="12">
        <f t="shared" si="19"/>
        <v>150</v>
      </c>
      <c r="AH37" s="12">
        <f t="shared" si="19"/>
        <v>200</v>
      </c>
      <c r="AI37" s="12">
        <f t="shared" si="19"/>
        <v>350</v>
      </c>
      <c r="AL37" s="12">
        <f t="shared" si="17"/>
        <v>1100</v>
      </c>
    </row>
    <row r="38" spans="1:38" x14ac:dyDescent="0.2">
      <c r="A38" s="12">
        <f t="shared" si="2"/>
        <v>76</v>
      </c>
      <c r="B38" s="40">
        <f t="shared" si="3"/>
        <v>800</v>
      </c>
      <c r="C38" s="40">
        <f t="shared" si="9"/>
        <v>398.50656668573254</v>
      </c>
      <c r="D38" s="40">
        <f>(D37-DC!$D$6*$W$11)*((1+$W$5-$W$6)/(1+$W$4))+DC!$D$6*$W$11</f>
        <v>562.16949902458407</v>
      </c>
      <c r="E38" s="40">
        <f t="shared" si="10"/>
        <v>800</v>
      </c>
      <c r="F38" s="40">
        <f t="shared" si="10"/>
        <v>398.50656668573254</v>
      </c>
      <c r="G38" s="40">
        <f t="shared" si="10"/>
        <v>562.16949902458407</v>
      </c>
      <c r="H38" s="40">
        <f t="shared" si="10"/>
        <v>800</v>
      </c>
      <c r="I38" s="40">
        <f t="shared" si="13"/>
        <v>562.16949902458407</v>
      </c>
      <c r="J38" s="50">
        <f t="shared" si="1"/>
        <v>0.50186679164283432</v>
      </c>
      <c r="K38" s="50">
        <f t="shared" si="0"/>
        <v>0.29728812621926992</v>
      </c>
      <c r="L38" s="50">
        <f>(SUM($B$2:B38)-SUM($D$2:D38))/SUM($B$2:B38)</f>
        <v>0.39470549467160154</v>
      </c>
      <c r="M38" s="40">
        <f t="shared" si="11"/>
        <v>237.83050097541593</v>
      </c>
      <c r="N38" s="40">
        <f t="shared" si="18"/>
        <v>2507.0994104201918</v>
      </c>
      <c r="P38" s="54">
        <f t="shared" si="12"/>
        <v>401.49343331426746</v>
      </c>
      <c r="Q38" s="54">
        <f t="shared" si="15"/>
        <v>4307.391666147556</v>
      </c>
      <c r="S38" s="65">
        <f t="shared" si="16"/>
        <v>237.83050097541593</v>
      </c>
      <c r="U38" s="58"/>
      <c r="V38" s="58"/>
      <c r="W38" s="58"/>
      <c r="X38" s="58"/>
      <c r="AE38" s="12">
        <f t="shared" si="19"/>
        <v>50</v>
      </c>
      <c r="AF38" s="12">
        <f t="shared" si="19"/>
        <v>100</v>
      </c>
      <c r="AG38" s="12">
        <f t="shared" si="19"/>
        <v>150</v>
      </c>
      <c r="AH38" s="12">
        <f t="shared" si="19"/>
        <v>200</v>
      </c>
      <c r="AI38" s="12">
        <f t="shared" si="19"/>
        <v>350</v>
      </c>
      <c r="AL38" s="12">
        <f t="shared" si="17"/>
        <v>1100</v>
      </c>
    </row>
    <row r="39" spans="1:38" x14ac:dyDescent="0.2">
      <c r="A39" s="12">
        <f t="shared" si="2"/>
        <v>77</v>
      </c>
      <c r="B39" s="40">
        <f t="shared" si="3"/>
        <v>800</v>
      </c>
      <c r="C39" s="40">
        <f t="shared" si="9"/>
        <v>396.56263221409483</v>
      </c>
      <c r="D39" s="40">
        <f>(D38-DC!$D$6*$W$11)*((1+$W$5-$W$6)/(1+$W$4))+DC!$D$6*$W$11</f>
        <v>560.22556455294637</v>
      </c>
      <c r="E39" s="40">
        <f t="shared" si="10"/>
        <v>800</v>
      </c>
      <c r="F39" s="40">
        <f t="shared" si="10"/>
        <v>396.56263221409483</v>
      </c>
      <c r="G39" s="40">
        <f t="shared" si="10"/>
        <v>560.22556455294637</v>
      </c>
      <c r="H39" s="40">
        <f t="shared" si="10"/>
        <v>800</v>
      </c>
      <c r="I39" s="40">
        <f t="shared" si="13"/>
        <v>560.22556455294637</v>
      </c>
      <c r="J39" s="50">
        <f t="shared" si="1"/>
        <v>0.5042967097323815</v>
      </c>
      <c r="K39" s="50">
        <f t="shared" si="0"/>
        <v>0.29971804430881704</v>
      </c>
      <c r="L39" s="50">
        <f>(SUM($B$2:B39)-SUM($D$2:D39))/SUM($B$2:B39)</f>
        <v>0.39220582492521244</v>
      </c>
      <c r="M39" s="40">
        <f t="shared" si="11"/>
        <v>239.77443544705363</v>
      </c>
      <c r="N39" s="40">
        <f t="shared" si="18"/>
        <v>2746.8738458672456</v>
      </c>
      <c r="P39" s="54">
        <f t="shared" si="12"/>
        <v>403.43736778590517</v>
      </c>
      <c r="Q39" s="54">
        <f t="shared" si="15"/>
        <v>4710.8290339334608</v>
      </c>
      <c r="S39" s="65">
        <f t="shared" si="16"/>
        <v>239.77443544705363</v>
      </c>
      <c r="U39" s="58"/>
      <c r="V39" s="58"/>
      <c r="W39" s="58"/>
      <c r="X39" s="58"/>
      <c r="AE39" s="12">
        <f t="shared" si="19"/>
        <v>50</v>
      </c>
      <c r="AF39" s="12">
        <f t="shared" si="19"/>
        <v>100</v>
      </c>
      <c r="AG39" s="12">
        <f t="shared" si="19"/>
        <v>150</v>
      </c>
      <c r="AH39" s="12">
        <f t="shared" si="19"/>
        <v>200</v>
      </c>
      <c r="AI39" s="12">
        <f t="shared" si="19"/>
        <v>350</v>
      </c>
      <c r="AL39" s="12">
        <f t="shared" si="17"/>
        <v>1100</v>
      </c>
    </row>
    <row r="40" spans="1:38" x14ac:dyDescent="0.2">
      <c r="A40" s="12">
        <f t="shared" si="2"/>
        <v>78</v>
      </c>
      <c r="B40" s="40">
        <f t="shared" si="3"/>
        <v>800</v>
      </c>
      <c r="C40" s="40">
        <f t="shared" si="9"/>
        <v>394.6281803496359</v>
      </c>
      <c r="D40" s="40">
        <f>(D39-DC!$D$6*$W$11)*((1+$W$5-$W$6)/(1+$W$4))+DC!$D$6*$W$11</f>
        <v>558.29111268848749</v>
      </c>
      <c r="E40" s="40">
        <f t="shared" si="10"/>
        <v>800</v>
      </c>
      <c r="F40" s="40">
        <f t="shared" si="10"/>
        <v>394.6281803496359</v>
      </c>
      <c r="G40" s="40">
        <f t="shared" si="10"/>
        <v>558.29111268848749</v>
      </c>
      <c r="H40" s="40">
        <f t="shared" si="10"/>
        <v>800</v>
      </c>
      <c r="I40" s="40">
        <f t="shared" si="13"/>
        <v>558.29111268848749</v>
      </c>
      <c r="J40" s="50">
        <f t="shared" si="1"/>
        <v>0.50671477456295511</v>
      </c>
      <c r="K40" s="50">
        <f t="shared" si="0"/>
        <v>0.30213610913939065</v>
      </c>
      <c r="L40" s="50">
        <f>(SUM($B$2:B40)-SUM($D$2:D40))/SUM($B$2:B40)</f>
        <v>0.38989634503326831</v>
      </c>
      <c r="M40" s="40">
        <f t="shared" si="11"/>
        <v>241.70888731151251</v>
      </c>
      <c r="N40" s="40">
        <f t="shared" si="18"/>
        <v>2988.5827331787582</v>
      </c>
      <c r="P40" s="54">
        <f t="shared" si="12"/>
        <v>405.3718196503641</v>
      </c>
      <c r="Q40" s="54">
        <f t="shared" si="15"/>
        <v>5116.2008535838249</v>
      </c>
      <c r="S40" s="65">
        <f t="shared" si="16"/>
        <v>241.70888731151251</v>
      </c>
      <c r="U40" s="58"/>
      <c r="V40" s="58"/>
      <c r="W40" s="58"/>
      <c r="X40" s="58"/>
      <c r="AE40" s="12">
        <f t="shared" si="19"/>
        <v>50</v>
      </c>
      <c r="AF40" s="12">
        <f t="shared" si="19"/>
        <v>100</v>
      </c>
      <c r="AG40" s="12">
        <f t="shared" si="19"/>
        <v>150</v>
      </c>
      <c r="AH40" s="12">
        <f t="shared" si="19"/>
        <v>200</v>
      </c>
      <c r="AI40" s="12">
        <f t="shared" si="19"/>
        <v>350</v>
      </c>
      <c r="AL40" s="12">
        <f t="shared" si="17"/>
        <v>1100</v>
      </c>
    </row>
    <row r="41" spans="1:38" x14ac:dyDescent="0.2">
      <c r="A41" s="12">
        <f t="shared" si="2"/>
        <v>79</v>
      </c>
      <c r="B41" s="40">
        <f t="shared" si="3"/>
        <v>800</v>
      </c>
      <c r="C41" s="40">
        <f t="shared" si="9"/>
        <v>392.70316483573527</v>
      </c>
      <c r="D41" s="40">
        <f>(D40-DC!$D$6*$W$11)*((1+$W$5-$W$6)/(1+$W$4))+DC!$D$6*$W$11</f>
        <v>556.36609717458691</v>
      </c>
      <c r="E41" s="40">
        <f t="shared" si="10"/>
        <v>800</v>
      </c>
      <c r="F41" s="40">
        <f t="shared" si="10"/>
        <v>392.70316483573527</v>
      </c>
      <c r="G41" s="40">
        <f t="shared" si="10"/>
        <v>556.36609717458691</v>
      </c>
      <c r="H41" s="40">
        <f t="shared" si="10"/>
        <v>800</v>
      </c>
      <c r="I41" s="40">
        <f t="shared" si="13"/>
        <v>556.36609717458691</v>
      </c>
      <c r="J41" s="50">
        <f t="shared" si="1"/>
        <v>0.50912104395533087</v>
      </c>
      <c r="K41" s="50">
        <f t="shared" si="0"/>
        <v>0.30454237853176636</v>
      </c>
      <c r="L41" s="50">
        <f>(SUM($B$2:B41)-SUM($D$2:D41))/SUM($B$2:B41)</f>
        <v>0.38776249587073075</v>
      </c>
      <c r="M41" s="40">
        <f t="shared" si="11"/>
        <v>243.63390282541309</v>
      </c>
      <c r="N41" s="40">
        <f t="shared" si="18"/>
        <v>3232.2166360041711</v>
      </c>
      <c r="P41" s="54">
        <f t="shared" si="12"/>
        <v>407.29683516426473</v>
      </c>
      <c r="Q41" s="54">
        <f t="shared" si="15"/>
        <v>5523.4976887480898</v>
      </c>
      <c r="S41" s="65">
        <f t="shared" si="16"/>
        <v>243.63390282541309</v>
      </c>
      <c r="U41" s="58"/>
      <c r="V41" s="58"/>
      <c r="W41" s="58"/>
      <c r="X41" s="58"/>
      <c r="AE41" s="12">
        <f t="shared" si="19"/>
        <v>50</v>
      </c>
      <c r="AF41" s="12">
        <f t="shared" si="19"/>
        <v>100</v>
      </c>
      <c r="AG41" s="12">
        <f t="shared" si="19"/>
        <v>150</v>
      </c>
      <c r="AH41" s="12">
        <f t="shared" si="19"/>
        <v>200</v>
      </c>
      <c r="AI41" s="12">
        <f t="shared" si="19"/>
        <v>350</v>
      </c>
      <c r="AL41" s="12">
        <f t="shared" si="17"/>
        <v>1100</v>
      </c>
    </row>
    <row r="42" spans="1:38" x14ac:dyDescent="0.2">
      <c r="A42" s="12">
        <f t="shared" si="2"/>
        <v>80</v>
      </c>
      <c r="B42" s="40">
        <f t="shared" si="3"/>
        <v>800</v>
      </c>
      <c r="C42" s="40">
        <f t="shared" si="9"/>
        <v>390.78753964141464</v>
      </c>
      <c r="D42" s="40">
        <f>(D41-DC!$D$6*$W$11)*((1+$W$5-$W$6)/(1+$W$4))+DC!$D$6*$W$11</f>
        <v>554.45047198026634</v>
      </c>
      <c r="E42" s="40">
        <f t="shared" si="10"/>
        <v>800</v>
      </c>
      <c r="F42" s="40">
        <f t="shared" si="10"/>
        <v>390.78753964141464</v>
      </c>
      <c r="G42" s="40">
        <f t="shared" si="10"/>
        <v>554.45047198026634</v>
      </c>
      <c r="H42" s="40">
        <f t="shared" si="10"/>
        <v>800</v>
      </c>
      <c r="I42" s="40">
        <f t="shared" si="13"/>
        <v>554.45047198026634</v>
      </c>
      <c r="J42" s="50">
        <f t="shared" si="1"/>
        <v>0.51151557544823167</v>
      </c>
      <c r="K42" s="50">
        <f t="shared" si="0"/>
        <v>0.30693691002466705</v>
      </c>
      <c r="L42" s="50">
        <f>(SUM($B$2:B42)-SUM($D$2:D42))/SUM($B$2:B42)</f>
        <v>0.38579114011838767</v>
      </c>
      <c r="M42" s="40">
        <f t="shared" si="11"/>
        <v>245.54952801973366</v>
      </c>
      <c r="N42" s="40">
        <f t="shared" si="18"/>
        <v>3477.7661640239048</v>
      </c>
      <c r="P42" s="54">
        <f t="shared" si="12"/>
        <v>409.21246035858536</v>
      </c>
      <c r="Q42" s="54">
        <f t="shared" si="15"/>
        <v>5932.7101491066751</v>
      </c>
      <c r="S42" s="65">
        <f t="shared" si="16"/>
        <v>245.54952801973366</v>
      </c>
      <c r="U42" s="58"/>
      <c r="V42" s="58"/>
      <c r="W42" s="58"/>
      <c r="X42" s="58"/>
      <c r="AE42" s="12">
        <f t="shared" si="19"/>
        <v>50</v>
      </c>
      <c r="AF42" s="12">
        <f t="shared" si="19"/>
        <v>100</v>
      </c>
      <c r="AG42" s="12">
        <f t="shared" si="19"/>
        <v>150</v>
      </c>
      <c r="AH42" s="12">
        <f t="shared" si="19"/>
        <v>200</v>
      </c>
      <c r="AI42" s="12">
        <f t="shared" si="19"/>
        <v>350</v>
      </c>
      <c r="AL42" s="12">
        <f t="shared" si="17"/>
        <v>1100</v>
      </c>
    </row>
    <row r="43" spans="1:38" x14ac:dyDescent="0.2">
      <c r="A43" s="12">
        <f t="shared" si="2"/>
        <v>81</v>
      </c>
      <c r="B43" s="40">
        <f t="shared" si="3"/>
        <v>800</v>
      </c>
      <c r="C43" s="40">
        <f t="shared" si="9"/>
        <v>388.88125896023706</v>
      </c>
      <c r="D43" s="40">
        <f>(D42-DC!$D$6*$W$11)*((1+$W$5-$W$6)/(1+$W$4))+DC!$D$6*$W$11</f>
        <v>552.54419129908877</v>
      </c>
      <c r="E43" s="40">
        <f t="shared" si="10"/>
        <v>800</v>
      </c>
      <c r="F43" s="40">
        <f t="shared" si="10"/>
        <v>388.88125896023706</v>
      </c>
      <c r="G43" s="40">
        <f t="shared" si="10"/>
        <v>552.54419129908877</v>
      </c>
      <c r="H43" s="40">
        <f t="shared" si="10"/>
        <v>800</v>
      </c>
      <c r="I43" s="40">
        <f t="shared" si="13"/>
        <v>552.54419129908877</v>
      </c>
      <c r="J43" s="50">
        <f t="shared" si="1"/>
        <v>0.51389842629970373</v>
      </c>
      <c r="K43" s="50">
        <f t="shared" si="0"/>
        <v>0.30931976087613905</v>
      </c>
      <c r="L43" s="50">
        <f>(SUM($B$2:B43)-SUM($D$2:D43))/SUM($B$2:B43)</f>
        <v>0.38397039299357216</v>
      </c>
      <c r="M43" s="40">
        <f t="shared" si="11"/>
        <v>247.45580870091123</v>
      </c>
      <c r="N43" s="40">
        <f t="shared" si="18"/>
        <v>3725.2219727248162</v>
      </c>
      <c r="P43" s="54">
        <f t="shared" si="12"/>
        <v>411.11874103976294</v>
      </c>
      <c r="Q43" s="54">
        <f t="shared" si="15"/>
        <v>6343.8288901464384</v>
      </c>
      <c r="S43" s="65">
        <f t="shared" si="16"/>
        <v>247.45580870091123</v>
      </c>
      <c r="U43" s="58"/>
      <c r="V43" s="58"/>
      <c r="W43" s="58"/>
      <c r="X43" s="58"/>
      <c r="AE43" s="12">
        <f t="shared" si="19"/>
        <v>50</v>
      </c>
      <c r="AF43" s="12">
        <f t="shared" si="19"/>
        <v>100</v>
      </c>
      <c r="AG43" s="12">
        <f t="shared" si="19"/>
        <v>150</v>
      </c>
      <c r="AH43" s="12">
        <f t="shared" si="19"/>
        <v>200</v>
      </c>
      <c r="AI43" s="12">
        <f t="shared" si="19"/>
        <v>350</v>
      </c>
    </row>
    <row r="44" spans="1:38" x14ac:dyDescent="0.2">
      <c r="A44" s="12">
        <f t="shared" si="2"/>
        <v>82</v>
      </c>
      <c r="B44" s="40">
        <f t="shared" si="3"/>
        <v>800</v>
      </c>
      <c r="C44" s="40">
        <f t="shared" si="9"/>
        <v>386.98427720921154</v>
      </c>
      <c r="D44" s="40">
        <f>(D43-DC!$D$6*$W$11)*((1+$W$5-$W$6)/(1+$W$4))+DC!$D$6*$W$11</f>
        <v>550.6472095480633</v>
      </c>
      <c r="E44" s="40">
        <f t="shared" si="10"/>
        <v>800</v>
      </c>
      <c r="F44" s="40">
        <f t="shared" si="10"/>
        <v>386.98427720921154</v>
      </c>
      <c r="G44" s="40">
        <f t="shared" si="10"/>
        <v>550.6472095480633</v>
      </c>
      <c r="H44" s="40">
        <f t="shared" si="10"/>
        <v>800</v>
      </c>
      <c r="I44" s="40">
        <f t="shared" si="13"/>
        <v>550.6472095480633</v>
      </c>
      <c r="J44" s="50">
        <f t="shared" si="1"/>
        <v>0.51626965348848552</v>
      </c>
      <c r="K44" s="50">
        <f t="shared" si="0"/>
        <v>0.31169098806492085</v>
      </c>
      <c r="L44" s="50">
        <f>(SUM($B$2:B44)-SUM($D$2:D44))/SUM($B$2:B44)</f>
        <v>0.3822894765998826</v>
      </c>
      <c r="M44" s="40">
        <f t="shared" si="11"/>
        <v>249.3527904519367</v>
      </c>
      <c r="N44" s="40">
        <f t="shared" si="18"/>
        <v>3974.5747631767526</v>
      </c>
      <c r="P44" s="54">
        <f t="shared" si="12"/>
        <v>413.01572279078846</v>
      </c>
      <c r="Q44" s="54">
        <f t="shared" si="15"/>
        <v>6756.8446129372269</v>
      </c>
      <c r="S44" s="65">
        <f t="shared" si="16"/>
        <v>249.3527904519367</v>
      </c>
      <c r="U44" s="58"/>
      <c r="V44" s="58"/>
      <c r="W44" s="58"/>
      <c r="X44" s="58"/>
      <c r="AE44" s="12">
        <f t="shared" si="19"/>
        <v>50</v>
      </c>
      <c r="AF44" s="12">
        <f t="shared" si="19"/>
        <v>100</v>
      </c>
      <c r="AG44" s="12">
        <f t="shared" si="19"/>
        <v>150</v>
      </c>
      <c r="AH44" s="12">
        <f t="shared" si="19"/>
        <v>200</v>
      </c>
      <c r="AI44" s="12">
        <f t="shared" si="19"/>
        <v>350</v>
      </c>
    </row>
    <row r="45" spans="1:38" x14ac:dyDescent="0.2">
      <c r="A45" s="12">
        <f t="shared" si="2"/>
        <v>83</v>
      </c>
      <c r="B45" s="40">
        <f t="shared" si="3"/>
        <v>800</v>
      </c>
      <c r="C45" s="40">
        <f t="shared" si="9"/>
        <v>385.09654902770325</v>
      </c>
      <c r="D45" s="40">
        <f>(D44-DC!$D$6*$W$11)*((1+$W$5-$W$6)/(1+$W$4))+DC!$D$6*$W$11</f>
        <v>548.75948136655506</v>
      </c>
      <c r="E45" s="40">
        <f t="shared" si="10"/>
        <v>800</v>
      </c>
      <c r="F45" s="40">
        <f t="shared" si="10"/>
        <v>385.09654902770325</v>
      </c>
      <c r="G45" s="40">
        <f t="shared" si="10"/>
        <v>548.75948136655506</v>
      </c>
      <c r="H45" s="40">
        <f t="shared" si="10"/>
        <v>800</v>
      </c>
      <c r="I45" s="40">
        <f t="shared" si="13"/>
        <v>548.75948136655506</v>
      </c>
      <c r="J45" s="50">
        <f t="shared" si="1"/>
        <v>0.51862931371537091</v>
      </c>
      <c r="K45" s="50">
        <f t="shared" si="0"/>
        <v>0.31405064829180618</v>
      </c>
      <c r="L45" s="50">
        <f>(SUM($B$2:B45)-SUM($D$2:D45))/SUM($B$2:B45)</f>
        <v>0.38073859413833538</v>
      </c>
      <c r="M45" s="40">
        <f t="shared" si="11"/>
        <v>251.24051863344494</v>
      </c>
      <c r="N45" s="40">
        <f t="shared" si="18"/>
        <v>4225.8152818101971</v>
      </c>
      <c r="P45" s="54">
        <f t="shared" si="12"/>
        <v>414.90345097229675</v>
      </c>
      <c r="Q45" s="54">
        <f t="shared" si="15"/>
        <v>7171.7480639095238</v>
      </c>
      <c r="S45" s="65">
        <f t="shared" si="16"/>
        <v>251.24051863344494</v>
      </c>
      <c r="U45" s="58"/>
      <c r="V45" s="58"/>
      <c r="W45" s="58"/>
      <c r="X45" s="58"/>
      <c r="AE45" s="12">
        <f t="shared" si="19"/>
        <v>50</v>
      </c>
      <c r="AF45" s="12">
        <f t="shared" si="19"/>
        <v>100</v>
      </c>
      <c r="AG45" s="12">
        <f t="shared" si="19"/>
        <v>150</v>
      </c>
      <c r="AH45" s="12">
        <f t="shared" si="19"/>
        <v>200</v>
      </c>
      <c r="AI45" s="12">
        <f t="shared" si="19"/>
        <v>350</v>
      </c>
    </row>
    <row r="46" spans="1:38" x14ac:dyDescent="0.2">
      <c r="A46" s="12">
        <f t="shared" si="2"/>
        <v>84</v>
      </c>
      <c r="B46" s="40">
        <f t="shared" si="3"/>
        <v>800</v>
      </c>
      <c r="C46" s="40">
        <f t="shared" si="9"/>
        <v>383.21802927634866</v>
      </c>
      <c r="D46" s="40">
        <f>(D45-DC!$D$6*$W$11)*((1+$W$5-$W$6)/(1+$W$4))+DC!$D$6*$W$11</f>
        <v>546.88096161520048</v>
      </c>
      <c r="E46" s="40">
        <f t="shared" si="10"/>
        <v>800</v>
      </c>
      <c r="F46" s="40">
        <f t="shared" si="10"/>
        <v>383.21802927634866</v>
      </c>
      <c r="G46" s="40">
        <f t="shared" si="10"/>
        <v>546.88096161520048</v>
      </c>
      <c r="H46" s="40">
        <f t="shared" si="10"/>
        <v>800</v>
      </c>
      <c r="I46" s="40">
        <f t="shared" si="13"/>
        <v>546.88096161520048</v>
      </c>
      <c r="J46" s="50">
        <f t="shared" si="1"/>
        <v>0.52097746340456419</v>
      </c>
      <c r="K46" s="50">
        <f t="shared" si="0"/>
        <v>0.3163987979809994</v>
      </c>
      <c r="L46" s="50">
        <f>(SUM($B$2:B46)-SUM($D$2:D46))/SUM($B$2:B46)</f>
        <v>0.37930882089039458</v>
      </c>
      <c r="M46" s="40">
        <f t="shared" si="11"/>
        <v>253.11903838479952</v>
      </c>
      <c r="N46" s="40">
        <f t="shared" si="18"/>
        <v>4478.9343201949969</v>
      </c>
      <c r="P46" s="54">
        <f t="shared" si="12"/>
        <v>416.78197072365134</v>
      </c>
      <c r="Q46" s="54">
        <f t="shared" si="15"/>
        <v>7588.5300346331751</v>
      </c>
      <c r="S46" s="65">
        <f t="shared" si="16"/>
        <v>253.11903838479952</v>
      </c>
      <c r="U46" s="58"/>
      <c r="V46" s="58"/>
      <c r="W46" s="58"/>
      <c r="X46" s="58"/>
      <c r="AE46" s="12">
        <f t="shared" si="19"/>
        <v>50</v>
      </c>
      <c r="AF46" s="12">
        <f t="shared" si="19"/>
        <v>100</v>
      </c>
      <c r="AG46" s="12">
        <f t="shared" si="19"/>
        <v>150</v>
      </c>
      <c r="AH46" s="12">
        <f t="shared" si="19"/>
        <v>200</v>
      </c>
      <c r="AI46" s="12">
        <f t="shared" si="19"/>
        <v>350</v>
      </c>
    </row>
    <row r="47" spans="1:38" x14ac:dyDescent="0.2">
      <c r="A47" s="12">
        <f t="shared" si="2"/>
        <v>85</v>
      </c>
      <c r="B47" s="40">
        <f t="shared" si="3"/>
        <v>800</v>
      </c>
      <c r="C47" s="40">
        <f t="shared" si="9"/>
        <v>381.34867303597628</v>
      </c>
      <c r="D47" s="40">
        <f>(D46-DC!$D$6*$W$11)*((1+$W$5-$W$6)/(1+$W$4))+DC!$D$6*$W$11</f>
        <v>545.01160537482815</v>
      </c>
      <c r="E47" s="40">
        <f t="shared" si="10"/>
        <v>800</v>
      </c>
      <c r="F47" s="40">
        <f t="shared" si="10"/>
        <v>381.34867303597628</v>
      </c>
      <c r="G47" s="40">
        <f t="shared" si="10"/>
        <v>545.01160537482815</v>
      </c>
      <c r="H47" s="40">
        <f t="shared" si="10"/>
        <v>800</v>
      </c>
      <c r="I47" s="40">
        <f t="shared" si="13"/>
        <v>545.01160537482815</v>
      </c>
      <c r="J47" s="50">
        <f t="shared" si="1"/>
        <v>0.52331415870502962</v>
      </c>
      <c r="K47" s="50">
        <f t="shared" si="0"/>
        <v>0.31873549328146483</v>
      </c>
      <c r="L47" s="50">
        <f>(SUM($B$2:B47)-SUM($D$2:D47))/SUM($B$2:B47)</f>
        <v>0.37799200942063527</v>
      </c>
      <c r="M47" s="40">
        <f t="shared" si="11"/>
        <v>254.98839462517185</v>
      </c>
      <c r="N47" s="40">
        <f t="shared" si="18"/>
        <v>4733.9227148201689</v>
      </c>
      <c r="P47" s="54">
        <f t="shared" si="12"/>
        <v>418.65132696402372</v>
      </c>
      <c r="Q47" s="54">
        <f t="shared" si="15"/>
        <v>8007.1813615971987</v>
      </c>
      <c r="S47" s="65">
        <f t="shared" si="16"/>
        <v>254.98839462517185</v>
      </c>
      <c r="U47" s="58"/>
      <c r="V47" s="58"/>
      <c r="W47" s="58"/>
      <c r="X47" s="58"/>
      <c r="AE47" s="12">
        <f t="shared" si="19"/>
        <v>50</v>
      </c>
      <c r="AF47" s="12">
        <f t="shared" si="19"/>
        <v>100</v>
      </c>
      <c r="AG47" s="12">
        <f t="shared" si="19"/>
        <v>150</v>
      </c>
      <c r="AH47" s="12">
        <f t="shared" si="19"/>
        <v>200</v>
      </c>
      <c r="AI47" s="12">
        <f t="shared" si="19"/>
        <v>350</v>
      </c>
    </row>
    <row r="48" spans="1:38" x14ac:dyDescent="0.2">
      <c r="A48" s="97">
        <f t="shared" si="2"/>
        <v>86</v>
      </c>
      <c r="B48" s="98">
        <f t="shared" si="3"/>
        <v>800</v>
      </c>
      <c r="C48" s="98">
        <f t="shared" si="9"/>
        <v>379.48843560653251</v>
      </c>
      <c r="D48" s="40">
        <f>(D47-DC!$D$6*$W$11)*((1+$W$5-$W$6)/(1+$W$4))+DC!$D$6*$W$11</f>
        <v>543.15136794538444</v>
      </c>
      <c r="E48" s="98">
        <f t="shared" si="10"/>
        <v>800</v>
      </c>
      <c r="F48" s="98">
        <f t="shared" si="10"/>
        <v>379.48843560653251</v>
      </c>
      <c r="G48" s="98">
        <f t="shared" si="10"/>
        <v>543.15136794538444</v>
      </c>
      <c r="H48" s="98">
        <f t="shared" si="10"/>
        <v>800</v>
      </c>
      <c r="I48" s="98">
        <f t="shared" si="13"/>
        <v>543.15136794538444</v>
      </c>
      <c r="J48" s="99">
        <f t="shared" si="1"/>
        <v>0.52563945549183433</v>
      </c>
      <c r="K48" s="96">
        <f t="shared" si="0"/>
        <v>0.32106079006826943</v>
      </c>
      <c r="L48" s="99">
        <f>(SUM($B$2:B48)-SUM($D$2:D48))/SUM($B$2:B48)</f>
        <v>0.37678070688122317</v>
      </c>
      <c r="M48" s="98">
        <f t="shared" si="11"/>
        <v>256.84863205461556</v>
      </c>
      <c r="N48" s="56">
        <f t="shared" si="18"/>
        <v>4990.7713468747843</v>
      </c>
      <c r="P48" s="54">
        <f t="shared" si="12"/>
        <v>420.51156439346749</v>
      </c>
      <c r="Q48" s="55">
        <f t="shared" si="15"/>
        <v>8427.6929259906665</v>
      </c>
      <c r="S48" s="65">
        <f t="shared" si="16"/>
        <v>256.84863205461556</v>
      </c>
      <c r="U48" s="58"/>
      <c r="V48" s="58"/>
      <c r="W48" s="58"/>
      <c r="X48" s="58"/>
      <c r="AE48" s="12">
        <f t="shared" si="19"/>
        <v>50</v>
      </c>
      <c r="AF48" s="12">
        <f t="shared" si="19"/>
        <v>100</v>
      </c>
      <c r="AG48" s="12">
        <f t="shared" si="19"/>
        <v>150</v>
      </c>
      <c r="AH48" s="12">
        <f t="shared" si="19"/>
        <v>200</v>
      </c>
      <c r="AI48" s="12">
        <f t="shared" si="19"/>
        <v>350</v>
      </c>
    </row>
    <row r="49" spans="1:39" x14ac:dyDescent="0.2">
      <c r="A49" s="12">
        <f t="shared" si="2"/>
        <v>87</v>
      </c>
      <c r="B49" s="40">
        <f t="shared" si="3"/>
        <v>800</v>
      </c>
      <c r="C49" s="40">
        <f t="shared" si="9"/>
        <v>377.63727250601289</v>
      </c>
      <c r="D49" s="40">
        <f>(D48-DC!$D$6*$W$11)*((1+$W$5-$W$6)/(1+$W$4))+DC!$D$6*$W$11</f>
        <v>541.30020484486488</v>
      </c>
      <c r="E49" s="40">
        <f t="shared" si="10"/>
        <v>800</v>
      </c>
      <c r="F49" s="40">
        <f t="shared" si="10"/>
        <v>377.63727250601289</v>
      </c>
      <c r="G49" s="40">
        <f t="shared" si="10"/>
        <v>541.30020484486488</v>
      </c>
      <c r="H49" s="40"/>
      <c r="I49" s="40"/>
      <c r="J49" s="50">
        <f t="shared" si="1"/>
        <v>0.52795340936748392</v>
      </c>
      <c r="K49" s="50">
        <f t="shared" si="0"/>
        <v>0.32337474394391891</v>
      </c>
      <c r="L49" s="50">
        <f>(SUM($B$2:B49)-SUM($D$2:D49))/SUM($B$2:B49)</f>
        <v>0.37566808265336266</v>
      </c>
      <c r="M49" s="40">
        <f t="shared" si="11"/>
        <v>258.69979515513512</v>
      </c>
      <c r="N49" s="40">
        <f t="shared" si="18"/>
        <v>5249.4711420299191</v>
      </c>
      <c r="P49" s="54">
        <f t="shared" si="12"/>
        <v>422.36272749398711</v>
      </c>
      <c r="S49" s="66">
        <f>IRR(S2:S48)</f>
        <v>5.3475218843204386E-2</v>
      </c>
      <c r="T49" s="66"/>
      <c r="U49" s="59" t="s">
        <v>58</v>
      </c>
      <c r="V49" s="67"/>
      <c r="W49" s="58"/>
      <c r="X49" s="58"/>
      <c r="AE49" s="12">
        <f t="shared" si="19"/>
        <v>50</v>
      </c>
      <c r="AF49" s="12">
        <f t="shared" si="19"/>
        <v>100</v>
      </c>
      <c r="AG49" s="12">
        <f t="shared" si="19"/>
        <v>150</v>
      </c>
      <c r="AH49" s="12">
        <f t="shared" si="19"/>
        <v>200</v>
      </c>
      <c r="AI49" s="12">
        <f t="shared" si="19"/>
        <v>350</v>
      </c>
    </row>
    <row r="50" spans="1:39" x14ac:dyDescent="0.2">
      <c r="A50" s="12">
        <f t="shared" si="2"/>
        <v>88</v>
      </c>
      <c r="B50" s="40">
        <f t="shared" si="3"/>
        <v>800</v>
      </c>
      <c r="C50" s="40">
        <f t="shared" si="9"/>
        <v>375.79513946939824</v>
      </c>
      <c r="D50" s="40">
        <f>(D49-DC!$D$6*$W$11)*((1+$W$5-$W$6)/(1+$W$4))+DC!$D$6*$W$11</f>
        <v>539.45807180825022</v>
      </c>
      <c r="E50" s="40">
        <f t="shared" si="10"/>
        <v>800</v>
      </c>
      <c r="F50" s="40">
        <f t="shared" si="10"/>
        <v>375.79513946939824</v>
      </c>
      <c r="G50" s="40">
        <f t="shared" si="10"/>
        <v>539.45807180825022</v>
      </c>
      <c r="H50" s="40"/>
      <c r="I50" s="40"/>
      <c r="J50" s="50">
        <f t="shared" si="1"/>
        <v>0.53025607566325217</v>
      </c>
      <c r="K50" s="50">
        <f t="shared" si="0"/>
        <v>0.32567741023968722</v>
      </c>
      <c r="L50" s="50">
        <f>(SUM($B$2:B50)-SUM($D$2:D50))/SUM($B$2:B50)</f>
        <v>0.37464786484900192</v>
      </c>
      <c r="M50" s="40">
        <f t="shared" si="11"/>
        <v>260.54192819174978</v>
      </c>
      <c r="N50" s="40">
        <f t="shared" si="18"/>
        <v>5510.0130702216684</v>
      </c>
      <c r="P50" s="54">
        <f t="shared" si="12"/>
        <v>424.20486053060176</v>
      </c>
      <c r="U50" s="58"/>
      <c r="V50" s="60"/>
      <c r="W50" s="58"/>
      <c r="X50" s="58"/>
      <c r="AE50" s="12">
        <f t="shared" si="19"/>
        <v>50</v>
      </c>
      <c r="AF50" s="12">
        <f t="shared" si="19"/>
        <v>100</v>
      </c>
      <c r="AG50" s="12">
        <f t="shared" si="19"/>
        <v>150</v>
      </c>
      <c r="AH50" s="12">
        <f t="shared" si="19"/>
        <v>200</v>
      </c>
      <c r="AI50" s="12">
        <f t="shared" si="19"/>
        <v>350</v>
      </c>
    </row>
    <row r="51" spans="1:39" x14ac:dyDescent="0.2">
      <c r="A51" s="12">
        <f t="shared" si="2"/>
        <v>89</v>
      </c>
      <c r="B51" s="40">
        <f t="shared" si="3"/>
        <v>800</v>
      </c>
      <c r="C51" s="40">
        <f t="shared" si="9"/>
        <v>373.96199244759634</v>
      </c>
      <c r="D51" s="40">
        <f>(D50-DC!$D$6*$W$11)*((1+$W$5-$W$6)/(1+$W$4))+DC!$D$6*$W$11</f>
        <v>537.62492478644833</v>
      </c>
      <c r="E51" s="40">
        <f t="shared" si="10"/>
        <v>800</v>
      </c>
      <c r="F51" s="40">
        <f t="shared" si="10"/>
        <v>373.96199244759634</v>
      </c>
      <c r="G51" s="40">
        <f t="shared" si="10"/>
        <v>537.62492478644833</v>
      </c>
      <c r="H51" s="40"/>
      <c r="I51" s="40"/>
      <c r="J51" s="50">
        <f t="shared" si="1"/>
        <v>0.53254750944050455</v>
      </c>
      <c r="K51" s="50">
        <f t="shared" si="0"/>
        <v>0.3279688440169396</v>
      </c>
      <c r="L51" s="50">
        <f>(SUM($B$2:B51)-SUM($D$2:D51))/SUM($B$2:B51)</f>
        <v>0.37371428443236071</v>
      </c>
      <c r="M51" s="40">
        <f t="shared" si="11"/>
        <v>262.37507521355167</v>
      </c>
      <c r="N51" s="40">
        <f t="shared" si="18"/>
        <v>5772.3881454352204</v>
      </c>
      <c r="P51" s="54">
        <f t="shared" si="12"/>
        <v>426.03800755240366</v>
      </c>
      <c r="U51" s="61"/>
      <c r="V51" s="60"/>
      <c r="W51" s="60"/>
      <c r="X51" s="60"/>
      <c r="AE51" s="12">
        <f t="shared" si="19"/>
        <v>50</v>
      </c>
      <c r="AF51" s="12">
        <f t="shared" si="19"/>
        <v>100</v>
      </c>
      <c r="AG51" s="12">
        <f t="shared" si="19"/>
        <v>150</v>
      </c>
      <c r="AH51" s="12">
        <f t="shared" si="19"/>
        <v>200</v>
      </c>
      <c r="AI51" s="12">
        <f t="shared" si="19"/>
        <v>350</v>
      </c>
    </row>
    <row r="52" spans="1:39" x14ac:dyDescent="0.2">
      <c r="A52" s="12">
        <f t="shared" si="2"/>
        <v>90</v>
      </c>
      <c r="B52" s="40">
        <f t="shared" si="3"/>
        <v>800</v>
      </c>
      <c r="C52" s="40">
        <f t="shared" si="9"/>
        <v>372.1377876063886</v>
      </c>
      <c r="D52" s="40">
        <f>(D51-DC!$D$6*$W$11)*((1+$W$5-$W$6)/(1+$W$4))+DC!$D$6*$W$11</f>
        <v>535.80071994524064</v>
      </c>
      <c r="E52" s="40">
        <f t="shared" si="10"/>
        <v>800</v>
      </c>
      <c r="F52" s="40">
        <f t="shared" si="10"/>
        <v>372.1377876063886</v>
      </c>
      <c r="G52" s="40">
        <f t="shared" si="10"/>
        <v>535.80071994524064</v>
      </c>
      <c r="H52" s="40"/>
      <c r="I52" s="40"/>
      <c r="J52" s="50">
        <f t="shared" si="1"/>
        <v>0.53482776549201427</v>
      </c>
      <c r="K52" s="50">
        <f t="shared" si="0"/>
        <v>0.33024910006844921</v>
      </c>
      <c r="L52" s="50">
        <f>(SUM($B$2:B52)-SUM($D$2:D52))/SUM($B$2:B52)</f>
        <v>0.37286202591542128</v>
      </c>
      <c r="M52" s="40">
        <f t="shared" si="11"/>
        <v>264.19928005475936</v>
      </c>
      <c r="N52" s="40">
        <f t="shared" si="18"/>
        <v>6036.58742548998</v>
      </c>
      <c r="P52" s="54">
        <f t="shared" si="12"/>
        <v>427.8622123936114</v>
      </c>
      <c r="V52" s="40"/>
      <c r="AE52" s="12">
        <f t="shared" ref="AE52:AI62" si="20">AE51</f>
        <v>50</v>
      </c>
      <c r="AF52" s="12">
        <f t="shared" si="20"/>
        <v>100</v>
      </c>
      <c r="AG52" s="12">
        <f t="shared" si="20"/>
        <v>150</v>
      </c>
      <c r="AH52" s="12">
        <f t="shared" si="20"/>
        <v>200</v>
      </c>
      <c r="AI52" s="12">
        <f t="shared" si="20"/>
        <v>350</v>
      </c>
      <c r="AM52" s="12">
        <f>AL32</f>
        <v>1100</v>
      </c>
    </row>
    <row r="53" spans="1:39" x14ac:dyDescent="0.2">
      <c r="A53" s="12">
        <f t="shared" si="2"/>
        <v>91</v>
      </c>
      <c r="B53" s="40">
        <f t="shared" si="3"/>
        <v>800</v>
      </c>
      <c r="C53" s="40">
        <f t="shared" si="9"/>
        <v>370.32248132538189</v>
      </c>
      <c r="D53" s="40">
        <f>(D52-DC!$D$6*$W$11)*((1+$W$5-$W$6)/(1+$W$4))+DC!$D$6*$W$11</f>
        <v>533.98541366423399</v>
      </c>
      <c r="E53" s="40">
        <f t="shared" si="10"/>
        <v>800</v>
      </c>
      <c r="F53" s="40">
        <f t="shared" si="10"/>
        <v>370.32248132538189</v>
      </c>
      <c r="G53" s="40">
        <f t="shared" si="10"/>
        <v>533.98541366423399</v>
      </c>
      <c r="H53" s="40"/>
      <c r="I53" s="40"/>
      <c r="J53" s="50">
        <f t="shared" si="1"/>
        <v>0.53709689834327268</v>
      </c>
      <c r="K53" s="50">
        <f t="shared" si="0"/>
        <v>0.3325182329197075</v>
      </c>
      <c r="L53" s="50">
        <f>(SUM($B$2:B53)-SUM($D$2:D53))/SUM($B$2:B53)</f>
        <v>0.37208618374242675</v>
      </c>
      <c r="M53" s="40">
        <f t="shared" si="11"/>
        <v>266.01458633576601</v>
      </c>
      <c r="N53" s="40">
        <f t="shared" si="18"/>
        <v>6302.6020118257456</v>
      </c>
      <c r="P53" s="54">
        <f t="shared" si="12"/>
        <v>429.67751867461811</v>
      </c>
      <c r="V53" s="40"/>
      <c r="AE53" s="12">
        <f t="shared" si="20"/>
        <v>50</v>
      </c>
      <c r="AF53" s="12">
        <f t="shared" si="20"/>
        <v>100</v>
      </c>
      <c r="AG53" s="12">
        <f t="shared" si="20"/>
        <v>150</v>
      </c>
      <c r="AH53" s="12">
        <f t="shared" si="20"/>
        <v>200</v>
      </c>
      <c r="AI53" s="12">
        <f t="shared" si="20"/>
        <v>350</v>
      </c>
      <c r="AM53" s="12">
        <f>AM52</f>
        <v>1100</v>
      </c>
    </row>
    <row r="54" spans="1:39" x14ac:dyDescent="0.2">
      <c r="A54" s="12">
        <f t="shared" si="2"/>
        <v>92</v>
      </c>
      <c r="B54" s="40">
        <f t="shared" si="3"/>
        <v>800</v>
      </c>
      <c r="C54" s="40">
        <f t="shared" si="9"/>
        <v>368.5160301969654</v>
      </c>
      <c r="D54" s="40">
        <f>(D53-DC!$D$6*$W$11)*((1+$W$5-$W$6)/(1+$W$4))+DC!$D$6*$W$11</f>
        <v>532.1789625358175</v>
      </c>
      <c r="E54" s="40">
        <f t="shared" si="10"/>
        <v>800</v>
      </c>
      <c r="F54" s="40">
        <f t="shared" si="10"/>
        <v>368.5160301969654</v>
      </c>
      <c r="G54" s="40">
        <f t="shared" si="10"/>
        <v>532.1789625358175</v>
      </c>
      <c r="H54" s="40"/>
      <c r="I54" s="40"/>
      <c r="J54" s="50">
        <f t="shared" si="1"/>
        <v>0.5393549622537932</v>
      </c>
      <c r="K54" s="50">
        <f t="shared" si="0"/>
        <v>0.33477629683022814</v>
      </c>
      <c r="L54" s="50">
        <f>(SUM($B$2:B54)-SUM($D$2:D54))/SUM($B$2:B54)</f>
        <v>0.3713822236120079</v>
      </c>
      <c r="M54" s="40">
        <f t="shared" si="11"/>
        <v>267.8210374641825</v>
      </c>
      <c r="N54" s="40">
        <f t="shared" si="18"/>
        <v>6570.4230492899278</v>
      </c>
      <c r="P54" s="54">
        <f t="shared" si="12"/>
        <v>431.4839698030346</v>
      </c>
      <c r="V54" s="40"/>
      <c r="AE54" s="12">
        <f t="shared" si="20"/>
        <v>50</v>
      </c>
      <c r="AF54" s="12">
        <f t="shared" si="20"/>
        <v>100</v>
      </c>
      <c r="AG54" s="12">
        <f t="shared" si="20"/>
        <v>150</v>
      </c>
      <c r="AH54" s="12">
        <f t="shared" si="20"/>
        <v>200</v>
      </c>
      <c r="AI54" s="12">
        <f t="shared" si="20"/>
        <v>350</v>
      </c>
      <c r="AM54" s="12">
        <f t="shared" ref="AM54:AM62" si="21">AM53</f>
        <v>1100</v>
      </c>
    </row>
    <row r="55" spans="1:39" x14ac:dyDescent="0.2">
      <c r="A55" s="12">
        <f t="shared" si="2"/>
        <v>93</v>
      </c>
      <c r="B55" s="40">
        <f t="shared" si="3"/>
        <v>800</v>
      </c>
      <c r="C55" s="40">
        <f t="shared" si="9"/>
        <v>366.71839102527292</v>
      </c>
      <c r="D55" s="40">
        <f>(D54-DC!$D$6*$W$11)*((1+$W$5-$W$6)/(1+$W$4))+DC!$D$6*$W$11</f>
        <v>530.38132336412502</v>
      </c>
      <c r="E55" s="40">
        <f t="shared" si="10"/>
        <v>800</v>
      </c>
      <c r="F55" s="40">
        <f t="shared" si="10"/>
        <v>366.71839102527292</v>
      </c>
      <c r="G55" s="40">
        <f t="shared" si="10"/>
        <v>530.38132336412502</v>
      </c>
      <c r="H55" s="40"/>
      <c r="I55" s="40"/>
      <c r="J55" s="50">
        <f t="shared" si="1"/>
        <v>0.5416020112184089</v>
      </c>
      <c r="K55" s="50">
        <f t="shared" si="0"/>
        <v>0.33702334579484372</v>
      </c>
      <c r="L55" s="50">
        <f>(SUM($B$2:B55)-SUM($D$2:D55))/SUM($B$2:B55)</f>
        <v>0.37074594809687522</v>
      </c>
      <c r="M55" s="40">
        <f t="shared" si="11"/>
        <v>269.61867663587498</v>
      </c>
      <c r="N55" s="40">
        <f t="shared" si="18"/>
        <v>6840.0417259258029</v>
      </c>
      <c r="P55" s="54">
        <f t="shared" si="12"/>
        <v>433.28160897472708</v>
      </c>
      <c r="V55" s="40"/>
      <c r="AE55" s="12">
        <f t="shared" si="20"/>
        <v>50</v>
      </c>
      <c r="AF55" s="12">
        <f t="shared" si="20"/>
        <v>100</v>
      </c>
      <c r="AG55" s="12">
        <f t="shared" si="20"/>
        <v>150</v>
      </c>
      <c r="AH55" s="12">
        <f t="shared" si="20"/>
        <v>200</v>
      </c>
      <c r="AI55" s="12">
        <f t="shared" si="20"/>
        <v>350</v>
      </c>
      <c r="AM55" s="12">
        <f t="shared" si="21"/>
        <v>1100</v>
      </c>
    </row>
    <row r="56" spans="1:39" x14ac:dyDescent="0.2">
      <c r="A56" s="12">
        <f t="shared" si="2"/>
        <v>94</v>
      </c>
      <c r="B56" s="40">
        <f t="shared" si="3"/>
        <v>800</v>
      </c>
      <c r="C56" s="40">
        <f t="shared" si="9"/>
        <v>364.92952082514967</v>
      </c>
      <c r="D56" s="40">
        <f>(D55-DC!$D$6*$W$11)*((1+$W$5-$W$6)/(1+$W$4))+DC!$D$6*$W$11</f>
        <v>528.59245316400177</v>
      </c>
      <c r="E56" s="40">
        <f t="shared" si="10"/>
        <v>800</v>
      </c>
      <c r="F56" s="40">
        <f t="shared" si="10"/>
        <v>364.92952082514967</v>
      </c>
      <c r="G56" s="40">
        <f t="shared" si="10"/>
        <v>528.59245316400177</v>
      </c>
      <c r="H56" s="40"/>
      <c r="I56" s="40"/>
      <c r="J56" s="50">
        <f t="shared" si="1"/>
        <v>0.54383809896856294</v>
      </c>
      <c r="K56" s="50">
        <f t="shared" si="0"/>
        <v>0.33925943354499777</v>
      </c>
      <c r="L56" s="50">
        <f>(SUM($B$2:B56)-SUM($D$2:D56))/SUM($B$2:B56)</f>
        <v>0.37017346601411383</v>
      </c>
      <c r="M56" s="40">
        <f t="shared" si="11"/>
        <v>271.40754683599823</v>
      </c>
      <c r="N56" s="40">
        <f t="shared" si="18"/>
        <v>7111.4492727618008</v>
      </c>
      <c r="P56" s="54">
        <f t="shared" si="12"/>
        <v>435.07047917485033</v>
      </c>
      <c r="V56" s="40"/>
      <c r="AE56" s="12">
        <f t="shared" si="20"/>
        <v>50</v>
      </c>
      <c r="AF56" s="12">
        <f t="shared" si="20"/>
        <v>100</v>
      </c>
      <c r="AG56" s="12">
        <f t="shared" si="20"/>
        <v>150</v>
      </c>
      <c r="AH56" s="12">
        <f t="shared" si="20"/>
        <v>200</v>
      </c>
      <c r="AI56" s="12">
        <f t="shared" si="20"/>
        <v>350</v>
      </c>
      <c r="AM56" s="12">
        <f t="shared" si="21"/>
        <v>1100</v>
      </c>
    </row>
    <row r="57" spans="1:39" x14ac:dyDescent="0.2">
      <c r="A57" s="12">
        <f t="shared" si="2"/>
        <v>95</v>
      </c>
      <c r="B57" s="40">
        <f t="shared" si="3"/>
        <v>800</v>
      </c>
      <c r="C57" s="40">
        <f t="shared" si="9"/>
        <v>363.14937682112458</v>
      </c>
      <c r="D57" s="40">
        <f>(D56-DC!$D$6*$W$11)*((1+$W$5-$W$6)/(1+$W$4))+DC!$D$6*$W$11</f>
        <v>526.81230915997673</v>
      </c>
      <c r="E57" s="40">
        <f t="shared" si="10"/>
        <v>800</v>
      </c>
      <c r="F57" s="40">
        <f t="shared" si="10"/>
        <v>363.14937682112458</v>
      </c>
      <c r="G57" s="40">
        <f t="shared" si="10"/>
        <v>526.81230915997673</v>
      </c>
      <c r="H57" s="40"/>
      <c r="I57" s="40"/>
      <c r="J57" s="50">
        <f t="shared" si="1"/>
        <v>0.5460632789735943</v>
      </c>
      <c r="K57" s="50">
        <f t="shared" si="0"/>
        <v>0.34148461355002907</v>
      </c>
      <c r="L57" s="50">
        <f>(SUM($B$2:B57)-SUM($D$2:D57))/SUM($B$2:B57)</f>
        <v>0.36966116507725516</v>
      </c>
      <c r="M57" s="40">
        <f t="shared" si="11"/>
        <v>273.18769084002327</v>
      </c>
      <c r="N57" s="40">
        <f t="shared" si="18"/>
        <v>7384.6369636018244</v>
      </c>
      <c r="P57" s="54">
        <f t="shared" si="12"/>
        <v>436.85062317887542</v>
      </c>
      <c r="V57" s="40"/>
      <c r="AE57" s="12">
        <f t="shared" si="20"/>
        <v>50</v>
      </c>
      <c r="AF57" s="12">
        <f t="shared" si="20"/>
        <v>100</v>
      </c>
      <c r="AG57" s="12">
        <f t="shared" si="20"/>
        <v>150</v>
      </c>
      <c r="AH57" s="12">
        <f t="shared" si="20"/>
        <v>200</v>
      </c>
      <c r="AI57" s="12">
        <f t="shared" si="20"/>
        <v>350</v>
      </c>
      <c r="AM57" s="12">
        <f t="shared" si="21"/>
        <v>1100</v>
      </c>
    </row>
    <row r="58" spans="1:39" x14ac:dyDescent="0.2">
      <c r="A58" s="12">
        <f t="shared" si="2"/>
        <v>96</v>
      </c>
      <c r="B58" s="40">
        <f t="shared" si="3"/>
        <v>800</v>
      </c>
      <c r="C58" s="40">
        <f t="shared" si="9"/>
        <v>361.37791644638742</v>
      </c>
      <c r="D58" s="40">
        <f>(D57-DC!$D$6*$W$11)*((1+$W$5-$W$6)/(1+$W$4))+DC!$D$6*$W$11</f>
        <v>525.04084878523963</v>
      </c>
      <c r="E58" s="40">
        <f t="shared" si="10"/>
        <v>800</v>
      </c>
      <c r="F58" s="40">
        <f t="shared" si="10"/>
        <v>361.37791644638742</v>
      </c>
      <c r="G58" s="40">
        <f t="shared" si="10"/>
        <v>525.04084878523963</v>
      </c>
      <c r="H58" s="40"/>
      <c r="I58" s="40"/>
      <c r="J58" s="50">
        <f t="shared" si="1"/>
        <v>0.54827760444201568</v>
      </c>
      <c r="K58" s="50">
        <f t="shared" si="0"/>
        <v>0.34369893901845044</v>
      </c>
      <c r="L58" s="50">
        <f>(SUM($B$2:B58)-SUM($D$2:D58))/SUM($B$2:B58)</f>
        <v>0.36920568742710064</v>
      </c>
      <c r="M58" s="40">
        <f t="shared" si="11"/>
        <v>274.95915121476037</v>
      </c>
      <c r="N58" s="40">
        <f t="shared" si="18"/>
        <v>7659.5961148165843</v>
      </c>
      <c r="P58" s="54">
        <f t="shared" si="12"/>
        <v>438.62208355361258</v>
      </c>
      <c r="V58" s="40"/>
      <c r="AE58" s="12">
        <f t="shared" si="20"/>
        <v>50</v>
      </c>
      <c r="AF58" s="12">
        <f t="shared" si="20"/>
        <v>100</v>
      </c>
      <c r="AG58" s="12">
        <f t="shared" si="20"/>
        <v>150</v>
      </c>
      <c r="AH58" s="12">
        <f t="shared" si="20"/>
        <v>200</v>
      </c>
      <c r="AI58" s="12">
        <f t="shared" si="20"/>
        <v>350</v>
      </c>
      <c r="AM58" s="12">
        <f t="shared" si="21"/>
        <v>1100</v>
      </c>
    </row>
    <row r="59" spans="1:39" x14ac:dyDescent="0.2">
      <c r="A59" s="12">
        <f t="shared" si="2"/>
        <v>97</v>
      </c>
      <c r="B59" s="40">
        <f t="shared" si="3"/>
        <v>800</v>
      </c>
      <c r="C59" s="40">
        <f t="shared" si="9"/>
        <v>359.61509734177093</v>
      </c>
      <c r="D59" s="40">
        <f>(D58-DC!$D$6*$W$11)*((1+$W$5-$W$6)/(1+$W$4))+DC!$D$6*$W$11</f>
        <v>523.27802968062315</v>
      </c>
      <c r="E59" s="40">
        <f t="shared" si="10"/>
        <v>800</v>
      </c>
      <c r="F59" s="40">
        <f t="shared" si="10"/>
        <v>359.61509734177093</v>
      </c>
      <c r="G59" s="40">
        <f t="shared" si="10"/>
        <v>523.27802968062315</v>
      </c>
      <c r="H59" s="40"/>
      <c r="I59" s="40"/>
      <c r="J59" s="50">
        <f t="shared" si="1"/>
        <v>0.55048112832278628</v>
      </c>
      <c r="K59" s="50">
        <f t="shared" si="0"/>
        <v>0.34590246289922105</v>
      </c>
      <c r="L59" s="50">
        <f>(SUM($B$2:B59)-SUM($D$2:D59))/SUM($B$2:B59)</f>
        <v>0.36880390769386134</v>
      </c>
      <c r="M59" s="40">
        <f t="shared" si="11"/>
        <v>276.72197031937685</v>
      </c>
      <c r="N59" s="40">
        <f t="shared" si="18"/>
        <v>7936.3180851359612</v>
      </c>
      <c r="P59" s="54">
        <f t="shared" si="12"/>
        <v>440.38490265822907</v>
      </c>
      <c r="V59" s="40"/>
      <c r="AE59" s="12">
        <f t="shared" si="20"/>
        <v>50</v>
      </c>
      <c r="AF59" s="12">
        <f t="shared" si="20"/>
        <v>100</v>
      </c>
      <c r="AG59" s="12">
        <f t="shared" si="20"/>
        <v>150</v>
      </c>
      <c r="AH59" s="12">
        <f t="shared" si="20"/>
        <v>200</v>
      </c>
      <c r="AI59" s="12">
        <f t="shared" si="20"/>
        <v>350</v>
      </c>
      <c r="AM59" s="12">
        <f t="shared" si="21"/>
        <v>1100</v>
      </c>
    </row>
    <row r="60" spans="1:39" x14ac:dyDescent="0.2">
      <c r="A60" s="12">
        <f t="shared" si="2"/>
        <v>98</v>
      </c>
      <c r="B60" s="40">
        <f t="shared" si="3"/>
        <v>800</v>
      </c>
      <c r="C60" s="40">
        <f t="shared" si="9"/>
        <v>357.86087735473797</v>
      </c>
      <c r="D60" s="40">
        <f>(D59-DC!$D$6*$W$11)*((1+$W$5-$W$6)/(1+$W$4))+DC!$D$6*$W$11</f>
        <v>521.52380969359024</v>
      </c>
      <c r="E60" s="40">
        <f t="shared" si="10"/>
        <v>800</v>
      </c>
      <c r="F60" s="40">
        <f t="shared" si="10"/>
        <v>357.86087735473797</v>
      </c>
      <c r="G60" s="40">
        <f t="shared" si="10"/>
        <v>521.52380969359024</v>
      </c>
      <c r="H60" s="40"/>
      <c r="I60" s="40"/>
      <c r="J60" s="50">
        <f t="shared" si="1"/>
        <v>0.55267390330657751</v>
      </c>
      <c r="K60" s="50">
        <f t="shared" si="0"/>
        <v>0.34809523788301222</v>
      </c>
      <c r="L60" s="50">
        <f>(SUM($B$2:B60)-SUM($D$2:D60))/SUM($B$2:B60)</f>
        <v>0.36845291329028768</v>
      </c>
      <c r="M60" s="40">
        <f t="shared" si="11"/>
        <v>278.47619030640976</v>
      </c>
      <c r="N60" s="40">
        <f t="shared" si="18"/>
        <v>8214.7942754423711</v>
      </c>
      <c r="P60" s="54">
        <f t="shared" si="12"/>
        <v>442.13912264526203</v>
      </c>
      <c r="V60" s="40"/>
      <c r="AE60" s="12">
        <f t="shared" si="20"/>
        <v>50</v>
      </c>
      <c r="AF60" s="12">
        <f t="shared" si="20"/>
        <v>100</v>
      </c>
      <c r="AG60" s="12">
        <f t="shared" si="20"/>
        <v>150</v>
      </c>
      <c r="AH60" s="12">
        <f t="shared" si="20"/>
        <v>200</v>
      </c>
      <c r="AI60" s="12">
        <f t="shared" si="20"/>
        <v>350</v>
      </c>
      <c r="AM60" s="12">
        <f t="shared" si="21"/>
        <v>1100</v>
      </c>
    </row>
    <row r="61" spans="1:39" x14ac:dyDescent="0.2">
      <c r="A61" s="12">
        <f t="shared" si="2"/>
        <v>99</v>
      </c>
      <c r="B61" s="40">
        <f t="shared" si="3"/>
        <v>800</v>
      </c>
      <c r="C61" s="40">
        <f t="shared" si="9"/>
        <v>356.11521453837344</v>
      </c>
      <c r="D61" s="40">
        <f>(D60-DC!$D$6*$W$11)*((1+$W$5-$W$6)/(1+$W$4))+DC!$D$6*$W$11</f>
        <v>519.77814687722571</v>
      </c>
      <c r="E61" s="40">
        <f t="shared" si="10"/>
        <v>800</v>
      </c>
      <c r="F61" s="40">
        <f t="shared" si="10"/>
        <v>356.11521453837344</v>
      </c>
      <c r="G61" s="40">
        <f t="shared" si="10"/>
        <v>519.77814687722571</v>
      </c>
      <c r="H61" s="40"/>
      <c r="I61" s="40"/>
      <c r="J61" s="50">
        <f t="shared" si="1"/>
        <v>0.55485598182703322</v>
      </c>
      <c r="K61" s="50">
        <f t="shared" si="0"/>
        <v>0.35027731640346788</v>
      </c>
      <c r="L61" s="50">
        <f>(SUM($B$2:B61)-SUM($D$2:D61))/SUM($B$2:B61)</f>
        <v>0.3681499866755073</v>
      </c>
      <c r="M61" s="40">
        <f t="shared" si="11"/>
        <v>280.22185312277429</v>
      </c>
      <c r="N61" s="40">
        <f t="shared" si="18"/>
        <v>8495.0161285651448</v>
      </c>
      <c r="P61" s="54">
        <f t="shared" si="12"/>
        <v>443.88478546162656</v>
      </c>
      <c r="V61" s="40"/>
      <c r="AE61" s="12">
        <f t="shared" si="20"/>
        <v>50</v>
      </c>
      <c r="AF61" s="12">
        <f t="shared" si="20"/>
        <v>100</v>
      </c>
      <c r="AG61" s="12">
        <f t="shared" si="20"/>
        <v>150</v>
      </c>
      <c r="AH61" s="12">
        <f t="shared" si="20"/>
        <v>200</v>
      </c>
      <c r="AI61" s="12">
        <f t="shared" si="20"/>
        <v>350</v>
      </c>
      <c r="AM61" s="12">
        <f t="shared" si="21"/>
        <v>1100</v>
      </c>
    </row>
    <row r="62" spans="1:39" x14ac:dyDescent="0.2">
      <c r="A62" s="12">
        <f t="shared" si="2"/>
        <v>100</v>
      </c>
      <c r="B62" s="40">
        <f t="shared" si="3"/>
        <v>800</v>
      </c>
      <c r="C62" s="40">
        <f t="shared" si="9"/>
        <v>354.37806715038141</v>
      </c>
      <c r="D62" s="40">
        <f>(D61-DC!$D$6*$W$11)*((1+$W$5-$W$6)/(1+$W$4))+DC!$D$6*$W$11</f>
        <v>518.04099948923374</v>
      </c>
      <c r="E62" s="40">
        <f t="shared" si="10"/>
        <v>800</v>
      </c>
      <c r="F62" s="40">
        <f t="shared" si="10"/>
        <v>354.37806715038141</v>
      </c>
      <c r="G62" s="40">
        <f t="shared" si="10"/>
        <v>518.04099948923374</v>
      </c>
      <c r="H62" s="40"/>
      <c r="I62" s="40"/>
      <c r="J62" s="50">
        <f t="shared" si="1"/>
        <v>0.55702741606202322</v>
      </c>
      <c r="K62" s="50">
        <f t="shared" si="0"/>
        <v>0.35244875063845782</v>
      </c>
      <c r="L62" s="50">
        <f>(SUM($B$2:B62)-SUM($D$2:D62))/SUM($B$2:B62)</f>
        <v>0.36789258936342456</v>
      </c>
      <c r="M62" s="40">
        <f t="shared" si="11"/>
        <v>281.95900051076626</v>
      </c>
      <c r="N62" s="40">
        <f t="shared" si="18"/>
        <v>8776.9751290759104</v>
      </c>
      <c r="P62" s="54">
        <f t="shared" si="12"/>
        <v>445.62193284961859</v>
      </c>
      <c r="V62" s="40"/>
      <c r="AE62" s="12">
        <f t="shared" si="20"/>
        <v>50</v>
      </c>
      <c r="AF62" s="12">
        <f t="shared" si="20"/>
        <v>100</v>
      </c>
      <c r="AG62" s="12">
        <f t="shared" si="20"/>
        <v>150</v>
      </c>
      <c r="AH62" s="12">
        <f t="shared" si="20"/>
        <v>200</v>
      </c>
      <c r="AI62" s="12">
        <f t="shared" si="20"/>
        <v>350</v>
      </c>
      <c r="AM62" s="12">
        <f t="shared" si="21"/>
        <v>1100</v>
      </c>
    </row>
  </sheetData>
  <mergeCells count="1">
    <mergeCell ref="V1:W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9110-C701-564C-BDCB-8BCA6D7A224F}">
  <dimension ref="A1:BB62"/>
  <sheetViews>
    <sheetView topLeftCell="A9" workbookViewId="0">
      <pane xSplit="1" topLeftCell="H1" activePane="topRight" state="frozen"/>
      <selection activeCell="A8" sqref="A8"/>
      <selection pane="topRight" activeCell="O28" sqref="O28"/>
    </sheetView>
  </sheetViews>
  <sheetFormatPr baseColWidth="10" defaultColWidth="10.5" defaultRowHeight="16" x14ac:dyDescent="0.2"/>
  <cols>
    <col min="1" max="9" width="10.5" style="12"/>
    <col min="10" max="12" width="10.5" style="50"/>
    <col min="13" max="14" width="10.5" style="12"/>
    <col min="15" max="18" width="10.5" style="54"/>
    <col min="19" max="20" width="10.5" style="65"/>
    <col min="21" max="21" width="10.5" style="54"/>
    <col min="22" max="54" width="10.5" style="12"/>
  </cols>
  <sheetData>
    <row r="1" spans="1:37" s="10" customFormat="1" ht="75" customHeight="1" thickBot="1" x14ac:dyDescent="0.25">
      <c r="A1" s="10" t="s">
        <v>0</v>
      </c>
      <c r="B1" s="2" t="s">
        <v>1</v>
      </c>
      <c r="C1" s="2" t="s">
        <v>2</v>
      </c>
      <c r="D1" s="10" t="s">
        <v>3</v>
      </c>
      <c r="E1" s="2" t="s">
        <v>4</v>
      </c>
      <c r="F1" s="2" t="s">
        <v>5</v>
      </c>
      <c r="G1" s="10" t="s">
        <v>6</v>
      </c>
      <c r="H1" s="10" t="s">
        <v>7</v>
      </c>
      <c r="I1" s="81" t="s">
        <v>8</v>
      </c>
      <c r="J1" s="80" t="s">
        <v>66</v>
      </c>
      <c r="K1" s="80" t="s">
        <v>64</v>
      </c>
      <c r="L1" s="80" t="s">
        <v>65</v>
      </c>
      <c r="M1" s="2" t="s">
        <v>9</v>
      </c>
      <c r="N1" s="2" t="s">
        <v>10</v>
      </c>
      <c r="O1" s="53" t="s">
        <v>11</v>
      </c>
      <c r="P1" s="53" t="s">
        <v>12</v>
      </c>
      <c r="Q1" s="53" t="s">
        <v>13</v>
      </c>
      <c r="R1" s="53" t="s">
        <v>14</v>
      </c>
      <c r="S1" s="64" t="s">
        <v>57</v>
      </c>
      <c r="T1" s="103" t="s">
        <v>83</v>
      </c>
      <c r="U1" s="11"/>
      <c r="V1" s="105" t="s">
        <v>15</v>
      </c>
      <c r="W1" s="105"/>
      <c r="AE1" s="10">
        <v>50</v>
      </c>
    </row>
    <row r="2" spans="1:37" ht="17" thickBot="1" x14ac:dyDescent="0.25">
      <c r="A2" s="12">
        <f>W3</f>
        <v>40</v>
      </c>
      <c r="B2" s="1">
        <f>W2/75</f>
        <v>800</v>
      </c>
      <c r="C2" s="1">
        <f>D2</f>
        <v>470.58823529411762</v>
      </c>
      <c r="D2" s="1">
        <f>(W2-20000)/85</f>
        <v>470.58823529411762</v>
      </c>
      <c r="E2" s="1"/>
      <c r="F2" s="1"/>
      <c r="G2" s="1"/>
      <c r="H2" s="1"/>
      <c r="I2" s="1"/>
      <c r="J2" s="50">
        <f>(B2-C2)/B2</f>
        <v>0.41176470588235298</v>
      </c>
      <c r="K2" s="50">
        <f t="shared" ref="K2:K62" si="0">(B2-D2)/B2</f>
        <v>0.41176470588235298</v>
      </c>
      <c r="L2" s="50">
        <f>(SUM(B2)-SUM(D2))/SUM(B2)</f>
        <v>0.41176470588235298</v>
      </c>
      <c r="S2" s="65">
        <f>-W8</f>
        <v>-959.99999999999977</v>
      </c>
      <c r="T2" s="104"/>
      <c r="V2" s="38" t="s">
        <v>16</v>
      </c>
      <c r="W2" s="39">
        <v>60000</v>
      </c>
      <c r="AE2" s="12">
        <v>50</v>
      </c>
      <c r="AF2" s="12">
        <v>100</v>
      </c>
      <c r="AG2" s="12">
        <v>150</v>
      </c>
      <c r="AH2" s="12">
        <v>200</v>
      </c>
      <c r="AI2" s="12">
        <v>350</v>
      </c>
    </row>
    <row r="3" spans="1:37" ht="17" thickBot="1" x14ac:dyDescent="0.25">
      <c r="A3" s="12">
        <f>A2+1</f>
        <v>41</v>
      </c>
      <c r="B3" s="40">
        <f>B2</f>
        <v>800</v>
      </c>
      <c r="C3" s="40">
        <f>D3</f>
        <v>470.58823529411762</v>
      </c>
      <c r="D3" s="40">
        <f>D2</f>
        <v>470.58823529411762</v>
      </c>
      <c r="E3" s="40"/>
      <c r="F3" s="40"/>
      <c r="G3" s="40"/>
      <c r="H3" s="40"/>
      <c r="I3" s="40"/>
      <c r="J3" s="50">
        <f t="shared" ref="J3:J62" si="1">(B3-C3)/B3</f>
        <v>0.41176470588235298</v>
      </c>
      <c r="K3" s="50">
        <f t="shared" si="0"/>
        <v>0.41176470588235298</v>
      </c>
      <c r="L3" s="50">
        <f>(SUM($B$2:B3)-SUM($D$2:D3))/SUM($B$2:B3)</f>
        <v>0.41176470588235298</v>
      </c>
      <c r="S3" s="65">
        <v>0</v>
      </c>
      <c r="T3" s="104">
        <f>C3</f>
        <v>470.58823529411762</v>
      </c>
      <c r="V3" s="38" t="s">
        <v>0</v>
      </c>
      <c r="W3" s="41">
        <v>40</v>
      </c>
      <c r="AE3" s="12">
        <f>AE2</f>
        <v>50</v>
      </c>
      <c r="AF3" s="12">
        <f>AF2</f>
        <v>100</v>
      </c>
      <c r="AG3" s="12">
        <f>AG2</f>
        <v>150</v>
      </c>
      <c r="AH3" s="12">
        <f>AH2</f>
        <v>200</v>
      </c>
      <c r="AI3" s="12">
        <f>AI2</f>
        <v>350</v>
      </c>
    </row>
    <row r="4" spans="1:37" ht="17" thickBot="1" x14ac:dyDescent="0.25">
      <c r="A4" s="12">
        <f t="shared" ref="A4:A62" si="2">A3+1</f>
        <v>42</v>
      </c>
      <c r="B4" s="40">
        <f t="shared" ref="B4:B62" si="3">B3</f>
        <v>800</v>
      </c>
      <c r="C4" s="40">
        <f t="shared" ref="C4:C27" si="4">D4</f>
        <v>470.58823529411762</v>
      </c>
      <c r="D4" s="40">
        <f>D3</f>
        <v>470.58823529411762</v>
      </c>
      <c r="E4" s="40"/>
      <c r="F4" s="40"/>
      <c r="G4" s="40"/>
      <c r="H4" s="40"/>
      <c r="I4" s="40"/>
      <c r="J4" s="50">
        <f t="shared" si="1"/>
        <v>0.41176470588235298</v>
      </c>
      <c r="K4" s="50">
        <f t="shared" si="0"/>
        <v>0.41176470588235298</v>
      </c>
      <c r="L4" s="50">
        <f>(SUM($B$2:B4)-SUM($D$2:D4))/SUM($B$2:B4)</f>
        <v>0.41176470588235292</v>
      </c>
      <c r="S4" s="65">
        <v>0</v>
      </c>
      <c r="T4" s="104">
        <f>C4</f>
        <v>470.58823529411762</v>
      </c>
      <c r="V4" s="38" t="s">
        <v>17</v>
      </c>
      <c r="W4" s="42">
        <v>2.5000000000000001E-2</v>
      </c>
      <c r="AE4" s="12">
        <f t="shared" ref="AE4:AI19" si="5">AE3</f>
        <v>50</v>
      </c>
      <c r="AF4" s="12">
        <f t="shared" si="5"/>
        <v>100</v>
      </c>
      <c r="AG4" s="12">
        <f t="shared" si="5"/>
        <v>150</v>
      </c>
      <c r="AH4" s="12">
        <f t="shared" si="5"/>
        <v>200</v>
      </c>
      <c r="AI4" s="12">
        <f t="shared" si="5"/>
        <v>350</v>
      </c>
    </row>
    <row r="5" spans="1:37" ht="17" thickBot="1" x14ac:dyDescent="0.25">
      <c r="A5" s="12">
        <f t="shared" si="2"/>
        <v>43</v>
      </c>
      <c r="B5" s="40">
        <f t="shared" si="3"/>
        <v>800</v>
      </c>
      <c r="C5" s="40">
        <f t="shared" si="4"/>
        <v>468.29268292682929</v>
      </c>
      <c r="D5" s="40">
        <f t="shared" ref="D5:D27" si="6">D4*((1+$W$5-$W$6)/(1+$W$4))</f>
        <v>468.29268292682929</v>
      </c>
      <c r="E5" s="40"/>
      <c r="F5" s="40"/>
      <c r="G5" s="40"/>
      <c r="H5" s="40"/>
      <c r="I5" s="40"/>
      <c r="J5" s="50">
        <f t="shared" si="1"/>
        <v>0.41463414634146339</v>
      </c>
      <c r="K5" s="50">
        <f t="shared" si="0"/>
        <v>0.41463414634146339</v>
      </c>
      <c r="L5" s="50">
        <f>(SUM($B$2:B5)-SUM($D$2:D5))/SUM($B$2:B5)</f>
        <v>0.41248206599713055</v>
      </c>
      <c r="S5" s="65">
        <v>0</v>
      </c>
      <c r="V5" s="38" t="s">
        <v>18</v>
      </c>
      <c r="W5" s="42">
        <v>2.5000000000000001E-2</v>
      </c>
      <c r="AE5" s="12">
        <f t="shared" si="5"/>
        <v>50</v>
      </c>
      <c r="AF5" s="12">
        <f t="shared" si="5"/>
        <v>100</v>
      </c>
      <c r="AG5" s="12">
        <f t="shared" si="5"/>
        <v>150</v>
      </c>
      <c r="AH5" s="12">
        <f t="shared" si="5"/>
        <v>200</v>
      </c>
      <c r="AI5" s="12">
        <f t="shared" si="5"/>
        <v>350</v>
      </c>
    </row>
    <row r="6" spans="1:37" ht="17" thickBot="1" x14ac:dyDescent="0.25">
      <c r="A6" s="12">
        <f t="shared" si="2"/>
        <v>44</v>
      </c>
      <c r="B6" s="40">
        <f t="shared" si="3"/>
        <v>800</v>
      </c>
      <c r="C6" s="40">
        <f t="shared" si="4"/>
        <v>466.00832837596676</v>
      </c>
      <c r="D6" s="40">
        <f t="shared" si="6"/>
        <v>466.00832837596676</v>
      </c>
      <c r="E6" s="40"/>
      <c r="F6" s="40"/>
      <c r="G6" s="40"/>
      <c r="H6" s="40"/>
      <c r="I6" s="40"/>
      <c r="J6" s="50">
        <f t="shared" si="1"/>
        <v>0.41748958953004156</v>
      </c>
      <c r="K6" s="50">
        <f t="shared" si="0"/>
        <v>0.41748958953004156</v>
      </c>
      <c r="L6" s="50">
        <f>(SUM($B$2:B6)-SUM($D$2:D6))/SUM($B$2:B6)</f>
        <v>0.41348357070371278</v>
      </c>
      <c r="S6" s="65">
        <v>0</v>
      </c>
      <c r="V6" s="38" t="s">
        <v>19</v>
      </c>
      <c r="W6" s="42">
        <v>5.0000000000000001E-3</v>
      </c>
      <c r="AE6" s="12">
        <f t="shared" si="5"/>
        <v>50</v>
      </c>
      <c r="AF6" s="12">
        <f t="shared" si="5"/>
        <v>100</v>
      </c>
      <c r="AG6" s="12">
        <f t="shared" si="5"/>
        <v>150</v>
      </c>
      <c r="AH6" s="12">
        <f t="shared" si="5"/>
        <v>200</v>
      </c>
      <c r="AI6" s="12">
        <f t="shared" si="5"/>
        <v>350</v>
      </c>
    </row>
    <row r="7" spans="1:37" ht="17" thickBot="1" x14ac:dyDescent="0.25">
      <c r="A7" s="12">
        <f t="shared" si="2"/>
        <v>45</v>
      </c>
      <c r="B7" s="40">
        <f t="shared" si="3"/>
        <v>800</v>
      </c>
      <c r="C7" s="40">
        <f t="shared" si="4"/>
        <v>463.73511701803528</v>
      </c>
      <c r="D7" s="40">
        <f t="shared" si="6"/>
        <v>463.73511701803528</v>
      </c>
      <c r="E7" s="40"/>
      <c r="F7" s="40"/>
      <c r="G7" s="40"/>
      <c r="H7" s="40"/>
      <c r="I7" s="40"/>
      <c r="J7" s="50">
        <f t="shared" si="1"/>
        <v>0.42033110372745591</v>
      </c>
      <c r="K7" s="50">
        <f t="shared" si="0"/>
        <v>0.42033110372745591</v>
      </c>
      <c r="L7" s="50">
        <f>(SUM($B$2:B7)-SUM($D$2:D7))/SUM($B$2:B7)</f>
        <v>0.41462482620766994</v>
      </c>
      <c r="S7" s="65">
        <v>0</v>
      </c>
      <c r="V7" s="38"/>
      <c r="W7" s="43"/>
      <c r="AE7" s="12">
        <f t="shared" si="5"/>
        <v>50</v>
      </c>
      <c r="AF7" s="12">
        <f t="shared" si="5"/>
        <v>100</v>
      </c>
      <c r="AG7" s="12">
        <f t="shared" si="5"/>
        <v>150</v>
      </c>
      <c r="AH7" s="12">
        <f t="shared" si="5"/>
        <v>200</v>
      </c>
      <c r="AI7" s="12">
        <f t="shared" si="5"/>
        <v>350</v>
      </c>
    </row>
    <row r="8" spans="1:37" x14ac:dyDescent="0.2">
      <c r="A8" s="12">
        <f t="shared" si="2"/>
        <v>46</v>
      </c>
      <c r="B8" s="40">
        <f t="shared" si="3"/>
        <v>800</v>
      </c>
      <c r="C8" s="40">
        <f t="shared" si="4"/>
        <v>461.47299449599615</v>
      </c>
      <c r="D8" s="40">
        <f t="shared" si="6"/>
        <v>461.47299449599615</v>
      </c>
      <c r="E8" s="40"/>
      <c r="F8" s="40"/>
      <c r="G8" s="40"/>
      <c r="H8" s="40"/>
      <c r="I8" s="40"/>
      <c r="J8" s="50">
        <f t="shared" si="1"/>
        <v>0.42315875688000482</v>
      </c>
      <c r="K8" s="50">
        <f t="shared" si="0"/>
        <v>0.42315875688000482</v>
      </c>
      <c r="L8" s="50">
        <f>(SUM($B$2:B8)-SUM($D$2:D8))/SUM($B$2:B8)</f>
        <v>0.41584395916086059</v>
      </c>
      <c r="S8" s="65">
        <v>0</v>
      </c>
      <c r="V8" s="63" t="s">
        <v>56</v>
      </c>
      <c r="W8" s="44">
        <f>contribution_rates!$C$28</f>
        <v>959.99999999999977</v>
      </c>
      <c r="X8" s="12" t="s">
        <v>20</v>
      </c>
      <c r="AE8" s="12">
        <f t="shared" si="5"/>
        <v>50</v>
      </c>
      <c r="AF8" s="12">
        <f t="shared" si="5"/>
        <v>100</v>
      </c>
      <c r="AG8" s="12">
        <f t="shared" si="5"/>
        <v>150</v>
      </c>
      <c r="AH8" s="12">
        <f t="shared" si="5"/>
        <v>200</v>
      </c>
      <c r="AI8" s="12">
        <f t="shared" si="5"/>
        <v>350</v>
      </c>
    </row>
    <row r="9" spans="1:37" x14ac:dyDescent="0.2">
      <c r="A9" s="12">
        <f t="shared" si="2"/>
        <v>47</v>
      </c>
      <c r="B9" s="40">
        <f t="shared" si="3"/>
        <v>800</v>
      </c>
      <c r="C9" s="40">
        <f t="shared" si="4"/>
        <v>459.22190671796693</v>
      </c>
      <c r="D9" s="40">
        <f t="shared" si="6"/>
        <v>459.22190671796693</v>
      </c>
      <c r="E9" s="40"/>
      <c r="F9" s="40"/>
      <c r="G9" s="40"/>
      <c r="H9" s="40"/>
      <c r="I9" s="40"/>
      <c r="J9" s="50">
        <f t="shared" si="1"/>
        <v>0.42597261660254132</v>
      </c>
      <c r="K9" s="50">
        <f t="shared" si="0"/>
        <v>0.42597261660254132</v>
      </c>
      <c r="L9" s="50">
        <f>(SUM($B$2:B9)-SUM($D$2:D9))/SUM($B$2:B9)</f>
        <v>0.41711004134107071</v>
      </c>
      <c r="S9" s="65">
        <v>0</v>
      </c>
      <c r="AE9" s="12">
        <f t="shared" si="5"/>
        <v>50</v>
      </c>
      <c r="AF9" s="12">
        <f t="shared" si="5"/>
        <v>100</v>
      </c>
      <c r="AG9" s="12">
        <f t="shared" si="5"/>
        <v>150</v>
      </c>
      <c r="AH9" s="12">
        <f t="shared" si="5"/>
        <v>200</v>
      </c>
      <c r="AI9" s="12">
        <f t="shared" si="5"/>
        <v>350</v>
      </c>
    </row>
    <row r="10" spans="1:37" x14ac:dyDescent="0.2">
      <c r="A10" s="12">
        <f t="shared" si="2"/>
        <v>48</v>
      </c>
      <c r="B10" s="40">
        <f t="shared" si="3"/>
        <v>800</v>
      </c>
      <c r="C10" s="40">
        <f t="shared" si="4"/>
        <v>456.9817998559281</v>
      </c>
      <c r="D10" s="40">
        <f t="shared" si="6"/>
        <v>456.9817998559281</v>
      </c>
      <c r="E10" s="40"/>
      <c r="F10" s="40"/>
      <c r="G10" s="40"/>
      <c r="H10" s="40"/>
      <c r="I10" s="40"/>
      <c r="J10" s="50">
        <f t="shared" si="1"/>
        <v>0.42877275018008987</v>
      </c>
      <c r="K10" s="50">
        <f t="shared" si="0"/>
        <v>0.42877275018008987</v>
      </c>
      <c r="L10" s="50">
        <f>(SUM($B$2:B10)-SUM($D$2:D10))/SUM($B$2:B10)</f>
        <v>0.4184058978787395</v>
      </c>
      <c r="S10" s="65">
        <v>0</v>
      </c>
      <c r="AE10" s="12">
        <f t="shared" si="5"/>
        <v>50</v>
      </c>
      <c r="AF10" s="12">
        <f t="shared" si="5"/>
        <v>100</v>
      </c>
      <c r="AG10" s="12">
        <f t="shared" si="5"/>
        <v>150</v>
      </c>
      <c r="AH10" s="12">
        <f t="shared" si="5"/>
        <v>200</v>
      </c>
      <c r="AI10" s="12">
        <f t="shared" si="5"/>
        <v>350</v>
      </c>
    </row>
    <row r="11" spans="1:37" x14ac:dyDescent="0.2">
      <c r="A11" s="12">
        <f t="shared" si="2"/>
        <v>49</v>
      </c>
      <c r="B11" s="40">
        <f t="shared" si="3"/>
        <v>800</v>
      </c>
      <c r="C11" s="40">
        <f t="shared" si="4"/>
        <v>454.7526203444358</v>
      </c>
      <c r="D11" s="40">
        <f t="shared" si="6"/>
        <v>454.7526203444358</v>
      </c>
      <c r="E11" s="40"/>
      <c r="F11" s="40"/>
      <c r="G11" s="40"/>
      <c r="H11" s="40"/>
      <c r="I11" s="40"/>
      <c r="J11" s="50">
        <f t="shared" si="1"/>
        <v>0.43155922456945528</v>
      </c>
      <c r="K11" s="50">
        <f t="shared" si="0"/>
        <v>0.43155922456945528</v>
      </c>
      <c r="L11" s="50">
        <f>(SUM($B$2:B11)-SUM($D$2:D11))/SUM($B$2:B11)</f>
        <v>0.41972123054781102</v>
      </c>
      <c r="S11" s="65">
        <v>0</v>
      </c>
      <c r="V11" s="106" t="s">
        <v>84</v>
      </c>
      <c r="W11" s="50">
        <v>0.9</v>
      </c>
      <c r="AE11" s="12">
        <f t="shared" si="5"/>
        <v>50</v>
      </c>
      <c r="AF11" s="12">
        <f t="shared" si="5"/>
        <v>100</v>
      </c>
      <c r="AG11" s="12">
        <f t="shared" si="5"/>
        <v>150</v>
      </c>
      <c r="AH11" s="12">
        <f t="shared" si="5"/>
        <v>200</v>
      </c>
      <c r="AI11" s="12">
        <f t="shared" si="5"/>
        <v>350</v>
      </c>
    </row>
    <row r="12" spans="1:37" x14ac:dyDescent="0.2">
      <c r="A12" s="12">
        <f t="shared" si="2"/>
        <v>50</v>
      </c>
      <c r="B12" s="40">
        <f t="shared" si="3"/>
        <v>800</v>
      </c>
      <c r="C12" s="40">
        <f t="shared" si="4"/>
        <v>452.53431487934103</v>
      </c>
      <c r="D12" s="40">
        <f t="shared" si="6"/>
        <v>452.53431487934103</v>
      </c>
      <c r="E12" s="40"/>
      <c r="F12" s="40"/>
      <c r="G12" s="40"/>
      <c r="H12" s="40"/>
      <c r="I12" s="40"/>
      <c r="J12" s="50">
        <f t="shared" si="1"/>
        <v>0.4343321064008237</v>
      </c>
      <c r="K12" s="50">
        <f t="shared" si="0"/>
        <v>0.4343321064008237</v>
      </c>
      <c r="L12" s="50">
        <f>(SUM($B$2:B12)-SUM($D$2:D12))/SUM($B$2:B12)</f>
        <v>0.42104949198899405</v>
      </c>
      <c r="S12" s="65">
        <v>0</v>
      </c>
      <c r="AE12" s="12">
        <f t="shared" si="5"/>
        <v>50</v>
      </c>
      <c r="AF12" s="12">
        <f t="shared" si="5"/>
        <v>100</v>
      </c>
      <c r="AG12" s="12">
        <f t="shared" si="5"/>
        <v>150</v>
      </c>
      <c r="AH12" s="12">
        <f t="shared" si="5"/>
        <v>200</v>
      </c>
      <c r="AI12" s="12">
        <f t="shared" si="5"/>
        <v>350</v>
      </c>
      <c r="AK12" s="12">
        <v>1100</v>
      </c>
    </row>
    <row r="13" spans="1:37" x14ac:dyDescent="0.2">
      <c r="A13" s="12">
        <f t="shared" si="2"/>
        <v>51</v>
      </c>
      <c r="B13" s="40">
        <f t="shared" si="3"/>
        <v>800</v>
      </c>
      <c r="C13" s="40">
        <f t="shared" si="4"/>
        <v>450.32683041651501</v>
      </c>
      <c r="D13" s="40">
        <f t="shared" si="6"/>
        <v>450.32683041651501</v>
      </c>
      <c r="E13" s="40"/>
      <c r="F13" s="40"/>
      <c r="G13" s="40"/>
      <c r="H13" s="40"/>
      <c r="I13" s="40"/>
      <c r="J13" s="50">
        <f t="shared" si="1"/>
        <v>0.43709146197935622</v>
      </c>
      <c r="K13" s="50">
        <f t="shared" si="0"/>
        <v>0.43709146197935622</v>
      </c>
      <c r="L13" s="50">
        <f>(SUM($B$2:B13)-SUM($D$2:D13))/SUM($B$2:B13)</f>
        <v>0.42238632282152422</v>
      </c>
      <c r="S13" s="65">
        <v>0</v>
      </c>
      <c r="AE13" s="12">
        <f t="shared" si="5"/>
        <v>50</v>
      </c>
      <c r="AF13" s="12">
        <f t="shared" si="5"/>
        <v>100</v>
      </c>
      <c r="AG13" s="12">
        <f t="shared" si="5"/>
        <v>150</v>
      </c>
      <c r="AH13" s="12">
        <f t="shared" si="5"/>
        <v>200</v>
      </c>
      <c r="AI13" s="12">
        <f t="shared" si="5"/>
        <v>350</v>
      </c>
      <c r="AK13" s="12">
        <f>AK12</f>
        <v>1100</v>
      </c>
    </row>
    <row r="14" spans="1:37" x14ac:dyDescent="0.2">
      <c r="A14" s="12">
        <f t="shared" si="2"/>
        <v>52</v>
      </c>
      <c r="B14" s="40">
        <f t="shared" si="3"/>
        <v>800</v>
      </c>
      <c r="C14" s="40">
        <f t="shared" si="4"/>
        <v>448.13011417058084</v>
      </c>
      <c r="D14" s="40">
        <f t="shared" si="6"/>
        <v>448.13011417058084</v>
      </c>
      <c r="E14" s="40"/>
      <c r="F14" s="40"/>
      <c r="G14" s="40"/>
      <c r="H14" s="40"/>
      <c r="I14" s="40"/>
      <c r="J14" s="50">
        <f t="shared" si="1"/>
        <v>0.43983735728677398</v>
      </c>
      <c r="K14" s="50">
        <f t="shared" si="0"/>
        <v>0.43983735728677398</v>
      </c>
      <c r="L14" s="50">
        <f>(SUM($B$2:B14)-SUM($D$2:D14))/SUM($B$2:B14)</f>
        <v>0.42372871008808188</v>
      </c>
      <c r="S14" s="65">
        <v>0</v>
      </c>
      <c r="AE14" s="12">
        <f t="shared" si="5"/>
        <v>50</v>
      </c>
      <c r="AF14" s="12">
        <f t="shared" si="5"/>
        <v>100</v>
      </c>
      <c r="AG14" s="12">
        <f t="shared" si="5"/>
        <v>150</v>
      </c>
      <c r="AH14" s="12">
        <f t="shared" si="5"/>
        <v>200</v>
      </c>
      <c r="AI14" s="12">
        <f t="shared" si="5"/>
        <v>350</v>
      </c>
      <c r="AK14" s="12">
        <f t="shared" ref="AK14:AK22" si="7">AK13</f>
        <v>1100</v>
      </c>
    </row>
    <row r="15" spans="1:37" x14ac:dyDescent="0.2">
      <c r="A15" s="12">
        <f t="shared" si="2"/>
        <v>53</v>
      </c>
      <c r="B15" s="40">
        <f t="shared" si="3"/>
        <v>800</v>
      </c>
      <c r="C15" s="40">
        <f t="shared" si="4"/>
        <v>445.94411361365121</v>
      </c>
      <c r="D15" s="40">
        <f t="shared" si="6"/>
        <v>445.94411361365121</v>
      </c>
      <c r="E15" s="40"/>
      <c r="F15" s="40"/>
      <c r="G15" s="40"/>
      <c r="H15" s="40"/>
      <c r="I15" s="40"/>
      <c r="J15" s="50">
        <f t="shared" si="1"/>
        <v>0.44256985798293597</v>
      </c>
      <c r="K15" s="50">
        <f t="shared" si="0"/>
        <v>0.44256985798293597</v>
      </c>
      <c r="L15" s="50">
        <f>(SUM($B$2:B15)-SUM($D$2:D15))/SUM($B$2:B15)</f>
        <v>0.4250745063662858</v>
      </c>
      <c r="S15" s="65">
        <v>0</v>
      </c>
      <c r="AE15" s="12">
        <f t="shared" si="5"/>
        <v>50</v>
      </c>
      <c r="AF15" s="12">
        <f t="shared" si="5"/>
        <v>100</v>
      </c>
      <c r="AG15" s="12">
        <f t="shared" si="5"/>
        <v>150</v>
      </c>
      <c r="AH15" s="12">
        <f t="shared" si="5"/>
        <v>200</v>
      </c>
      <c r="AI15" s="12">
        <f t="shared" si="5"/>
        <v>350</v>
      </c>
      <c r="AK15" s="12">
        <f t="shared" si="7"/>
        <v>1100</v>
      </c>
    </row>
    <row r="16" spans="1:37" x14ac:dyDescent="0.2">
      <c r="A16" s="12">
        <f t="shared" si="2"/>
        <v>54</v>
      </c>
      <c r="B16" s="40">
        <f t="shared" si="3"/>
        <v>800</v>
      </c>
      <c r="C16" s="40">
        <f t="shared" si="4"/>
        <v>443.76877647407247</v>
      </c>
      <c r="D16" s="40">
        <f t="shared" si="6"/>
        <v>443.76877647407247</v>
      </c>
      <c r="E16" s="40"/>
      <c r="F16" s="40"/>
      <c r="G16" s="40"/>
      <c r="H16" s="40"/>
      <c r="I16" s="40"/>
      <c r="J16" s="50">
        <f t="shared" si="1"/>
        <v>0.44528902940740944</v>
      </c>
      <c r="K16" s="50">
        <f t="shared" si="0"/>
        <v>0.44528902940740944</v>
      </c>
      <c r="L16" s="50">
        <f>(SUM($B$2:B16)-SUM($D$2:D16))/SUM($B$2:B16)</f>
        <v>0.42642214123569405</v>
      </c>
      <c r="S16" s="65">
        <v>0</v>
      </c>
      <c r="AE16" s="12">
        <f t="shared" si="5"/>
        <v>50</v>
      </c>
      <c r="AF16" s="12">
        <f t="shared" si="5"/>
        <v>100</v>
      </c>
      <c r="AG16" s="12">
        <f t="shared" si="5"/>
        <v>150</v>
      </c>
      <c r="AH16" s="12">
        <f t="shared" si="5"/>
        <v>200</v>
      </c>
      <c r="AI16" s="12">
        <f t="shared" si="5"/>
        <v>350</v>
      </c>
      <c r="AK16" s="12">
        <f t="shared" si="7"/>
        <v>1100</v>
      </c>
    </row>
    <row r="17" spans="1:38" x14ac:dyDescent="0.2">
      <c r="A17" s="12">
        <f t="shared" si="2"/>
        <v>55</v>
      </c>
      <c r="B17" s="40">
        <f t="shared" si="3"/>
        <v>800</v>
      </c>
      <c r="C17" s="40">
        <f t="shared" si="4"/>
        <v>441.60405073517461</v>
      </c>
      <c r="D17" s="40">
        <f t="shared" si="6"/>
        <v>441.60405073517461</v>
      </c>
      <c r="E17" s="40"/>
      <c r="F17" s="40"/>
      <c r="G17" s="40"/>
      <c r="H17" s="40"/>
      <c r="I17" s="40"/>
      <c r="J17" s="50">
        <f t="shared" si="1"/>
        <v>0.44799493658103173</v>
      </c>
      <c r="K17" s="50">
        <f t="shared" si="0"/>
        <v>0.44799493658103173</v>
      </c>
      <c r="L17" s="50">
        <f>(SUM($B$2:B17)-SUM($D$2:D17))/SUM($B$2:B17)</f>
        <v>0.42777044094477767</v>
      </c>
      <c r="S17" s="65">
        <v>0</v>
      </c>
      <c r="AE17" s="12">
        <f t="shared" si="5"/>
        <v>50</v>
      </c>
      <c r="AF17" s="12">
        <f t="shared" si="5"/>
        <v>100</v>
      </c>
      <c r="AG17" s="12">
        <f t="shared" si="5"/>
        <v>150</v>
      </c>
      <c r="AH17" s="12">
        <f t="shared" si="5"/>
        <v>200</v>
      </c>
      <c r="AI17" s="12">
        <f t="shared" si="5"/>
        <v>350</v>
      </c>
      <c r="AK17" s="12">
        <f t="shared" si="7"/>
        <v>1100</v>
      </c>
    </row>
    <row r="18" spans="1:38" x14ac:dyDescent="0.2">
      <c r="A18" s="12">
        <f t="shared" si="2"/>
        <v>56</v>
      </c>
      <c r="B18" s="40">
        <f t="shared" si="3"/>
        <v>800</v>
      </c>
      <c r="C18" s="40">
        <f t="shared" si="4"/>
        <v>439.44988463402746</v>
      </c>
      <c r="D18" s="40">
        <f t="shared" si="6"/>
        <v>439.44988463402746</v>
      </c>
      <c r="E18" s="40"/>
      <c r="F18" s="40"/>
      <c r="G18" s="40"/>
      <c r="H18" s="40"/>
      <c r="I18" s="40"/>
      <c r="J18" s="50">
        <f t="shared" si="1"/>
        <v>0.45068764420746565</v>
      </c>
      <c r="K18" s="50">
        <f t="shared" si="0"/>
        <v>0.45068764420746565</v>
      </c>
      <c r="L18" s="50">
        <f>(SUM($B$2:B18)-SUM($D$2:D18))/SUM($B$2:B18)</f>
        <v>0.42911851172493576</v>
      </c>
      <c r="S18" s="65">
        <v>0</v>
      </c>
      <c r="AE18" s="12">
        <f t="shared" si="5"/>
        <v>50</v>
      </c>
      <c r="AF18" s="12">
        <f t="shared" si="5"/>
        <v>100</v>
      </c>
      <c r="AG18" s="12">
        <f t="shared" si="5"/>
        <v>150</v>
      </c>
      <c r="AH18" s="12">
        <f t="shared" si="5"/>
        <v>200</v>
      </c>
      <c r="AI18" s="12">
        <f t="shared" si="5"/>
        <v>350</v>
      </c>
      <c r="AK18" s="12">
        <f t="shared" si="7"/>
        <v>1100</v>
      </c>
    </row>
    <row r="19" spans="1:38" x14ac:dyDescent="0.2">
      <c r="A19" s="12">
        <f t="shared" si="2"/>
        <v>57</v>
      </c>
      <c r="B19" s="40">
        <f t="shared" si="3"/>
        <v>800</v>
      </c>
      <c r="C19" s="40">
        <f t="shared" si="4"/>
        <v>437.30622666020298</v>
      </c>
      <c r="D19" s="40">
        <f t="shared" si="6"/>
        <v>437.30622666020298</v>
      </c>
      <c r="E19" s="40"/>
      <c r="F19" s="40"/>
      <c r="G19" s="40"/>
      <c r="H19" s="40"/>
      <c r="I19" s="40"/>
      <c r="J19" s="50">
        <f t="shared" si="1"/>
        <v>0.45336721667474628</v>
      </c>
      <c r="K19" s="50">
        <f t="shared" si="0"/>
        <v>0.45336721667474628</v>
      </c>
      <c r="L19" s="50">
        <f>(SUM($B$2:B19)-SUM($D$2:D19))/SUM($B$2:B19)</f>
        <v>0.43046566199992525</v>
      </c>
      <c r="S19" s="65">
        <v>0</v>
      </c>
      <c r="AE19" s="12">
        <f t="shared" si="5"/>
        <v>50</v>
      </c>
      <c r="AF19" s="12">
        <f t="shared" si="5"/>
        <v>100</v>
      </c>
      <c r="AG19" s="12">
        <f t="shared" si="5"/>
        <v>150</v>
      </c>
      <c r="AH19" s="12">
        <f t="shared" si="5"/>
        <v>200</v>
      </c>
      <c r="AI19" s="12">
        <f t="shared" si="5"/>
        <v>350</v>
      </c>
      <c r="AK19" s="12">
        <f t="shared" si="7"/>
        <v>1100</v>
      </c>
    </row>
    <row r="20" spans="1:38" x14ac:dyDescent="0.2">
      <c r="A20" s="12">
        <f t="shared" si="2"/>
        <v>58</v>
      </c>
      <c r="B20" s="40">
        <f t="shared" si="3"/>
        <v>800</v>
      </c>
      <c r="C20" s="40">
        <f t="shared" si="4"/>
        <v>435.17302555454353</v>
      </c>
      <c r="D20" s="40">
        <f t="shared" si="6"/>
        <v>435.17302555454353</v>
      </c>
      <c r="E20" s="40"/>
      <c r="G20" s="40"/>
      <c r="H20" s="40"/>
      <c r="I20" s="40"/>
      <c r="J20" s="50">
        <f t="shared" si="1"/>
        <v>0.45603371805682058</v>
      </c>
      <c r="K20" s="50">
        <f t="shared" si="0"/>
        <v>0.45603371805682058</v>
      </c>
      <c r="L20" s="50">
        <f>(SUM($B$2:B20)-SUM($D$2:D20))/SUM($B$2:B20)</f>
        <v>0.43181134916081454</v>
      </c>
      <c r="S20" s="65">
        <v>0</v>
      </c>
      <c r="AE20" s="12">
        <f t="shared" ref="AE20:AI35" si="8">AE19</f>
        <v>50</v>
      </c>
      <c r="AF20" s="12">
        <f t="shared" si="8"/>
        <v>100</v>
      </c>
      <c r="AG20" s="12">
        <f t="shared" si="8"/>
        <v>150</v>
      </c>
      <c r="AH20" s="12">
        <f t="shared" si="8"/>
        <v>200</v>
      </c>
      <c r="AI20" s="12">
        <f t="shared" si="8"/>
        <v>350</v>
      </c>
      <c r="AK20" s="12">
        <f t="shared" si="7"/>
        <v>1100</v>
      </c>
    </row>
    <row r="21" spans="1:38" x14ac:dyDescent="0.2">
      <c r="A21" s="12">
        <f t="shared" si="2"/>
        <v>59</v>
      </c>
      <c r="B21" s="40">
        <f t="shared" si="3"/>
        <v>800</v>
      </c>
      <c r="C21" s="40">
        <f t="shared" si="4"/>
        <v>433.05023030793603</v>
      </c>
      <c r="D21" s="40">
        <f t="shared" si="6"/>
        <v>433.05023030793603</v>
      </c>
      <c r="E21" s="40"/>
      <c r="G21" s="40"/>
      <c r="H21" s="40"/>
      <c r="I21" s="40"/>
      <c r="J21" s="50">
        <f t="shared" si="1"/>
        <v>0.45868721211507996</v>
      </c>
      <c r="K21" s="50">
        <f t="shared" si="0"/>
        <v>0.45868721211507996</v>
      </c>
      <c r="L21" s="50">
        <f>(SUM($B$2:B21)-SUM($D$2:D21))/SUM($B$2:B21)</f>
        <v>0.43315514230852786</v>
      </c>
      <c r="S21" s="65">
        <v>0</v>
      </c>
      <c r="AE21" s="12">
        <f t="shared" si="8"/>
        <v>50</v>
      </c>
      <c r="AF21" s="12">
        <f t="shared" si="8"/>
        <v>100</v>
      </c>
      <c r="AG21" s="12">
        <f t="shared" si="8"/>
        <v>150</v>
      </c>
      <c r="AH21" s="12">
        <f t="shared" si="8"/>
        <v>200</v>
      </c>
      <c r="AI21" s="12">
        <f t="shared" si="8"/>
        <v>350</v>
      </c>
      <c r="AK21" s="12">
        <f t="shared" si="7"/>
        <v>1100</v>
      </c>
    </row>
    <row r="22" spans="1:38" x14ac:dyDescent="0.2">
      <c r="A22" s="12">
        <f t="shared" si="2"/>
        <v>60</v>
      </c>
      <c r="B22" s="40">
        <f t="shared" si="3"/>
        <v>800</v>
      </c>
      <c r="C22" s="40">
        <f t="shared" si="4"/>
        <v>430.9377901600925</v>
      </c>
      <c r="D22" s="40">
        <f t="shared" si="6"/>
        <v>430.9377901600925</v>
      </c>
      <c r="E22" s="40"/>
      <c r="F22" s="40"/>
      <c r="G22" s="40"/>
      <c r="H22" s="40"/>
      <c r="I22" s="40"/>
      <c r="J22" s="50">
        <f t="shared" si="1"/>
        <v>0.46132776229988437</v>
      </c>
      <c r="K22" s="50">
        <f t="shared" si="0"/>
        <v>0.46132776229988437</v>
      </c>
      <c r="L22" s="50">
        <f>(SUM($B$2:B22)-SUM($D$2:D22))/SUM($B$2:B22)</f>
        <v>0.43449669564144955</v>
      </c>
      <c r="S22" s="65">
        <v>0</v>
      </c>
      <c r="AE22" s="12">
        <f t="shared" si="8"/>
        <v>50</v>
      </c>
      <c r="AF22" s="12">
        <f t="shared" si="8"/>
        <v>100</v>
      </c>
      <c r="AG22" s="12">
        <f t="shared" si="8"/>
        <v>150</v>
      </c>
      <c r="AH22" s="12">
        <f t="shared" si="8"/>
        <v>200</v>
      </c>
      <c r="AI22" s="12">
        <f t="shared" si="8"/>
        <v>350</v>
      </c>
      <c r="AK22" s="12">
        <f t="shared" si="7"/>
        <v>1100</v>
      </c>
    </row>
    <row r="23" spans="1:38" x14ac:dyDescent="0.2">
      <c r="A23" s="12">
        <f t="shared" si="2"/>
        <v>61</v>
      </c>
      <c r="B23" s="40">
        <f t="shared" si="3"/>
        <v>800</v>
      </c>
      <c r="C23" s="40">
        <f t="shared" si="4"/>
        <v>428.83565459833602</v>
      </c>
      <c r="D23" s="40">
        <f t="shared" si="6"/>
        <v>428.83565459833602</v>
      </c>
      <c r="E23" s="40"/>
      <c r="F23" s="40"/>
      <c r="G23" s="40"/>
      <c r="H23" s="40"/>
      <c r="I23" s="40"/>
      <c r="J23" s="50">
        <f t="shared" si="1"/>
        <v>0.46395543175207998</v>
      </c>
      <c r="K23" s="50">
        <f t="shared" si="0"/>
        <v>0.46395543175207998</v>
      </c>
      <c r="L23" s="50">
        <f>(SUM($B$2:B23)-SUM($D$2:D23))/SUM($B$2:B23)</f>
        <v>0.43583572910102369</v>
      </c>
      <c r="S23" s="65">
        <v>0</v>
      </c>
      <c r="AE23" s="12">
        <f t="shared" si="8"/>
        <v>50</v>
      </c>
      <c r="AF23" s="12">
        <f t="shared" si="8"/>
        <v>100</v>
      </c>
      <c r="AG23" s="12">
        <f t="shared" si="8"/>
        <v>150</v>
      </c>
      <c r="AH23" s="12">
        <f t="shared" si="8"/>
        <v>200</v>
      </c>
      <c r="AI23" s="12">
        <f t="shared" si="8"/>
        <v>350</v>
      </c>
    </row>
    <row r="24" spans="1:38" x14ac:dyDescent="0.2">
      <c r="A24" s="12">
        <f t="shared" si="2"/>
        <v>62</v>
      </c>
      <c r="B24" s="40">
        <f t="shared" si="3"/>
        <v>800</v>
      </c>
      <c r="C24" s="40">
        <f t="shared" si="4"/>
        <v>426.74377335639298</v>
      </c>
      <c r="D24" s="40">
        <f t="shared" si="6"/>
        <v>426.74377335639298</v>
      </c>
      <c r="E24" s="40"/>
      <c r="F24" s="40"/>
      <c r="G24" s="40"/>
      <c r="H24" s="40"/>
      <c r="I24" s="40"/>
      <c r="J24" s="50">
        <f t="shared" si="1"/>
        <v>0.46657028330450878</v>
      </c>
      <c r="K24" s="50">
        <f t="shared" si="0"/>
        <v>0.46657028330450878</v>
      </c>
      <c r="L24" s="50">
        <f>(SUM($B$2:B24)-SUM($D$2:D24))/SUM($B$2:B24)</f>
        <v>0.43717201406639261</v>
      </c>
      <c r="S24" s="65">
        <v>0</v>
      </c>
      <c r="AE24" s="12">
        <f t="shared" si="8"/>
        <v>50</v>
      </c>
      <c r="AF24" s="12">
        <f t="shared" si="8"/>
        <v>100</v>
      </c>
      <c r="AG24" s="12">
        <f t="shared" si="8"/>
        <v>150</v>
      </c>
      <c r="AH24" s="12">
        <f t="shared" si="8"/>
        <v>200</v>
      </c>
      <c r="AI24" s="12">
        <f t="shared" si="8"/>
        <v>350</v>
      </c>
    </row>
    <row r="25" spans="1:38" x14ac:dyDescent="0.2">
      <c r="A25" s="12">
        <f t="shared" si="2"/>
        <v>63</v>
      </c>
      <c r="B25" s="40">
        <f t="shared" si="3"/>
        <v>800</v>
      </c>
      <c r="C25" s="40">
        <f t="shared" si="4"/>
        <v>424.66209641319108</v>
      </c>
      <c r="D25" s="40">
        <f t="shared" si="6"/>
        <v>424.66209641319108</v>
      </c>
      <c r="E25" s="40"/>
      <c r="F25" s="40"/>
      <c r="G25" s="40"/>
      <c r="H25" s="40"/>
      <c r="I25" s="40"/>
      <c r="J25" s="50">
        <f t="shared" si="1"/>
        <v>0.46917237948351115</v>
      </c>
      <c r="K25" s="50">
        <f t="shared" si="0"/>
        <v>0.46917237948351115</v>
      </c>
      <c r="L25" s="50">
        <f>(SUM($B$2:B25)-SUM($D$2:D25))/SUM($B$2:B25)</f>
        <v>0.43850536262543927</v>
      </c>
      <c r="S25" s="65">
        <v>0</v>
      </c>
      <c r="AE25" s="12">
        <f t="shared" si="8"/>
        <v>50</v>
      </c>
      <c r="AF25" s="12">
        <f t="shared" si="8"/>
        <v>100</v>
      </c>
      <c r="AG25" s="12">
        <f t="shared" si="8"/>
        <v>150</v>
      </c>
      <c r="AH25" s="12">
        <f t="shared" si="8"/>
        <v>200</v>
      </c>
      <c r="AI25" s="12">
        <f t="shared" si="8"/>
        <v>350</v>
      </c>
    </row>
    <row r="26" spans="1:38" x14ac:dyDescent="0.2">
      <c r="A26" s="12">
        <f t="shared" si="2"/>
        <v>64</v>
      </c>
      <c r="B26" s="40">
        <f t="shared" si="3"/>
        <v>800</v>
      </c>
      <c r="C26" s="40">
        <f t="shared" si="4"/>
        <v>422.59057399166335</v>
      </c>
      <c r="D26" s="40">
        <f t="shared" si="6"/>
        <v>422.59057399166335</v>
      </c>
      <c r="E26" s="40"/>
      <c r="F26" s="40"/>
      <c r="G26" s="40"/>
      <c r="H26" s="40"/>
      <c r="I26" s="40"/>
      <c r="J26" s="50">
        <f t="shared" si="1"/>
        <v>0.47176178251042084</v>
      </c>
      <c r="K26" s="50">
        <f t="shared" si="0"/>
        <v>0.47176178251042084</v>
      </c>
      <c r="L26" s="50">
        <f>(SUM($B$2:B26)-SUM($D$2:D26))/SUM($B$2:B26)</f>
        <v>0.43983561942083854</v>
      </c>
      <c r="S26" s="65">
        <v>0</v>
      </c>
      <c r="AE26" s="12">
        <f t="shared" si="8"/>
        <v>50</v>
      </c>
      <c r="AF26" s="12">
        <f t="shared" si="8"/>
        <v>100</v>
      </c>
      <c r="AG26" s="12">
        <f t="shared" si="8"/>
        <v>150</v>
      </c>
      <c r="AH26" s="12">
        <f t="shared" si="8"/>
        <v>200</v>
      </c>
      <c r="AI26" s="12">
        <f t="shared" si="8"/>
        <v>350</v>
      </c>
    </row>
    <row r="27" spans="1:38" x14ac:dyDescent="0.2">
      <c r="A27" s="12">
        <f t="shared" si="2"/>
        <v>65</v>
      </c>
      <c r="B27" s="40">
        <f t="shared" si="3"/>
        <v>800</v>
      </c>
      <c r="C27" s="40">
        <f t="shared" si="4"/>
        <v>420.52915655755771</v>
      </c>
      <c r="D27" s="40">
        <f t="shared" si="6"/>
        <v>420.52915655755771</v>
      </c>
      <c r="E27" s="40"/>
      <c r="F27" s="40"/>
      <c r="G27" s="40"/>
      <c r="H27" s="40"/>
      <c r="I27" s="40"/>
      <c r="J27" s="50">
        <f t="shared" si="1"/>
        <v>0.47433855430305288</v>
      </c>
      <c r="K27" s="50">
        <f t="shared" si="0"/>
        <v>0.47433855430305288</v>
      </c>
      <c r="L27" s="50">
        <f>(SUM($B$2:B27)-SUM($D$2:D27))/SUM($B$2:B27)</f>
        <v>0.44116265537784677</v>
      </c>
      <c r="S27" s="65">
        <v>0</v>
      </c>
      <c r="AE27" s="12">
        <f t="shared" si="8"/>
        <v>50</v>
      </c>
      <c r="AF27" s="12">
        <f t="shared" si="8"/>
        <v>100</v>
      </c>
      <c r="AG27" s="12">
        <f t="shared" si="8"/>
        <v>150</v>
      </c>
      <c r="AH27" s="12">
        <f t="shared" si="8"/>
        <v>200</v>
      </c>
      <c r="AI27" s="12">
        <f t="shared" si="8"/>
        <v>350</v>
      </c>
    </row>
    <row r="28" spans="1:38" x14ac:dyDescent="0.2">
      <c r="A28" s="45">
        <f t="shared" si="2"/>
        <v>66</v>
      </c>
      <c r="B28" s="46">
        <f t="shared" si="3"/>
        <v>800</v>
      </c>
      <c r="C28" s="46">
        <f t="shared" ref="C28:C62" si="9">C27*((1+$W$5-$W$6)/(1+$W$4))</f>
        <v>418.47779481825262</v>
      </c>
      <c r="D28" s="46">
        <f>D27*((1+$W$5-$W$6)/(1+$W$4))+DC!$D$6*W11</f>
        <v>552.38383036822177</v>
      </c>
      <c r="E28" s="46">
        <f t="shared" ref="E28:H62" si="10">B28</f>
        <v>800</v>
      </c>
      <c r="F28" s="46">
        <f t="shared" si="10"/>
        <v>418.47779481825262</v>
      </c>
      <c r="G28" s="46">
        <f t="shared" si="10"/>
        <v>552.38383036822177</v>
      </c>
      <c r="H28" s="46">
        <f t="shared" si="10"/>
        <v>800</v>
      </c>
      <c r="I28" s="46">
        <f>G28</f>
        <v>552.38383036822177</v>
      </c>
      <c r="J28" s="51">
        <f t="shared" si="1"/>
        <v>0.47690275647718422</v>
      </c>
      <c r="K28" s="96">
        <f t="shared" si="0"/>
        <v>0.3095202120397228</v>
      </c>
      <c r="L28" s="51">
        <f>(SUM($B$2:B28)-SUM($D$2:D28))/SUM($B$2:B28)</f>
        <v>0.43628700932828662</v>
      </c>
      <c r="M28" s="46">
        <f t="shared" ref="M28:M62" si="11">B28-D28</f>
        <v>247.61616963177823</v>
      </c>
      <c r="N28" s="46">
        <f>M28+N27</f>
        <v>247.61616963177823</v>
      </c>
      <c r="O28" s="55">
        <f>3*M28</f>
        <v>742.8485088953347</v>
      </c>
      <c r="P28" s="54">
        <f t="shared" ref="P28:P62" si="12">B28-C28</f>
        <v>381.52220518174738</v>
      </c>
      <c r="Q28" s="54">
        <f>P28</f>
        <v>381.52220518174738</v>
      </c>
      <c r="R28" s="55">
        <f>3*P28</f>
        <v>1144.5666155452423</v>
      </c>
      <c r="S28" s="65">
        <f>M28+O28</f>
        <v>990.46467852711294</v>
      </c>
      <c r="U28" s="58"/>
      <c r="V28" s="58"/>
      <c r="W28" s="58"/>
      <c r="X28" s="58"/>
      <c r="AE28" s="12">
        <f t="shared" si="8"/>
        <v>50</v>
      </c>
      <c r="AF28" s="12">
        <f t="shared" si="8"/>
        <v>100</v>
      </c>
      <c r="AG28" s="12">
        <f t="shared" si="8"/>
        <v>150</v>
      </c>
      <c r="AH28" s="12">
        <f t="shared" si="8"/>
        <v>200</v>
      </c>
      <c r="AI28" s="12">
        <f t="shared" si="8"/>
        <v>350</v>
      </c>
    </row>
    <row r="29" spans="1:38" x14ac:dyDescent="0.2">
      <c r="A29" s="12">
        <f t="shared" si="2"/>
        <v>67</v>
      </c>
      <c r="B29" s="40">
        <f t="shared" si="3"/>
        <v>800</v>
      </c>
      <c r="C29" s="40">
        <f t="shared" si="9"/>
        <v>416.43643972157827</v>
      </c>
      <c r="D29" s="40">
        <f>(D28-DC!$D$6*$W$11)*((1+$W$5-$W$6)/(1+$W$4))+DC!$D$6*$W$11</f>
        <v>550.34247527154741</v>
      </c>
      <c r="E29" s="40">
        <f t="shared" si="10"/>
        <v>800</v>
      </c>
      <c r="F29" s="40">
        <f t="shared" si="10"/>
        <v>416.43643972157827</v>
      </c>
      <c r="G29" s="40">
        <f t="shared" si="10"/>
        <v>550.34247527154741</v>
      </c>
      <c r="H29" s="40">
        <f t="shared" si="10"/>
        <v>800</v>
      </c>
      <c r="I29" s="40">
        <f>G29</f>
        <v>550.34247527154741</v>
      </c>
      <c r="J29" s="50">
        <f t="shared" si="1"/>
        <v>0.47945445034802714</v>
      </c>
      <c r="K29" s="50">
        <f t="shared" si="0"/>
        <v>0.31207190591056572</v>
      </c>
      <c r="L29" s="50">
        <f>(SUM($B$2:B29)-SUM($D$2:D29))/SUM($B$2:B29)</f>
        <v>0.43185075563479658</v>
      </c>
      <c r="M29" s="40">
        <f t="shared" si="11"/>
        <v>249.65752472845259</v>
      </c>
      <c r="N29" s="40">
        <f>M29+N28</f>
        <v>497.27369436023082</v>
      </c>
      <c r="P29" s="54">
        <f t="shared" si="12"/>
        <v>383.56356027842173</v>
      </c>
      <c r="Q29" s="54">
        <f>P29+Q28</f>
        <v>765.08576546016911</v>
      </c>
      <c r="S29" s="65">
        <f>M29</f>
        <v>249.65752472845259</v>
      </c>
      <c r="U29" s="58"/>
      <c r="V29" s="58"/>
      <c r="W29" s="58"/>
      <c r="X29" s="58"/>
      <c r="AE29" s="12">
        <f t="shared" si="8"/>
        <v>50</v>
      </c>
      <c r="AF29" s="12">
        <f t="shared" si="8"/>
        <v>100</v>
      </c>
      <c r="AG29" s="12">
        <f t="shared" si="8"/>
        <v>150</v>
      </c>
      <c r="AH29" s="12">
        <f t="shared" si="8"/>
        <v>200</v>
      </c>
      <c r="AI29" s="12">
        <f t="shared" si="8"/>
        <v>350</v>
      </c>
    </row>
    <row r="30" spans="1:38" x14ac:dyDescent="0.2">
      <c r="A30" s="12">
        <f t="shared" si="2"/>
        <v>68</v>
      </c>
      <c r="B30" s="40">
        <f t="shared" si="3"/>
        <v>800</v>
      </c>
      <c r="C30" s="40">
        <f t="shared" si="9"/>
        <v>414.40504245464376</v>
      </c>
      <c r="D30" s="40">
        <f>(D29-DC!$D$6*$W$11)*((1+$W$5-$W$6)/(1+$W$4))+DC!$D$6*$W$11</f>
        <v>548.31107800461291</v>
      </c>
      <c r="E30" s="40">
        <f t="shared" si="10"/>
        <v>800</v>
      </c>
      <c r="F30" s="40">
        <f t="shared" si="10"/>
        <v>414.40504245464376</v>
      </c>
      <c r="G30" s="40">
        <f t="shared" si="10"/>
        <v>548.31107800461291</v>
      </c>
      <c r="H30" s="40">
        <f t="shared" si="10"/>
        <v>800</v>
      </c>
      <c r="I30" s="40">
        <f t="shared" ref="I30:I48" si="13">G30</f>
        <v>548.31107800461291</v>
      </c>
      <c r="J30" s="50">
        <f t="shared" si="1"/>
        <v>0.4819936969316953</v>
      </c>
      <c r="K30" s="50">
        <f t="shared" si="0"/>
        <v>0.31461115249423388</v>
      </c>
      <c r="L30" s="50">
        <f>(SUM($B$2:B30)-SUM($D$2:D30))/SUM($B$2:B30)</f>
        <v>0.42780801069891511</v>
      </c>
      <c r="M30" s="40">
        <f t="shared" si="11"/>
        <v>251.68892199538709</v>
      </c>
      <c r="N30" s="40">
        <f t="shared" ref="N30:N33" si="14">M30+N29</f>
        <v>748.96261635561791</v>
      </c>
      <c r="P30" s="54">
        <f t="shared" si="12"/>
        <v>385.59495754535624</v>
      </c>
      <c r="Q30" s="54">
        <f t="shared" ref="Q30:Q48" si="15">P30+Q29</f>
        <v>1150.6807230055254</v>
      </c>
      <c r="S30" s="65">
        <f t="shared" ref="S30:S48" si="16">M30</f>
        <v>251.68892199538709</v>
      </c>
      <c r="U30" s="58"/>
      <c r="V30" s="58"/>
      <c r="W30" s="58"/>
      <c r="X30" s="58"/>
      <c r="AE30" s="12">
        <f t="shared" si="8"/>
        <v>50</v>
      </c>
      <c r="AF30" s="12">
        <f t="shared" si="8"/>
        <v>100</v>
      </c>
      <c r="AG30" s="12">
        <f t="shared" si="8"/>
        <v>150</v>
      </c>
      <c r="AH30" s="12">
        <f t="shared" si="8"/>
        <v>200</v>
      </c>
      <c r="AI30" s="12">
        <f t="shared" si="8"/>
        <v>350</v>
      </c>
    </row>
    <row r="31" spans="1:38" x14ac:dyDescent="0.2">
      <c r="A31" s="12">
        <f t="shared" si="2"/>
        <v>69</v>
      </c>
      <c r="B31" s="40">
        <f t="shared" si="3"/>
        <v>800</v>
      </c>
      <c r="C31" s="40">
        <f t="shared" si="9"/>
        <v>412.38355444266995</v>
      </c>
      <c r="D31" s="40">
        <f>(D30-DC!$D$6*$W$11)*((1+$W$5-$W$6)/(1+$W$4))+DC!$D$6*$W$11</f>
        <v>546.28958999263909</v>
      </c>
      <c r="E31" s="40">
        <f t="shared" si="10"/>
        <v>800</v>
      </c>
      <c r="F31" s="40">
        <f t="shared" si="10"/>
        <v>412.38355444266995</v>
      </c>
      <c r="G31" s="40">
        <f t="shared" si="10"/>
        <v>546.28958999263909</v>
      </c>
      <c r="H31" s="40">
        <f t="shared" si="10"/>
        <v>800</v>
      </c>
      <c r="I31" s="40">
        <f t="shared" si="13"/>
        <v>546.28958999263909</v>
      </c>
      <c r="J31" s="50">
        <f t="shared" si="1"/>
        <v>0.48452055694666257</v>
      </c>
      <c r="K31" s="50">
        <f t="shared" si="0"/>
        <v>0.31713801250920115</v>
      </c>
      <c r="L31" s="50">
        <f>(SUM($B$2:B31)-SUM($D$2:D31))/SUM($B$2:B31)</f>
        <v>0.42411901075925795</v>
      </c>
      <c r="M31" s="40">
        <f t="shared" si="11"/>
        <v>253.71041000736091</v>
      </c>
      <c r="N31" s="40">
        <f t="shared" si="14"/>
        <v>1002.6730263629788</v>
      </c>
      <c r="P31" s="54">
        <f t="shared" si="12"/>
        <v>387.61644555733005</v>
      </c>
      <c r="Q31" s="54">
        <f t="shared" si="15"/>
        <v>1538.2971685628554</v>
      </c>
      <c r="S31" s="65">
        <f t="shared" si="16"/>
        <v>253.71041000736091</v>
      </c>
      <c r="U31" s="58"/>
      <c r="V31" s="58"/>
      <c r="W31" s="58"/>
      <c r="X31" s="58"/>
      <c r="AE31" s="12">
        <f t="shared" si="8"/>
        <v>50</v>
      </c>
      <c r="AF31" s="12">
        <f t="shared" si="8"/>
        <v>100</v>
      </c>
      <c r="AG31" s="12">
        <f t="shared" si="8"/>
        <v>150</v>
      </c>
      <c r="AH31" s="12">
        <f t="shared" si="8"/>
        <v>200</v>
      </c>
      <c r="AI31" s="12">
        <f t="shared" si="8"/>
        <v>350</v>
      </c>
    </row>
    <row r="32" spans="1:38" x14ac:dyDescent="0.2">
      <c r="A32" s="12">
        <f t="shared" si="2"/>
        <v>70</v>
      </c>
      <c r="B32" s="40">
        <f t="shared" si="3"/>
        <v>800</v>
      </c>
      <c r="C32" s="40">
        <f t="shared" si="9"/>
        <v>410.37192734782769</v>
      </c>
      <c r="D32" s="40">
        <f>(D31-DC!$D$6*$W$11)*((1+$W$5-$W$6)/(1+$W$4))+DC!$D$6*$W$11</f>
        <v>544.2779628977969</v>
      </c>
      <c r="E32" s="40">
        <f t="shared" si="10"/>
        <v>800</v>
      </c>
      <c r="F32" s="40">
        <f t="shared" si="10"/>
        <v>410.37192734782769</v>
      </c>
      <c r="G32" s="40">
        <f t="shared" si="10"/>
        <v>544.2779628977969</v>
      </c>
      <c r="H32" s="40">
        <f t="shared" si="10"/>
        <v>800</v>
      </c>
      <c r="I32" s="40">
        <f t="shared" si="13"/>
        <v>544.2779628977969</v>
      </c>
      <c r="J32" s="50">
        <f t="shared" si="1"/>
        <v>0.4870350908152154</v>
      </c>
      <c r="K32" s="50">
        <f t="shared" si="0"/>
        <v>0.31965254637775387</v>
      </c>
      <c r="L32" s="50">
        <f>(SUM($B$2:B32)-SUM($D$2:D32))/SUM($B$2:B32)</f>
        <v>0.42074912481146753</v>
      </c>
      <c r="M32" s="40">
        <f t="shared" si="11"/>
        <v>255.7220371022031</v>
      </c>
      <c r="N32" s="40">
        <f t="shared" si="14"/>
        <v>1258.3950634651819</v>
      </c>
      <c r="P32" s="54">
        <f t="shared" si="12"/>
        <v>389.62807265217231</v>
      </c>
      <c r="Q32" s="54">
        <f t="shared" si="15"/>
        <v>1927.9252412150277</v>
      </c>
      <c r="S32" s="65">
        <f t="shared" si="16"/>
        <v>255.7220371022031</v>
      </c>
      <c r="U32" s="58"/>
      <c r="V32" s="58"/>
      <c r="W32" s="58"/>
      <c r="X32" s="58"/>
      <c r="AE32" s="12">
        <f t="shared" si="8"/>
        <v>50</v>
      </c>
      <c r="AF32" s="12">
        <f t="shared" si="8"/>
        <v>100</v>
      </c>
      <c r="AG32" s="12">
        <f t="shared" si="8"/>
        <v>150</v>
      </c>
      <c r="AH32" s="12">
        <f t="shared" si="8"/>
        <v>200</v>
      </c>
      <c r="AI32" s="12">
        <f t="shared" si="8"/>
        <v>350</v>
      </c>
      <c r="AL32" s="12">
        <f>AK12</f>
        <v>1100</v>
      </c>
    </row>
    <row r="33" spans="1:38" x14ac:dyDescent="0.2">
      <c r="A33" s="12">
        <f t="shared" si="2"/>
        <v>71</v>
      </c>
      <c r="B33" s="40">
        <f t="shared" si="3"/>
        <v>800</v>
      </c>
      <c r="C33" s="40">
        <f t="shared" si="9"/>
        <v>408.37011306808222</v>
      </c>
      <c r="D33" s="40">
        <f>(D32-DC!$D$6*$W$11)*((1+$W$5-$W$6)/(1+$W$4))+DC!$D$6*$W$11</f>
        <v>542.27614861805148</v>
      </c>
      <c r="E33" s="40">
        <f t="shared" si="10"/>
        <v>800</v>
      </c>
      <c r="F33" s="40">
        <f t="shared" si="10"/>
        <v>408.37011306808222</v>
      </c>
      <c r="G33" s="40">
        <f t="shared" si="10"/>
        <v>542.27614861805148</v>
      </c>
      <c r="H33" s="40">
        <f t="shared" si="10"/>
        <v>800</v>
      </c>
      <c r="I33" s="40">
        <f t="shared" si="13"/>
        <v>542.27614861805148</v>
      </c>
      <c r="J33" s="50">
        <f t="shared" si="1"/>
        <v>0.48953735866489723</v>
      </c>
      <c r="K33" s="50">
        <f t="shared" si="0"/>
        <v>0.32215481422743564</v>
      </c>
      <c r="L33" s="50">
        <f>(SUM($B$2:B33)-SUM($D$2:D33))/SUM($B$2:B33)</f>
        <v>0.41766805260571649</v>
      </c>
      <c r="M33" s="40">
        <f t="shared" si="11"/>
        <v>257.72385138194852</v>
      </c>
      <c r="N33" s="40">
        <f t="shared" si="14"/>
        <v>1516.1189148471303</v>
      </c>
      <c r="P33" s="54">
        <f t="shared" si="12"/>
        <v>391.62988693191778</v>
      </c>
      <c r="Q33" s="54">
        <f t="shared" si="15"/>
        <v>2319.5551281469452</v>
      </c>
      <c r="S33" s="65">
        <f t="shared" si="16"/>
        <v>257.72385138194852</v>
      </c>
      <c r="U33" s="58"/>
      <c r="V33" s="58"/>
      <c r="W33" s="58"/>
      <c r="X33" s="58"/>
      <c r="AE33" s="12">
        <f t="shared" si="8"/>
        <v>50</v>
      </c>
      <c r="AF33" s="12">
        <f t="shared" si="8"/>
        <v>100</v>
      </c>
      <c r="AG33" s="12">
        <f t="shared" si="8"/>
        <v>150</v>
      </c>
      <c r="AH33" s="12">
        <f t="shared" si="8"/>
        <v>200</v>
      </c>
      <c r="AI33" s="12">
        <f t="shared" si="8"/>
        <v>350</v>
      </c>
      <c r="AL33" s="12">
        <f t="shared" ref="AL33:AL42" si="17">AK13</f>
        <v>1100</v>
      </c>
    </row>
    <row r="34" spans="1:38" x14ac:dyDescent="0.2">
      <c r="A34" s="12">
        <f t="shared" si="2"/>
        <v>72</v>
      </c>
      <c r="B34" s="40">
        <f t="shared" si="3"/>
        <v>800</v>
      </c>
      <c r="C34" s="40">
        <f t="shared" si="9"/>
        <v>406.37806373604286</v>
      </c>
      <c r="D34" s="40">
        <f>(D33-DC!$D$6*$W$11)*((1+$W$5-$W$6)/(1+$W$4))+DC!$D$6*$W$11</f>
        <v>540.28409928601218</v>
      </c>
      <c r="E34" s="40">
        <f t="shared" si="10"/>
        <v>800</v>
      </c>
      <c r="F34" s="40">
        <f t="shared" si="10"/>
        <v>406.37806373604286</v>
      </c>
      <c r="G34" s="40">
        <f t="shared" si="10"/>
        <v>540.28409928601218</v>
      </c>
      <c r="H34" s="40">
        <f t="shared" si="10"/>
        <v>800</v>
      </c>
      <c r="I34" s="40">
        <f t="shared" si="13"/>
        <v>540.28409928601218</v>
      </c>
      <c r="J34" s="50">
        <f t="shared" si="1"/>
        <v>0.4920274203299464</v>
      </c>
      <c r="K34" s="50">
        <f t="shared" si="0"/>
        <v>0.32464487589248475</v>
      </c>
      <c r="L34" s="50">
        <f>(SUM($B$2:B34)-SUM($D$2:D34))/SUM($B$2:B34)</f>
        <v>0.41484916846289127</v>
      </c>
      <c r="M34" s="40">
        <f t="shared" si="11"/>
        <v>259.71590071398782</v>
      </c>
      <c r="N34" s="40">
        <f>M34+N33</f>
        <v>1775.8348155611181</v>
      </c>
      <c r="P34" s="54">
        <f t="shared" si="12"/>
        <v>393.62193626395714</v>
      </c>
      <c r="Q34" s="54">
        <f t="shared" si="15"/>
        <v>2713.1770644109024</v>
      </c>
      <c r="S34" s="65">
        <f t="shared" si="16"/>
        <v>259.71590071398782</v>
      </c>
      <c r="U34" s="58"/>
      <c r="V34" s="58"/>
      <c r="W34" s="58"/>
      <c r="X34" s="58"/>
      <c r="AE34" s="12">
        <f t="shared" si="8"/>
        <v>50</v>
      </c>
      <c r="AF34" s="12">
        <f t="shared" si="8"/>
        <v>100</v>
      </c>
      <c r="AG34" s="12">
        <f t="shared" si="8"/>
        <v>150</v>
      </c>
      <c r="AH34" s="12">
        <f t="shared" si="8"/>
        <v>200</v>
      </c>
      <c r="AI34" s="12">
        <f t="shared" si="8"/>
        <v>350</v>
      </c>
      <c r="AL34" s="12">
        <f t="shared" si="17"/>
        <v>1100</v>
      </c>
    </row>
    <row r="35" spans="1:38" x14ac:dyDescent="0.2">
      <c r="A35" s="12">
        <f t="shared" si="2"/>
        <v>73</v>
      </c>
      <c r="B35" s="40">
        <f t="shared" si="3"/>
        <v>800</v>
      </c>
      <c r="C35" s="40">
        <f t="shared" si="9"/>
        <v>404.39573171781831</v>
      </c>
      <c r="D35" s="40">
        <f>(D34-DC!$D$6*$W$11)*((1+$W$5-$W$6)/(1+$W$4))+DC!$D$6*$W$11</f>
        <v>538.30176726778768</v>
      </c>
      <c r="E35" s="40">
        <f t="shared" si="10"/>
        <v>800</v>
      </c>
      <c r="F35" s="40">
        <f t="shared" si="10"/>
        <v>404.39573171781831</v>
      </c>
      <c r="G35" s="40">
        <f t="shared" si="10"/>
        <v>538.30176726778768</v>
      </c>
      <c r="H35" s="40">
        <f t="shared" si="10"/>
        <v>800</v>
      </c>
      <c r="I35" s="40">
        <f t="shared" si="13"/>
        <v>538.30176726778768</v>
      </c>
      <c r="J35" s="50">
        <f t="shared" si="1"/>
        <v>0.49450533535272712</v>
      </c>
      <c r="K35" s="50">
        <f t="shared" si="0"/>
        <v>0.32712279091526542</v>
      </c>
      <c r="L35" s="50">
        <f>(SUM($B$2:B35)-SUM($D$2:D35))/SUM($B$2:B35)</f>
        <v>0.41226898088796116</v>
      </c>
      <c r="M35" s="40">
        <f t="shared" si="11"/>
        <v>261.69823273221232</v>
      </c>
      <c r="N35" s="40">
        <f t="shared" ref="N35:N62" si="18">M35+N34</f>
        <v>2037.5330482933305</v>
      </c>
      <c r="P35" s="54">
        <f t="shared" si="12"/>
        <v>395.60426828218169</v>
      </c>
      <c r="Q35" s="54">
        <f t="shared" si="15"/>
        <v>3108.7813326930841</v>
      </c>
      <c r="S35" s="65">
        <f t="shared" si="16"/>
        <v>261.69823273221232</v>
      </c>
      <c r="U35" s="58"/>
      <c r="V35" s="58"/>
      <c r="W35" s="58"/>
      <c r="X35" s="58"/>
      <c r="AE35" s="12">
        <f t="shared" si="8"/>
        <v>50</v>
      </c>
      <c r="AF35" s="12">
        <f t="shared" si="8"/>
        <v>100</v>
      </c>
      <c r="AG35" s="12">
        <f t="shared" si="8"/>
        <v>150</v>
      </c>
      <c r="AH35" s="12">
        <f t="shared" si="8"/>
        <v>200</v>
      </c>
      <c r="AI35" s="12">
        <f t="shared" si="8"/>
        <v>350</v>
      </c>
      <c r="AL35" s="12">
        <f t="shared" si="17"/>
        <v>1100</v>
      </c>
    </row>
    <row r="36" spans="1:38" x14ac:dyDescent="0.2">
      <c r="A36" s="12">
        <f t="shared" si="2"/>
        <v>74</v>
      </c>
      <c r="B36" s="40">
        <f t="shared" si="3"/>
        <v>800</v>
      </c>
      <c r="C36" s="40">
        <f t="shared" si="9"/>
        <v>402.42306961187779</v>
      </c>
      <c r="D36" s="40">
        <f>(D35-DC!$D$6*$W$11)*((1+$W$5-$W$6)/(1+$W$4))+DC!$D$6*$W$11</f>
        <v>536.32910516184722</v>
      </c>
      <c r="E36" s="40">
        <f t="shared" si="10"/>
        <v>800</v>
      </c>
      <c r="F36" s="40">
        <f t="shared" si="10"/>
        <v>402.42306961187779</v>
      </c>
      <c r="G36" s="40">
        <f t="shared" si="10"/>
        <v>536.32910516184722</v>
      </c>
      <c r="H36" s="40">
        <f t="shared" si="10"/>
        <v>800</v>
      </c>
      <c r="I36" s="40">
        <f t="shared" si="13"/>
        <v>536.32910516184722</v>
      </c>
      <c r="J36" s="50">
        <f t="shared" si="1"/>
        <v>0.49697116298515276</v>
      </c>
      <c r="K36" s="50">
        <f t="shared" si="0"/>
        <v>0.32958861854769095</v>
      </c>
      <c r="L36" s="50">
        <f>(SUM($B$2:B36)-SUM($D$2:D36))/SUM($B$2:B36)</f>
        <v>0.40990668482109621</v>
      </c>
      <c r="M36" s="40">
        <f t="shared" si="11"/>
        <v>263.67089483815278</v>
      </c>
      <c r="N36" s="40">
        <f t="shared" si="18"/>
        <v>2301.2039431314834</v>
      </c>
      <c r="P36" s="54">
        <f t="shared" si="12"/>
        <v>397.57693038812221</v>
      </c>
      <c r="Q36" s="54">
        <f t="shared" si="15"/>
        <v>3506.3582630812061</v>
      </c>
      <c r="S36" s="65">
        <f t="shared" si="16"/>
        <v>263.67089483815278</v>
      </c>
      <c r="U36" s="58"/>
      <c r="V36" s="58"/>
      <c r="W36" s="58"/>
      <c r="X36" s="58"/>
      <c r="AE36" s="12">
        <f t="shared" ref="AE36:AI51" si="19">AE35</f>
        <v>50</v>
      </c>
      <c r="AF36" s="12">
        <f t="shared" si="19"/>
        <v>100</v>
      </c>
      <c r="AG36" s="12">
        <f t="shared" si="19"/>
        <v>150</v>
      </c>
      <c r="AH36" s="12">
        <f t="shared" si="19"/>
        <v>200</v>
      </c>
      <c r="AI36" s="12">
        <f t="shared" si="19"/>
        <v>350</v>
      </c>
      <c r="AL36" s="12">
        <f t="shared" si="17"/>
        <v>1100</v>
      </c>
    </row>
    <row r="37" spans="1:38" x14ac:dyDescent="0.2">
      <c r="A37" s="12">
        <f t="shared" si="2"/>
        <v>75</v>
      </c>
      <c r="B37" s="40">
        <f t="shared" si="3"/>
        <v>800</v>
      </c>
      <c r="C37" s="40">
        <f t="shared" si="9"/>
        <v>400.46003024791747</v>
      </c>
      <c r="D37" s="40">
        <f>(D36-DC!$D$6*$W$11)*((1+$W$5-$W$6)/(1+$W$4))+DC!$D$6*$W$11</f>
        <v>534.3660657978869</v>
      </c>
      <c r="E37" s="40">
        <f t="shared" si="10"/>
        <v>800</v>
      </c>
      <c r="F37" s="40">
        <f t="shared" si="10"/>
        <v>400.46003024791747</v>
      </c>
      <c r="G37" s="40">
        <f t="shared" si="10"/>
        <v>534.3660657978869</v>
      </c>
      <c r="H37" s="40">
        <f t="shared" si="10"/>
        <v>800</v>
      </c>
      <c r="I37" s="40">
        <f t="shared" si="13"/>
        <v>534.3660657978869</v>
      </c>
      <c r="J37" s="50">
        <f t="shared" si="1"/>
        <v>0.49942496219010318</v>
      </c>
      <c r="K37" s="50">
        <f t="shared" si="0"/>
        <v>0.33204241775264137</v>
      </c>
      <c r="L37" s="50">
        <f>(SUM($B$2:B37)-SUM($D$2:D37))/SUM($B$2:B37)</f>
        <v>0.40774378851363913</v>
      </c>
      <c r="M37" s="40">
        <f t="shared" si="11"/>
        <v>265.6339342021131</v>
      </c>
      <c r="N37" s="40">
        <f t="shared" si="18"/>
        <v>2566.8378773335962</v>
      </c>
      <c r="P37" s="54">
        <f t="shared" si="12"/>
        <v>399.53996975208253</v>
      </c>
      <c r="Q37" s="54">
        <f t="shared" si="15"/>
        <v>3905.8982328332886</v>
      </c>
      <c r="S37" s="65">
        <f t="shared" si="16"/>
        <v>265.6339342021131</v>
      </c>
      <c r="U37" s="58"/>
      <c r="V37" s="58"/>
      <c r="W37" s="58"/>
      <c r="X37" s="58"/>
      <c r="AE37" s="12">
        <f t="shared" si="19"/>
        <v>50</v>
      </c>
      <c r="AF37" s="12">
        <f t="shared" si="19"/>
        <v>100</v>
      </c>
      <c r="AG37" s="12">
        <f t="shared" si="19"/>
        <v>150</v>
      </c>
      <c r="AH37" s="12">
        <f t="shared" si="19"/>
        <v>200</v>
      </c>
      <c r="AI37" s="12">
        <f t="shared" si="19"/>
        <v>350</v>
      </c>
      <c r="AL37" s="12">
        <f t="shared" si="17"/>
        <v>1100</v>
      </c>
    </row>
    <row r="38" spans="1:38" x14ac:dyDescent="0.2">
      <c r="A38" s="12">
        <f t="shared" si="2"/>
        <v>76</v>
      </c>
      <c r="B38" s="40">
        <f t="shared" si="3"/>
        <v>800</v>
      </c>
      <c r="C38" s="40">
        <f t="shared" si="9"/>
        <v>398.50656668573254</v>
      </c>
      <c r="D38" s="40">
        <f>(D37-DC!$D$6*$W$11)*((1+$W$5-$W$6)/(1+$W$4))+DC!$D$6*$W$11</f>
        <v>532.41260223570202</v>
      </c>
      <c r="E38" s="40">
        <f t="shared" si="10"/>
        <v>800</v>
      </c>
      <c r="F38" s="40">
        <f t="shared" si="10"/>
        <v>398.50656668573254</v>
      </c>
      <c r="G38" s="40">
        <f t="shared" si="10"/>
        <v>532.41260223570202</v>
      </c>
      <c r="H38" s="40">
        <f t="shared" si="10"/>
        <v>800</v>
      </c>
      <c r="I38" s="40">
        <f t="shared" si="13"/>
        <v>532.41260223570202</v>
      </c>
      <c r="J38" s="50">
        <f t="shared" si="1"/>
        <v>0.50186679164283432</v>
      </c>
      <c r="K38" s="50">
        <f t="shared" si="0"/>
        <v>0.33448424720537245</v>
      </c>
      <c r="L38" s="50">
        <f>(SUM($B$2:B38)-SUM($D$2:D38))/SUM($B$2:B38)</f>
        <v>0.40576380091071301</v>
      </c>
      <c r="M38" s="40">
        <f t="shared" si="11"/>
        <v>267.58739776429798</v>
      </c>
      <c r="N38" s="40">
        <f t="shared" si="18"/>
        <v>2834.425275097894</v>
      </c>
      <c r="P38" s="54">
        <f t="shared" si="12"/>
        <v>401.49343331426746</v>
      </c>
      <c r="Q38" s="54">
        <f t="shared" si="15"/>
        <v>4307.391666147556</v>
      </c>
      <c r="S38" s="65">
        <f t="shared" si="16"/>
        <v>267.58739776429798</v>
      </c>
      <c r="U38" s="58"/>
      <c r="V38" s="58"/>
      <c r="W38" s="58"/>
      <c r="X38" s="58"/>
      <c r="AE38" s="12">
        <f t="shared" si="19"/>
        <v>50</v>
      </c>
      <c r="AF38" s="12">
        <f t="shared" si="19"/>
        <v>100</v>
      </c>
      <c r="AG38" s="12">
        <f t="shared" si="19"/>
        <v>150</v>
      </c>
      <c r="AH38" s="12">
        <f t="shared" si="19"/>
        <v>200</v>
      </c>
      <c r="AI38" s="12">
        <f t="shared" si="19"/>
        <v>350</v>
      </c>
      <c r="AL38" s="12">
        <f t="shared" si="17"/>
        <v>1100</v>
      </c>
    </row>
    <row r="39" spans="1:38" x14ac:dyDescent="0.2">
      <c r="A39" s="12">
        <f t="shared" si="2"/>
        <v>77</v>
      </c>
      <c r="B39" s="40">
        <f t="shared" si="3"/>
        <v>800</v>
      </c>
      <c r="C39" s="40">
        <f t="shared" si="9"/>
        <v>396.56263221409483</v>
      </c>
      <c r="D39" s="40">
        <f>(D38-DC!$D$6*$W$11)*((1+$W$5-$W$6)/(1+$W$4))+DC!$D$6*$W$11</f>
        <v>530.46866776406432</v>
      </c>
      <c r="E39" s="40">
        <f t="shared" si="10"/>
        <v>800</v>
      </c>
      <c r="F39" s="40">
        <f t="shared" si="10"/>
        <v>396.56263221409483</v>
      </c>
      <c r="G39" s="40">
        <f t="shared" si="10"/>
        <v>530.46866776406432</v>
      </c>
      <c r="H39" s="40">
        <f t="shared" si="10"/>
        <v>800</v>
      </c>
      <c r="I39" s="40">
        <f t="shared" si="13"/>
        <v>530.46866776406432</v>
      </c>
      <c r="J39" s="50">
        <f t="shared" si="1"/>
        <v>0.5042967097323815</v>
      </c>
      <c r="K39" s="50">
        <f t="shared" si="0"/>
        <v>0.33691416529491958</v>
      </c>
      <c r="L39" s="50">
        <f>(SUM($B$2:B39)-SUM($D$2:D39))/SUM($B$2:B39)</f>
        <v>0.40395196839450792</v>
      </c>
      <c r="M39" s="40">
        <f t="shared" si="11"/>
        <v>269.53133223593568</v>
      </c>
      <c r="N39" s="40">
        <f t="shared" si="18"/>
        <v>3103.9566073338297</v>
      </c>
      <c r="P39" s="54">
        <f t="shared" si="12"/>
        <v>403.43736778590517</v>
      </c>
      <c r="Q39" s="54">
        <f t="shared" si="15"/>
        <v>4710.8290339334608</v>
      </c>
      <c r="S39" s="65">
        <f t="shared" si="16"/>
        <v>269.53133223593568</v>
      </c>
      <c r="U39" s="58"/>
      <c r="V39" s="58"/>
      <c r="W39" s="58"/>
      <c r="X39" s="58"/>
      <c r="AE39" s="12">
        <f t="shared" si="19"/>
        <v>50</v>
      </c>
      <c r="AF39" s="12">
        <f t="shared" si="19"/>
        <v>100</v>
      </c>
      <c r="AG39" s="12">
        <f t="shared" si="19"/>
        <v>150</v>
      </c>
      <c r="AH39" s="12">
        <f t="shared" si="19"/>
        <v>200</v>
      </c>
      <c r="AI39" s="12">
        <f t="shared" si="19"/>
        <v>350</v>
      </c>
      <c r="AL39" s="12">
        <f t="shared" si="17"/>
        <v>1100</v>
      </c>
    </row>
    <row r="40" spans="1:38" x14ac:dyDescent="0.2">
      <c r="A40" s="12">
        <f t="shared" si="2"/>
        <v>78</v>
      </c>
      <c r="B40" s="40">
        <f t="shared" si="3"/>
        <v>800</v>
      </c>
      <c r="C40" s="40">
        <f t="shared" si="9"/>
        <v>394.6281803496359</v>
      </c>
      <c r="D40" s="40">
        <f>(D39-DC!$D$6*$W$11)*((1+$W$5-$W$6)/(1+$W$4))+DC!$D$6*$W$11</f>
        <v>528.53421589960544</v>
      </c>
      <c r="E40" s="40">
        <f t="shared" si="10"/>
        <v>800</v>
      </c>
      <c r="F40" s="40">
        <f t="shared" si="10"/>
        <v>394.6281803496359</v>
      </c>
      <c r="G40" s="40">
        <f t="shared" si="10"/>
        <v>528.53421589960544</v>
      </c>
      <c r="H40" s="40">
        <f t="shared" si="10"/>
        <v>800</v>
      </c>
      <c r="I40" s="40">
        <f t="shared" si="13"/>
        <v>528.53421589960544</v>
      </c>
      <c r="J40" s="50">
        <f t="shared" si="1"/>
        <v>0.50671477456295511</v>
      </c>
      <c r="K40" s="50">
        <f t="shared" si="0"/>
        <v>0.33933223012549318</v>
      </c>
      <c r="L40" s="50">
        <f>(SUM($B$2:B40)-SUM($D$2:D40))/SUM($B$2:B40)</f>
        <v>0.40229505202863575</v>
      </c>
      <c r="M40" s="40">
        <f t="shared" si="11"/>
        <v>271.46578410039456</v>
      </c>
      <c r="N40" s="40">
        <f t="shared" si="18"/>
        <v>3375.4223914342242</v>
      </c>
      <c r="P40" s="54">
        <f t="shared" si="12"/>
        <v>405.3718196503641</v>
      </c>
      <c r="Q40" s="54">
        <f t="shared" si="15"/>
        <v>5116.2008535838249</v>
      </c>
      <c r="S40" s="65">
        <f t="shared" si="16"/>
        <v>271.46578410039456</v>
      </c>
      <c r="U40" s="58"/>
      <c r="V40" s="58"/>
      <c r="W40" s="58"/>
      <c r="X40" s="58"/>
      <c r="AE40" s="12">
        <f t="shared" si="19"/>
        <v>50</v>
      </c>
      <c r="AF40" s="12">
        <f t="shared" si="19"/>
        <v>100</v>
      </c>
      <c r="AG40" s="12">
        <f t="shared" si="19"/>
        <v>150</v>
      </c>
      <c r="AH40" s="12">
        <f t="shared" si="19"/>
        <v>200</v>
      </c>
      <c r="AI40" s="12">
        <f t="shared" si="19"/>
        <v>350</v>
      </c>
      <c r="AL40" s="12">
        <f t="shared" si="17"/>
        <v>1100</v>
      </c>
    </row>
    <row r="41" spans="1:38" x14ac:dyDescent="0.2">
      <c r="A41" s="12">
        <f t="shared" si="2"/>
        <v>79</v>
      </c>
      <c r="B41" s="40">
        <f t="shared" si="3"/>
        <v>800</v>
      </c>
      <c r="C41" s="40">
        <f t="shared" si="9"/>
        <v>392.70316483573527</v>
      </c>
      <c r="D41" s="40">
        <f>(D40-DC!$D$6*$W$11)*((1+$W$5-$W$6)/(1+$W$4))+DC!$D$6*$W$11</f>
        <v>526.60920038570487</v>
      </c>
      <c r="E41" s="40">
        <f t="shared" si="10"/>
        <v>800</v>
      </c>
      <c r="F41" s="40">
        <f t="shared" si="10"/>
        <v>392.70316483573527</v>
      </c>
      <c r="G41" s="40">
        <f t="shared" si="10"/>
        <v>526.60920038570487</v>
      </c>
      <c r="H41" s="40">
        <f t="shared" si="10"/>
        <v>800</v>
      </c>
      <c r="I41" s="40">
        <f t="shared" si="13"/>
        <v>526.60920038570487</v>
      </c>
      <c r="J41" s="50">
        <f t="shared" si="1"/>
        <v>0.50912104395533087</v>
      </c>
      <c r="K41" s="50">
        <f t="shared" si="0"/>
        <v>0.34173849951786894</v>
      </c>
      <c r="L41" s="50">
        <f>(SUM($B$2:B41)-SUM($D$2:D41))/SUM($B$2:B41)</f>
        <v>0.40078113821586658</v>
      </c>
      <c r="M41" s="40">
        <f t="shared" si="11"/>
        <v>273.39079961429513</v>
      </c>
      <c r="N41" s="40">
        <f t="shared" si="18"/>
        <v>3648.8131910485195</v>
      </c>
      <c r="P41" s="54">
        <f t="shared" si="12"/>
        <v>407.29683516426473</v>
      </c>
      <c r="Q41" s="54">
        <f t="shared" si="15"/>
        <v>5523.4976887480898</v>
      </c>
      <c r="S41" s="65">
        <f t="shared" si="16"/>
        <v>273.39079961429513</v>
      </c>
      <c r="U41" s="58"/>
      <c r="V41" s="58"/>
      <c r="W41" s="58"/>
      <c r="X41" s="58"/>
      <c r="AE41" s="12">
        <f t="shared" si="19"/>
        <v>50</v>
      </c>
      <c r="AF41" s="12">
        <f t="shared" si="19"/>
        <v>100</v>
      </c>
      <c r="AG41" s="12">
        <f t="shared" si="19"/>
        <v>150</v>
      </c>
      <c r="AH41" s="12">
        <f t="shared" si="19"/>
        <v>200</v>
      </c>
      <c r="AI41" s="12">
        <f t="shared" si="19"/>
        <v>350</v>
      </c>
      <c r="AL41" s="12">
        <f t="shared" si="17"/>
        <v>1100</v>
      </c>
    </row>
    <row r="42" spans="1:38" x14ac:dyDescent="0.2">
      <c r="A42" s="12">
        <f t="shared" si="2"/>
        <v>80</v>
      </c>
      <c r="B42" s="40">
        <f t="shared" si="3"/>
        <v>800</v>
      </c>
      <c r="C42" s="40">
        <f t="shared" si="9"/>
        <v>390.78753964141464</v>
      </c>
      <c r="D42" s="40">
        <f>(D41-DC!$D$6*$W$11)*((1+$W$5-$W$6)/(1+$W$4))+DC!$D$6*$W$11</f>
        <v>524.6935751913843</v>
      </c>
      <c r="E42" s="40">
        <f t="shared" si="10"/>
        <v>800</v>
      </c>
      <c r="F42" s="40">
        <f t="shared" si="10"/>
        <v>390.78753964141464</v>
      </c>
      <c r="G42" s="40">
        <f t="shared" si="10"/>
        <v>524.6935751913843</v>
      </c>
      <c r="H42" s="40">
        <f t="shared" si="10"/>
        <v>800</v>
      </c>
      <c r="I42" s="40">
        <f t="shared" si="13"/>
        <v>524.6935751913843</v>
      </c>
      <c r="J42" s="50">
        <f t="shared" si="1"/>
        <v>0.51151557544823167</v>
      </c>
      <c r="K42" s="50">
        <f t="shared" si="0"/>
        <v>0.34413303101076964</v>
      </c>
      <c r="L42" s="50">
        <f>(SUM($B$2:B42)-SUM($D$2:D42))/SUM($B$2:B42)</f>
        <v>0.39939947706452272</v>
      </c>
      <c r="M42" s="40">
        <f t="shared" si="11"/>
        <v>275.3064248086157</v>
      </c>
      <c r="N42" s="40">
        <f t="shared" si="18"/>
        <v>3924.1196158571352</v>
      </c>
      <c r="P42" s="54">
        <f t="shared" si="12"/>
        <v>409.21246035858536</v>
      </c>
      <c r="Q42" s="54">
        <f t="shared" si="15"/>
        <v>5932.7101491066751</v>
      </c>
      <c r="S42" s="65">
        <f t="shared" si="16"/>
        <v>275.3064248086157</v>
      </c>
      <c r="U42" s="58"/>
      <c r="V42" s="58"/>
      <c r="W42" s="58"/>
      <c r="X42" s="58"/>
      <c r="AE42" s="12">
        <f t="shared" si="19"/>
        <v>50</v>
      </c>
      <c r="AF42" s="12">
        <f t="shared" si="19"/>
        <v>100</v>
      </c>
      <c r="AG42" s="12">
        <f t="shared" si="19"/>
        <v>150</v>
      </c>
      <c r="AH42" s="12">
        <f t="shared" si="19"/>
        <v>200</v>
      </c>
      <c r="AI42" s="12">
        <f t="shared" si="19"/>
        <v>350</v>
      </c>
      <c r="AL42" s="12">
        <f t="shared" si="17"/>
        <v>1100</v>
      </c>
    </row>
    <row r="43" spans="1:38" x14ac:dyDescent="0.2">
      <c r="A43" s="12">
        <f t="shared" si="2"/>
        <v>81</v>
      </c>
      <c r="B43" s="40">
        <f t="shared" si="3"/>
        <v>800</v>
      </c>
      <c r="C43" s="40">
        <f t="shared" si="9"/>
        <v>388.88125896023706</v>
      </c>
      <c r="D43" s="40">
        <f>(D42-DC!$D$6*$W$11)*((1+$W$5-$W$6)/(1+$W$4))+DC!$D$6*$W$11</f>
        <v>522.78729451020672</v>
      </c>
      <c r="E43" s="40">
        <f t="shared" si="10"/>
        <v>800</v>
      </c>
      <c r="F43" s="40">
        <f t="shared" si="10"/>
        <v>388.88125896023706</v>
      </c>
      <c r="G43" s="40">
        <f t="shared" si="10"/>
        <v>522.78729451020672</v>
      </c>
      <c r="H43" s="40">
        <f t="shared" si="10"/>
        <v>800</v>
      </c>
      <c r="I43" s="40">
        <f t="shared" si="13"/>
        <v>522.78729451020672</v>
      </c>
      <c r="J43" s="50">
        <f t="shared" si="1"/>
        <v>0.51389842629970373</v>
      </c>
      <c r="K43" s="50">
        <f t="shared" si="0"/>
        <v>0.34651588186224158</v>
      </c>
      <c r="L43" s="50">
        <f>(SUM($B$2:B43)-SUM($D$2:D43))/SUM($B$2:B43)</f>
        <v>0.39814034384542085</v>
      </c>
      <c r="M43" s="40">
        <f t="shared" si="11"/>
        <v>277.21270548979328</v>
      </c>
      <c r="N43" s="40">
        <f t="shared" si="18"/>
        <v>4201.3323213469284</v>
      </c>
      <c r="P43" s="54">
        <f t="shared" si="12"/>
        <v>411.11874103976294</v>
      </c>
      <c r="Q43" s="54">
        <f t="shared" si="15"/>
        <v>6343.8288901464384</v>
      </c>
      <c r="S43" s="65">
        <f t="shared" si="16"/>
        <v>277.21270548979328</v>
      </c>
      <c r="U43" s="58"/>
      <c r="V43" s="58"/>
      <c r="W43" s="58"/>
      <c r="X43" s="58"/>
      <c r="AE43" s="12">
        <f t="shared" si="19"/>
        <v>50</v>
      </c>
      <c r="AF43" s="12">
        <f t="shared" si="19"/>
        <v>100</v>
      </c>
      <c r="AG43" s="12">
        <f t="shared" si="19"/>
        <v>150</v>
      </c>
      <c r="AH43" s="12">
        <f t="shared" si="19"/>
        <v>200</v>
      </c>
      <c r="AI43" s="12">
        <f t="shared" si="19"/>
        <v>350</v>
      </c>
    </row>
    <row r="44" spans="1:38" x14ac:dyDescent="0.2">
      <c r="A44" s="12">
        <f t="shared" si="2"/>
        <v>82</v>
      </c>
      <c r="B44" s="40">
        <f t="shared" si="3"/>
        <v>800</v>
      </c>
      <c r="C44" s="40">
        <f t="shared" si="9"/>
        <v>386.98427720921154</v>
      </c>
      <c r="D44" s="40">
        <f>(D43-DC!$D$6*$W$11)*((1+$W$5-$W$6)/(1+$W$4))+DC!$D$6*$W$11</f>
        <v>520.89031275918126</v>
      </c>
      <c r="E44" s="40">
        <f t="shared" si="10"/>
        <v>800</v>
      </c>
      <c r="F44" s="40">
        <f t="shared" si="10"/>
        <v>386.98427720921154</v>
      </c>
      <c r="G44" s="40">
        <f t="shared" si="10"/>
        <v>520.89031275918126</v>
      </c>
      <c r="H44" s="40">
        <f t="shared" si="10"/>
        <v>800</v>
      </c>
      <c r="I44" s="40">
        <f t="shared" si="13"/>
        <v>520.89031275918126</v>
      </c>
      <c r="J44" s="50">
        <f t="shared" si="1"/>
        <v>0.51626965348848552</v>
      </c>
      <c r="K44" s="50">
        <f t="shared" si="0"/>
        <v>0.34888710905102344</v>
      </c>
      <c r="L44" s="50">
        <f>(SUM($B$2:B44)-SUM($D$2:D44))/SUM($B$2:B44)</f>
        <v>0.39699491978043489</v>
      </c>
      <c r="M44" s="40">
        <f t="shared" si="11"/>
        <v>279.10968724081874</v>
      </c>
      <c r="N44" s="40">
        <f t="shared" si="18"/>
        <v>4480.4420085877473</v>
      </c>
      <c r="P44" s="54">
        <f t="shared" si="12"/>
        <v>413.01572279078846</v>
      </c>
      <c r="Q44" s="54">
        <f t="shared" si="15"/>
        <v>6756.8446129372269</v>
      </c>
      <c r="S44" s="65">
        <f t="shared" si="16"/>
        <v>279.10968724081874</v>
      </c>
      <c r="U44" s="58"/>
      <c r="V44" s="58"/>
      <c r="W44" s="58"/>
      <c r="X44" s="58"/>
      <c r="AE44" s="12">
        <f t="shared" si="19"/>
        <v>50</v>
      </c>
      <c r="AF44" s="12">
        <f t="shared" si="19"/>
        <v>100</v>
      </c>
      <c r="AG44" s="12">
        <f t="shared" si="19"/>
        <v>150</v>
      </c>
      <c r="AH44" s="12">
        <f t="shared" si="19"/>
        <v>200</v>
      </c>
      <c r="AI44" s="12">
        <f t="shared" si="19"/>
        <v>350</v>
      </c>
    </row>
    <row r="45" spans="1:38" x14ac:dyDescent="0.2">
      <c r="A45" s="12">
        <f t="shared" si="2"/>
        <v>83</v>
      </c>
      <c r="B45" s="40">
        <f t="shared" si="3"/>
        <v>800</v>
      </c>
      <c r="C45" s="40">
        <f t="shared" si="9"/>
        <v>385.09654902770325</v>
      </c>
      <c r="D45" s="40">
        <f>(D44-DC!$D$6*$W$11)*((1+$W$5-$W$6)/(1+$W$4))+DC!$D$6*$W$11</f>
        <v>519.00258457767302</v>
      </c>
      <c r="E45" s="40">
        <f t="shared" si="10"/>
        <v>800</v>
      </c>
      <c r="F45" s="40">
        <f t="shared" si="10"/>
        <v>385.09654902770325</v>
      </c>
      <c r="G45" s="40">
        <f t="shared" si="10"/>
        <v>519.00258457767302</v>
      </c>
      <c r="H45" s="40">
        <f t="shared" si="10"/>
        <v>800</v>
      </c>
      <c r="I45" s="40">
        <f t="shared" si="13"/>
        <v>519.00258457767302</v>
      </c>
      <c r="J45" s="50">
        <f t="shared" si="1"/>
        <v>0.51862931371537091</v>
      </c>
      <c r="K45" s="50">
        <f t="shared" si="0"/>
        <v>0.35124676927790871</v>
      </c>
      <c r="L45" s="50">
        <f>(SUM($B$2:B45)-SUM($D$2:D45))/SUM($B$2:B45)</f>
        <v>0.39595518908719568</v>
      </c>
      <c r="M45" s="40">
        <f t="shared" si="11"/>
        <v>280.99741542232698</v>
      </c>
      <c r="N45" s="40">
        <f t="shared" si="18"/>
        <v>4761.4394240100746</v>
      </c>
      <c r="P45" s="54">
        <f t="shared" si="12"/>
        <v>414.90345097229675</v>
      </c>
      <c r="Q45" s="54">
        <f t="shared" si="15"/>
        <v>7171.7480639095238</v>
      </c>
      <c r="S45" s="65">
        <f t="shared" si="16"/>
        <v>280.99741542232698</v>
      </c>
      <c r="U45" s="58"/>
      <c r="V45" s="58"/>
      <c r="W45" s="58"/>
      <c r="X45" s="58"/>
      <c r="AE45" s="12">
        <f t="shared" si="19"/>
        <v>50</v>
      </c>
      <c r="AF45" s="12">
        <f t="shared" si="19"/>
        <v>100</v>
      </c>
      <c r="AG45" s="12">
        <f t="shared" si="19"/>
        <v>150</v>
      </c>
      <c r="AH45" s="12">
        <f t="shared" si="19"/>
        <v>200</v>
      </c>
      <c r="AI45" s="12">
        <f t="shared" si="19"/>
        <v>350</v>
      </c>
    </row>
    <row r="46" spans="1:38" x14ac:dyDescent="0.2">
      <c r="A46" s="12">
        <f t="shared" si="2"/>
        <v>84</v>
      </c>
      <c r="B46" s="40">
        <f t="shared" si="3"/>
        <v>800</v>
      </c>
      <c r="C46" s="40">
        <f t="shared" si="9"/>
        <v>383.21802927634866</v>
      </c>
      <c r="D46" s="40">
        <f>(D45-DC!$D$6*$W$11)*((1+$W$5-$W$6)/(1+$W$4))+DC!$D$6*$W$11</f>
        <v>517.12406482631843</v>
      </c>
      <c r="E46" s="40">
        <f t="shared" si="10"/>
        <v>800</v>
      </c>
      <c r="F46" s="40">
        <f t="shared" si="10"/>
        <v>383.21802927634866</v>
      </c>
      <c r="G46" s="40">
        <f t="shared" si="10"/>
        <v>517.12406482631843</v>
      </c>
      <c r="H46" s="40">
        <f t="shared" si="10"/>
        <v>800</v>
      </c>
      <c r="I46" s="40">
        <f t="shared" si="13"/>
        <v>517.12406482631843</v>
      </c>
      <c r="J46" s="50">
        <f t="shared" si="1"/>
        <v>0.52097746340456419</v>
      </c>
      <c r="K46" s="50">
        <f t="shared" si="0"/>
        <v>0.35359491896710193</v>
      </c>
      <c r="L46" s="50">
        <f>(SUM($B$2:B46)-SUM($D$2:D46))/SUM($B$2:B46)</f>
        <v>0.39501384975119352</v>
      </c>
      <c r="M46" s="40">
        <f t="shared" si="11"/>
        <v>282.87593517368157</v>
      </c>
      <c r="N46" s="40">
        <f t="shared" si="18"/>
        <v>5044.3153591837563</v>
      </c>
      <c r="P46" s="54">
        <f t="shared" si="12"/>
        <v>416.78197072365134</v>
      </c>
      <c r="Q46" s="54">
        <f t="shared" si="15"/>
        <v>7588.5300346331751</v>
      </c>
      <c r="S46" s="65">
        <f t="shared" si="16"/>
        <v>282.87593517368157</v>
      </c>
      <c r="U46" s="58"/>
      <c r="V46" s="58"/>
      <c r="W46" s="58"/>
      <c r="X46" s="58"/>
      <c r="AE46" s="12">
        <f t="shared" si="19"/>
        <v>50</v>
      </c>
      <c r="AF46" s="12">
        <f t="shared" si="19"/>
        <v>100</v>
      </c>
      <c r="AG46" s="12">
        <f t="shared" si="19"/>
        <v>150</v>
      </c>
      <c r="AH46" s="12">
        <f t="shared" si="19"/>
        <v>200</v>
      </c>
      <c r="AI46" s="12">
        <f t="shared" si="19"/>
        <v>350</v>
      </c>
    </row>
    <row r="47" spans="1:38" x14ac:dyDescent="0.2">
      <c r="A47" s="12">
        <f t="shared" si="2"/>
        <v>85</v>
      </c>
      <c r="B47" s="40">
        <f t="shared" si="3"/>
        <v>800</v>
      </c>
      <c r="C47" s="40">
        <f t="shared" si="9"/>
        <v>381.34867303597628</v>
      </c>
      <c r="D47" s="40">
        <f>(D46-DC!$D$6*$W$11)*((1+$W$5-$W$6)/(1+$W$4))+DC!$D$6*$W$11</f>
        <v>515.2547085859461</v>
      </c>
      <c r="E47" s="40">
        <f t="shared" si="10"/>
        <v>800</v>
      </c>
      <c r="F47" s="40">
        <f t="shared" si="10"/>
        <v>381.34867303597628</v>
      </c>
      <c r="G47" s="40">
        <f t="shared" si="10"/>
        <v>515.2547085859461</v>
      </c>
      <c r="H47" s="40">
        <f t="shared" si="10"/>
        <v>800</v>
      </c>
      <c r="I47" s="40">
        <f t="shared" si="13"/>
        <v>515.2547085859461</v>
      </c>
      <c r="J47" s="50">
        <f t="shared" si="1"/>
        <v>0.52331415870502962</v>
      </c>
      <c r="K47" s="50">
        <f t="shared" si="0"/>
        <v>0.35593161426756736</v>
      </c>
      <c r="L47" s="50">
        <f>(SUM($B$2:B47)-SUM($D$2:D47))/SUM($B$2:B47)</f>
        <v>0.39416423593633204</v>
      </c>
      <c r="M47" s="40">
        <f t="shared" si="11"/>
        <v>284.7452914140539</v>
      </c>
      <c r="N47" s="40">
        <f t="shared" si="18"/>
        <v>5329.0606505978103</v>
      </c>
      <c r="P47" s="54">
        <f t="shared" si="12"/>
        <v>418.65132696402372</v>
      </c>
      <c r="Q47" s="54">
        <f t="shared" si="15"/>
        <v>8007.1813615971987</v>
      </c>
      <c r="S47" s="65">
        <f t="shared" si="16"/>
        <v>284.7452914140539</v>
      </c>
      <c r="U47" s="58"/>
      <c r="V47" s="58"/>
      <c r="W47" s="58"/>
      <c r="X47" s="58"/>
      <c r="AE47" s="12">
        <f t="shared" si="19"/>
        <v>50</v>
      </c>
      <c r="AF47" s="12">
        <f t="shared" si="19"/>
        <v>100</v>
      </c>
      <c r="AG47" s="12">
        <f t="shared" si="19"/>
        <v>150</v>
      </c>
      <c r="AH47" s="12">
        <f t="shared" si="19"/>
        <v>200</v>
      </c>
      <c r="AI47" s="12">
        <f t="shared" si="19"/>
        <v>350</v>
      </c>
    </row>
    <row r="48" spans="1:38" x14ac:dyDescent="0.2">
      <c r="A48" s="97">
        <f t="shared" si="2"/>
        <v>86</v>
      </c>
      <c r="B48" s="98">
        <f t="shared" si="3"/>
        <v>800</v>
      </c>
      <c r="C48" s="98">
        <f t="shared" si="9"/>
        <v>379.48843560653251</v>
      </c>
      <c r="D48" s="40">
        <f>(D47-DC!$D$6*$W$11)*((1+$W$5-$W$6)/(1+$W$4))+DC!$D$6*$W$11</f>
        <v>513.39447115650239</v>
      </c>
      <c r="E48" s="98">
        <f t="shared" si="10"/>
        <v>800</v>
      </c>
      <c r="F48" s="98">
        <f t="shared" si="10"/>
        <v>379.48843560653251</v>
      </c>
      <c r="G48" s="98">
        <f t="shared" si="10"/>
        <v>513.39447115650239</v>
      </c>
      <c r="H48" s="98">
        <f t="shared" si="10"/>
        <v>800</v>
      </c>
      <c r="I48" s="98">
        <f t="shared" si="13"/>
        <v>513.39447115650239</v>
      </c>
      <c r="J48" s="99">
        <f t="shared" si="1"/>
        <v>0.52563945549183433</v>
      </c>
      <c r="K48" s="96">
        <f t="shared" si="0"/>
        <v>0.35825691105437202</v>
      </c>
      <c r="L48" s="99">
        <f>(SUM($B$2:B48)-SUM($D$2:D48))/SUM($B$2:B48)</f>
        <v>0.39340025030054571</v>
      </c>
      <c r="M48" s="98">
        <f t="shared" si="11"/>
        <v>286.60552884349761</v>
      </c>
      <c r="N48" s="56">
        <f t="shared" si="18"/>
        <v>5615.6661794413076</v>
      </c>
      <c r="P48" s="54">
        <f t="shared" si="12"/>
        <v>420.51156439346749</v>
      </c>
      <c r="Q48" s="55">
        <f t="shared" si="15"/>
        <v>8427.6929259906665</v>
      </c>
      <c r="S48" s="65">
        <f t="shared" si="16"/>
        <v>286.60552884349761</v>
      </c>
      <c r="U48" s="58"/>
      <c r="V48" s="58"/>
      <c r="W48" s="58"/>
      <c r="X48" s="58"/>
      <c r="AE48" s="12">
        <f t="shared" si="19"/>
        <v>50</v>
      </c>
      <c r="AF48" s="12">
        <f t="shared" si="19"/>
        <v>100</v>
      </c>
      <c r="AG48" s="12">
        <f t="shared" si="19"/>
        <v>150</v>
      </c>
      <c r="AH48" s="12">
        <f t="shared" si="19"/>
        <v>200</v>
      </c>
      <c r="AI48" s="12">
        <f t="shared" si="19"/>
        <v>350</v>
      </c>
    </row>
    <row r="49" spans="1:39" x14ac:dyDescent="0.2">
      <c r="A49" s="12">
        <f t="shared" si="2"/>
        <v>87</v>
      </c>
      <c r="B49" s="40">
        <f t="shared" si="3"/>
        <v>800</v>
      </c>
      <c r="C49" s="40">
        <f t="shared" si="9"/>
        <v>377.63727250601289</v>
      </c>
      <c r="D49" s="40">
        <f>(D48-DC!$D$6*$W$11)*((1+$W$5-$W$6)/(1+$W$4))+DC!$D$6*$W$11</f>
        <v>511.54330805598283</v>
      </c>
      <c r="E49" s="40">
        <f t="shared" si="10"/>
        <v>800</v>
      </c>
      <c r="F49" s="40">
        <f t="shared" si="10"/>
        <v>377.63727250601289</v>
      </c>
      <c r="G49" s="40">
        <f t="shared" si="10"/>
        <v>511.54330805598283</v>
      </c>
      <c r="H49" s="40"/>
      <c r="I49" s="40"/>
      <c r="J49" s="50">
        <f t="shared" si="1"/>
        <v>0.52795340936748392</v>
      </c>
      <c r="K49" s="50">
        <f t="shared" si="0"/>
        <v>0.36057086493002144</v>
      </c>
      <c r="L49" s="50">
        <f>(SUM($B$2:B49)-SUM($D$2:D49))/SUM($B$2:B49)</f>
        <v>0.39271630477199315</v>
      </c>
      <c r="M49" s="40">
        <f t="shared" si="11"/>
        <v>288.45669194401717</v>
      </c>
      <c r="N49" s="40">
        <f t="shared" si="18"/>
        <v>5904.1228713853252</v>
      </c>
      <c r="P49" s="54">
        <f t="shared" si="12"/>
        <v>422.36272749398711</v>
      </c>
      <c r="S49" s="66">
        <f>IRR(S2:S48)</f>
        <v>5.7370954682790298E-2</v>
      </c>
      <c r="T49" s="66"/>
      <c r="U49" s="59" t="s">
        <v>58</v>
      </c>
      <c r="V49" s="67"/>
      <c r="W49" s="58"/>
      <c r="X49" s="58"/>
      <c r="AE49" s="12">
        <f t="shared" si="19"/>
        <v>50</v>
      </c>
      <c r="AF49" s="12">
        <f t="shared" si="19"/>
        <v>100</v>
      </c>
      <c r="AG49" s="12">
        <f t="shared" si="19"/>
        <v>150</v>
      </c>
      <c r="AH49" s="12">
        <f t="shared" si="19"/>
        <v>200</v>
      </c>
      <c r="AI49" s="12">
        <f t="shared" si="19"/>
        <v>350</v>
      </c>
    </row>
    <row r="50" spans="1:39" x14ac:dyDescent="0.2">
      <c r="A50" s="12">
        <f t="shared" si="2"/>
        <v>88</v>
      </c>
      <c r="B50" s="40">
        <f t="shared" si="3"/>
        <v>800</v>
      </c>
      <c r="C50" s="40">
        <f t="shared" si="9"/>
        <v>375.79513946939824</v>
      </c>
      <c r="D50" s="40">
        <f>(D49-DC!$D$6*$W$11)*((1+$W$5-$W$6)/(1+$W$4))+DC!$D$6*$W$11</f>
        <v>509.70117501936818</v>
      </c>
      <c r="E50" s="40">
        <f t="shared" si="10"/>
        <v>800</v>
      </c>
      <c r="F50" s="40">
        <f t="shared" si="10"/>
        <v>375.79513946939824</v>
      </c>
      <c r="G50" s="40">
        <f t="shared" si="10"/>
        <v>509.70117501936818</v>
      </c>
      <c r="H50" s="40"/>
      <c r="I50" s="40"/>
      <c r="J50" s="50">
        <f t="shared" si="1"/>
        <v>0.53025607566325217</v>
      </c>
      <c r="K50" s="50">
        <f t="shared" si="0"/>
        <v>0.3628735312257898</v>
      </c>
      <c r="L50" s="50">
        <f>(SUM($B$2:B50)-SUM($D$2:D50))/SUM($B$2:B50)</f>
        <v>0.39210726857717271</v>
      </c>
      <c r="M50" s="40">
        <f t="shared" si="11"/>
        <v>290.29882498063182</v>
      </c>
      <c r="N50" s="40">
        <f t="shared" si="18"/>
        <v>6194.4216963659574</v>
      </c>
      <c r="P50" s="54">
        <f t="shared" si="12"/>
        <v>424.20486053060176</v>
      </c>
      <c r="U50" s="58"/>
      <c r="V50" s="60"/>
      <c r="W50" s="58"/>
      <c r="X50" s="58"/>
      <c r="AE50" s="12">
        <f t="shared" si="19"/>
        <v>50</v>
      </c>
      <c r="AF50" s="12">
        <f t="shared" si="19"/>
        <v>100</v>
      </c>
      <c r="AG50" s="12">
        <f t="shared" si="19"/>
        <v>150</v>
      </c>
      <c r="AH50" s="12">
        <f t="shared" si="19"/>
        <v>200</v>
      </c>
      <c r="AI50" s="12">
        <f t="shared" si="19"/>
        <v>350</v>
      </c>
    </row>
    <row r="51" spans="1:39" x14ac:dyDescent="0.2">
      <c r="A51" s="12">
        <f t="shared" si="2"/>
        <v>89</v>
      </c>
      <c r="B51" s="40">
        <f t="shared" si="3"/>
        <v>800</v>
      </c>
      <c r="C51" s="40">
        <f t="shared" si="9"/>
        <v>373.96199244759634</v>
      </c>
      <c r="D51" s="40">
        <f>(D50-DC!$D$6*$W$11)*((1+$W$5-$W$6)/(1+$W$4))+DC!$D$6*$W$11</f>
        <v>507.86802799756629</v>
      </c>
      <c r="E51" s="40">
        <f t="shared" si="10"/>
        <v>800</v>
      </c>
      <c r="F51" s="40">
        <f t="shared" si="10"/>
        <v>373.96199244759634</v>
      </c>
      <c r="G51" s="40">
        <f t="shared" si="10"/>
        <v>507.86802799756629</v>
      </c>
      <c r="H51" s="40"/>
      <c r="I51" s="40"/>
      <c r="J51" s="50">
        <f t="shared" si="1"/>
        <v>0.53254750944050455</v>
      </c>
      <c r="K51" s="50">
        <f t="shared" si="0"/>
        <v>0.36516496500304213</v>
      </c>
      <c r="L51" s="50">
        <f>(SUM($B$2:B51)-SUM($D$2:D51))/SUM($B$2:B51)</f>
        <v>0.39156842250569007</v>
      </c>
      <c r="M51" s="40">
        <f t="shared" si="11"/>
        <v>292.13197200243371</v>
      </c>
      <c r="N51" s="40">
        <f t="shared" si="18"/>
        <v>6486.5536683683913</v>
      </c>
      <c r="P51" s="54">
        <f t="shared" si="12"/>
        <v>426.03800755240366</v>
      </c>
      <c r="U51" s="61"/>
      <c r="V51" s="60"/>
      <c r="W51" s="60"/>
      <c r="X51" s="60"/>
      <c r="AE51" s="12">
        <f t="shared" si="19"/>
        <v>50</v>
      </c>
      <c r="AF51" s="12">
        <f t="shared" si="19"/>
        <v>100</v>
      </c>
      <c r="AG51" s="12">
        <f t="shared" si="19"/>
        <v>150</v>
      </c>
      <c r="AH51" s="12">
        <f t="shared" si="19"/>
        <v>200</v>
      </c>
      <c r="AI51" s="12">
        <f t="shared" si="19"/>
        <v>350</v>
      </c>
    </row>
    <row r="52" spans="1:39" x14ac:dyDescent="0.2">
      <c r="A52" s="12">
        <f t="shared" si="2"/>
        <v>90</v>
      </c>
      <c r="B52" s="40">
        <f t="shared" si="3"/>
        <v>800</v>
      </c>
      <c r="C52" s="40">
        <f t="shared" si="9"/>
        <v>372.1377876063886</v>
      </c>
      <c r="D52" s="40">
        <f>(D51-DC!$D$6*$W$11)*((1+$W$5-$W$6)/(1+$W$4))+DC!$D$6*$W$11</f>
        <v>506.0438231563586</v>
      </c>
      <c r="E52" s="40">
        <f t="shared" si="10"/>
        <v>800</v>
      </c>
      <c r="F52" s="40">
        <f t="shared" si="10"/>
        <v>372.1377876063886</v>
      </c>
      <c r="G52" s="40">
        <f t="shared" si="10"/>
        <v>506.0438231563586</v>
      </c>
      <c r="H52" s="40"/>
      <c r="I52" s="40"/>
      <c r="J52" s="50">
        <f t="shared" si="1"/>
        <v>0.53482776549201427</v>
      </c>
      <c r="K52" s="50">
        <f t="shared" si="0"/>
        <v>0.36744522105455174</v>
      </c>
      <c r="L52" s="50">
        <f>(SUM($B$2:B52)-SUM($D$2:D52))/SUM($B$2:B52)</f>
        <v>0.39109541855566771</v>
      </c>
      <c r="M52" s="40">
        <f t="shared" si="11"/>
        <v>293.9561768436414</v>
      </c>
      <c r="N52" s="40">
        <f t="shared" si="18"/>
        <v>6780.5098452120328</v>
      </c>
      <c r="P52" s="54">
        <f t="shared" si="12"/>
        <v>427.8622123936114</v>
      </c>
      <c r="V52" s="40"/>
      <c r="AE52" s="12">
        <f t="shared" ref="AE52:AI62" si="20">AE51</f>
        <v>50</v>
      </c>
      <c r="AF52" s="12">
        <f t="shared" si="20"/>
        <v>100</v>
      </c>
      <c r="AG52" s="12">
        <f t="shared" si="20"/>
        <v>150</v>
      </c>
      <c r="AH52" s="12">
        <f t="shared" si="20"/>
        <v>200</v>
      </c>
      <c r="AI52" s="12">
        <f t="shared" si="20"/>
        <v>350</v>
      </c>
      <c r="AM52" s="12">
        <f>AL32</f>
        <v>1100</v>
      </c>
    </row>
    <row r="53" spans="1:39" x14ac:dyDescent="0.2">
      <c r="A53" s="12">
        <f t="shared" si="2"/>
        <v>91</v>
      </c>
      <c r="B53" s="40">
        <f t="shared" si="3"/>
        <v>800</v>
      </c>
      <c r="C53" s="40">
        <f t="shared" si="9"/>
        <v>370.32248132538189</v>
      </c>
      <c r="D53" s="40">
        <f>(D52-DC!$D$6*$W$11)*((1+$W$5-$W$6)/(1+$W$4))+DC!$D$6*$W$11</f>
        <v>504.22851687535194</v>
      </c>
      <c r="E53" s="40">
        <f t="shared" si="10"/>
        <v>800</v>
      </c>
      <c r="F53" s="40">
        <f t="shared" si="10"/>
        <v>370.32248132538189</v>
      </c>
      <c r="G53" s="40">
        <f t="shared" si="10"/>
        <v>504.22851687535194</v>
      </c>
      <c r="H53" s="40"/>
      <c r="I53" s="40"/>
      <c r="J53" s="50">
        <f t="shared" si="1"/>
        <v>0.53709689834327268</v>
      </c>
      <c r="K53" s="50">
        <f t="shared" si="0"/>
        <v>0.36971435390581009</v>
      </c>
      <c r="L53" s="50">
        <f>(SUM($B$2:B53)-SUM($D$2:D53))/SUM($B$2:B53)</f>
        <v>0.39068424423547815</v>
      </c>
      <c r="M53" s="40">
        <f t="shared" si="11"/>
        <v>295.77148312464806</v>
      </c>
      <c r="N53" s="40">
        <f t="shared" si="18"/>
        <v>7076.2813283366813</v>
      </c>
      <c r="P53" s="54">
        <f t="shared" si="12"/>
        <v>429.67751867461811</v>
      </c>
      <c r="V53" s="40"/>
      <c r="AE53" s="12">
        <f t="shared" si="20"/>
        <v>50</v>
      </c>
      <c r="AF53" s="12">
        <f t="shared" si="20"/>
        <v>100</v>
      </c>
      <c r="AG53" s="12">
        <f t="shared" si="20"/>
        <v>150</v>
      </c>
      <c r="AH53" s="12">
        <f t="shared" si="20"/>
        <v>200</v>
      </c>
      <c r="AI53" s="12">
        <f t="shared" si="20"/>
        <v>350</v>
      </c>
      <c r="AM53" s="12">
        <f>AM52</f>
        <v>1100</v>
      </c>
    </row>
    <row r="54" spans="1:39" x14ac:dyDescent="0.2">
      <c r="A54" s="12">
        <f t="shared" si="2"/>
        <v>92</v>
      </c>
      <c r="B54" s="40">
        <f t="shared" si="3"/>
        <v>800</v>
      </c>
      <c r="C54" s="40">
        <f t="shared" si="9"/>
        <v>368.5160301969654</v>
      </c>
      <c r="D54" s="40">
        <f>(D53-DC!$D$6*$W$11)*((1+$W$5-$W$6)/(1+$W$4))+DC!$D$6*$W$11</f>
        <v>502.42206574693546</v>
      </c>
      <c r="E54" s="40">
        <f t="shared" si="10"/>
        <v>800</v>
      </c>
      <c r="F54" s="40">
        <f t="shared" si="10"/>
        <v>368.5160301969654</v>
      </c>
      <c r="G54" s="40">
        <f t="shared" si="10"/>
        <v>502.42206574693546</v>
      </c>
      <c r="H54" s="40"/>
      <c r="I54" s="40"/>
      <c r="J54" s="50">
        <f t="shared" si="1"/>
        <v>0.5393549622537932</v>
      </c>
      <c r="K54" s="50">
        <f t="shared" si="0"/>
        <v>0.37197241781633067</v>
      </c>
      <c r="L54" s="50">
        <f>(SUM($B$2:B54)-SUM($D$2:D54))/SUM($B$2:B54)</f>
        <v>0.39033119090681501</v>
      </c>
      <c r="M54" s="40">
        <f t="shared" si="11"/>
        <v>297.57793425306454</v>
      </c>
      <c r="N54" s="40">
        <f t="shared" si="18"/>
        <v>7373.8592625897454</v>
      </c>
      <c r="P54" s="54">
        <f t="shared" si="12"/>
        <v>431.4839698030346</v>
      </c>
      <c r="V54" s="40"/>
      <c r="AE54" s="12">
        <f t="shared" si="20"/>
        <v>50</v>
      </c>
      <c r="AF54" s="12">
        <f t="shared" si="20"/>
        <v>100</v>
      </c>
      <c r="AG54" s="12">
        <f t="shared" si="20"/>
        <v>150</v>
      </c>
      <c r="AH54" s="12">
        <f t="shared" si="20"/>
        <v>200</v>
      </c>
      <c r="AI54" s="12">
        <f t="shared" si="20"/>
        <v>350</v>
      </c>
      <c r="AM54" s="12">
        <f t="shared" ref="AM54:AM62" si="21">AM53</f>
        <v>1100</v>
      </c>
    </row>
    <row r="55" spans="1:39" x14ac:dyDescent="0.2">
      <c r="A55" s="12">
        <f t="shared" si="2"/>
        <v>93</v>
      </c>
      <c r="B55" s="40">
        <f t="shared" si="3"/>
        <v>800</v>
      </c>
      <c r="C55" s="40">
        <f t="shared" si="9"/>
        <v>366.71839102527292</v>
      </c>
      <c r="D55" s="40">
        <f>(D54-DC!$D$6*$W$11)*((1+$W$5-$W$6)/(1+$W$4))+DC!$D$6*$W$11</f>
        <v>500.62442657524298</v>
      </c>
      <c r="E55" s="40">
        <f t="shared" si="10"/>
        <v>800</v>
      </c>
      <c r="F55" s="40">
        <f t="shared" si="10"/>
        <v>366.71839102527292</v>
      </c>
      <c r="G55" s="40">
        <f t="shared" si="10"/>
        <v>500.62442657524298</v>
      </c>
      <c r="H55" s="40"/>
      <c r="I55" s="40"/>
      <c r="J55" s="50">
        <f t="shared" si="1"/>
        <v>0.5416020112184089</v>
      </c>
      <c r="K55" s="50">
        <f t="shared" si="0"/>
        <v>0.37421946678094625</v>
      </c>
      <c r="L55" s="50">
        <f>(SUM($B$2:B55)-SUM($D$2:D55))/SUM($B$2:B55)</f>
        <v>0.39003282564522485</v>
      </c>
      <c r="M55" s="40">
        <f t="shared" si="11"/>
        <v>299.37557342475702</v>
      </c>
      <c r="N55" s="40">
        <f t="shared" si="18"/>
        <v>7673.2348360145024</v>
      </c>
      <c r="P55" s="54">
        <f t="shared" si="12"/>
        <v>433.28160897472708</v>
      </c>
      <c r="V55" s="40"/>
      <c r="AE55" s="12">
        <f t="shared" si="20"/>
        <v>50</v>
      </c>
      <c r="AF55" s="12">
        <f t="shared" si="20"/>
        <v>100</v>
      </c>
      <c r="AG55" s="12">
        <f t="shared" si="20"/>
        <v>150</v>
      </c>
      <c r="AH55" s="12">
        <f t="shared" si="20"/>
        <v>200</v>
      </c>
      <c r="AI55" s="12">
        <f t="shared" si="20"/>
        <v>350</v>
      </c>
      <c r="AM55" s="12">
        <f t="shared" si="21"/>
        <v>1100</v>
      </c>
    </row>
    <row r="56" spans="1:39" x14ac:dyDescent="0.2">
      <c r="A56" s="12">
        <f t="shared" si="2"/>
        <v>94</v>
      </c>
      <c r="B56" s="40">
        <f t="shared" si="3"/>
        <v>800</v>
      </c>
      <c r="C56" s="40">
        <f t="shared" si="9"/>
        <v>364.92952082514967</v>
      </c>
      <c r="D56" s="40">
        <f>(D55-DC!$D$6*$W$11)*((1+$W$5-$W$6)/(1+$W$4))+DC!$D$6*$W$11</f>
        <v>498.83555637511972</v>
      </c>
      <c r="E56" s="40">
        <f t="shared" si="10"/>
        <v>800</v>
      </c>
      <c r="F56" s="40">
        <f t="shared" si="10"/>
        <v>364.92952082514967</v>
      </c>
      <c r="G56" s="40">
        <f t="shared" si="10"/>
        <v>498.83555637511972</v>
      </c>
      <c r="H56" s="40"/>
      <c r="I56" s="40"/>
      <c r="J56" s="50">
        <f t="shared" si="1"/>
        <v>0.54383809896856294</v>
      </c>
      <c r="K56" s="50">
        <f t="shared" si="0"/>
        <v>0.37645555453110036</v>
      </c>
      <c r="L56" s="50">
        <f>(SUM($B$2:B56)-SUM($D$2:D56))/SUM($B$2:B56)</f>
        <v>0.38978596617042255</v>
      </c>
      <c r="M56" s="40">
        <f t="shared" si="11"/>
        <v>301.16444362488028</v>
      </c>
      <c r="N56" s="40">
        <f t="shared" si="18"/>
        <v>7974.3992796393832</v>
      </c>
      <c r="P56" s="54">
        <f t="shared" si="12"/>
        <v>435.07047917485033</v>
      </c>
      <c r="V56" s="40"/>
      <c r="AE56" s="12">
        <f t="shared" si="20"/>
        <v>50</v>
      </c>
      <c r="AF56" s="12">
        <f t="shared" si="20"/>
        <v>100</v>
      </c>
      <c r="AG56" s="12">
        <f t="shared" si="20"/>
        <v>150</v>
      </c>
      <c r="AH56" s="12">
        <f t="shared" si="20"/>
        <v>200</v>
      </c>
      <c r="AI56" s="12">
        <f t="shared" si="20"/>
        <v>350</v>
      </c>
      <c r="AM56" s="12">
        <f t="shared" si="21"/>
        <v>1100</v>
      </c>
    </row>
    <row r="57" spans="1:39" x14ac:dyDescent="0.2">
      <c r="A57" s="12">
        <f t="shared" si="2"/>
        <v>95</v>
      </c>
      <c r="B57" s="40">
        <f t="shared" si="3"/>
        <v>800</v>
      </c>
      <c r="C57" s="40">
        <f t="shared" si="9"/>
        <v>363.14937682112458</v>
      </c>
      <c r="D57" s="40">
        <f>(D56-DC!$D$6*$W$11)*((1+$W$5-$W$6)/(1+$W$4))+DC!$D$6*$W$11</f>
        <v>497.05541237109469</v>
      </c>
      <c r="E57" s="40">
        <f t="shared" si="10"/>
        <v>800</v>
      </c>
      <c r="F57" s="40">
        <f t="shared" si="10"/>
        <v>363.14937682112458</v>
      </c>
      <c r="G57" s="40">
        <f t="shared" si="10"/>
        <v>497.05541237109469</v>
      </c>
      <c r="H57" s="40"/>
      <c r="I57" s="40"/>
      <c r="J57" s="50">
        <f t="shared" si="1"/>
        <v>0.5460632789735943</v>
      </c>
      <c r="K57" s="50">
        <f t="shared" si="0"/>
        <v>0.37868073453613166</v>
      </c>
      <c r="L57" s="50">
        <f>(SUM($B$2:B57)-SUM($D$2:D57))/SUM($B$2:B57)</f>
        <v>0.38958765846266741</v>
      </c>
      <c r="M57" s="40">
        <f t="shared" si="11"/>
        <v>302.94458762890531</v>
      </c>
      <c r="N57" s="40">
        <f t="shared" si="18"/>
        <v>8277.3438672682878</v>
      </c>
      <c r="P57" s="54">
        <f t="shared" si="12"/>
        <v>436.85062317887542</v>
      </c>
      <c r="V57" s="40"/>
      <c r="AE57" s="12">
        <f t="shared" si="20"/>
        <v>50</v>
      </c>
      <c r="AF57" s="12">
        <f t="shared" si="20"/>
        <v>100</v>
      </c>
      <c r="AG57" s="12">
        <f t="shared" si="20"/>
        <v>150</v>
      </c>
      <c r="AH57" s="12">
        <f t="shared" si="20"/>
        <v>200</v>
      </c>
      <c r="AI57" s="12">
        <f t="shared" si="20"/>
        <v>350</v>
      </c>
      <c r="AM57" s="12">
        <f t="shared" si="21"/>
        <v>1100</v>
      </c>
    </row>
    <row r="58" spans="1:39" x14ac:dyDescent="0.2">
      <c r="A58" s="12">
        <f t="shared" si="2"/>
        <v>96</v>
      </c>
      <c r="B58" s="40">
        <f t="shared" si="3"/>
        <v>800</v>
      </c>
      <c r="C58" s="40">
        <f t="shared" si="9"/>
        <v>361.37791644638742</v>
      </c>
      <c r="D58" s="40">
        <f>(D57-DC!$D$6*$W$11)*((1+$W$5-$W$6)/(1+$W$4))+DC!$D$6*$W$11</f>
        <v>495.28395199635759</v>
      </c>
      <c r="E58" s="40">
        <f t="shared" si="10"/>
        <v>800</v>
      </c>
      <c r="F58" s="40">
        <f t="shared" si="10"/>
        <v>361.37791644638742</v>
      </c>
      <c r="G58" s="40">
        <f t="shared" si="10"/>
        <v>495.28395199635759</v>
      </c>
      <c r="H58" s="40"/>
      <c r="I58" s="40"/>
      <c r="J58" s="50">
        <f t="shared" si="1"/>
        <v>0.54827760444201568</v>
      </c>
      <c r="K58" s="50">
        <f t="shared" si="0"/>
        <v>0.38089506000455303</v>
      </c>
      <c r="L58" s="50">
        <f>(SUM($B$2:B58)-SUM($D$2:D58))/SUM($B$2:B58)</f>
        <v>0.38943515673533208</v>
      </c>
      <c r="M58" s="40">
        <f t="shared" si="11"/>
        <v>304.71604800364241</v>
      </c>
      <c r="N58" s="40">
        <f t="shared" si="18"/>
        <v>8582.0599152719296</v>
      </c>
      <c r="P58" s="54">
        <f t="shared" si="12"/>
        <v>438.62208355361258</v>
      </c>
      <c r="V58" s="40"/>
      <c r="AE58" s="12">
        <f t="shared" si="20"/>
        <v>50</v>
      </c>
      <c r="AF58" s="12">
        <f t="shared" si="20"/>
        <v>100</v>
      </c>
      <c r="AG58" s="12">
        <f t="shared" si="20"/>
        <v>150</v>
      </c>
      <c r="AH58" s="12">
        <f t="shared" si="20"/>
        <v>200</v>
      </c>
      <c r="AI58" s="12">
        <f t="shared" si="20"/>
        <v>350</v>
      </c>
      <c r="AM58" s="12">
        <f t="shared" si="21"/>
        <v>1100</v>
      </c>
    </row>
    <row r="59" spans="1:39" x14ac:dyDescent="0.2">
      <c r="A59" s="12">
        <f t="shared" si="2"/>
        <v>97</v>
      </c>
      <c r="B59" s="40">
        <f t="shared" si="3"/>
        <v>800</v>
      </c>
      <c r="C59" s="40">
        <f t="shared" si="9"/>
        <v>359.61509734177093</v>
      </c>
      <c r="D59" s="40">
        <f>(D58-DC!$D$6*$W$11)*((1+$W$5-$W$6)/(1+$W$4))+DC!$D$6*$W$11</f>
        <v>493.5211328917411</v>
      </c>
      <c r="E59" s="40">
        <f t="shared" si="10"/>
        <v>800</v>
      </c>
      <c r="F59" s="40">
        <f t="shared" si="10"/>
        <v>359.61509734177093</v>
      </c>
      <c r="G59" s="40">
        <f t="shared" si="10"/>
        <v>493.5211328917411</v>
      </c>
      <c r="H59" s="40"/>
      <c r="I59" s="40"/>
      <c r="J59" s="50">
        <f t="shared" si="1"/>
        <v>0.55048112832278628</v>
      </c>
      <c r="K59" s="50">
        <f t="shared" si="0"/>
        <v>0.38309858388532364</v>
      </c>
      <c r="L59" s="50">
        <f>(SUM($B$2:B59)-SUM($D$2:D59))/SUM($B$2:B59)</f>
        <v>0.38932590547929746</v>
      </c>
      <c r="M59" s="40">
        <f t="shared" si="11"/>
        <v>306.4788671082589</v>
      </c>
      <c r="N59" s="40">
        <f t="shared" si="18"/>
        <v>8888.5387823801884</v>
      </c>
      <c r="P59" s="54">
        <f t="shared" si="12"/>
        <v>440.38490265822907</v>
      </c>
      <c r="V59" s="40"/>
      <c r="AE59" s="12">
        <f t="shared" si="20"/>
        <v>50</v>
      </c>
      <c r="AF59" s="12">
        <f t="shared" si="20"/>
        <v>100</v>
      </c>
      <c r="AG59" s="12">
        <f t="shared" si="20"/>
        <v>150</v>
      </c>
      <c r="AH59" s="12">
        <f t="shared" si="20"/>
        <v>200</v>
      </c>
      <c r="AI59" s="12">
        <f t="shared" si="20"/>
        <v>350</v>
      </c>
      <c r="AM59" s="12">
        <f t="shared" si="21"/>
        <v>1100</v>
      </c>
    </row>
    <row r="60" spans="1:39" x14ac:dyDescent="0.2">
      <c r="A60" s="12">
        <f t="shared" si="2"/>
        <v>98</v>
      </c>
      <c r="B60" s="40">
        <f t="shared" si="3"/>
        <v>800</v>
      </c>
      <c r="C60" s="40">
        <f t="shared" si="9"/>
        <v>357.86087735473797</v>
      </c>
      <c r="D60" s="40">
        <f>(D59-DC!$D$6*$W$11)*((1+$W$5-$W$6)/(1+$W$4))+DC!$D$6*$W$11</f>
        <v>491.76691290470819</v>
      </c>
      <c r="E60" s="40">
        <f t="shared" si="10"/>
        <v>800</v>
      </c>
      <c r="F60" s="40">
        <f t="shared" si="10"/>
        <v>357.86087735473797</v>
      </c>
      <c r="G60" s="40">
        <f t="shared" si="10"/>
        <v>491.76691290470819</v>
      </c>
      <c r="H60" s="40"/>
      <c r="I60" s="40"/>
      <c r="J60" s="50">
        <f t="shared" si="1"/>
        <v>0.55267390330657751</v>
      </c>
      <c r="K60" s="50">
        <f t="shared" si="0"/>
        <v>0.38529135886911475</v>
      </c>
      <c r="L60" s="50">
        <f>(SUM($B$2:B60)-SUM($D$2:D60))/SUM($B$2:B60)</f>
        <v>0.38925752333336217</v>
      </c>
      <c r="M60" s="40">
        <f t="shared" si="11"/>
        <v>308.23308709529181</v>
      </c>
      <c r="N60" s="40">
        <f t="shared" si="18"/>
        <v>9196.7718694754803</v>
      </c>
      <c r="P60" s="54">
        <f t="shared" si="12"/>
        <v>442.13912264526203</v>
      </c>
      <c r="V60" s="40"/>
      <c r="AE60" s="12">
        <f t="shared" si="20"/>
        <v>50</v>
      </c>
      <c r="AF60" s="12">
        <f t="shared" si="20"/>
        <v>100</v>
      </c>
      <c r="AG60" s="12">
        <f t="shared" si="20"/>
        <v>150</v>
      </c>
      <c r="AH60" s="12">
        <f t="shared" si="20"/>
        <v>200</v>
      </c>
      <c r="AI60" s="12">
        <f t="shared" si="20"/>
        <v>350</v>
      </c>
      <c r="AM60" s="12">
        <f t="shared" si="21"/>
        <v>1100</v>
      </c>
    </row>
    <row r="61" spans="1:39" x14ac:dyDescent="0.2">
      <c r="A61" s="12">
        <f t="shared" si="2"/>
        <v>99</v>
      </c>
      <c r="B61" s="40">
        <f t="shared" si="3"/>
        <v>800</v>
      </c>
      <c r="C61" s="40">
        <f t="shared" si="9"/>
        <v>356.11521453837344</v>
      </c>
      <c r="D61" s="40">
        <f>(D60-DC!$D$6*$W$11)*((1+$W$5-$W$6)/(1+$W$4))+DC!$D$6*$W$11</f>
        <v>490.02125008834366</v>
      </c>
      <c r="E61" s="40">
        <f t="shared" si="10"/>
        <v>800</v>
      </c>
      <c r="F61" s="40">
        <f t="shared" si="10"/>
        <v>356.11521453837344</v>
      </c>
      <c r="G61" s="40">
        <f t="shared" si="10"/>
        <v>490.02125008834366</v>
      </c>
      <c r="H61" s="40"/>
      <c r="I61" s="40"/>
      <c r="J61" s="50">
        <f t="shared" si="1"/>
        <v>0.55485598182703322</v>
      </c>
      <c r="K61" s="50">
        <f t="shared" si="0"/>
        <v>0.38747343738957041</v>
      </c>
      <c r="L61" s="50">
        <f>(SUM($B$2:B61)-SUM($D$2:D61))/SUM($B$2:B61)</f>
        <v>0.38922778856763229</v>
      </c>
      <c r="M61" s="40">
        <f t="shared" si="11"/>
        <v>309.97874991165634</v>
      </c>
      <c r="N61" s="40">
        <f t="shared" si="18"/>
        <v>9506.7506193871359</v>
      </c>
      <c r="P61" s="54">
        <f t="shared" si="12"/>
        <v>443.88478546162656</v>
      </c>
      <c r="V61" s="40"/>
      <c r="AE61" s="12">
        <f t="shared" si="20"/>
        <v>50</v>
      </c>
      <c r="AF61" s="12">
        <f t="shared" si="20"/>
        <v>100</v>
      </c>
      <c r="AG61" s="12">
        <f t="shared" si="20"/>
        <v>150</v>
      </c>
      <c r="AH61" s="12">
        <f t="shared" si="20"/>
        <v>200</v>
      </c>
      <c r="AI61" s="12">
        <f t="shared" si="20"/>
        <v>350</v>
      </c>
      <c r="AM61" s="12">
        <f t="shared" si="21"/>
        <v>1100</v>
      </c>
    </row>
    <row r="62" spans="1:39" x14ac:dyDescent="0.2">
      <c r="A62" s="12">
        <f t="shared" si="2"/>
        <v>100</v>
      </c>
      <c r="B62" s="40">
        <f t="shared" si="3"/>
        <v>800</v>
      </c>
      <c r="C62" s="40">
        <f t="shared" si="9"/>
        <v>354.37806715038141</v>
      </c>
      <c r="D62" s="40">
        <f>(D61-DC!$D$6*$W$11)*((1+$W$5-$W$6)/(1+$W$4))+DC!$D$6*$W$11</f>
        <v>488.2841027003517</v>
      </c>
      <c r="E62" s="40">
        <f t="shared" si="10"/>
        <v>800</v>
      </c>
      <c r="F62" s="40">
        <f t="shared" si="10"/>
        <v>354.37806715038141</v>
      </c>
      <c r="G62" s="40">
        <f t="shared" si="10"/>
        <v>488.2841027003517</v>
      </c>
      <c r="H62" s="40"/>
      <c r="I62" s="40"/>
      <c r="J62" s="50">
        <f t="shared" si="1"/>
        <v>0.55702741606202322</v>
      </c>
      <c r="K62" s="50">
        <f t="shared" si="0"/>
        <v>0.38964487162456041</v>
      </c>
      <c r="L62" s="50">
        <f>(SUM($B$2:B62)-SUM($D$2:D62))/SUM($B$2:B62)</f>
        <v>0.38923462599479508</v>
      </c>
      <c r="M62" s="40">
        <f t="shared" si="11"/>
        <v>311.7158972996483</v>
      </c>
      <c r="N62" s="40">
        <f t="shared" si="18"/>
        <v>9818.4665166867835</v>
      </c>
      <c r="P62" s="54">
        <f t="shared" si="12"/>
        <v>445.62193284961859</v>
      </c>
      <c r="V62" s="40"/>
      <c r="AE62" s="12">
        <f t="shared" si="20"/>
        <v>50</v>
      </c>
      <c r="AF62" s="12">
        <f t="shared" si="20"/>
        <v>100</v>
      </c>
      <c r="AG62" s="12">
        <f t="shared" si="20"/>
        <v>150</v>
      </c>
      <c r="AH62" s="12">
        <f t="shared" si="20"/>
        <v>200</v>
      </c>
      <c r="AI62" s="12">
        <f t="shared" si="20"/>
        <v>350</v>
      </c>
      <c r="AM62" s="12">
        <f t="shared" si="21"/>
        <v>1100</v>
      </c>
    </row>
  </sheetData>
  <mergeCells count="1">
    <mergeCell ref="V1:W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047FD-920D-1A47-852D-5222F9A08E3E}">
  <dimension ref="A1:BB62"/>
  <sheetViews>
    <sheetView topLeftCell="A23" workbookViewId="0">
      <pane xSplit="1" topLeftCell="I1" activePane="topRight" state="frozen"/>
      <selection activeCell="A8" sqref="A8"/>
      <selection pane="topRight" activeCell="O28" sqref="O28"/>
    </sheetView>
  </sheetViews>
  <sheetFormatPr baseColWidth="10" defaultColWidth="10.5" defaultRowHeight="16" x14ac:dyDescent="0.2"/>
  <cols>
    <col min="1" max="9" width="10.5" style="12"/>
    <col min="10" max="10" width="10.5" style="50"/>
    <col min="11" max="12" width="10.83203125" style="50"/>
    <col min="13" max="14" width="10.5" style="12"/>
    <col min="15" max="18" width="10.5" style="54"/>
    <col min="19" max="20" width="10.5" style="65"/>
    <col min="21" max="21" width="10.5" style="54"/>
    <col min="22" max="54" width="10.5" style="12"/>
  </cols>
  <sheetData>
    <row r="1" spans="1:37" s="10" customFormat="1" ht="75" customHeight="1" x14ac:dyDescent="0.2">
      <c r="A1" s="10" t="s">
        <v>0</v>
      </c>
      <c r="B1" s="2" t="s">
        <v>1</v>
      </c>
      <c r="C1" s="2" t="s">
        <v>2</v>
      </c>
      <c r="D1" s="10" t="s">
        <v>3</v>
      </c>
      <c r="E1" s="2" t="s">
        <v>4</v>
      </c>
      <c r="F1" s="2" t="s">
        <v>5</v>
      </c>
      <c r="G1" s="10" t="s">
        <v>6</v>
      </c>
      <c r="H1" s="10" t="s">
        <v>7</v>
      </c>
      <c r="I1" s="81" t="s">
        <v>8</v>
      </c>
      <c r="J1" s="80" t="s">
        <v>66</v>
      </c>
      <c r="K1" s="80" t="s">
        <v>64</v>
      </c>
      <c r="L1" s="80" t="s">
        <v>65</v>
      </c>
      <c r="M1" s="2" t="s">
        <v>9</v>
      </c>
      <c r="N1" s="2" t="s">
        <v>10</v>
      </c>
      <c r="O1" s="53" t="s">
        <v>11</v>
      </c>
      <c r="P1" s="53" t="s">
        <v>12</v>
      </c>
      <c r="Q1" s="53" t="s">
        <v>13</v>
      </c>
      <c r="R1" s="53" t="s">
        <v>14</v>
      </c>
      <c r="S1" s="64" t="s">
        <v>57</v>
      </c>
      <c r="T1" s="103" t="s">
        <v>83</v>
      </c>
      <c r="U1" s="11"/>
      <c r="V1" s="105" t="s">
        <v>15</v>
      </c>
      <c r="W1" s="105"/>
      <c r="AE1" s="10">
        <v>50</v>
      </c>
    </row>
    <row r="2" spans="1:37" x14ac:dyDescent="0.2">
      <c r="A2" s="12">
        <f>W3</f>
        <v>40</v>
      </c>
      <c r="B2" s="1">
        <f>W2/75</f>
        <v>800</v>
      </c>
      <c r="C2" s="1">
        <f>D2</f>
        <v>470.58823529411762</v>
      </c>
      <c r="D2" s="1">
        <f>(W2-20000)/85</f>
        <v>470.58823529411762</v>
      </c>
      <c r="E2" s="1"/>
      <c r="F2" s="1"/>
      <c r="G2" s="1"/>
      <c r="H2" s="1"/>
      <c r="I2" s="1"/>
      <c r="J2" s="50">
        <f>(B2-C2)/B2</f>
        <v>0.41176470588235298</v>
      </c>
      <c r="K2" s="50">
        <f t="shared" ref="K2:K33" si="0">(B2-D2)/B2</f>
        <v>0.41176470588235298</v>
      </c>
      <c r="L2" s="50">
        <f>(SUM(B2)-SUM(D2))/SUM(B2)</f>
        <v>0.41176470588235298</v>
      </c>
      <c r="S2" s="65">
        <f>-W8</f>
        <v>-959.99999999999977</v>
      </c>
      <c r="T2" s="104"/>
      <c r="V2" s="38" t="s">
        <v>16</v>
      </c>
      <c r="W2" s="39">
        <v>60000</v>
      </c>
      <c r="AE2" s="12">
        <v>50</v>
      </c>
      <c r="AF2" s="12">
        <v>100</v>
      </c>
      <c r="AG2" s="12">
        <v>150</v>
      </c>
      <c r="AH2" s="12">
        <v>200</v>
      </c>
      <c r="AI2" s="12">
        <v>350</v>
      </c>
    </row>
    <row r="3" spans="1:37" x14ac:dyDescent="0.2">
      <c r="A3" s="12">
        <f>A2+1</f>
        <v>41</v>
      </c>
      <c r="B3" s="40">
        <f>B2</f>
        <v>800</v>
      </c>
      <c r="C3" s="40">
        <f>D3</f>
        <v>470.58823529411762</v>
      </c>
      <c r="D3" s="40">
        <f>D2</f>
        <v>470.58823529411762</v>
      </c>
      <c r="E3" s="40"/>
      <c r="F3" s="40"/>
      <c r="G3" s="40"/>
      <c r="H3" s="40"/>
      <c r="I3" s="40"/>
      <c r="J3" s="50">
        <f t="shared" ref="J3:J62" si="1">(B3-C3)/B3</f>
        <v>0.41176470588235298</v>
      </c>
      <c r="K3" s="50">
        <f t="shared" si="0"/>
        <v>0.41176470588235298</v>
      </c>
      <c r="L3" s="50">
        <f>(SUM($B$2:B3)-SUM($D$2:D3))/SUM($B$2:B3)</f>
        <v>0.41176470588235298</v>
      </c>
      <c r="S3" s="65">
        <v>0</v>
      </c>
      <c r="T3" s="104">
        <f>C3</f>
        <v>470.58823529411762</v>
      </c>
      <c r="V3" s="38" t="s">
        <v>0</v>
      </c>
      <c r="W3" s="41">
        <v>40</v>
      </c>
      <c r="AE3" s="12">
        <f>AE2</f>
        <v>50</v>
      </c>
      <c r="AF3" s="12">
        <f>AF2</f>
        <v>100</v>
      </c>
      <c r="AG3" s="12">
        <f>AG2</f>
        <v>150</v>
      </c>
      <c r="AH3" s="12">
        <f>AH2</f>
        <v>200</v>
      </c>
      <c r="AI3" s="12">
        <f>AI2</f>
        <v>350</v>
      </c>
    </row>
    <row r="4" spans="1:37" x14ac:dyDescent="0.2">
      <c r="A4" s="12">
        <f t="shared" ref="A4:A62" si="2">A3+1</f>
        <v>42</v>
      </c>
      <c r="B4" s="40">
        <f t="shared" ref="B4:B62" si="3">B3</f>
        <v>800</v>
      </c>
      <c r="C4" s="40">
        <f t="shared" ref="C4:C27" si="4">D4</f>
        <v>470.58823529411762</v>
      </c>
      <c r="D4" s="40">
        <f>D3</f>
        <v>470.58823529411762</v>
      </c>
      <c r="E4" s="40"/>
      <c r="F4" s="40"/>
      <c r="G4" s="40"/>
      <c r="H4" s="40"/>
      <c r="I4" s="40"/>
      <c r="J4" s="50">
        <f t="shared" si="1"/>
        <v>0.41176470588235298</v>
      </c>
      <c r="K4" s="50">
        <f t="shared" si="0"/>
        <v>0.41176470588235298</v>
      </c>
      <c r="L4" s="50">
        <f>(SUM($B$2:B4)-SUM($D$2:D4))/SUM($B$2:B4)</f>
        <v>0.41176470588235292</v>
      </c>
      <c r="S4" s="65">
        <v>0</v>
      </c>
      <c r="T4" s="104">
        <f>C4</f>
        <v>470.58823529411762</v>
      </c>
      <c r="V4" s="38" t="s">
        <v>17</v>
      </c>
      <c r="W4" s="42">
        <v>2.5000000000000001E-2</v>
      </c>
      <c r="AE4" s="12">
        <f t="shared" ref="AE4:AE62" si="5">AE3</f>
        <v>50</v>
      </c>
      <c r="AF4" s="12">
        <f t="shared" ref="AF4:AF62" si="6">AF3</f>
        <v>100</v>
      </c>
      <c r="AG4" s="12">
        <f t="shared" ref="AG4:AG62" si="7">AG3</f>
        <v>150</v>
      </c>
      <c r="AH4" s="12">
        <f t="shared" ref="AH4:AH62" si="8">AH3</f>
        <v>200</v>
      </c>
      <c r="AI4" s="12">
        <f t="shared" ref="AI4:AI62" si="9">AI3</f>
        <v>350</v>
      </c>
    </row>
    <row r="5" spans="1:37" x14ac:dyDescent="0.2">
      <c r="A5" s="12">
        <f t="shared" si="2"/>
        <v>43</v>
      </c>
      <c r="B5" s="40">
        <f t="shared" si="3"/>
        <v>800</v>
      </c>
      <c r="C5" s="40">
        <f t="shared" si="4"/>
        <v>468.29268292682929</v>
      </c>
      <c r="D5" s="40">
        <f t="shared" ref="D5:D27" si="10">D4*((1+$W$5-$W$6)/(1+$W$4))</f>
        <v>468.29268292682929</v>
      </c>
      <c r="E5" s="40"/>
      <c r="F5" s="40"/>
      <c r="G5" s="40"/>
      <c r="H5" s="40"/>
      <c r="I5" s="40"/>
      <c r="J5" s="50">
        <f t="shared" si="1"/>
        <v>0.41463414634146339</v>
      </c>
      <c r="K5" s="50">
        <f t="shared" si="0"/>
        <v>0.41463414634146339</v>
      </c>
      <c r="L5" s="50">
        <f>(SUM($B$2:B5)-SUM($D$2:D5))/SUM($B$2:B5)</f>
        <v>0.41248206599713055</v>
      </c>
      <c r="S5" s="65">
        <v>0</v>
      </c>
      <c r="V5" s="38" t="s">
        <v>18</v>
      </c>
      <c r="W5" s="42">
        <v>2.5000000000000001E-2</v>
      </c>
      <c r="AE5" s="12">
        <f t="shared" si="5"/>
        <v>50</v>
      </c>
      <c r="AF5" s="12">
        <f t="shared" si="6"/>
        <v>100</v>
      </c>
      <c r="AG5" s="12">
        <f t="shared" si="7"/>
        <v>150</v>
      </c>
      <c r="AH5" s="12">
        <f t="shared" si="8"/>
        <v>200</v>
      </c>
      <c r="AI5" s="12">
        <f t="shared" si="9"/>
        <v>350</v>
      </c>
    </row>
    <row r="6" spans="1:37" x14ac:dyDescent="0.2">
      <c r="A6" s="12">
        <f t="shared" si="2"/>
        <v>44</v>
      </c>
      <c r="B6" s="40">
        <f t="shared" si="3"/>
        <v>800</v>
      </c>
      <c r="C6" s="40">
        <f t="shared" si="4"/>
        <v>466.00832837596676</v>
      </c>
      <c r="D6" s="40">
        <f t="shared" si="10"/>
        <v>466.00832837596676</v>
      </c>
      <c r="E6" s="40"/>
      <c r="F6" s="40"/>
      <c r="G6" s="40"/>
      <c r="H6" s="40"/>
      <c r="I6" s="40"/>
      <c r="J6" s="50">
        <f t="shared" si="1"/>
        <v>0.41748958953004156</v>
      </c>
      <c r="K6" s="50">
        <f t="shared" si="0"/>
        <v>0.41748958953004156</v>
      </c>
      <c r="L6" s="50">
        <f>(SUM($B$2:B6)-SUM($D$2:D6))/SUM($B$2:B6)</f>
        <v>0.41348357070371278</v>
      </c>
      <c r="S6" s="65">
        <v>0</v>
      </c>
      <c r="V6" s="38" t="s">
        <v>19</v>
      </c>
      <c r="W6" s="42">
        <v>5.0000000000000001E-3</v>
      </c>
      <c r="AE6" s="12">
        <f t="shared" si="5"/>
        <v>50</v>
      </c>
      <c r="AF6" s="12">
        <f t="shared" si="6"/>
        <v>100</v>
      </c>
      <c r="AG6" s="12">
        <f t="shared" si="7"/>
        <v>150</v>
      </c>
      <c r="AH6" s="12">
        <f t="shared" si="8"/>
        <v>200</v>
      </c>
      <c r="AI6" s="12">
        <f t="shared" si="9"/>
        <v>350</v>
      </c>
    </row>
    <row r="7" spans="1:37" x14ac:dyDescent="0.2">
      <c r="A7" s="12">
        <f t="shared" si="2"/>
        <v>45</v>
      </c>
      <c r="B7" s="40">
        <f t="shared" si="3"/>
        <v>800</v>
      </c>
      <c r="C7" s="40">
        <f t="shared" si="4"/>
        <v>463.73511701803528</v>
      </c>
      <c r="D7" s="40">
        <f t="shared" si="10"/>
        <v>463.73511701803528</v>
      </c>
      <c r="E7" s="40"/>
      <c r="F7" s="40"/>
      <c r="G7" s="40"/>
      <c r="H7" s="40"/>
      <c r="I7" s="40"/>
      <c r="J7" s="50">
        <f t="shared" si="1"/>
        <v>0.42033110372745591</v>
      </c>
      <c r="K7" s="50">
        <f t="shared" si="0"/>
        <v>0.42033110372745591</v>
      </c>
      <c r="L7" s="50">
        <f>(SUM($B$2:B7)-SUM($D$2:D7))/SUM($B$2:B7)</f>
        <v>0.41462482620766994</v>
      </c>
      <c r="S7" s="65">
        <v>0</v>
      </c>
      <c r="V7" s="38"/>
      <c r="W7" s="43"/>
      <c r="AE7" s="12">
        <f t="shared" si="5"/>
        <v>50</v>
      </c>
      <c r="AF7" s="12">
        <f t="shared" si="6"/>
        <v>100</v>
      </c>
      <c r="AG7" s="12">
        <f t="shared" si="7"/>
        <v>150</v>
      </c>
      <c r="AH7" s="12">
        <f t="shared" si="8"/>
        <v>200</v>
      </c>
      <c r="AI7" s="12">
        <f t="shared" si="9"/>
        <v>350</v>
      </c>
    </row>
    <row r="8" spans="1:37" x14ac:dyDescent="0.2">
      <c r="A8" s="12">
        <f t="shared" si="2"/>
        <v>46</v>
      </c>
      <c r="B8" s="40">
        <f t="shared" si="3"/>
        <v>800</v>
      </c>
      <c r="C8" s="40">
        <f t="shared" si="4"/>
        <v>461.47299449599615</v>
      </c>
      <c r="D8" s="40">
        <f t="shared" si="10"/>
        <v>461.47299449599615</v>
      </c>
      <c r="E8" s="40"/>
      <c r="F8" s="40"/>
      <c r="G8" s="40"/>
      <c r="H8" s="40"/>
      <c r="I8" s="40"/>
      <c r="J8" s="50">
        <f t="shared" si="1"/>
        <v>0.42315875688000482</v>
      </c>
      <c r="K8" s="50">
        <f t="shared" si="0"/>
        <v>0.42315875688000482</v>
      </c>
      <c r="L8" s="50">
        <f>(SUM($B$2:B8)-SUM($D$2:D8))/SUM($B$2:B8)</f>
        <v>0.41584395916086059</v>
      </c>
      <c r="S8" s="65">
        <v>0</v>
      </c>
      <c r="V8" s="63" t="s">
        <v>56</v>
      </c>
      <c r="W8" s="44">
        <f>contribution_rates!$C$28</f>
        <v>959.99999999999977</v>
      </c>
      <c r="X8" s="12" t="s">
        <v>20</v>
      </c>
      <c r="AE8" s="12">
        <f t="shared" si="5"/>
        <v>50</v>
      </c>
      <c r="AF8" s="12">
        <f t="shared" si="6"/>
        <v>100</v>
      </c>
      <c r="AG8" s="12">
        <f t="shared" si="7"/>
        <v>150</v>
      </c>
      <c r="AH8" s="12">
        <f t="shared" si="8"/>
        <v>200</v>
      </c>
      <c r="AI8" s="12">
        <f t="shared" si="9"/>
        <v>350</v>
      </c>
    </row>
    <row r="9" spans="1:37" x14ac:dyDescent="0.2">
      <c r="A9" s="12">
        <f t="shared" si="2"/>
        <v>47</v>
      </c>
      <c r="B9" s="40">
        <f t="shared" si="3"/>
        <v>800</v>
      </c>
      <c r="C9" s="40">
        <f t="shared" si="4"/>
        <v>459.22190671796693</v>
      </c>
      <c r="D9" s="40">
        <f t="shared" si="10"/>
        <v>459.22190671796693</v>
      </c>
      <c r="E9" s="40"/>
      <c r="F9" s="40"/>
      <c r="G9" s="40"/>
      <c r="H9" s="40"/>
      <c r="I9" s="40"/>
      <c r="J9" s="50">
        <f t="shared" si="1"/>
        <v>0.42597261660254132</v>
      </c>
      <c r="K9" s="50">
        <f t="shared" si="0"/>
        <v>0.42597261660254132</v>
      </c>
      <c r="L9" s="50">
        <f>(SUM($B$2:B9)-SUM($D$2:D9))/SUM($B$2:B9)</f>
        <v>0.41711004134107071</v>
      </c>
      <c r="S9" s="65">
        <v>0</v>
      </c>
      <c r="AE9" s="12">
        <f t="shared" si="5"/>
        <v>50</v>
      </c>
      <c r="AF9" s="12">
        <f t="shared" si="6"/>
        <v>100</v>
      </c>
      <c r="AG9" s="12">
        <f t="shared" si="7"/>
        <v>150</v>
      </c>
      <c r="AH9" s="12">
        <f t="shared" si="8"/>
        <v>200</v>
      </c>
      <c r="AI9" s="12">
        <f t="shared" si="9"/>
        <v>350</v>
      </c>
    </row>
    <row r="10" spans="1:37" x14ac:dyDescent="0.2">
      <c r="A10" s="12">
        <f t="shared" si="2"/>
        <v>48</v>
      </c>
      <c r="B10" s="40">
        <f t="shared" si="3"/>
        <v>800</v>
      </c>
      <c r="C10" s="40">
        <f t="shared" si="4"/>
        <v>456.9817998559281</v>
      </c>
      <c r="D10" s="40">
        <f t="shared" si="10"/>
        <v>456.9817998559281</v>
      </c>
      <c r="E10" s="40"/>
      <c r="F10" s="40"/>
      <c r="G10" s="40"/>
      <c r="H10" s="40"/>
      <c r="I10" s="40"/>
      <c r="J10" s="50">
        <f t="shared" si="1"/>
        <v>0.42877275018008987</v>
      </c>
      <c r="K10" s="50">
        <f t="shared" si="0"/>
        <v>0.42877275018008987</v>
      </c>
      <c r="L10" s="50">
        <f>(SUM($B$2:B10)-SUM($D$2:D10))/SUM($B$2:B10)</f>
        <v>0.4184058978787395</v>
      </c>
      <c r="S10" s="65">
        <v>0</v>
      </c>
      <c r="AE10" s="12">
        <f t="shared" si="5"/>
        <v>50</v>
      </c>
      <c r="AF10" s="12">
        <f t="shared" si="6"/>
        <v>100</v>
      </c>
      <c r="AG10" s="12">
        <f t="shared" si="7"/>
        <v>150</v>
      </c>
      <c r="AH10" s="12">
        <f t="shared" si="8"/>
        <v>200</v>
      </c>
      <c r="AI10" s="12">
        <f t="shared" si="9"/>
        <v>350</v>
      </c>
    </row>
    <row r="11" spans="1:37" x14ac:dyDescent="0.2">
      <c r="A11" s="12">
        <f t="shared" si="2"/>
        <v>49</v>
      </c>
      <c r="B11" s="40">
        <f t="shared" si="3"/>
        <v>800</v>
      </c>
      <c r="C11" s="40">
        <f t="shared" si="4"/>
        <v>454.7526203444358</v>
      </c>
      <c r="D11" s="40">
        <f t="shared" si="10"/>
        <v>454.7526203444358</v>
      </c>
      <c r="E11" s="40"/>
      <c r="F11" s="40"/>
      <c r="G11" s="40"/>
      <c r="H11" s="40"/>
      <c r="I11" s="40"/>
      <c r="J11" s="50">
        <f t="shared" si="1"/>
        <v>0.43155922456945528</v>
      </c>
      <c r="K11" s="50">
        <f t="shared" si="0"/>
        <v>0.43155922456945528</v>
      </c>
      <c r="L11" s="50">
        <f>(SUM($B$2:B11)-SUM($D$2:D11))/SUM($B$2:B11)</f>
        <v>0.41972123054781102</v>
      </c>
      <c r="S11" s="65">
        <v>0</v>
      </c>
      <c r="AE11" s="12">
        <f t="shared" si="5"/>
        <v>50</v>
      </c>
      <c r="AF11" s="12">
        <f t="shared" si="6"/>
        <v>100</v>
      </c>
      <c r="AG11" s="12">
        <f t="shared" si="7"/>
        <v>150</v>
      </c>
      <c r="AH11" s="12">
        <f t="shared" si="8"/>
        <v>200</v>
      </c>
      <c r="AI11" s="12">
        <f t="shared" si="9"/>
        <v>350</v>
      </c>
    </row>
    <row r="12" spans="1:37" x14ac:dyDescent="0.2">
      <c r="A12" s="12">
        <f t="shared" si="2"/>
        <v>50</v>
      </c>
      <c r="B12" s="40">
        <f t="shared" si="3"/>
        <v>800</v>
      </c>
      <c r="C12" s="40">
        <f t="shared" si="4"/>
        <v>452.53431487934103</v>
      </c>
      <c r="D12" s="40">
        <f t="shared" si="10"/>
        <v>452.53431487934103</v>
      </c>
      <c r="E12" s="40"/>
      <c r="F12" s="40"/>
      <c r="G12" s="40"/>
      <c r="H12" s="40"/>
      <c r="I12" s="40"/>
      <c r="J12" s="50">
        <f t="shared" si="1"/>
        <v>0.4343321064008237</v>
      </c>
      <c r="K12" s="50">
        <f t="shared" si="0"/>
        <v>0.4343321064008237</v>
      </c>
      <c r="L12" s="50">
        <f>(SUM($B$2:B12)-SUM($D$2:D12))/SUM($B$2:B12)</f>
        <v>0.42104949198899405</v>
      </c>
      <c r="S12" s="65">
        <v>0</v>
      </c>
      <c r="AE12" s="12">
        <f t="shared" si="5"/>
        <v>50</v>
      </c>
      <c r="AF12" s="12">
        <f t="shared" si="6"/>
        <v>100</v>
      </c>
      <c r="AG12" s="12">
        <f t="shared" si="7"/>
        <v>150</v>
      </c>
      <c r="AH12" s="12">
        <f t="shared" si="8"/>
        <v>200</v>
      </c>
      <c r="AI12" s="12">
        <f t="shared" si="9"/>
        <v>350</v>
      </c>
      <c r="AK12" s="12">
        <v>1100</v>
      </c>
    </row>
    <row r="13" spans="1:37" x14ac:dyDescent="0.2">
      <c r="A13" s="12">
        <f t="shared" si="2"/>
        <v>51</v>
      </c>
      <c r="B13" s="40">
        <f t="shared" si="3"/>
        <v>800</v>
      </c>
      <c r="C13" s="40">
        <f t="shared" si="4"/>
        <v>450.32683041651501</v>
      </c>
      <c r="D13" s="40">
        <f t="shared" si="10"/>
        <v>450.32683041651501</v>
      </c>
      <c r="E13" s="40"/>
      <c r="F13" s="40"/>
      <c r="G13" s="40"/>
      <c r="H13" s="40"/>
      <c r="I13" s="40"/>
      <c r="J13" s="50">
        <f t="shared" si="1"/>
        <v>0.43709146197935622</v>
      </c>
      <c r="K13" s="50">
        <f t="shared" si="0"/>
        <v>0.43709146197935622</v>
      </c>
      <c r="L13" s="50">
        <f>(SUM($B$2:B13)-SUM($D$2:D13))/SUM($B$2:B13)</f>
        <v>0.42238632282152422</v>
      </c>
      <c r="S13" s="65">
        <v>0</v>
      </c>
      <c r="AE13" s="12">
        <f t="shared" si="5"/>
        <v>50</v>
      </c>
      <c r="AF13" s="12">
        <f t="shared" si="6"/>
        <v>100</v>
      </c>
      <c r="AG13" s="12">
        <f t="shared" si="7"/>
        <v>150</v>
      </c>
      <c r="AH13" s="12">
        <f t="shared" si="8"/>
        <v>200</v>
      </c>
      <c r="AI13" s="12">
        <f t="shared" si="9"/>
        <v>350</v>
      </c>
      <c r="AK13" s="12">
        <f>AK12</f>
        <v>1100</v>
      </c>
    </row>
    <row r="14" spans="1:37" x14ac:dyDescent="0.2">
      <c r="A14" s="12">
        <f t="shared" si="2"/>
        <v>52</v>
      </c>
      <c r="B14" s="40">
        <f t="shared" si="3"/>
        <v>800</v>
      </c>
      <c r="C14" s="40">
        <f t="shared" si="4"/>
        <v>448.13011417058084</v>
      </c>
      <c r="D14" s="40">
        <f t="shared" si="10"/>
        <v>448.13011417058084</v>
      </c>
      <c r="E14" s="40"/>
      <c r="F14" s="40"/>
      <c r="G14" s="40"/>
      <c r="H14" s="40"/>
      <c r="I14" s="40"/>
      <c r="J14" s="50">
        <f t="shared" si="1"/>
        <v>0.43983735728677398</v>
      </c>
      <c r="K14" s="50">
        <f t="shared" si="0"/>
        <v>0.43983735728677398</v>
      </c>
      <c r="L14" s="50">
        <f>(SUM($B$2:B14)-SUM($D$2:D14))/SUM($B$2:B14)</f>
        <v>0.42372871008808188</v>
      </c>
      <c r="S14" s="65">
        <v>0</v>
      </c>
      <c r="AE14" s="12">
        <f t="shared" si="5"/>
        <v>50</v>
      </c>
      <c r="AF14" s="12">
        <f t="shared" si="6"/>
        <v>100</v>
      </c>
      <c r="AG14" s="12">
        <f t="shared" si="7"/>
        <v>150</v>
      </c>
      <c r="AH14" s="12">
        <f t="shared" si="8"/>
        <v>200</v>
      </c>
      <c r="AI14" s="12">
        <f t="shared" si="9"/>
        <v>350</v>
      </c>
      <c r="AK14" s="12">
        <f t="shared" ref="AK14:AK22" si="11">AK13</f>
        <v>1100</v>
      </c>
    </row>
    <row r="15" spans="1:37" x14ac:dyDescent="0.2">
      <c r="A15" s="12">
        <f t="shared" si="2"/>
        <v>53</v>
      </c>
      <c r="B15" s="40">
        <f t="shared" si="3"/>
        <v>800</v>
      </c>
      <c r="C15" s="40">
        <f t="shared" si="4"/>
        <v>445.94411361365121</v>
      </c>
      <c r="D15" s="40">
        <f t="shared" si="10"/>
        <v>445.94411361365121</v>
      </c>
      <c r="E15" s="40"/>
      <c r="F15" s="40"/>
      <c r="G15" s="40"/>
      <c r="H15" s="40"/>
      <c r="I15" s="40"/>
      <c r="J15" s="50">
        <f t="shared" si="1"/>
        <v>0.44256985798293597</v>
      </c>
      <c r="K15" s="50">
        <f t="shared" si="0"/>
        <v>0.44256985798293597</v>
      </c>
      <c r="L15" s="50">
        <f>(SUM($B$2:B15)-SUM($D$2:D15))/SUM($B$2:B15)</f>
        <v>0.4250745063662858</v>
      </c>
      <c r="S15" s="65">
        <v>0</v>
      </c>
      <c r="AE15" s="12">
        <f t="shared" si="5"/>
        <v>50</v>
      </c>
      <c r="AF15" s="12">
        <f t="shared" si="6"/>
        <v>100</v>
      </c>
      <c r="AG15" s="12">
        <f t="shared" si="7"/>
        <v>150</v>
      </c>
      <c r="AH15" s="12">
        <f t="shared" si="8"/>
        <v>200</v>
      </c>
      <c r="AI15" s="12">
        <f t="shared" si="9"/>
        <v>350</v>
      </c>
      <c r="AK15" s="12">
        <f t="shared" si="11"/>
        <v>1100</v>
      </c>
    </row>
    <row r="16" spans="1:37" x14ac:dyDescent="0.2">
      <c r="A16" s="12">
        <f t="shared" si="2"/>
        <v>54</v>
      </c>
      <c r="B16" s="40">
        <f t="shared" si="3"/>
        <v>800</v>
      </c>
      <c r="C16" s="40">
        <f t="shared" si="4"/>
        <v>443.76877647407247</v>
      </c>
      <c r="D16" s="40">
        <f t="shared" si="10"/>
        <v>443.76877647407247</v>
      </c>
      <c r="E16" s="40"/>
      <c r="F16" s="40"/>
      <c r="G16" s="40"/>
      <c r="H16" s="40"/>
      <c r="I16" s="40"/>
      <c r="J16" s="50">
        <f t="shared" si="1"/>
        <v>0.44528902940740944</v>
      </c>
      <c r="K16" s="50">
        <f t="shared" si="0"/>
        <v>0.44528902940740944</v>
      </c>
      <c r="L16" s="50">
        <f>(SUM($B$2:B16)-SUM($D$2:D16))/SUM($B$2:B16)</f>
        <v>0.42642214123569405</v>
      </c>
      <c r="S16" s="65">
        <v>0</v>
      </c>
      <c r="AE16" s="12">
        <f t="shared" si="5"/>
        <v>50</v>
      </c>
      <c r="AF16" s="12">
        <f t="shared" si="6"/>
        <v>100</v>
      </c>
      <c r="AG16" s="12">
        <f t="shared" si="7"/>
        <v>150</v>
      </c>
      <c r="AH16" s="12">
        <f t="shared" si="8"/>
        <v>200</v>
      </c>
      <c r="AI16" s="12">
        <f t="shared" si="9"/>
        <v>350</v>
      </c>
      <c r="AK16" s="12">
        <f t="shared" si="11"/>
        <v>1100</v>
      </c>
    </row>
    <row r="17" spans="1:38" x14ac:dyDescent="0.2">
      <c r="A17" s="12">
        <f t="shared" si="2"/>
        <v>55</v>
      </c>
      <c r="B17" s="40">
        <f t="shared" si="3"/>
        <v>800</v>
      </c>
      <c r="C17" s="40">
        <f t="shared" si="4"/>
        <v>441.60405073517461</v>
      </c>
      <c r="D17" s="40">
        <f t="shared" si="10"/>
        <v>441.60405073517461</v>
      </c>
      <c r="E17" s="40"/>
      <c r="F17" s="40"/>
      <c r="G17" s="40"/>
      <c r="H17" s="40"/>
      <c r="I17" s="40"/>
      <c r="J17" s="50">
        <f t="shared" si="1"/>
        <v>0.44799493658103173</v>
      </c>
      <c r="K17" s="50">
        <f t="shared" si="0"/>
        <v>0.44799493658103173</v>
      </c>
      <c r="L17" s="50">
        <f>(SUM($B$2:B17)-SUM($D$2:D17))/SUM($B$2:B17)</f>
        <v>0.42777044094477767</v>
      </c>
      <c r="S17" s="65">
        <v>0</v>
      </c>
      <c r="AE17" s="12">
        <f t="shared" si="5"/>
        <v>50</v>
      </c>
      <c r="AF17" s="12">
        <f t="shared" si="6"/>
        <v>100</v>
      </c>
      <c r="AG17" s="12">
        <f t="shared" si="7"/>
        <v>150</v>
      </c>
      <c r="AH17" s="12">
        <f t="shared" si="8"/>
        <v>200</v>
      </c>
      <c r="AI17" s="12">
        <f t="shared" si="9"/>
        <v>350</v>
      </c>
      <c r="AK17" s="12">
        <f t="shared" si="11"/>
        <v>1100</v>
      </c>
    </row>
    <row r="18" spans="1:38" x14ac:dyDescent="0.2">
      <c r="A18" s="12">
        <f t="shared" si="2"/>
        <v>56</v>
      </c>
      <c r="B18" s="40">
        <f t="shared" si="3"/>
        <v>800</v>
      </c>
      <c r="C18" s="40">
        <f t="shared" si="4"/>
        <v>439.44988463402746</v>
      </c>
      <c r="D18" s="40">
        <f t="shared" si="10"/>
        <v>439.44988463402746</v>
      </c>
      <c r="E18" s="40"/>
      <c r="F18" s="40"/>
      <c r="G18" s="40"/>
      <c r="H18" s="40"/>
      <c r="I18" s="40"/>
      <c r="J18" s="50">
        <f t="shared" si="1"/>
        <v>0.45068764420746565</v>
      </c>
      <c r="K18" s="50">
        <f t="shared" si="0"/>
        <v>0.45068764420746565</v>
      </c>
      <c r="L18" s="50">
        <f>(SUM($B$2:B18)-SUM($D$2:D18))/SUM($B$2:B18)</f>
        <v>0.42911851172493576</v>
      </c>
      <c r="S18" s="65">
        <v>0</v>
      </c>
      <c r="AE18" s="12">
        <f t="shared" si="5"/>
        <v>50</v>
      </c>
      <c r="AF18" s="12">
        <f t="shared" si="6"/>
        <v>100</v>
      </c>
      <c r="AG18" s="12">
        <f t="shared" si="7"/>
        <v>150</v>
      </c>
      <c r="AH18" s="12">
        <f t="shared" si="8"/>
        <v>200</v>
      </c>
      <c r="AI18" s="12">
        <f t="shared" si="9"/>
        <v>350</v>
      </c>
      <c r="AK18" s="12">
        <f t="shared" si="11"/>
        <v>1100</v>
      </c>
    </row>
    <row r="19" spans="1:38" x14ac:dyDescent="0.2">
      <c r="A19" s="12">
        <f t="shared" si="2"/>
        <v>57</v>
      </c>
      <c r="B19" s="40">
        <f t="shared" si="3"/>
        <v>800</v>
      </c>
      <c r="C19" s="40">
        <f t="shared" si="4"/>
        <v>437.30622666020298</v>
      </c>
      <c r="D19" s="40">
        <f t="shared" si="10"/>
        <v>437.30622666020298</v>
      </c>
      <c r="E19" s="40"/>
      <c r="F19" s="40"/>
      <c r="G19" s="40"/>
      <c r="H19" s="40"/>
      <c r="I19" s="40"/>
      <c r="J19" s="50">
        <f t="shared" si="1"/>
        <v>0.45336721667474628</v>
      </c>
      <c r="K19" s="50">
        <f t="shared" si="0"/>
        <v>0.45336721667474628</v>
      </c>
      <c r="L19" s="50">
        <f>(SUM($B$2:B19)-SUM($D$2:D19))/SUM($B$2:B19)</f>
        <v>0.43046566199992525</v>
      </c>
      <c r="S19" s="65">
        <v>0</v>
      </c>
      <c r="AE19" s="12">
        <f t="shared" si="5"/>
        <v>50</v>
      </c>
      <c r="AF19" s="12">
        <f t="shared" si="6"/>
        <v>100</v>
      </c>
      <c r="AG19" s="12">
        <f t="shared" si="7"/>
        <v>150</v>
      </c>
      <c r="AH19" s="12">
        <f t="shared" si="8"/>
        <v>200</v>
      </c>
      <c r="AI19" s="12">
        <f t="shared" si="9"/>
        <v>350</v>
      </c>
      <c r="AK19" s="12">
        <f t="shared" si="11"/>
        <v>1100</v>
      </c>
    </row>
    <row r="20" spans="1:38" x14ac:dyDescent="0.2">
      <c r="A20" s="12">
        <f t="shared" si="2"/>
        <v>58</v>
      </c>
      <c r="B20" s="40">
        <f t="shared" si="3"/>
        <v>800</v>
      </c>
      <c r="C20" s="40">
        <f t="shared" si="4"/>
        <v>435.17302555454353</v>
      </c>
      <c r="D20" s="40">
        <f t="shared" si="10"/>
        <v>435.17302555454353</v>
      </c>
      <c r="E20" s="40"/>
      <c r="G20" s="40"/>
      <c r="H20" s="40"/>
      <c r="I20" s="40"/>
      <c r="J20" s="50">
        <f t="shared" si="1"/>
        <v>0.45603371805682058</v>
      </c>
      <c r="K20" s="50">
        <f t="shared" si="0"/>
        <v>0.45603371805682058</v>
      </c>
      <c r="L20" s="50">
        <f>(SUM($B$2:B20)-SUM($D$2:D20))/SUM($B$2:B20)</f>
        <v>0.43181134916081454</v>
      </c>
      <c r="S20" s="65">
        <v>0</v>
      </c>
      <c r="AE20" s="12">
        <f t="shared" si="5"/>
        <v>50</v>
      </c>
      <c r="AF20" s="12">
        <f t="shared" si="6"/>
        <v>100</v>
      </c>
      <c r="AG20" s="12">
        <f t="shared" si="7"/>
        <v>150</v>
      </c>
      <c r="AH20" s="12">
        <f t="shared" si="8"/>
        <v>200</v>
      </c>
      <c r="AI20" s="12">
        <f t="shared" si="9"/>
        <v>350</v>
      </c>
      <c r="AK20" s="12">
        <f t="shared" si="11"/>
        <v>1100</v>
      </c>
    </row>
    <row r="21" spans="1:38" x14ac:dyDescent="0.2">
      <c r="A21" s="12">
        <f t="shared" si="2"/>
        <v>59</v>
      </c>
      <c r="B21" s="40">
        <f t="shared" si="3"/>
        <v>800</v>
      </c>
      <c r="C21" s="40">
        <f t="shared" si="4"/>
        <v>433.05023030793603</v>
      </c>
      <c r="D21" s="40">
        <f t="shared" si="10"/>
        <v>433.05023030793603</v>
      </c>
      <c r="E21" s="40"/>
      <c r="G21" s="40"/>
      <c r="H21" s="40"/>
      <c r="I21" s="40"/>
      <c r="J21" s="50">
        <f t="shared" si="1"/>
        <v>0.45868721211507996</v>
      </c>
      <c r="K21" s="50">
        <f t="shared" si="0"/>
        <v>0.45868721211507996</v>
      </c>
      <c r="L21" s="50">
        <f>(SUM($B$2:B21)-SUM($D$2:D21))/SUM($B$2:B21)</f>
        <v>0.43315514230852786</v>
      </c>
      <c r="S21" s="65">
        <v>0</v>
      </c>
      <c r="AE21" s="12">
        <f t="shared" si="5"/>
        <v>50</v>
      </c>
      <c r="AF21" s="12">
        <f t="shared" si="6"/>
        <v>100</v>
      </c>
      <c r="AG21" s="12">
        <f t="shared" si="7"/>
        <v>150</v>
      </c>
      <c r="AH21" s="12">
        <f t="shared" si="8"/>
        <v>200</v>
      </c>
      <c r="AI21" s="12">
        <f t="shared" si="9"/>
        <v>350</v>
      </c>
      <c r="AK21" s="12">
        <f t="shared" si="11"/>
        <v>1100</v>
      </c>
    </row>
    <row r="22" spans="1:38" x14ac:dyDescent="0.2">
      <c r="A22" s="12">
        <f t="shared" si="2"/>
        <v>60</v>
      </c>
      <c r="B22" s="40">
        <f t="shared" si="3"/>
        <v>800</v>
      </c>
      <c r="C22" s="40">
        <f t="shared" si="4"/>
        <v>430.9377901600925</v>
      </c>
      <c r="D22" s="40">
        <f t="shared" si="10"/>
        <v>430.9377901600925</v>
      </c>
      <c r="E22" s="40"/>
      <c r="F22" s="40"/>
      <c r="G22" s="40"/>
      <c r="H22" s="40"/>
      <c r="I22" s="40"/>
      <c r="J22" s="50">
        <f t="shared" si="1"/>
        <v>0.46132776229988437</v>
      </c>
      <c r="K22" s="50">
        <f t="shared" si="0"/>
        <v>0.46132776229988437</v>
      </c>
      <c r="L22" s="50">
        <f>(SUM($B$2:B22)-SUM($D$2:D22))/SUM($B$2:B22)</f>
        <v>0.43449669564144955</v>
      </c>
      <c r="S22" s="65">
        <v>0</v>
      </c>
      <c r="AE22" s="12">
        <f t="shared" si="5"/>
        <v>50</v>
      </c>
      <c r="AF22" s="12">
        <f t="shared" si="6"/>
        <v>100</v>
      </c>
      <c r="AG22" s="12">
        <f t="shared" si="7"/>
        <v>150</v>
      </c>
      <c r="AH22" s="12">
        <f t="shared" si="8"/>
        <v>200</v>
      </c>
      <c r="AI22" s="12">
        <f t="shared" si="9"/>
        <v>350</v>
      </c>
      <c r="AK22" s="12">
        <f t="shared" si="11"/>
        <v>1100</v>
      </c>
    </row>
    <row r="23" spans="1:38" x14ac:dyDescent="0.2">
      <c r="A23" s="12">
        <f t="shared" si="2"/>
        <v>61</v>
      </c>
      <c r="B23" s="40">
        <f t="shared" si="3"/>
        <v>800</v>
      </c>
      <c r="C23" s="40">
        <f t="shared" si="4"/>
        <v>428.83565459833602</v>
      </c>
      <c r="D23" s="40">
        <f t="shared" si="10"/>
        <v>428.83565459833602</v>
      </c>
      <c r="E23" s="40"/>
      <c r="F23" s="40"/>
      <c r="G23" s="40"/>
      <c r="H23" s="40"/>
      <c r="I23" s="40"/>
      <c r="J23" s="50">
        <f t="shared" si="1"/>
        <v>0.46395543175207998</v>
      </c>
      <c r="K23" s="50">
        <f t="shared" si="0"/>
        <v>0.46395543175207998</v>
      </c>
      <c r="L23" s="50">
        <f>(SUM($B$2:B23)-SUM($D$2:D23))/SUM($B$2:B23)</f>
        <v>0.43583572910102369</v>
      </c>
      <c r="S23" s="65">
        <v>0</v>
      </c>
      <c r="AE23" s="12">
        <f t="shared" si="5"/>
        <v>50</v>
      </c>
      <c r="AF23" s="12">
        <f t="shared" si="6"/>
        <v>100</v>
      </c>
      <c r="AG23" s="12">
        <f t="shared" si="7"/>
        <v>150</v>
      </c>
      <c r="AH23" s="12">
        <f t="shared" si="8"/>
        <v>200</v>
      </c>
      <c r="AI23" s="12">
        <f t="shared" si="9"/>
        <v>350</v>
      </c>
    </row>
    <row r="24" spans="1:38" x14ac:dyDescent="0.2">
      <c r="A24" s="12">
        <f t="shared" si="2"/>
        <v>62</v>
      </c>
      <c r="B24" s="40">
        <f t="shared" si="3"/>
        <v>800</v>
      </c>
      <c r="C24" s="40">
        <f t="shared" si="4"/>
        <v>426.74377335639298</v>
      </c>
      <c r="D24" s="40">
        <f t="shared" si="10"/>
        <v>426.74377335639298</v>
      </c>
      <c r="E24" s="40"/>
      <c r="F24" s="40"/>
      <c r="G24" s="40"/>
      <c r="H24" s="40"/>
      <c r="I24" s="40"/>
      <c r="J24" s="50">
        <f t="shared" si="1"/>
        <v>0.46657028330450878</v>
      </c>
      <c r="K24" s="50">
        <f t="shared" si="0"/>
        <v>0.46657028330450878</v>
      </c>
      <c r="L24" s="50">
        <f>(SUM($B$2:B24)-SUM($D$2:D24))/SUM($B$2:B24)</f>
        <v>0.43717201406639261</v>
      </c>
      <c r="S24" s="65">
        <v>0</v>
      </c>
      <c r="AE24" s="12">
        <f t="shared" si="5"/>
        <v>50</v>
      </c>
      <c r="AF24" s="12">
        <f t="shared" si="6"/>
        <v>100</v>
      </c>
      <c r="AG24" s="12">
        <f t="shared" si="7"/>
        <v>150</v>
      </c>
      <c r="AH24" s="12">
        <f t="shared" si="8"/>
        <v>200</v>
      </c>
      <c r="AI24" s="12">
        <f t="shared" si="9"/>
        <v>350</v>
      </c>
    </row>
    <row r="25" spans="1:38" x14ac:dyDescent="0.2">
      <c r="A25" s="12">
        <f t="shared" si="2"/>
        <v>63</v>
      </c>
      <c r="B25" s="40">
        <f t="shared" si="3"/>
        <v>800</v>
      </c>
      <c r="C25" s="40">
        <f t="shared" si="4"/>
        <v>424.66209641319108</v>
      </c>
      <c r="D25" s="40">
        <f t="shared" si="10"/>
        <v>424.66209641319108</v>
      </c>
      <c r="E25" s="40"/>
      <c r="F25" s="40"/>
      <c r="G25" s="40"/>
      <c r="H25" s="40"/>
      <c r="I25" s="40"/>
      <c r="J25" s="50">
        <f t="shared" si="1"/>
        <v>0.46917237948351115</v>
      </c>
      <c r="K25" s="50">
        <f t="shared" si="0"/>
        <v>0.46917237948351115</v>
      </c>
      <c r="L25" s="50">
        <f>(SUM($B$2:B25)-SUM($D$2:D25))/SUM($B$2:B25)</f>
        <v>0.43850536262543927</v>
      </c>
      <c r="S25" s="65">
        <v>0</v>
      </c>
      <c r="AE25" s="12">
        <f t="shared" si="5"/>
        <v>50</v>
      </c>
      <c r="AF25" s="12">
        <f t="shared" si="6"/>
        <v>100</v>
      </c>
      <c r="AG25" s="12">
        <f t="shared" si="7"/>
        <v>150</v>
      </c>
      <c r="AH25" s="12">
        <f t="shared" si="8"/>
        <v>200</v>
      </c>
      <c r="AI25" s="12">
        <f t="shared" si="9"/>
        <v>350</v>
      </c>
    </row>
    <row r="26" spans="1:38" x14ac:dyDescent="0.2">
      <c r="A26" s="12">
        <f t="shared" si="2"/>
        <v>64</v>
      </c>
      <c r="B26" s="40">
        <f t="shared" si="3"/>
        <v>800</v>
      </c>
      <c r="C26" s="40">
        <f t="shared" si="4"/>
        <v>422.59057399166335</v>
      </c>
      <c r="D26" s="40">
        <f t="shared" si="10"/>
        <v>422.59057399166335</v>
      </c>
      <c r="E26" s="40"/>
      <c r="F26" s="40"/>
      <c r="G26" s="40"/>
      <c r="H26" s="40"/>
      <c r="I26" s="40"/>
      <c r="J26" s="50">
        <f t="shared" si="1"/>
        <v>0.47176178251042084</v>
      </c>
      <c r="K26" s="50">
        <f t="shared" si="0"/>
        <v>0.47176178251042084</v>
      </c>
      <c r="L26" s="50">
        <f>(SUM($B$2:B26)-SUM($D$2:D26))/SUM($B$2:B26)</f>
        <v>0.43983561942083854</v>
      </c>
      <c r="S26" s="65">
        <v>0</v>
      </c>
      <c r="AE26" s="12">
        <f t="shared" si="5"/>
        <v>50</v>
      </c>
      <c r="AF26" s="12">
        <f t="shared" si="6"/>
        <v>100</v>
      </c>
      <c r="AG26" s="12">
        <f t="shared" si="7"/>
        <v>150</v>
      </c>
      <c r="AH26" s="12">
        <f t="shared" si="8"/>
        <v>200</v>
      </c>
      <c r="AI26" s="12">
        <f t="shared" si="9"/>
        <v>350</v>
      </c>
    </row>
    <row r="27" spans="1:38" x14ac:dyDescent="0.2">
      <c r="A27" s="12">
        <f t="shared" si="2"/>
        <v>65</v>
      </c>
      <c r="B27" s="40">
        <f t="shared" si="3"/>
        <v>800</v>
      </c>
      <c r="C27" s="40">
        <f t="shared" si="4"/>
        <v>420.52915655755771</v>
      </c>
      <c r="D27" s="40">
        <f t="shared" si="10"/>
        <v>420.52915655755771</v>
      </c>
      <c r="E27" s="40"/>
      <c r="F27" s="40"/>
      <c r="G27" s="40"/>
      <c r="H27" s="40"/>
      <c r="I27" s="40"/>
      <c r="J27" s="50">
        <f t="shared" si="1"/>
        <v>0.47433855430305288</v>
      </c>
      <c r="K27" s="50">
        <f t="shared" si="0"/>
        <v>0.47433855430305288</v>
      </c>
      <c r="L27" s="50">
        <f>(SUM($B$2:B27)-SUM($D$2:D27))/SUM($B$2:B27)</f>
        <v>0.44116265537784677</v>
      </c>
      <c r="S27" s="65">
        <v>0</v>
      </c>
      <c r="AE27" s="12">
        <f t="shared" si="5"/>
        <v>50</v>
      </c>
      <c r="AF27" s="12">
        <f t="shared" si="6"/>
        <v>100</v>
      </c>
      <c r="AG27" s="12">
        <f t="shared" si="7"/>
        <v>150</v>
      </c>
      <c r="AH27" s="12">
        <f t="shared" si="8"/>
        <v>200</v>
      </c>
      <c r="AI27" s="12">
        <f t="shared" si="9"/>
        <v>350</v>
      </c>
    </row>
    <row r="28" spans="1:38" x14ac:dyDescent="0.2">
      <c r="A28" s="45">
        <f t="shared" si="2"/>
        <v>66</v>
      </c>
      <c r="B28" s="46">
        <f t="shared" si="3"/>
        <v>800</v>
      </c>
      <c r="C28" s="46">
        <f t="shared" ref="C28:C62" si="12">C27*((1+$W$5-$W$6)/(1+$W$4))</f>
        <v>418.47779481825262</v>
      </c>
      <c r="D28" s="46">
        <f>D27*((1+$W$5-$W$6)/(1+$W$4))+DC!$D$6</f>
        <v>567.26227876266285</v>
      </c>
      <c r="E28" s="46">
        <f t="shared" ref="E28:E62" si="13">B28</f>
        <v>800</v>
      </c>
      <c r="F28" s="46">
        <f t="shared" ref="F28:H29" si="14">C28</f>
        <v>418.47779481825262</v>
      </c>
      <c r="G28" s="46">
        <f t="shared" si="14"/>
        <v>567.26227876266285</v>
      </c>
      <c r="H28" s="46">
        <f t="shared" si="14"/>
        <v>800</v>
      </c>
      <c r="I28" s="46">
        <f>G28</f>
        <v>567.26227876266285</v>
      </c>
      <c r="J28" s="51">
        <f t="shared" si="1"/>
        <v>0.47690275647718422</v>
      </c>
      <c r="K28" s="96">
        <f t="shared" si="0"/>
        <v>0.29092215154667145</v>
      </c>
      <c r="L28" s="51">
        <f>(SUM($B$2:B28)-SUM($D$2:D28))/SUM($B$2:B28)</f>
        <v>0.43559819227298846</v>
      </c>
      <c r="M28" s="46">
        <f t="shared" ref="M28:M62" si="15">B28-D28</f>
        <v>232.73772123733715</v>
      </c>
      <c r="N28" s="46">
        <f>M28+N27</f>
        <v>232.73772123733715</v>
      </c>
      <c r="O28" s="55">
        <f>3*M28</f>
        <v>698.21316371201146</v>
      </c>
      <c r="P28" s="54">
        <f t="shared" ref="P28:P62" si="16">B28-C28</f>
        <v>381.52220518174738</v>
      </c>
      <c r="Q28" s="54">
        <f>P28</f>
        <v>381.52220518174738</v>
      </c>
      <c r="R28" s="55">
        <f>3*P28</f>
        <v>1144.5666155452423</v>
      </c>
      <c r="S28" s="65">
        <f>M28+O28</f>
        <v>930.95088494934862</v>
      </c>
      <c r="U28" s="58"/>
      <c r="V28" s="58"/>
      <c r="W28" s="58"/>
      <c r="X28" s="58"/>
      <c r="AE28" s="12">
        <f t="shared" si="5"/>
        <v>50</v>
      </c>
      <c r="AF28" s="12">
        <f t="shared" si="6"/>
        <v>100</v>
      </c>
      <c r="AG28" s="12">
        <f t="shared" si="7"/>
        <v>150</v>
      </c>
      <c r="AH28" s="12">
        <f t="shared" si="8"/>
        <v>200</v>
      </c>
      <c r="AI28" s="12">
        <f t="shared" si="9"/>
        <v>350</v>
      </c>
    </row>
    <row r="29" spans="1:38" x14ac:dyDescent="0.2">
      <c r="A29" s="12">
        <f t="shared" si="2"/>
        <v>67</v>
      </c>
      <c r="B29" s="40">
        <f t="shared" si="3"/>
        <v>800</v>
      </c>
      <c r="C29" s="40">
        <f t="shared" si="12"/>
        <v>416.43643972157827</v>
      </c>
      <c r="D29" s="40">
        <f>(D28-DC!$D$6)*((1+$W$5-$W$6)/(1+$W$4))+DC!$D$6</f>
        <v>565.22092366598849</v>
      </c>
      <c r="E29" s="40">
        <f t="shared" si="13"/>
        <v>800</v>
      </c>
      <c r="F29" s="40">
        <f t="shared" si="14"/>
        <v>416.43643972157827</v>
      </c>
      <c r="G29" s="40">
        <f t="shared" si="14"/>
        <v>565.22092366598849</v>
      </c>
      <c r="H29" s="40">
        <f t="shared" si="14"/>
        <v>800</v>
      </c>
      <c r="I29" s="40">
        <f>G29</f>
        <v>565.22092366598849</v>
      </c>
      <c r="J29" s="50">
        <f t="shared" si="1"/>
        <v>0.47945445034802714</v>
      </c>
      <c r="K29" s="50">
        <f t="shared" si="0"/>
        <v>0.29347384541751437</v>
      </c>
      <c r="L29" s="50">
        <f>(SUM($B$2:B29)-SUM($D$2:D29))/SUM($B$2:B29)</f>
        <v>0.43052232274243579</v>
      </c>
      <c r="M29" s="40">
        <f t="shared" si="15"/>
        <v>234.77907633401151</v>
      </c>
      <c r="N29" s="40">
        <f>M29+N28</f>
        <v>467.51679757134866</v>
      </c>
      <c r="P29" s="54">
        <f t="shared" si="16"/>
        <v>383.56356027842173</v>
      </c>
      <c r="Q29" s="54">
        <f>P29+Q28</f>
        <v>765.08576546016911</v>
      </c>
      <c r="S29" s="65">
        <f>M29</f>
        <v>234.77907633401151</v>
      </c>
      <c r="U29" s="58"/>
      <c r="V29" s="58"/>
      <c r="W29" s="58"/>
      <c r="X29" s="58"/>
      <c r="AE29" s="12">
        <f t="shared" si="5"/>
        <v>50</v>
      </c>
      <c r="AF29" s="12">
        <f t="shared" si="6"/>
        <v>100</v>
      </c>
      <c r="AG29" s="12">
        <f t="shared" si="7"/>
        <v>150</v>
      </c>
      <c r="AH29" s="12">
        <f t="shared" si="8"/>
        <v>200</v>
      </c>
      <c r="AI29" s="12">
        <f t="shared" si="9"/>
        <v>350</v>
      </c>
    </row>
    <row r="30" spans="1:38" x14ac:dyDescent="0.2">
      <c r="A30" s="12">
        <f t="shared" si="2"/>
        <v>68</v>
      </c>
      <c r="B30" s="40">
        <f t="shared" si="3"/>
        <v>800</v>
      </c>
      <c r="C30" s="40">
        <f t="shared" si="12"/>
        <v>414.40504245464376</v>
      </c>
      <c r="D30" s="40">
        <f>(D29-DC!$D$6)*((1+$W$5-$W$6)/(1+$W$4))+DC!$D$6</f>
        <v>563.18952639905399</v>
      </c>
      <c r="E30" s="40">
        <f t="shared" si="13"/>
        <v>800</v>
      </c>
      <c r="F30" s="40">
        <f t="shared" ref="F30:F62" si="17">C30</f>
        <v>414.40504245464376</v>
      </c>
      <c r="G30" s="40">
        <f t="shared" ref="G30:G48" si="18">D30</f>
        <v>563.18952639905399</v>
      </c>
      <c r="H30" s="40">
        <f t="shared" ref="H30:H48" si="19">E30</f>
        <v>800</v>
      </c>
      <c r="I30" s="40">
        <f t="shared" ref="I30:I48" si="20">G30</f>
        <v>563.18952639905399</v>
      </c>
      <c r="J30" s="50">
        <f t="shared" si="1"/>
        <v>0.4819936969316953</v>
      </c>
      <c r="K30" s="50">
        <f t="shared" si="0"/>
        <v>0.29601309200118253</v>
      </c>
      <c r="L30" s="50">
        <f>(SUM($B$2:B30)-SUM($D$2:D30))/SUM($B$2:B30)</f>
        <v>0.42588407340653051</v>
      </c>
      <c r="M30" s="40">
        <f t="shared" si="15"/>
        <v>236.81047360094601</v>
      </c>
      <c r="N30" s="40">
        <f t="shared" ref="N30:N33" si="21">M30+N29</f>
        <v>704.32727117229467</v>
      </c>
      <c r="P30" s="54">
        <f t="shared" si="16"/>
        <v>385.59495754535624</v>
      </c>
      <c r="Q30" s="54">
        <f t="shared" ref="Q30:Q48" si="22">P30+Q29</f>
        <v>1150.6807230055254</v>
      </c>
      <c r="S30" s="65">
        <f t="shared" ref="S30:S48" si="23">M30</f>
        <v>236.81047360094601</v>
      </c>
      <c r="U30" s="58"/>
      <c r="V30" s="58"/>
      <c r="W30" s="58"/>
      <c r="X30" s="58"/>
      <c r="AE30" s="12">
        <f t="shared" si="5"/>
        <v>50</v>
      </c>
      <c r="AF30" s="12">
        <f t="shared" si="6"/>
        <v>100</v>
      </c>
      <c r="AG30" s="12">
        <f t="shared" si="7"/>
        <v>150</v>
      </c>
      <c r="AH30" s="12">
        <f t="shared" si="8"/>
        <v>200</v>
      </c>
      <c r="AI30" s="12">
        <f t="shared" si="9"/>
        <v>350</v>
      </c>
    </row>
    <row r="31" spans="1:38" x14ac:dyDescent="0.2">
      <c r="A31" s="12">
        <f t="shared" si="2"/>
        <v>69</v>
      </c>
      <c r="B31" s="40">
        <f t="shared" si="3"/>
        <v>800</v>
      </c>
      <c r="C31" s="40">
        <f t="shared" si="12"/>
        <v>412.38355444266995</v>
      </c>
      <c r="D31" s="40">
        <f>(D30-DC!$D$6)*((1+$W$5-$W$6)/(1+$W$4))+DC!$D$6</f>
        <v>561.16803838708017</v>
      </c>
      <c r="E31" s="40">
        <f t="shared" si="13"/>
        <v>800</v>
      </c>
      <c r="F31" s="40">
        <f t="shared" si="17"/>
        <v>412.38355444266995</v>
      </c>
      <c r="G31" s="40">
        <f t="shared" si="18"/>
        <v>561.16803838708017</v>
      </c>
      <c r="H31" s="40">
        <f t="shared" si="19"/>
        <v>800</v>
      </c>
      <c r="I31" s="40">
        <f t="shared" si="20"/>
        <v>561.16803838708017</v>
      </c>
      <c r="J31" s="50">
        <f t="shared" si="1"/>
        <v>0.48452055694666257</v>
      </c>
      <c r="K31" s="50">
        <f t="shared" si="0"/>
        <v>0.2985399520161498</v>
      </c>
      <c r="L31" s="50">
        <f>(SUM($B$2:B31)-SUM($D$2:D31))/SUM($B$2:B31)</f>
        <v>0.42163926936018448</v>
      </c>
      <c r="M31" s="40">
        <f t="shared" si="15"/>
        <v>238.83196161291983</v>
      </c>
      <c r="N31" s="40">
        <f t="shared" si="21"/>
        <v>943.1592327852145</v>
      </c>
      <c r="P31" s="54">
        <f t="shared" si="16"/>
        <v>387.61644555733005</v>
      </c>
      <c r="Q31" s="54">
        <f t="shared" si="22"/>
        <v>1538.2971685628554</v>
      </c>
      <c r="S31" s="65">
        <f t="shared" si="23"/>
        <v>238.83196161291983</v>
      </c>
      <c r="U31" s="58"/>
      <c r="V31" s="58"/>
      <c r="W31" s="58"/>
      <c r="X31" s="58"/>
      <c r="AE31" s="12">
        <f t="shared" si="5"/>
        <v>50</v>
      </c>
      <c r="AF31" s="12">
        <f t="shared" si="6"/>
        <v>100</v>
      </c>
      <c r="AG31" s="12">
        <f t="shared" si="7"/>
        <v>150</v>
      </c>
      <c r="AH31" s="12">
        <f t="shared" si="8"/>
        <v>200</v>
      </c>
      <c r="AI31" s="12">
        <f t="shared" si="9"/>
        <v>350</v>
      </c>
    </row>
    <row r="32" spans="1:38" x14ac:dyDescent="0.2">
      <c r="A32" s="12">
        <f t="shared" si="2"/>
        <v>70</v>
      </c>
      <c r="B32" s="40">
        <f t="shared" si="3"/>
        <v>800</v>
      </c>
      <c r="C32" s="40">
        <f t="shared" si="12"/>
        <v>410.37192734782769</v>
      </c>
      <c r="D32" s="40">
        <f>(D31-DC!$D$6)*((1+$W$5-$W$6)/(1+$W$4))+DC!$D$6</f>
        <v>559.15641129223786</v>
      </c>
      <c r="E32" s="40">
        <f t="shared" si="13"/>
        <v>800</v>
      </c>
      <c r="F32" s="40">
        <f t="shared" si="17"/>
        <v>410.37192734782769</v>
      </c>
      <c r="G32" s="40">
        <f t="shared" si="18"/>
        <v>559.15641129223786</v>
      </c>
      <c r="H32" s="40">
        <f t="shared" si="19"/>
        <v>800</v>
      </c>
      <c r="I32" s="40">
        <f t="shared" si="20"/>
        <v>559.15641129223786</v>
      </c>
      <c r="J32" s="50">
        <f t="shared" si="1"/>
        <v>0.4870350908152154</v>
      </c>
      <c r="K32" s="50">
        <f t="shared" si="0"/>
        <v>0.30105448588470268</v>
      </c>
      <c r="L32" s="50">
        <f>(SUM($B$2:B32)-SUM($D$2:D32))/SUM($B$2:B32)</f>
        <v>0.41774943763516897</v>
      </c>
      <c r="M32" s="40">
        <f t="shared" si="15"/>
        <v>240.84358870776214</v>
      </c>
      <c r="N32" s="40">
        <f t="shared" si="21"/>
        <v>1184.0028214929766</v>
      </c>
      <c r="P32" s="54">
        <f t="shared" si="16"/>
        <v>389.62807265217231</v>
      </c>
      <c r="Q32" s="54">
        <f t="shared" si="22"/>
        <v>1927.9252412150277</v>
      </c>
      <c r="S32" s="65">
        <f t="shared" si="23"/>
        <v>240.84358870776214</v>
      </c>
      <c r="U32" s="58"/>
      <c r="V32" s="58"/>
      <c r="W32" s="58"/>
      <c r="X32" s="58"/>
      <c r="AE32" s="12">
        <f t="shared" si="5"/>
        <v>50</v>
      </c>
      <c r="AF32" s="12">
        <f t="shared" si="6"/>
        <v>100</v>
      </c>
      <c r="AG32" s="12">
        <f t="shared" si="7"/>
        <v>150</v>
      </c>
      <c r="AH32" s="12">
        <f t="shared" si="8"/>
        <v>200</v>
      </c>
      <c r="AI32" s="12">
        <f t="shared" si="9"/>
        <v>350</v>
      </c>
      <c r="AL32" s="12">
        <f>AK12</f>
        <v>1100</v>
      </c>
    </row>
    <row r="33" spans="1:38" x14ac:dyDescent="0.2">
      <c r="A33" s="12">
        <f t="shared" si="2"/>
        <v>71</v>
      </c>
      <c r="B33" s="40">
        <f t="shared" si="3"/>
        <v>800</v>
      </c>
      <c r="C33" s="40">
        <f t="shared" si="12"/>
        <v>408.37011306808222</v>
      </c>
      <c r="D33" s="40">
        <f>(D32-DC!$D$6)*((1+$W$5-$W$6)/(1+$W$4))+DC!$D$6</f>
        <v>557.15459701249233</v>
      </c>
      <c r="E33" s="40">
        <f t="shared" si="13"/>
        <v>800</v>
      </c>
      <c r="F33" s="40">
        <f t="shared" si="17"/>
        <v>408.37011306808222</v>
      </c>
      <c r="G33" s="40">
        <f t="shared" si="18"/>
        <v>557.15459701249233</v>
      </c>
      <c r="H33" s="40">
        <f t="shared" si="19"/>
        <v>800</v>
      </c>
      <c r="I33" s="40">
        <f t="shared" si="20"/>
        <v>557.15459701249233</v>
      </c>
      <c r="J33" s="50">
        <f t="shared" si="1"/>
        <v>0.48953735866489723</v>
      </c>
      <c r="K33" s="50">
        <f t="shared" si="0"/>
        <v>0.30355675373438457</v>
      </c>
      <c r="L33" s="50">
        <f>(SUM($B$2:B33)-SUM($D$2:D33))/SUM($B$2:B33)</f>
        <v>0.41418091626326947</v>
      </c>
      <c r="M33" s="40">
        <f t="shared" si="15"/>
        <v>242.84540298750767</v>
      </c>
      <c r="N33" s="40">
        <f t="shared" si="21"/>
        <v>1426.8482244804843</v>
      </c>
      <c r="P33" s="54">
        <f t="shared" si="16"/>
        <v>391.62988693191778</v>
      </c>
      <c r="Q33" s="54">
        <f t="shared" si="22"/>
        <v>2319.5551281469452</v>
      </c>
      <c r="S33" s="65">
        <f t="shared" si="23"/>
        <v>242.84540298750767</v>
      </c>
      <c r="U33" s="58"/>
      <c r="V33" s="58"/>
      <c r="W33" s="58"/>
      <c r="X33" s="58"/>
      <c r="AE33" s="12">
        <f t="shared" si="5"/>
        <v>50</v>
      </c>
      <c r="AF33" s="12">
        <f t="shared" si="6"/>
        <v>100</v>
      </c>
      <c r="AG33" s="12">
        <f t="shared" si="7"/>
        <v>150</v>
      </c>
      <c r="AH33" s="12">
        <f t="shared" si="8"/>
        <v>200</v>
      </c>
      <c r="AI33" s="12">
        <f t="shared" si="9"/>
        <v>350</v>
      </c>
      <c r="AL33" s="12">
        <f t="shared" ref="AL33:AL42" si="24">AK13</f>
        <v>1100</v>
      </c>
    </row>
    <row r="34" spans="1:38" x14ac:dyDescent="0.2">
      <c r="A34" s="12">
        <f t="shared" si="2"/>
        <v>72</v>
      </c>
      <c r="B34" s="40">
        <f t="shared" si="3"/>
        <v>800</v>
      </c>
      <c r="C34" s="40">
        <f t="shared" si="12"/>
        <v>406.37806373604286</v>
      </c>
      <c r="D34" s="40">
        <f>(D33-DC!$D$6)*((1+$W$5-$W$6)/(1+$W$4))+DC!$D$6</f>
        <v>555.16254768045292</v>
      </c>
      <c r="E34" s="40">
        <f t="shared" si="13"/>
        <v>800</v>
      </c>
      <c r="F34" s="40">
        <f t="shared" si="17"/>
        <v>406.37806373604286</v>
      </c>
      <c r="G34" s="40">
        <f t="shared" si="18"/>
        <v>555.16254768045292</v>
      </c>
      <c r="H34" s="40">
        <f t="shared" si="19"/>
        <v>800</v>
      </c>
      <c r="I34" s="40">
        <f t="shared" si="20"/>
        <v>555.16254768045292</v>
      </c>
      <c r="J34" s="50">
        <f t="shared" si="1"/>
        <v>0.4920274203299464</v>
      </c>
      <c r="K34" s="50">
        <f t="shared" ref="K34:K62" si="25">(B34-D34)/B34</f>
        <v>0.30604681539943385</v>
      </c>
      <c r="L34" s="50">
        <f>(SUM($B$2:B34)-SUM($D$2:D34))/SUM($B$2:B34)</f>
        <v>0.41090412532800175</v>
      </c>
      <c r="M34" s="40">
        <f t="shared" si="15"/>
        <v>244.83745231954708</v>
      </c>
      <c r="N34" s="40">
        <f>M34+N33</f>
        <v>1671.6856768000314</v>
      </c>
      <c r="P34" s="54">
        <f t="shared" si="16"/>
        <v>393.62193626395714</v>
      </c>
      <c r="Q34" s="54">
        <f t="shared" si="22"/>
        <v>2713.1770644109024</v>
      </c>
      <c r="S34" s="65">
        <f t="shared" si="23"/>
        <v>244.83745231954708</v>
      </c>
      <c r="U34" s="58"/>
      <c r="V34" s="58"/>
      <c r="W34" s="58"/>
      <c r="X34" s="58"/>
      <c r="AE34" s="12">
        <f t="shared" si="5"/>
        <v>50</v>
      </c>
      <c r="AF34" s="12">
        <f t="shared" si="6"/>
        <v>100</v>
      </c>
      <c r="AG34" s="12">
        <f t="shared" si="7"/>
        <v>150</v>
      </c>
      <c r="AH34" s="12">
        <f t="shared" si="8"/>
        <v>200</v>
      </c>
      <c r="AI34" s="12">
        <f t="shared" si="9"/>
        <v>350</v>
      </c>
      <c r="AL34" s="12">
        <f t="shared" si="24"/>
        <v>1100</v>
      </c>
    </row>
    <row r="35" spans="1:38" x14ac:dyDescent="0.2">
      <c r="A35" s="12">
        <f t="shared" si="2"/>
        <v>73</v>
      </c>
      <c r="B35" s="40">
        <f t="shared" si="3"/>
        <v>800</v>
      </c>
      <c r="C35" s="40">
        <f t="shared" si="12"/>
        <v>404.39573171781831</v>
      </c>
      <c r="D35" s="40">
        <f>(D34-DC!$D$6)*((1+$W$5-$W$6)/(1+$W$4))+DC!$D$6</f>
        <v>553.18021566222831</v>
      </c>
      <c r="E35" s="40">
        <f t="shared" si="13"/>
        <v>800</v>
      </c>
      <c r="F35" s="40">
        <f t="shared" si="17"/>
        <v>404.39573171781831</v>
      </c>
      <c r="G35" s="40">
        <f t="shared" si="18"/>
        <v>553.18021566222831</v>
      </c>
      <c r="H35" s="40">
        <f t="shared" si="19"/>
        <v>800</v>
      </c>
      <c r="I35" s="40">
        <f t="shared" si="20"/>
        <v>553.18021566222831</v>
      </c>
      <c r="J35" s="50">
        <f t="shared" si="1"/>
        <v>0.49450533535272712</v>
      </c>
      <c r="K35" s="50">
        <f t="shared" si="25"/>
        <v>0.30852473042221462</v>
      </c>
      <c r="L35" s="50">
        <f>(SUM($B$2:B35)-SUM($D$2:D35))/SUM($B$2:B35)</f>
        <v>0.40789296665430208</v>
      </c>
      <c r="M35" s="40">
        <f t="shared" si="15"/>
        <v>246.81978433777169</v>
      </c>
      <c r="N35" s="40">
        <f t="shared" ref="N35:N61" si="26">M35+N34</f>
        <v>1918.5054611378032</v>
      </c>
      <c r="P35" s="54">
        <f t="shared" si="16"/>
        <v>395.60426828218169</v>
      </c>
      <c r="Q35" s="54">
        <f t="shared" si="22"/>
        <v>3108.7813326930841</v>
      </c>
      <c r="S35" s="65">
        <f t="shared" si="23"/>
        <v>246.81978433777169</v>
      </c>
      <c r="U35" s="58"/>
      <c r="V35" s="58"/>
      <c r="W35" s="58"/>
      <c r="X35" s="58"/>
      <c r="AE35" s="12">
        <f t="shared" si="5"/>
        <v>50</v>
      </c>
      <c r="AF35" s="12">
        <f t="shared" si="6"/>
        <v>100</v>
      </c>
      <c r="AG35" s="12">
        <f t="shared" si="7"/>
        <v>150</v>
      </c>
      <c r="AH35" s="12">
        <f t="shared" si="8"/>
        <v>200</v>
      </c>
      <c r="AI35" s="12">
        <f t="shared" si="9"/>
        <v>350</v>
      </c>
      <c r="AL35" s="12">
        <f t="shared" si="24"/>
        <v>1100</v>
      </c>
    </row>
    <row r="36" spans="1:38" x14ac:dyDescent="0.2">
      <c r="A36" s="12">
        <f t="shared" si="2"/>
        <v>74</v>
      </c>
      <c r="B36" s="40">
        <f t="shared" si="3"/>
        <v>800</v>
      </c>
      <c r="C36" s="40">
        <f t="shared" si="12"/>
        <v>402.42306961187779</v>
      </c>
      <c r="D36" s="40">
        <f>(D35-DC!$D$6)*((1+$W$5-$W$6)/(1+$W$4))+DC!$D$6</f>
        <v>551.20755355628773</v>
      </c>
      <c r="E36" s="40">
        <f t="shared" si="13"/>
        <v>800</v>
      </c>
      <c r="F36" s="40">
        <f t="shared" si="17"/>
        <v>402.42306961187779</v>
      </c>
      <c r="G36" s="40">
        <f t="shared" si="18"/>
        <v>551.20755355628773</v>
      </c>
      <c r="H36" s="40">
        <f t="shared" si="19"/>
        <v>800</v>
      </c>
      <c r="I36" s="40">
        <f t="shared" si="20"/>
        <v>551.20755355628773</v>
      </c>
      <c r="J36" s="50">
        <f t="shared" si="1"/>
        <v>0.49697116298515276</v>
      </c>
      <c r="K36" s="50">
        <f t="shared" si="25"/>
        <v>0.31099055805464032</v>
      </c>
      <c r="L36" s="50">
        <f>(SUM($B$2:B36)-SUM($D$2:D36))/SUM($B$2:B36)</f>
        <v>0.40512432640859747</v>
      </c>
      <c r="M36" s="40">
        <f t="shared" si="15"/>
        <v>248.79244644371227</v>
      </c>
      <c r="N36" s="40">
        <f t="shared" si="26"/>
        <v>2167.2979075815156</v>
      </c>
      <c r="P36" s="54">
        <f t="shared" si="16"/>
        <v>397.57693038812221</v>
      </c>
      <c r="Q36" s="54">
        <f t="shared" si="22"/>
        <v>3506.3582630812061</v>
      </c>
      <c r="S36" s="65">
        <f t="shared" si="23"/>
        <v>248.79244644371227</v>
      </c>
      <c r="U36" s="58"/>
      <c r="V36" s="58"/>
      <c r="W36" s="58"/>
      <c r="X36" s="58"/>
      <c r="AE36" s="12">
        <f t="shared" si="5"/>
        <v>50</v>
      </c>
      <c r="AF36" s="12">
        <f t="shared" si="6"/>
        <v>100</v>
      </c>
      <c r="AG36" s="12">
        <f t="shared" si="7"/>
        <v>150</v>
      </c>
      <c r="AH36" s="12">
        <f t="shared" si="8"/>
        <v>200</v>
      </c>
      <c r="AI36" s="12">
        <f t="shared" si="9"/>
        <v>350</v>
      </c>
      <c r="AL36" s="12">
        <f t="shared" si="24"/>
        <v>1100</v>
      </c>
    </row>
    <row r="37" spans="1:38" x14ac:dyDescent="0.2">
      <c r="A37" s="12">
        <f t="shared" si="2"/>
        <v>75</v>
      </c>
      <c r="B37" s="40">
        <f t="shared" si="3"/>
        <v>800</v>
      </c>
      <c r="C37" s="40">
        <f t="shared" si="12"/>
        <v>400.46003024791747</v>
      </c>
      <c r="D37" s="40">
        <f>(D36-DC!$D$6)*((1+$W$5-$W$6)/(1+$W$4))+DC!$D$6</f>
        <v>549.24451419232742</v>
      </c>
      <c r="E37" s="40">
        <f t="shared" si="13"/>
        <v>800</v>
      </c>
      <c r="F37" s="40">
        <f t="shared" si="17"/>
        <v>400.46003024791747</v>
      </c>
      <c r="G37" s="40">
        <f t="shared" si="18"/>
        <v>549.24451419232742</v>
      </c>
      <c r="H37" s="40">
        <f t="shared" si="19"/>
        <v>800</v>
      </c>
      <c r="I37" s="40">
        <f t="shared" si="20"/>
        <v>549.24451419232742</v>
      </c>
      <c r="J37" s="50">
        <f t="shared" si="1"/>
        <v>0.49942496219010318</v>
      </c>
      <c r="K37" s="50">
        <f t="shared" si="25"/>
        <v>0.31344435725959074</v>
      </c>
      <c r="L37" s="50">
        <f>(SUM($B$2:B37)-SUM($D$2:D37))/SUM($B$2:B37)</f>
        <v>0.40257766059890288</v>
      </c>
      <c r="M37" s="40">
        <f t="shared" si="15"/>
        <v>250.75548580767258</v>
      </c>
      <c r="N37" s="40">
        <f t="shared" si="26"/>
        <v>2418.0533933891884</v>
      </c>
      <c r="P37" s="54">
        <f t="shared" si="16"/>
        <v>399.53996975208253</v>
      </c>
      <c r="Q37" s="54">
        <f t="shared" si="22"/>
        <v>3905.8982328332886</v>
      </c>
      <c r="S37" s="65">
        <f t="shared" si="23"/>
        <v>250.75548580767258</v>
      </c>
      <c r="U37" s="58"/>
      <c r="V37" s="58"/>
      <c r="W37" s="58"/>
      <c r="X37" s="58"/>
      <c r="AE37" s="12">
        <f t="shared" si="5"/>
        <v>50</v>
      </c>
      <c r="AF37" s="12">
        <f t="shared" si="6"/>
        <v>100</v>
      </c>
      <c r="AG37" s="12">
        <f t="shared" si="7"/>
        <v>150</v>
      </c>
      <c r="AH37" s="12">
        <f t="shared" si="8"/>
        <v>200</v>
      </c>
      <c r="AI37" s="12">
        <f t="shared" si="9"/>
        <v>350</v>
      </c>
      <c r="AL37" s="12">
        <f t="shared" si="24"/>
        <v>1100</v>
      </c>
    </row>
    <row r="38" spans="1:38" x14ac:dyDescent="0.2">
      <c r="A38" s="12">
        <f t="shared" si="2"/>
        <v>76</v>
      </c>
      <c r="B38" s="40">
        <f t="shared" si="3"/>
        <v>800</v>
      </c>
      <c r="C38" s="40">
        <f t="shared" si="12"/>
        <v>398.50656668573254</v>
      </c>
      <c r="D38" s="40">
        <f>(D37-DC!$D$6)*((1+$W$5-$W$6)/(1+$W$4))+DC!$D$6</f>
        <v>547.29105063014242</v>
      </c>
      <c r="E38" s="40">
        <f t="shared" si="13"/>
        <v>800</v>
      </c>
      <c r="F38" s="40">
        <f t="shared" si="17"/>
        <v>398.50656668573254</v>
      </c>
      <c r="G38" s="40">
        <f t="shared" si="18"/>
        <v>547.29105063014242</v>
      </c>
      <c r="H38" s="40">
        <f t="shared" si="19"/>
        <v>800</v>
      </c>
      <c r="I38" s="40">
        <f t="shared" si="20"/>
        <v>547.29105063014242</v>
      </c>
      <c r="J38" s="50">
        <f t="shared" si="1"/>
        <v>0.50186679164283432</v>
      </c>
      <c r="K38" s="50">
        <f t="shared" si="25"/>
        <v>0.31588618671232199</v>
      </c>
      <c r="L38" s="50">
        <f>(SUM($B$2:B38)-SUM($D$2:D38))/SUM($B$2:B38)</f>
        <v>0.40023464779115747</v>
      </c>
      <c r="M38" s="40">
        <f t="shared" si="15"/>
        <v>252.70894936985758</v>
      </c>
      <c r="N38" s="40">
        <f t="shared" si="26"/>
        <v>2670.7623427590461</v>
      </c>
      <c r="P38" s="54">
        <f t="shared" si="16"/>
        <v>401.49343331426746</v>
      </c>
      <c r="Q38" s="54">
        <f t="shared" si="22"/>
        <v>4307.391666147556</v>
      </c>
      <c r="S38" s="65">
        <f t="shared" si="23"/>
        <v>252.70894936985758</v>
      </c>
      <c r="U38" s="58"/>
      <c r="V38" s="58"/>
      <c r="W38" s="58"/>
      <c r="X38" s="58"/>
      <c r="AE38" s="12">
        <f t="shared" si="5"/>
        <v>50</v>
      </c>
      <c r="AF38" s="12">
        <f t="shared" si="6"/>
        <v>100</v>
      </c>
      <c r="AG38" s="12">
        <f t="shared" si="7"/>
        <v>150</v>
      </c>
      <c r="AH38" s="12">
        <f t="shared" si="8"/>
        <v>200</v>
      </c>
      <c r="AI38" s="12">
        <f t="shared" si="9"/>
        <v>350</v>
      </c>
      <c r="AL38" s="12">
        <f t="shared" si="24"/>
        <v>1100</v>
      </c>
    </row>
    <row r="39" spans="1:38" x14ac:dyDescent="0.2">
      <c r="A39" s="12">
        <f t="shared" si="2"/>
        <v>77</v>
      </c>
      <c r="B39" s="40">
        <f t="shared" si="3"/>
        <v>800</v>
      </c>
      <c r="C39" s="40">
        <f t="shared" si="12"/>
        <v>396.56263221409483</v>
      </c>
      <c r="D39" s="40">
        <f>(D38-DC!$D$6)*((1+$W$5-$W$6)/(1+$W$4))+DC!$D$6</f>
        <v>545.34711615850472</v>
      </c>
      <c r="E39" s="40">
        <f t="shared" si="13"/>
        <v>800</v>
      </c>
      <c r="F39" s="40">
        <f t="shared" si="17"/>
        <v>396.56263221409483</v>
      </c>
      <c r="G39" s="40">
        <f t="shared" si="18"/>
        <v>545.34711615850472</v>
      </c>
      <c r="H39" s="40">
        <f t="shared" si="19"/>
        <v>800</v>
      </c>
      <c r="I39" s="40">
        <f t="shared" si="20"/>
        <v>545.34711615850472</v>
      </c>
      <c r="J39" s="50">
        <f t="shared" si="1"/>
        <v>0.5042967097323815</v>
      </c>
      <c r="K39" s="50">
        <f t="shared" si="25"/>
        <v>0.31831610480186912</v>
      </c>
      <c r="L39" s="50">
        <f>(SUM($B$2:B39)-SUM($D$2:D39))/SUM($B$2:B39)</f>
        <v>0.39807889665986046</v>
      </c>
      <c r="M39" s="40">
        <f t="shared" si="15"/>
        <v>254.65288384149528</v>
      </c>
      <c r="N39" s="40">
        <f t="shared" si="26"/>
        <v>2925.4152266005412</v>
      </c>
      <c r="P39" s="54">
        <f t="shared" si="16"/>
        <v>403.43736778590517</v>
      </c>
      <c r="Q39" s="54">
        <f t="shared" si="22"/>
        <v>4710.8290339334608</v>
      </c>
      <c r="S39" s="65">
        <f t="shared" si="23"/>
        <v>254.65288384149528</v>
      </c>
      <c r="U39" s="58"/>
      <c r="V39" s="58"/>
      <c r="W39" s="58"/>
      <c r="X39" s="58"/>
      <c r="AE39" s="12">
        <f t="shared" si="5"/>
        <v>50</v>
      </c>
      <c r="AF39" s="12">
        <f t="shared" si="6"/>
        <v>100</v>
      </c>
      <c r="AG39" s="12">
        <f t="shared" si="7"/>
        <v>150</v>
      </c>
      <c r="AH39" s="12">
        <f t="shared" si="8"/>
        <v>200</v>
      </c>
      <c r="AI39" s="12">
        <f t="shared" si="9"/>
        <v>350</v>
      </c>
      <c r="AL39" s="12">
        <f t="shared" si="24"/>
        <v>1100</v>
      </c>
    </row>
    <row r="40" spans="1:38" x14ac:dyDescent="0.2">
      <c r="A40" s="12">
        <f t="shared" si="2"/>
        <v>78</v>
      </c>
      <c r="B40" s="40">
        <f t="shared" si="3"/>
        <v>800</v>
      </c>
      <c r="C40" s="40">
        <f t="shared" si="12"/>
        <v>394.6281803496359</v>
      </c>
      <c r="D40" s="40">
        <f>(D39-DC!$D$6)*((1+$W$5-$W$6)/(1+$W$4))+DC!$D$6</f>
        <v>543.41266429404573</v>
      </c>
      <c r="E40" s="40">
        <f t="shared" si="13"/>
        <v>800</v>
      </c>
      <c r="F40" s="40">
        <f t="shared" si="17"/>
        <v>394.6281803496359</v>
      </c>
      <c r="G40" s="40">
        <f t="shared" si="18"/>
        <v>543.41266429404573</v>
      </c>
      <c r="H40" s="40">
        <f t="shared" si="19"/>
        <v>800</v>
      </c>
      <c r="I40" s="40">
        <f t="shared" si="20"/>
        <v>543.41266429404573</v>
      </c>
      <c r="J40" s="50">
        <f t="shared" si="1"/>
        <v>0.50671477456295511</v>
      </c>
      <c r="K40" s="50">
        <f t="shared" si="25"/>
        <v>0.32073416963244283</v>
      </c>
      <c r="L40" s="50">
        <f>(SUM($B$2:B40)-SUM($D$2:D40))/SUM($B$2:B40)</f>
        <v>0.39609569853095228</v>
      </c>
      <c r="M40" s="40">
        <f t="shared" si="15"/>
        <v>256.58733570595427</v>
      </c>
      <c r="N40" s="40">
        <f t="shared" si="26"/>
        <v>3182.0025623064957</v>
      </c>
      <c r="P40" s="54">
        <f t="shared" si="16"/>
        <v>405.3718196503641</v>
      </c>
      <c r="Q40" s="54">
        <f t="shared" si="22"/>
        <v>5116.2008535838249</v>
      </c>
      <c r="S40" s="65">
        <f t="shared" si="23"/>
        <v>256.58733570595427</v>
      </c>
      <c r="U40" s="58"/>
      <c r="V40" s="58"/>
      <c r="W40" s="58"/>
      <c r="X40" s="58"/>
      <c r="AE40" s="12">
        <f t="shared" si="5"/>
        <v>50</v>
      </c>
      <c r="AF40" s="12">
        <f t="shared" si="6"/>
        <v>100</v>
      </c>
      <c r="AG40" s="12">
        <f t="shared" si="7"/>
        <v>150</v>
      </c>
      <c r="AH40" s="12">
        <f t="shared" si="8"/>
        <v>200</v>
      </c>
      <c r="AI40" s="12">
        <f t="shared" si="9"/>
        <v>350</v>
      </c>
      <c r="AL40" s="12">
        <f t="shared" si="24"/>
        <v>1100</v>
      </c>
    </row>
    <row r="41" spans="1:38" x14ac:dyDescent="0.2">
      <c r="A41" s="12">
        <f t="shared" si="2"/>
        <v>79</v>
      </c>
      <c r="B41" s="40">
        <f t="shared" si="3"/>
        <v>800</v>
      </c>
      <c r="C41" s="40">
        <f t="shared" si="12"/>
        <v>392.70316483573527</v>
      </c>
      <c r="D41" s="40">
        <f>(D40-DC!$D$6)*((1+$W$5-$W$6)/(1+$W$4))+DC!$D$6</f>
        <v>541.48764878014504</v>
      </c>
      <c r="E41" s="40">
        <f t="shared" si="13"/>
        <v>800</v>
      </c>
      <c r="F41" s="40">
        <f t="shared" si="17"/>
        <v>392.70316483573527</v>
      </c>
      <c r="G41" s="40">
        <f t="shared" si="18"/>
        <v>541.48764878014504</v>
      </c>
      <c r="H41" s="40">
        <f t="shared" si="19"/>
        <v>800</v>
      </c>
      <c r="I41" s="40">
        <f t="shared" si="20"/>
        <v>541.48764878014504</v>
      </c>
      <c r="J41" s="50">
        <f t="shared" si="1"/>
        <v>0.50912104395533087</v>
      </c>
      <c r="K41" s="50">
        <f t="shared" si="25"/>
        <v>0.3231404390248187</v>
      </c>
      <c r="L41" s="50">
        <f>(SUM($B$2:B41)-SUM($D$2:D41))/SUM($B$2:B41)</f>
        <v>0.39427181704329894</v>
      </c>
      <c r="M41" s="40">
        <f t="shared" si="15"/>
        <v>258.51235121985496</v>
      </c>
      <c r="N41" s="40">
        <f t="shared" si="26"/>
        <v>3440.5149135263509</v>
      </c>
      <c r="P41" s="54">
        <f t="shared" si="16"/>
        <v>407.29683516426473</v>
      </c>
      <c r="Q41" s="54">
        <f t="shared" si="22"/>
        <v>5523.4976887480898</v>
      </c>
      <c r="S41" s="65">
        <f t="shared" si="23"/>
        <v>258.51235121985496</v>
      </c>
      <c r="U41" s="58"/>
      <c r="V41" s="58"/>
      <c r="W41" s="58"/>
      <c r="X41" s="58"/>
      <c r="AE41" s="12">
        <f t="shared" si="5"/>
        <v>50</v>
      </c>
      <c r="AF41" s="12">
        <f t="shared" si="6"/>
        <v>100</v>
      </c>
      <c r="AG41" s="12">
        <f t="shared" si="7"/>
        <v>150</v>
      </c>
      <c r="AH41" s="12">
        <f t="shared" si="8"/>
        <v>200</v>
      </c>
      <c r="AI41" s="12">
        <f t="shared" si="9"/>
        <v>350</v>
      </c>
      <c r="AL41" s="12">
        <f t="shared" si="24"/>
        <v>1100</v>
      </c>
    </row>
    <row r="42" spans="1:38" x14ac:dyDescent="0.2">
      <c r="A42" s="12">
        <f t="shared" si="2"/>
        <v>80</v>
      </c>
      <c r="B42" s="40">
        <f t="shared" si="3"/>
        <v>800</v>
      </c>
      <c r="C42" s="40">
        <f t="shared" si="12"/>
        <v>390.78753964141464</v>
      </c>
      <c r="D42" s="40">
        <f>(D41-DC!$D$6)*((1+$W$5-$W$6)/(1+$W$4))+DC!$D$6</f>
        <v>539.57202358582435</v>
      </c>
      <c r="E42" s="40">
        <f t="shared" si="13"/>
        <v>800</v>
      </c>
      <c r="F42" s="40">
        <f t="shared" si="17"/>
        <v>390.78753964141464</v>
      </c>
      <c r="G42" s="40">
        <f t="shared" si="18"/>
        <v>539.57202358582435</v>
      </c>
      <c r="H42" s="40">
        <f t="shared" si="19"/>
        <v>800</v>
      </c>
      <c r="I42" s="40">
        <f t="shared" si="20"/>
        <v>539.57202358582435</v>
      </c>
      <c r="J42" s="50">
        <f t="shared" si="1"/>
        <v>0.51151557544823167</v>
      </c>
      <c r="K42" s="50">
        <f t="shared" si="25"/>
        <v>0.32553497051771957</v>
      </c>
      <c r="L42" s="50">
        <f>(SUM($B$2:B42)-SUM($D$2:D42))/SUM($B$2:B42)</f>
        <v>0.39259530859145553</v>
      </c>
      <c r="M42" s="40">
        <f t="shared" si="15"/>
        <v>260.42797641417565</v>
      </c>
      <c r="N42" s="40">
        <f t="shared" si="26"/>
        <v>3700.9428899405266</v>
      </c>
      <c r="P42" s="54">
        <f t="shared" si="16"/>
        <v>409.21246035858536</v>
      </c>
      <c r="Q42" s="54">
        <f t="shared" si="22"/>
        <v>5932.7101491066751</v>
      </c>
      <c r="S42" s="65">
        <f t="shared" si="23"/>
        <v>260.42797641417565</v>
      </c>
      <c r="U42" s="58"/>
      <c r="V42" s="58"/>
      <c r="W42" s="58"/>
      <c r="X42" s="58"/>
      <c r="AE42" s="12">
        <f t="shared" si="5"/>
        <v>50</v>
      </c>
      <c r="AF42" s="12">
        <f t="shared" si="6"/>
        <v>100</v>
      </c>
      <c r="AG42" s="12">
        <f t="shared" si="7"/>
        <v>150</v>
      </c>
      <c r="AH42" s="12">
        <f t="shared" si="8"/>
        <v>200</v>
      </c>
      <c r="AI42" s="12">
        <f t="shared" si="9"/>
        <v>350</v>
      </c>
      <c r="AL42" s="12">
        <f t="shared" si="24"/>
        <v>1100</v>
      </c>
    </row>
    <row r="43" spans="1:38" x14ac:dyDescent="0.2">
      <c r="A43" s="12">
        <f t="shared" si="2"/>
        <v>81</v>
      </c>
      <c r="B43" s="40">
        <f t="shared" si="3"/>
        <v>800</v>
      </c>
      <c r="C43" s="40">
        <f t="shared" si="12"/>
        <v>388.88125896023706</v>
      </c>
      <c r="D43" s="40">
        <f>(D42-DC!$D$6)*((1+$W$5-$W$6)/(1+$W$4))+DC!$D$6</f>
        <v>537.66574290464678</v>
      </c>
      <c r="E43" s="40">
        <f t="shared" si="13"/>
        <v>800</v>
      </c>
      <c r="F43" s="40">
        <f t="shared" si="17"/>
        <v>388.88125896023706</v>
      </c>
      <c r="G43" s="40">
        <f t="shared" si="18"/>
        <v>537.66574290464678</v>
      </c>
      <c r="H43" s="40">
        <f t="shared" si="19"/>
        <v>800</v>
      </c>
      <c r="I43" s="40">
        <f t="shared" si="20"/>
        <v>537.66574290464678</v>
      </c>
      <c r="J43" s="50">
        <f t="shared" si="1"/>
        <v>0.51389842629970373</v>
      </c>
      <c r="K43" s="50">
        <f t="shared" si="25"/>
        <v>0.32791782136919151</v>
      </c>
      <c r="L43" s="50">
        <f>(SUM($B$2:B43)-SUM($D$2:D43))/SUM($B$2:B43)</f>
        <v>0.3910553684194969</v>
      </c>
      <c r="M43" s="40">
        <f t="shared" si="15"/>
        <v>262.33425709535322</v>
      </c>
      <c r="N43" s="40">
        <f t="shared" si="26"/>
        <v>3963.2771470358798</v>
      </c>
      <c r="P43" s="54">
        <f t="shared" si="16"/>
        <v>411.11874103976294</v>
      </c>
      <c r="Q43" s="54">
        <f t="shared" si="22"/>
        <v>6343.8288901464384</v>
      </c>
      <c r="S43" s="65">
        <f t="shared" si="23"/>
        <v>262.33425709535322</v>
      </c>
      <c r="U43" s="58"/>
      <c r="V43" s="58"/>
      <c r="W43" s="58"/>
      <c r="X43" s="58"/>
      <c r="AE43" s="12">
        <f t="shared" si="5"/>
        <v>50</v>
      </c>
      <c r="AF43" s="12">
        <f t="shared" si="6"/>
        <v>100</v>
      </c>
      <c r="AG43" s="12">
        <f t="shared" si="7"/>
        <v>150</v>
      </c>
      <c r="AH43" s="12">
        <f t="shared" si="8"/>
        <v>200</v>
      </c>
      <c r="AI43" s="12">
        <f t="shared" si="9"/>
        <v>350</v>
      </c>
    </row>
    <row r="44" spans="1:38" x14ac:dyDescent="0.2">
      <c r="A44" s="12">
        <f t="shared" si="2"/>
        <v>82</v>
      </c>
      <c r="B44" s="40">
        <f t="shared" si="3"/>
        <v>800</v>
      </c>
      <c r="C44" s="40">
        <f t="shared" si="12"/>
        <v>386.98427720921154</v>
      </c>
      <c r="D44" s="40">
        <f>(D43-DC!$D$6)*((1+$W$5-$W$6)/(1+$W$4))+DC!$D$6</f>
        <v>535.7687611536212</v>
      </c>
      <c r="E44" s="40">
        <f t="shared" si="13"/>
        <v>800</v>
      </c>
      <c r="F44" s="40">
        <f t="shared" si="17"/>
        <v>386.98427720921154</v>
      </c>
      <c r="G44" s="40">
        <f t="shared" si="18"/>
        <v>535.7687611536212</v>
      </c>
      <c r="H44" s="40">
        <f t="shared" si="19"/>
        <v>800</v>
      </c>
      <c r="I44" s="40">
        <f t="shared" si="20"/>
        <v>535.7687611536212</v>
      </c>
      <c r="J44" s="50">
        <f t="shared" si="1"/>
        <v>0.51626965348848552</v>
      </c>
      <c r="K44" s="50">
        <f t="shared" si="25"/>
        <v>0.33028904855797347</v>
      </c>
      <c r="L44" s="50">
        <f>(SUM($B$2:B44)-SUM($D$2:D44))/SUM($B$2:B44)</f>
        <v>0.38964219819015916</v>
      </c>
      <c r="M44" s="40">
        <f t="shared" si="15"/>
        <v>264.2312388463788</v>
      </c>
      <c r="N44" s="40">
        <f t="shared" si="26"/>
        <v>4227.5083858822582</v>
      </c>
      <c r="P44" s="54">
        <f t="shared" si="16"/>
        <v>413.01572279078846</v>
      </c>
      <c r="Q44" s="54">
        <f t="shared" si="22"/>
        <v>6756.8446129372269</v>
      </c>
      <c r="S44" s="65">
        <f t="shared" si="23"/>
        <v>264.2312388463788</v>
      </c>
      <c r="U44" s="58"/>
      <c r="V44" s="58"/>
      <c r="W44" s="58"/>
      <c r="X44" s="58"/>
      <c r="AE44" s="12">
        <f t="shared" si="5"/>
        <v>50</v>
      </c>
      <c r="AF44" s="12">
        <f t="shared" si="6"/>
        <v>100</v>
      </c>
      <c r="AG44" s="12">
        <f t="shared" si="7"/>
        <v>150</v>
      </c>
      <c r="AH44" s="12">
        <f t="shared" si="8"/>
        <v>200</v>
      </c>
      <c r="AI44" s="12">
        <f t="shared" si="9"/>
        <v>350</v>
      </c>
    </row>
    <row r="45" spans="1:38" x14ac:dyDescent="0.2">
      <c r="A45" s="12">
        <f t="shared" si="2"/>
        <v>83</v>
      </c>
      <c r="B45" s="40">
        <f t="shared" si="3"/>
        <v>800</v>
      </c>
      <c r="C45" s="40">
        <f t="shared" si="12"/>
        <v>385.09654902770325</v>
      </c>
      <c r="D45" s="40">
        <f>(D44-DC!$D$6)*((1+$W$5-$W$6)/(1+$W$4))+DC!$D$6</f>
        <v>533.88103297211285</v>
      </c>
      <c r="E45" s="40">
        <f t="shared" si="13"/>
        <v>800</v>
      </c>
      <c r="F45" s="40">
        <f t="shared" si="17"/>
        <v>385.09654902770325</v>
      </c>
      <c r="G45" s="40">
        <f t="shared" si="18"/>
        <v>533.88103297211285</v>
      </c>
      <c r="H45" s="40">
        <f t="shared" si="19"/>
        <v>800</v>
      </c>
      <c r="I45" s="40">
        <f t="shared" si="20"/>
        <v>533.88103297211285</v>
      </c>
      <c r="J45" s="50">
        <f t="shared" si="1"/>
        <v>0.51862931371537091</v>
      </c>
      <c r="K45" s="50">
        <f t="shared" si="25"/>
        <v>0.33264870878485892</v>
      </c>
      <c r="L45" s="50">
        <f>(SUM($B$2:B45)-SUM($D$2:D45))/SUM($B$2:B45)</f>
        <v>0.38834689161276598</v>
      </c>
      <c r="M45" s="40">
        <f t="shared" si="15"/>
        <v>266.11896702788715</v>
      </c>
      <c r="N45" s="40">
        <f t="shared" si="26"/>
        <v>4493.6273529101454</v>
      </c>
      <c r="P45" s="54">
        <f t="shared" si="16"/>
        <v>414.90345097229675</v>
      </c>
      <c r="Q45" s="54">
        <f t="shared" si="22"/>
        <v>7171.7480639095238</v>
      </c>
      <c r="S45" s="65">
        <f t="shared" si="23"/>
        <v>266.11896702788715</v>
      </c>
      <c r="U45" s="58"/>
      <c r="V45" s="58"/>
      <c r="W45" s="58"/>
      <c r="X45" s="58"/>
      <c r="AE45" s="12">
        <f t="shared" si="5"/>
        <v>50</v>
      </c>
      <c r="AF45" s="12">
        <f t="shared" si="6"/>
        <v>100</v>
      </c>
      <c r="AG45" s="12">
        <f t="shared" si="7"/>
        <v>150</v>
      </c>
      <c r="AH45" s="12">
        <f t="shared" si="8"/>
        <v>200</v>
      </c>
      <c r="AI45" s="12">
        <f t="shared" si="9"/>
        <v>350</v>
      </c>
    </row>
    <row r="46" spans="1:38" x14ac:dyDescent="0.2">
      <c r="A46" s="12">
        <f t="shared" si="2"/>
        <v>84</v>
      </c>
      <c r="B46" s="40">
        <f t="shared" si="3"/>
        <v>800</v>
      </c>
      <c r="C46" s="40">
        <f t="shared" si="12"/>
        <v>383.21802927634866</v>
      </c>
      <c r="D46" s="40">
        <f>(D45-DC!$D$6)*((1+$W$5-$W$6)/(1+$W$4))+DC!$D$6</f>
        <v>532.00251322075826</v>
      </c>
      <c r="E46" s="40">
        <f t="shared" si="13"/>
        <v>800</v>
      </c>
      <c r="F46" s="40">
        <f t="shared" si="17"/>
        <v>383.21802927634866</v>
      </c>
      <c r="G46" s="40">
        <f t="shared" si="18"/>
        <v>532.00251322075826</v>
      </c>
      <c r="H46" s="40">
        <f t="shared" si="19"/>
        <v>800</v>
      </c>
      <c r="I46" s="40">
        <f t="shared" si="20"/>
        <v>532.00251322075826</v>
      </c>
      <c r="J46" s="50">
        <f t="shared" si="1"/>
        <v>0.52097746340456419</v>
      </c>
      <c r="K46" s="50">
        <f t="shared" si="25"/>
        <v>0.33499685847405219</v>
      </c>
      <c r="L46" s="50">
        <f>(SUM($B$2:B46)-SUM($D$2:D46))/SUM($B$2:B46)</f>
        <v>0.38716133532079455</v>
      </c>
      <c r="M46" s="40">
        <f t="shared" si="15"/>
        <v>267.99748677924174</v>
      </c>
      <c r="N46" s="40">
        <f t="shared" si="26"/>
        <v>4761.624839689387</v>
      </c>
      <c r="P46" s="54">
        <f t="shared" si="16"/>
        <v>416.78197072365134</v>
      </c>
      <c r="Q46" s="54">
        <f t="shared" si="22"/>
        <v>7588.5300346331751</v>
      </c>
      <c r="S46" s="65">
        <f t="shared" si="23"/>
        <v>267.99748677924174</v>
      </c>
      <c r="U46" s="58"/>
      <c r="V46" s="58"/>
      <c r="W46" s="58"/>
      <c r="X46" s="58"/>
      <c r="AE46" s="12">
        <f t="shared" si="5"/>
        <v>50</v>
      </c>
      <c r="AF46" s="12">
        <f t="shared" si="6"/>
        <v>100</v>
      </c>
      <c r="AG46" s="12">
        <f t="shared" si="7"/>
        <v>150</v>
      </c>
      <c r="AH46" s="12">
        <f t="shared" si="8"/>
        <v>200</v>
      </c>
      <c r="AI46" s="12">
        <f t="shared" si="9"/>
        <v>350</v>
      </c>
    </row>
    <row r="47" spans="1:38" x14ac:dyDescent="0.2">
      <c r="A47" s="12">
        <f t="shared" si="2"/>
        <v>85</v>
      </c>
      <c r="B47" s="40">
        <f t="shared" si="3"/>
        <v>800</v>
      </c>
      <c r="C47" s="40">
        <f t="shared" si="12"/>
        <v>381.34867303597628</v>
      </c>
      <c r="D47" s="40">
        <f>(D46-DC!$D$6)*((1+$W$5-$W$6)/(1+$W$4))+DC!$D$6</f>
        <v>530.13315698038582</v>
      </c>
      <c r="E47" s="40">
        <f t="shared" si="13"/>
        <v>800</v>
      </c>
      <c r="F47" s="40">
        <f t="shared" si="17"/>
        <v>381.34867303597628</v>
      </c>
      <c r="G47" s="40">
        <f t="shared" si="18"/>
        <v>530.13315698038582</v>
      </c>
      <c r="H47" s="40">
        <f t="shared" si="19"/>
        <v>800</v>
      </c>
      <c r="I47" s="40">
        <f t="shared" si="20"/>
        <v>530.13315698038582</v>
      </c>
      <c r="J47" s="50">
        <f t="shared" si="1"/>
        <v>0.52331415870502962</v>
      </c>
      <c r="K47" s="50">
        <f t="shared" si="25"/>
        <v>0.33733355377451774</v>
      </c>
      <c r="L47" s="50">
        <f>(SUM($B$2:B47)-SUM($D$2:D47))/SUM($B$2:B47)</f>
        <v>0.38607812267848418</v>
      </c>
      <c r="M47" s="40">
        <f t="shared" si="15"/>
        <v>269.86684301961418</v>
      </c>
      <c r="N47" s="40">
        <f t="shared" si="26"/>
        <v>5031.491682709001</v>
      </c>
      <c r="P47" s="54">
        <f t="shared" si="16"/>
        <v>418.65132696402372</v>
      </c>
      <c r="Q47" s="54">
        <f t="shared" si="22"/>
        <v>8007.1813615971987</v>
      </c>
      <c r="S47" s="65">
        <f t="shared" si="23"/>
        <v>269.86684301961418</v>
      </c>
      <c r="U47" s="58"/>
      <c r="V47" s="58"/>
      <c r="W47" s="58"/>
      <c r="X47" s="58"/>
      <c r="AE47" s="12">
        <f t="shared" si="5"/>
        <v>50</v>
      </c>
      <c r="AF47" s="12">
        <f t="shared" si="6"/>
        <v>100</v>
      </c>
      <c r="AG47" s="12">
        <f t="shared" si="7"/>
        <v>150</v>
      </c>
      <c r="AH47" s="12">
        <f t="shared" si="8"/>
        <v>200</v>
      </c>
      <c r="AI47" s="12">
        <f t="shared" si="9"/>
        <v>350</v>
      </c>
    </row>
    <row r="48" spans="1:38" x14ac:dyDescent="0.2">
      <c r="A48" s="97">
        <f t="shared" si="2"/>
        <v>86</v>
      </c>
      <c r="B48" s="98">
        <f t="shared" si="3"/>
        <v>800</v>
      </c>
      <c r="C48" s="98">
        <f t="shared" si="12"/>
        <v>379.48843560653251</v>
      </c>
      <c r="D48" s="98">
        <f>(D47-DC!$D$6)*((1+$W$5-$W$6)/(1+$W$4))+DC!$D$6</f>
        <v>528.27291955094199</v>
      </c>
      <c r="E48" s="98">
        <f t="shared" si="13"/>
        <v>800</v>
      </c>
      <c r="F48" s="98">
        <f t="shared" si="17"/>
        <v>379.48843560653251</v>
      </c>
      <c r="G48" s="98">
        <f t="shared" si="18"/>
        <v>528.27291955094199</v>
      </c>
      <c r="H48" s="98">
        <f t="shared" si="19"/>
        <v>800</v>
      </c>
      <c r="I48" s="98">
        <f t="shared" si="20"/>
        <v>528.27291955094199</v>
      </c>
      <c r="J48" s="99">
        <f t="shared" si="1"/>
        <v>0.52563945549183433</v>
      </c>
      <c r="K48" s="96">
        <f t="shared" si="25"/>
        <v>0.3396588505613225</v>
      </c>
      <c r="L48" s="99">
        <f>(SUM($B$2:B48)-SUM($D$2:D48))/SUM($B$2:B48)</f>
        <v>0.38509047859088502</v>
      </c>
      <c r="M48" s="98">
        <f t="shared" si="15"/>
        <v>271.72708044905801</v>
      </c>
      <c r="N48" s="56">
        <f t="shared" si="26"/>
        <v>5303.2187631580591</v>
      </c>
      <c r="P48" s="54">
        <f t="shared" si="16"/>
        <v>420.51156439346749</v>
      </c>
      <c r="Q48" s="55">
        <f t="shared" si="22"/>
        <v>8427.6929259906665</v>
      </c>
      <c r="S48" s="65">
        <f t="shared" si="23"/>
        <v>271.72708044905801</v>
      </c>
      <c r="U48" s="58"/>
      <c r="V48" s="58"/>
      <c r="W48" s="58"/>
      <c r="X48" s="58"/>
      <c r="AE48" s="12">
        <f t="shared" si="5"/>
        <v>50</v>
      </c>
      <c r="AF48" s="12">
        <f t="shared" si="6"/>
        <v>100</v>
      </c>
      <c r="AG48" s="12">
        <f t="shared" si="7"/>
        <v>150</v>
      </c>
      <c r="AH48" s="12">
        <f t="shared" si="8"/>
        <v>200</v>
      </c>
      <c r="AI48" s="12">
        <f t="shared" si="9"/>
        <v>350</v>
      </c>
    </row>
    <row r="49" spans="1:39" x14ac:dyDescent="0.2">
      <c r="A49" s="12">
        <f t="shared" si="2"/>
        <v>87</v>
      </c>
      <c r="B49" s="40">
        <f t="shared" si="3"/>
        <v>800</v>
      </c>
      <c r="C49" s="40">
        <f t="shared" si="12"/>
        <v>377.63727250601289</v>
      </c>
      <c r="D49" s="40">
        <f>(D48-DC!$D$6)*((1+$W$5-$W$6)/(1+$W$4))+DC!$D$6</f>
        <v>526.42175645042232</v>
      </c>
      <c r="E49" s="40">
        <f t="shared" si="13"/>
        <v>800</v>
      </c>
      <c r="F49" s="40">
        <f t="shared" si="17"/>
        <v>377.63727250601289</v>
      </c>
      <c r="G49" s="40">
        <f t="shared" ref="G49:G62" si="27">D49</f>
        <v>526.42175645042232</v>
      </c>
      <c r="H49" s="40"/>
      <c r="I49" s="40"/>
      <c r="J49" s="50">
        <f t="shared" si="1"/>
        <v>0.52795340936748392</v>
      </c>
      <c r="K49" s="50">
        <f t="shared" si="25"/>
        <v>0.34197280443697209</v>
      </c>
      <c r="L49" s="50">
        <f>(SUM($B$2:B49)-SUM($D$2:D49))/SUM($B$2:B49)</f>
        <v>0.38419219371267854</v>
      </c>
      <c r="M49" s="40">
        <f t="shared" si="15"/>
        <v>273.57824354957768</v>
      </c>
      <c r="N49" s="40">
        <f t="shared" si="26"/>
        <v>5576.7970067076367</v>
      </c>
      <c r="P49" s="54">
        <f t="shared" si="16"/>
        <v>422.36272749398711</v>
      </c>
      <c r="S49" s="66">
        <f>IRR(S2:S48)</f>
        <v>5.5477079692924702E-2</v>
      </c>
      <c r="T49" s="66"/>
      <c r="U49" s="59" t="s">
        <v>58</v>
      </c>
      <c r="V49" s="67"/>
      <c r="W49" s="58"/>
      <c r="X49" s="58"/>
      <c r="AE49" s="12">
        <f t="shared" si="5"/>
        <v>50</v>
      </c>
      <c r="AF49" s="12">
        <f t="shared" si="6"/>
        <v>100</v>
      </c>
      <c r="AG49" s="12">
        <f t="shared" si="7"/>
        <v>150</v>
      </c>
      <c r="AH49" s="12">
        <f t="shared" si="8"/>
        <v>200</v>
      </c>
      <c r="AI49" s="12">
        <f t="shared" si="9"/>
        <v>350</v>
      </c>
    </row>
    <row r="50" spans="1:39" x14ac:dyDescent="0.2">
      <c r="A50" s="12">
        <f t="shared" si="2"/>
        <v>88</v>
      </c>
      <c r="B50" s="40">
        <f t="shared" si="3"/>
        <v>800</v>
      </c>
      <c r="C50" s="40">
        <f t="shared" si="12"/>
        <v>375.79513946939824</v>
      </c>
      <c r="D50" s="40">
        <f>(D49-DC!$D$6)*((1+$W$5-$W$6)/(1+$W$4))+DC!$D$6</f>
        <v>524.57962341380767</v>
      </c>
      <c r="E50" s="40">
        <f t="shared" si="13"/>
        <v>800</v>
      </c>
      <c r="F50" s="40">
        <f t="shared" si="17"/>
        <v>375.79513946939824</v>
      </c>
      <c r="G50" s="40">
        <f t="shared" si="27"/>
        <v>524.57962341380767</v>
      </c>
      <c r="H50" s="40"/>
      <c r="I50" s="40"/>
      <c r="J50" s="50">
        <f t="shared" si="1"/>
        <v>0.53025607566325217</v>
      </c>
      <c r="K50" s="50">
        <f t="shared" si="25"/>
        <v>0.3442754707327404</v>
      </c>
      <c r="L50" s="50">
        <f>(SUM($B$2:B50)-SUM($D$2:D50))/SUM($B$2:B50)</f>
        <v>0.38337756671308798</v>
      </c>
      <c r="M50" s="40">
        <f t="shared" si="15"/>
        <v>275.42037658619233</v>
      </c>
      <c r="N50" s="40">
        <f t="shared" si="26"/>
        <v>5852.2173832938288</v>
      </c>
      <c r="P50" s="54">
        <f t="shared" si="16"/>
        <v>424.20486053060176</v>
      </c>
      <c r="U50" s="58"/>
      <c r="V50" s="60"/>
      <c r="W50" s="58"/>
      <c r="X50" s="58"/>
      <c r="AE50" s="12">
        <f t="shared" si="5"/>
        <v>50</v>
      </c>
      <c r="AF50" s="12">
        <f t="shared" si="6"/>
        <v>100</v>
      </c>
      <c r="AG50" s="12">
        <f t="shared" si="7"/>
        <v>150</v>
      </c>
      <c r="AH50" s="12">
        <f t="shared" si="8"/>
        <v>200</v>
      </c>
      <c r="AI50" s="12">
        <f t="shared" si="9"/>
        <v>350</v>
      </c>
    </row>
    <row r="51" spans="1:39" x14ac:dyDescent="0.2">
      <c r="A51" s="12">
        <f t="shared" si="2"/>
        <v>89</v>
      </c>
      <c r="B51" s="40">
        <f t="shared" si="3"/>
        <v>800</v>
      </c>
      <c r="C51" s="40">
        <f t="shared" si="12"/>
        <v>373.96199244759634</v>
      </c>
      <c r="D51" s="40">
        <f>(D50-DC!$D$6)*((1+$W$5-$W$6)/(1+$W$4))+DC!$D$6</f>
        <v>522.74647639200577</v>
      </c>
      <c r="E51" s="40">
        <f t="shared" si="13"/>
        <v>800</v>
      </c>
      <c r="F51" s="40">
        <f t="shared" si="17"/>
        <v>373.96199244759634</v>
      </c>
      <c r="G51" s="40">
        <f t="shared" si="27"/>
        <v>522.74647639200577</v>
      </c>
      <c r="H51" s="40"/>
      <c r="I51" s="40"/>
      <c r="J51" s="50">
        <f t="shared" si="1"/>
        <v>0.53254750944050455</v>
      </c>
      <c r="K51" s="50">
        <f t="shared" si="25"/>
        <v>0.34656690450999278</v>
      </c>
      <c r="L51" s="50">
        <f>(SUM($B$2:B51)-SUM($D$2:D51))/SUM($B$2:B51)</f>
        <v>0.38264135346902606</v>
      </c>
      <c r="M51" s="40">
        <f t="shared" si="15"/>
        <v>277.25352360799423</v>
      </c>
      <c r="N51" s="40">
        <f t="shared" si="26"/>
        <v>6129.4709069018227</v>
      </c>
      <c r="P51" s="54">
        <f t="shared" si="16"/>
        <v>426.03800755240366</v>
      </c>
      <c r="U51" s="61"/>
      <c r="V51" s="60"/>
      <c r="W51" s="60"/>
      <c r="X51" s="60"/>
      <c r="AE51" s="12">
        <f t="shared" si="5"/>
        <v>50</v>
      </c>
      <c r="AF51" s="12">
        <f t="shared" si="6"/>
        <v>100</v>
      </c>
      <c r="AG51" s="12">
        <f t="shared" si="7"/>
        <v>150</v>
      </c>
      <c r="AH51" s="12">
        <f t="shared" si="8"/>
        <v>200</v>
      </c>
      <c r="AI51" s="12">
        <f t="shared" si="9"/>
        <v>350</v>
      </c>
    </row>
    <row r="52" spans="1:39" x14ac:dyDescent="0.2">
      <c r="A52" s="12">
        <f t="shared" si="2"/>
        <v>90</v>
      </c>
      <c r="B52" s="40">
        <f t="shared" si="3"/>
        <v>800</v>
      </c>
      <c r="C52" s="40">
        <f t="shared" si="12"/>
        <v>372.1377876063886</v>
      </c>
      <c r="D52" s="40">
        <f>(D51-DC!$D$6)*((1+$W$5-$W$6)/(1+$W$4))+DC!$D$6</f>
        <v>520.92227155079797</v>
      </c>
      <c r="E52" s="40">
        <f t="shared" si="13"/>
        <v>800</v>
      </c>
      <c r="F52" s="40">
        <f t="shared" si="17"/>
        <v>372.1377876063886</v>
      </c>
      <c r="G52" s="40">
        <f t="shared" si="27"/>
        <v>520.92227155079797</v>
      </c>
      <c r="H52" s="40"/>
      <c r="I52" s="40"/>
      <c r="J52" s="50">
        <f t="shared" si="1"/>
        <v>0.53482776549201427</v>
      </c>
      <c r="K52" s="50">
        <f t="shared" si="25"/>
        <v>0.34884716056150256</v>
      </c>
      <c r="L52" s="50">
        <f>(SUM($B$2:B52)-SUM($D$2:D52))/SUM($B$2:B52)</f>
        <v>0.38197872223554519</v>
      </c>
      <c r="M52" s="40">
        <f t="shared" si="15"/>
        <v>279.07772844920203</v>
      </c>
      <c r="N52" s="40">
        <f t="shared" si="26"/>
        <v>6408.548635351025</v>
      </c>
      <c r="P52" s="54">
        <f t="shared" si="16"/>
        <v>427.8622123936114</v>
      </c>
      <c r="V52" s="40"/>
      <c r="AE52" s="12">
        <f t="shared" si="5"/>
        <v>50</v>
      </c>
      <c r="AF52" s="12">
        <f t="shared" si="6"/>
        <v>100</v>
      </c>
      <c r="AG52" s="12">
        <f t="shared" si="7"/>
        <v>150</v>
      </c>
      <c r="AH52" s="12">
        <f t="shared" si="8"/>
        <v>200</v>
      </c>
      <c r="AI52" s="12">
        <f t="shared" si="9"/>
        <v>350</v>
      </c>
      <c r="AM52" s="12">
        <f>AL32</f>
        <v>1100</v>
      </c>
    </row>
    <row r="53" spans="1:39" x14ac:dyDescent="0.2">
      <c r="A53" s="12">
        <f t="shared" si="2"/>
        <v>91</v>
      </c>
      <c r="B53" s="40">
        <f t="shared" si="3"/>
        <v>800</v>
      </c>
      <c r="C53" s="40">
        <f t="shared" si="12"/>
        <v>370.32248132538189</v>
      </c>
      <c r="D53" s="40">
        <f>(D52-DC!$D$6)*((1+$W$5-$W$6)/(1+$W$4))+DC!$D$6</f>
        <v>519.1069652697912</v>
      </c>
      <c r="E53" s="40">
        <f t="shared" si="13"/>
        <v>800</v>
      </c>
      <c r="F53" s="40">
        <f t="shared" si="17"/>
        <v>370.32248132538189</v>
      </c>
      <c r="G53" s="40">
        <f t="shared" si="27"/>
        <v>519.1069652697912</v>
      </c>
      <c r="H53" s="40"/>
      <c r="I53" s="40"/>
      <c r="J53" s="50">
        <f t="shared" si="1"/>
        <v>0.53709689834327268</v>
      </c>
      <c r="K53" s="50">
        <f t="shared" si="25"/>
        <v>0.35111629341276102</v>
      </c>
      <c r="L53" s="50">
        <f>(SUM($B$2:B53)-SUM($D$2:D53))/SUM($B$2:B53)</f>
        <v>0.3813852139889532</v>
      </c>
      <c r="M53" s="40">
        <f t="shared" si="15"/>
        <v>280.8930347302088</v>
      </c>
      <c r="N53" s="40">
        <f t="shared" si="26"/>
        <v>6689.4416700812335</v>
      </c>
      <c r="P53" s="54">
        <f t="shared" si="16"/>
        <v>429.67751867461811</v>
      </c>
      <c r="V53" s="40"/>
      <c r="AE53" s="12">
        <f t="shared" si="5"/>
        <v>50</v>
      </c>
      <c r="AF53" s="12">
        <f t="shared" si="6"/>
        <v>100</v>
      </c>
      <c r="AG53" s="12">
        <f t="shared" si="7"/>
        <v>150</v>
      </c>
      <c r="AH53" s="12">
        <f t="shared" si="8"/>
        <v>200</v>
      </c>
      <c r="AI53" s="12">
        <f t="shared" si="9"/>
        <v>350</v>
      </c>
      <c r="AM53" s="12">
        <f>AM52</f>
        <v>1100</v>
      </c>
    </row>
    <row r="54" spans="1:39" x14ac:dyDescent="0.2">
      <c r="A54" s="12">
        <f t="shared" si="2"/>
        <v>92</v>
      </c>
      <c r="B54" s="40">
        <f t="shared" si="3"/>
        <v>800</v>
      </c>
      <c r="C54" s="40">
        <f t="shared" si="12"/>
        <v>368.5160301969654</v>
      </c>
      <c r="D54" s="40">
        <f>(D53-DC!$D$6)*((1+$W$5-$W$6)/(1+$W$4))+DC!$D$6</f>
        <v>517.30051414137472</v>
      </c>
      <c r="E54" s="40">
        <f t="shared" si="13"/>
        <v>800</v>
      </c>
      <c r="F54" s="40">
        <f t="shared" si="17"/>
        <v>368.5160301969654</v>
      </c>
      <c r="G54" s="40">
        <f t="shared" si="27"/>
        <v>517.30051414137472</v>
      </c>
      <c r="H54" s="40"/>
      <c r="I54" s="40"/>
      <c r="J54" s="50">
        <f t="shared" si="1"/>
        <v>0.5393549622537932</v>
      </c>
      <c r="K54" s="50">
        <f t="shared" si="25"/>
        <v>0.3533743573232816</v>
      </c>
      <c r="L54" s="50">
        <f>(SUM($B$2:B54)-SUM($D$2:D54))/SUM($B$2:B54)</f>
        <v>0.38085670725941223</v>
      </c>
      <c r="M54" s="40">
        <f t="shared" si="15"/>
        <v>282.69948585862528</v>
      </c>
      <c r="N54" s="40">
        <f t="shared" si="26"/>
        <v>6972.1411559398584</v>
      </c>
      <c r="P54" s="54">
        <f t="shared" si="16"/>
        <v>431.4839698030346</v>
      </c>
      <c r="V54" s="40"/>
      <c r="AE54" s="12">
        <f t="shared" si="5"/>
        <v>50</v>
      </c>
      <c r="AF54" s="12">
        <f t="shared" si="6"/>
        <v>100</v>
      </c>
      <c r="AG54" s="12">
        <f t="shared" si="7"/>
        <v>150</v>
      </c>
      <c r="AH54" s="12">
        <f t="shared" si="8"/>
        <v>200</v>
      </c>
      <c r="AI54" s="12">
        <f t="shared" si="9"/>
        <v>350</v>
      </c>
      <c r="AM54" s="12">
        <f t="shared" ref="AM54:AM62" si="28">AM53</f>
        <v>1100</v>
      </c>
    </row>
    <row r="55" spans="1:39" x14ac:dyDescent="0.2">
      <c r="A55" s="12">
        <f t="shared" si="2"/>
        <v>93</v>
      </c>
      <c r="B55" s="40">
        <f t="shared" si="3"/>
        <v>800</v>
      </c>
      <c r="C55" s="40">
        <f t="shared" si="12"/>
        <v>366.71839102527292</v>
      </c>
      <c r="D55" s="40">
        <f>(D54-DC!$D$6)*((1+$W$5-$W$6)/(1+$W$4))+DC!$D$6</f>
        <v>515.50287496968224</v>
      </c>
      <c r="E55" s="40">
        <f t="shared" si="13"/>
        <v>800</v>
      </c>
      <c r="F55" s="40">
        <f t="shared" si="17"/>
        <v>366.71839102527292</v>
      </c>
      <c r="G55" s="40">
        <f t="shared" si="27"/>
        <v>515.50287496968224</v>
      </c>
      <c r="H55" s="40"/>
      <c r="I55" s="40"/>
      <c r="J55" s="50">
        <f t="shared" si="1"/>
        <v>0.5416020112184089</v>
      </c>
      <c r="K55" s="50">
        <f t="shared" si="25"/>
        <v>0.35562140628789718</v>
      </c>
      <c r="L55" s="50">
        <f>(SUM($B$2:B55)-SUM($D$2:D55))/SUM($B$2:B55)</f>
        <v>0.38038938687105084</v>
      </c>
      <c r="M55" s="40">
        <f t="shared" si="15"/>
        <v>284.49712503031776</v>
      </c>
      <c r="N55" s="40">
        <f t="shared" si="26"/>
        <v>7256.6382809701763</v>
      </c>
      <c r="P55" s="54">
        <f t="shared" si="16"/>
        <v>433.28160897472708</v>
      </c>
      <c r="V55" s="40"/>
      <c r="AE55" s="12">
        <f t="shared" si="5"/>
        <v>50</v>
      </c>
      <c r="AF55" s="12">
        <f t="shared" si="6"/>
        <v>100</v>
      </c>
      <c r="AG55" s="12">
        <f t="shared" si="7"/>
        <v>150</v>
      </c>
      <c r="AH55" s="12">
        <f t="shared" si="8"/>
        <v>200</v>
      </c>
      <c r="AI55" s="12">
        <f t="shared" si="9"/>
        <v>350</v>
      </c>
      <c r="AM55" s="12">
        <f t="shared" si="28"/>
        <v>1100</v>
      </c>
    </row>
    <row r="56" spans="1:39" x14ac:dyDescent="0.2">
      <c r="A56" s="12">
        <f t="shared" si="2"/>
        <v>94</v>
      </c>
      <c r="B56" s="40">
        <f t="shared" si="3"/>
        <v>800</v>
      </c>
      <c r="C56" s="40">
        <f t="shared" si="12"/>
        <v>364.92952082514967</v>
      </c>
      <c r="D56" s="40">
        <f>(D55-DC!$D$6)*((1+$W$5-$W$6)/(1+$W$4))+DC!$D$6</f>
        <v>513.71400476955898</v>
      </c>
      <c r="E56" s="40">
        <f t="shared" si="13"/>
        <v>800</v>
      </c>
      <c r="F56" s="40">
        <f t="shared" si="17"/>
        <v>364.92952082514967</v>
      </c>
      <c r="G56" s="40">
        <f t="shared" si="27"/>
        <v>513.71400476955898</v>
      </c>
      <c r="H56" s="40"/>
      <c r="I56" s="40"/>
      <c r="J56" s="50">
        <f t="shared" si="1"/>
        <v>0.54383809896856294</v>
      </c>
      <c r="K56" s="50">
        <f t="shared" si="25"/>
        <v>0.35785749403805128</v>
      </c>
      <c r="L56" s="50">
        <f>(SUM($B$2:B56)-SUM($D$2:D56))/SUM($B$2:B56)</f>
        <v>0.37997971609226905</v>
      </c>
      <c r="M56" s="40">
        <f t="shared" si="15"/>
        <v>286.28599523044102</v>
      </c>
      <c r="N56" s="40">
        <f t="shared" si="26"/>
        <v>7542.924276200617</v>
      </c>
      <c r="P56" s="54">
        <f t="shared" si="16"/>
        <v>435.07047917485033</v>
      </c>
      <c r="V56" s="40"/>
      <c r="AE56" s="12">
        <f t="shared" si="5"/>
        <v>50</v>
      </c>
      <c r="AF56" s="12">
        <f t="shared" si="6"/>
        <v>100</v>
      </c>
      <c r="AG56" s="12">
        <f t="shared" si="7"/>
        <v>150</v>
      </c>
      <c r="AH56" s="12">
        <f t="shared" si="8"/>
        <v>200</v>
      </c>
      <c r="AI56" s="12">
        <f t="shared" si="9"/>
        <v>350</v>
      </c>
      <c r="AM56" s="12">
        <f t="shared" si="28"/>
        <v>1100</v>
      </c>
    </row>
    <row r="57" spans="1:39" x14ac:dyDescent="0.2">
      <c r="A57" s="12">
        <f t="shared" si="2"/>
        <v>95</v>
      </c>
      <c r="B57" s="40">
        <f t="shared" si="3"/>
        <v>800</v>
      </c>
      <c r="C57" s="40">
        <f t="shared" si="12"/>
        <v>363.14937682112458</v>
      </c>
      <c r="D57" s="40">
        <f>(D56-DC!$D$6)*((1+$W$5-$W$6)/(1+$W$4))+DC!$D$6</f>
        <v>511.93386076553384</v>
      </c>
      <c r="E57" s="40">
        <f t="shared" si="13"/>
        <v>800</v>
      </c>
      <c r="F57" s="40">
        <f t="shared" si="17"/>
        <v>363.14937682112458</v>
      </c>
      <c r="G57" s="40">
        <f t="shared" si="27"/>
        <v>511.93386076553384</v>
      </c>
      <c r="H57" s="40"/>
      <c r="I57" s="40"/>
      <c r="J57" s="50">
        <f t="shared" si="1"/>
        <v>0.5460632789735943</v>
      </c>
      <c r="K57" s="50">
        <f t="shared" si="25"/>
        <v>0.3600826740430827</v>
      </c>
      <c r="L57" s="50">
        <f>(SUM($B$2:B57)-SUM($D$2:D57))/SUM($B$2:B57)</f>
        <v>0.37962441176996214</v>
      </c>
      <c r="M57" s="40">
        <f t="shared" si="15"/>
        <v>288.06613923446616</v>
      </c>
      <c r="N57" s="40">
        <f t="shared" si="26"/>
        <v>7830.9904154350834</v>
      </c>
      <c r="P57" s="54">
        <f t="shared" si="16"/>
        <v>436.85062317887542</v>
      </c>
      <c r="V57" s="40"/>
      <c r="AE57" s="12">
        <f t="shared" si="5"/>
        <v>50</v>
      </c>
      <c r="AF57" s="12">
        <f t="shared" si="6"/>
        <v>100</v>
      </c>
      <c r="AG57" s="12">
        <f t="shared" si="7"/>
        <v>150</v>
      </c>
      <c r="AH57" s="12">
        <f t="shared" si="8"/>
        <v>200</v>
      </c>
      <c r="AI57" s="12">
        <f t="shared" si="9"/>
        <v>350</v>
      </c>
      <c r="AM57" s="12">
        <f t="shared" si="28"/>
        <v>1100</v>
      </c>
    </row>
    <row r="58" spans="1:39" x14ac:dyDescent="0.2">
      <c r="A58" s="12">
        <f t="shared" si="2"/>
        <v>96</v>
      </c>
      <c r="B58" s="40">
        <f t="shared" si="3"/>
        <v>800</v>
      </c>
      <c r="C58" s="40">
        <f t="shared" si="12"/>
        <v>361.37791644638742</v>
      </c>
      <c r="D58" s="40">
        <f>(D57-DC!$D$6)*((1+$W$5-$W$6)/(1+$W$4))+DC!$D$6</f>
        <v>510.16240039079662</v>
      </c>
      <c r="E58" s="40">
        <f t="shared" si="13"/>
        <v>800</v>
      </c>
      <c r="F58" s="40">
        <f t="shared" si="17"/>
        <v>361.37791644638742</v>
      </c>
      <c r="G58" s="40">
        <f t="shared" si="27"/>
        <v>510.16240039079662</v>
      </c>
      <c r="H58" s="40"/>
      <c r="I58" s="40"/>
      <c r="J58" s="50">
        <f t="shared" si="1"/>
        <v>0.54827760444201568</v>
      </c>
      <c r="K58" s="50">
        <f t="shared" si="25"/>
        <v>0.36229699951150424</v>
      </c>
      <c r="L58" s="50">
        <f>(SUM($B$2:B58)-SUM($D$2:D58))/SUM($B$2:B58)</f>
        <v>0.3793204220812173</v>
      </c>
      <c r="M58" s="40">
        <f t="shared" si="15"/>
        <v>289.83759960920338</v>
      </c>
      <c r="N58" s="40">
        <f t="shared" si="26"/>
        <v>8120.828015044287</v>
      </c>
      <c r="P58" s="54">
        <f t="shared" si="16"/>
        <v>438.62208355361258</v>
      </c>
      <c r="V58" s="40"/>
      <c r="AE58" s="12">
        <f t="shared" si="5"/>
        <v>50</v>
      </c>
      <c r="AF58" s="12">
        <f t="shared" si="6"/>
        <v>100</v>
      </c>
      <c r="AG58" s="12">
        <f t="shared" si="7"/>
        <v>150</v>
      </c>
      <c r="AH58" s="12">
        <f t="shared" si="8"/>
        <v>200</v>
      </c>
      <c r="AI58" s="12">
        <f t="shared" si="9"/>
        <v>350</v>
      </c>
      <c r="AM58" s="12">
        <f t="shared" si="28"/>
        <v>1100</v>
      </c>
    </row>
    <row r="59" spans="1:39" x14ac:dyDescent="0.2">
      <c r="A59" s="12">
        <f t="shared" si="2"/>
        <v>97</v>
      </c>
      <c r="B59" s="40">
        <f t="shared" si="3"/>
        <v>800</v>
      </c>
      <c r="C59" s="40">
        <f t="shared" si="12"/>
        <v>359.61509734177093</v>
      </c>
      <c r="D59" s="40">
        <f>(D58-DC!$D$6)*((1+$W$5-$W$6)/(1+$W$4))+DC!$D$6</f>
        <v>508.39958128618014</v>
      </c>
      <c r="E59" s="40">
        <f t="shared" si="13"/>
        <v>800</v>
      </c>
      <c r="F59" s="40">
        <f t="shared" si="17"/>
        <v>359.61509734177093</v>
      </c>
      <c r="G59" s="40">
        <f t="shared" si="27"/>
        <v>508.39958128618014</v>
      </c>
      <c r="H59" s="40"/>
      <c r="I59" s="40"/>
      <c r="J59" s="50">
        <f t="shared" si="1"/>
        <v>0.55048112832278628</v>
      </c>
      <c r="K59" s="50">
        <f t="shared" si="25"/>
        <v>0.36450052339227484</v>
      </c>
      <c r="L59" s="50">
        <f>(SUM($B$2:B59)-SUM($D$2:D59))/SUM($B$2:B59)</f>
        <v>0.37906490658658037</v>
      </c>
      <c r="M59" s="40">
        <f t="shared" si="15"/>
        <v>291.60041871381986</v>
      </c>
      <c r="N59" s="40">
        <f t="shared" si="26"/>
        <v>8412.4284337581066</v>
      </c>
      <c r="P59" s="54">
        <f t="shared" si="16"/>
        <v>440.38490265822907</v>
      </c>
      <c r="V59" s="40"/>
      <c r="AE59" s="12">
        <f t="shared" si="5"/>
        <v>50</v>
      </c>
      <c r="AF59" s="12">
        <f t="shared" si="6"/>
        <v>100</v>
      </c>
      <c r="AG59" s="12">
        <f t="shared" si="7"/>
        <v>150</v>
      </c>
      <c r="AH59" s="12">
        <f t="shared" si="8"/>
        <v>200</v>
      </c>
      <c r="AI59" s="12">
        <f t="shared" si="9"/>
        <v>350</v>
      </c>
      <c r="AM59" s="12">
        <f t="shared" si="28"/>
        <v>1100</v>
      </c>
    </row>
    <row r="60" spans="1:39" x14ac:dyDescent="0.2">
      <c r="A60" s="12">
        <f t="shared" si="2"/>
        <v>98</v>
      </c>
      <c r="B60" s="40">
        <f t="shared" si="3"/>
        <v>800</v>
      </c>
      <c r="C60" s="40">
        <f t="shared" si="12"/>
        <v>357.86087735473797</v>
      </c>
      <c r="D60" s="40">
        <f>(D59-DC!$D$6)*((1+$W$5-$W$6)/(1+$W$4))+DC!$D$6</f>
        <v>506.64536129914711</v>
      </c>
      <c r="E60" s="40">
        <f t="shared" si="13"/>
        <v>800</v>
      </c>
      <c r="F60" s="40">
        <f t="shared" si="17"/>
        <v>357.86087735473797</v>
      </c>
      <c r="G60" s="40">
        <f t="shared" si="27"/>
        <v>506.64536129914711</v>
      </c>
      <c r="H60" s="40"/>
      <c r="I60" s="40"/>
      <c r="J60" s="50">
        <f t="shared" si="1"/>
        <v>0.55267390330657751</v>
      </c>
      <c r="K60" s="50">
        <f t="shared" si="25"/>
        <v>0.36669329837606612</v>
      </c>
      <c r="L60" s="50">
        <f>(SUM($B$2:B60)-SUM($D$2:D60))/SUM($B$2:B60)</f>
        <v>0.37885521831182589</v>
      </c>
      <c r="M60" s="40">
        <f t="shared" si="15"/>
        <v>293.35463870085289</v>
      </c>
      <c r="N60" s="40">
        <f t="shared" si="26"/>
        <v>8705.7830724589603</v>
      </c>
      <c r="P60" s="54">
        <f t="shared" si="16"/>
        <v>442.13912264526203</v>
      </c>
      <c r="V60" s="40"/>
      <c r="AE60" s="12">
        <f t="shared" si="5"/>
        <v>50</v>
      </c>
      <c r="AF60" s="12">
        <f t="shared" si="6"/>
        <v>100</v>
      </c>
      <c r="AG60" s="12">
        <f t="shared" si="7"/>
        <v>150</v>
      </c>
      <c r="AH60" s="12">
        <f t="shared" si="8"/>
        <v>200</v>
      </c>
      <c r="AI60" s="12">
        <f t="shared" si="9"/>
        <v>350</v>
      </c>
      <c r="AM60" s="12">
        <f t="shared" si="28"/>
        <v>1100</v>
      </c>
    </row>
    <row r="61" spans="1:39" x14ac:dyDescent="0.2">
      <c r="A61" s="12">
        <f t="shared" si="2"/>
        <v>99</v>
      </c>
      <c r="B61" s="40">
        <f t="shared" si="3"/>
        <v>800</v>
      </c>
      <c r="C61" s="40">
        <f t="shared" si="12"/>
        <v>356.11521453837344</v>
      </c>
      <c r="D61" s="40">
        <f>(D60-DC!$D$6)*((1+$W$5-$W$6)/(1+$W$4))+DC!$D$6</f>
        <v>504.89969848278258</v>
      </c>
      <c r="E61" s="40">
        <f t="shared" si="13"/>
        <v>800</v>
      </c>
      <c r="F61" s="40">
        <f t="shared" si="17"/>
        <v>356.11521453837344</v>
      </c>
      <c r="G61" s="40">
        <f t="shared" si="27"/>
        <v>504.89969848278258</v>
      </c>
      <c r="H61" s="40"/>
      <c r="I61" s="40"/>
      <c r="J61" s="50">
        <f t="shared" si="1"/>
        <v>0.55485598182703322</v>
      </c>
      <c r="K61" s="50">
        <f t="shared" si="25"/>
        <v>0.36887537689652178</v>
      </c>
      <c r="L61" s="50">
        <f>(SUM($B$2:B61)-SUM($D$2:D61))/SUM($B$2:B61)</f>
        <v>0.37868888762157082</v>
      </c>
      <c r="M61" s="40">
        <f t="shared" si="15"/>
        <v>295.10030151721742</v>
      </c>
      <c r="N61" s="40">
        <f t="shared" si="26"/>
        <v>9000.8833739761776</v>
      </c>
      <c r="P61" s="54">
        <f t="shared" si="16"/>
        <v>443.88478546162656</v>
      </c>
      <c r="V61" s="40"/>
      <c r="AE61" s="12">
        <f t="shared" si="5"/>
        <v>50</v>
      </c>
      <c r="AF61" s="12">
        <f t="shared" si="6"/>
        <v>100</v>
      </c>
      <c r="AG61" s="12">
        <f t="shared" si="7"/>
        <v>150</v>
      </c>
      <c r="AH61" s="12">
        <f t="shared" si="8"/>
        <v>200</v>
      </c>
      <c r="AI61" s="12">
        <f t="shared" si="9"/>
        <v>350</v>
      </c>
      <c r="AM61" s="12">
        <f t="shared" si="28"/>
        <v>1100</v>
      </c>
    </row>
    <row r="62" spans="1:39" x14ac:dyDescent="0.2">
      <c r="A62" s="12">
        <f t="shared" si="2"/>
        <v>100</v>
      </c>
      <c r="B62" s="40">
        <f t="shared" si="3"/>
        <v>800</v>
      </c>
      <c r="C62" s="40">
        <f t="shared" si="12"/>
        <v>354.37806715038141</v>
      </c>
      <c r="D62" s="40">
        <f>(D61-DC!$D$6)*((1+$W$5-$W$6)/(1+$W$4))+DC!$D$6</f>
        <v>503.1625510947905</v>
      </c>
      <c r="E62" s="40">
        <f t="shared" si="13"/>
        <v>800</v>
      </c>
      <c r="F62" s="40">
        <f t="shared" si="17"/>
        <v>354.37806715038141</v>
      </c>
      <c r="G62" s="40">
        <f t="shared" si="27"/>
        <v>503.1625510947905</v>
      </c>
      <c r="H62" s="40"/>
      <c r="I62" s="40"/>
      <c r="J62" s="50">
        <f t="shared" si="1"/>
        <v>0.55702741606202322</v>
      </c>
      <c r="K62" s="50">
        <f t="shared" si="25"/>
        <v>0.37104681113151189</v>
      </c>
      <c r="L62" s="50">
        <f>(SUM($B$2:B62)-SUM($D$2:D62))/SUM($B$2:B62)</f>
        <v>0.3785636076791109</v>
      </c>
      <c r="M62" s="40">
        <f t="shared" si="15"/>
        <v>296.8374489052095</v>
      </c>
      <c r="N62" s="40">
        <f t="shared" ref="N62" si="29">M62+N61</f>
        <v>9297.720822881387</v>
      </c>
      <c r="P62" s="54">
        <f t="shared" si="16"/>
        <v>445.62193284961859</v>
      </c>
      <c r="V62" s="40"/>
      <c r="AE62" s="12">
        <f t="shared" si="5"/>
        <v>50</v>
      </c>
      <c r="AF62" s="12">
        <f t="shared" si="6"/>
        <v>100</v>
      </c>
      <c r="AG62" s="12">
        <f t="shared" si="7"/>
        <v>150</v>
      </c>
      <c r="AH62" s="12">
        <f t="shared" si="8"/>
        <v>200</v>
      </c>
      <c r="AI62" s="12">
        <f t="shared" si="9"/>
        <v>350</v>
      </c>
      <c r="AM62" s="12">
        <f t="shared" si="28"/>
        <v>1100</v>
      </c>
    </row>
  </sheetData>
  <mergeCells count="1">
    <mergeCell ref="V1:W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AD26-786F-CD40-BFB1-098ACA02B83A}">
  <dimension ref="A1:AU63"/>
  <sheetViews>
    <sheetView workbookViewId="0">
      <pane xSplit="1" topLeftCell="L1" activePane="topRight" state="frozen"/>
      <selection activeCell="A8" sqref="A8"/>
      <selection pane="topRight" activeCell="AC18" sqref="AC18"/>
    </sheetView>
  </sheetViews>
  <sheetFormatPr baseColWidth="10" defaultColWidth="10.5" defaultRowHeight="16" x14ac:dyDescent="0.2"/>
  <cols>
    <col min="1" max="9" width="10.5" style="12"/>
    <col min="10" max="10" width="10.5" style="50"/>
    <col min="11" max="12" width="10.83203125" style="50"/>
    <col min="13" max="18" width="10.5" style="12"/>
    <col min="21" max="47" width="10.5" style="12"/>
  </cols>
  <sheetData>
    <row r="1" spans="1:37" s="10" customFormat="1" ht="75" customHeight="1" x14ac:dyDescent="0.2">
      <c r="A1" s="102" t="s">
        <v>0</v>
      </c>
      <c r="B1" s="2" t="s">
        <v>1</v>
      </c>
      <c r="C1" s="10" t="s">
        <v>2</v>
      </c>
      <c r="D1" s="10" t="s">
        <v>3</v>
      </c>
      <c r="E1" s="2" t="s">
        <v>4</v>
      </c>
      <c r="F1" s="2" t="s">
        <v>5</v>
      </c>
      <c r="G1" s="10" t="s">
        <v>6</v>
      </c>
      <c r="H1" s="10" t="s">
        <v>7</v>
      </c>
      <c r="I1" s="10" t="s">
        <v>8</v>
      </c>
      <c r="J1" s="80" t="s">
        <v>66</v>
      </c>
      <c r="K1" s="80" t="s">
        <v>64</v>
      </c>
      <c r="L1" s="80" t="s">
        <v>65</v>
      </c>
      <c r="M1" s="2" t="s">
        <v>9</v>
      </c>
      <c r="N1" s="2" t="s">
        <v>10</v>
      </c>
      <c r="O1" s="53" t="s">
        <v>11</v>
      </c>
      <c r="P1" s="53" t="s">
        <v>12</v>
      </c>
      <c r="Q1" s="53" t="s">
        <v>13</v>
      </c>
      <c r="R1" s="53" t="s">
        <v>14</v>
      </c>
      <c r="S1" s="64" t="s">
        <v>57</v>
      </c>
      <c r="T1" s="103" t="s">
        <v>83</v>
      </c>
      <c r="U1" s="57"/>
      <c r="V1" s="12" t="s">
        <v>15</v>
      </c>
      <c r="AE1" s="10">
        <v>50</v>
      </c>
    </row>
    <row r="2" spans="1:37" x14ac:dyDescent="0.2">
      <c r="A2" s="12">
        <f>W3</f>
        <v>40</v>
      </c>
      <c r="B2" s="1">
        <f>W2/75</f>
        <v>800</v>
      </c>
      <c r="C2" s="1">
        <f>D2</f>
        <v>470.58823529411762</v>
      </c>
      <c r="D2" s="1">
        <f>(W2-20000)/85</f>
        <v>470.58823529411762</v>
      </c>
      <c r="E2" s="1"/>
      <c r="F2" s="1"/>
      <c r="G2" s="1"/>
      <c r="H2" s="1"/>
      <c r="I2" s="1"/>
      <c r="J2" s="50">
        <f>(B2-C2)/B2</f>
        <v>0.41176470588235298</v>
      </c>
      <c r="K2" s="50">
        <f t="shared" ref="K2:K33" si="0">(B2-D2)/B2</f>
        <v>0.41176470588235298</v>
      </c>
      <c r="L2" s="50">
        <f>(SUM(B2)-SUM(D2))/SUM(B2)</f>
        <v>0.41176470588235298</v>
      </c>
      <c r="S2" s="65">
        <f>-W8</f>
        <v>-959.99999999999977</v>
      </c>
      <c r="T2" s="104"/>
      <c r="V2" s="38" t="s">
        <v>16</v>
      </c>
      <c r="W2" s="39">
        <v>60000</v>
      </c>
      <c r="AE2" s="12">
        <v>50</v>
      </c>
      <c r="AF2" s="12">
        <v>100</v>
      </c>
      <c r="AG2" s="12">
        <v>150</v>
      </c>
      <c r="AH2" s="12">
        <v>200</v>
      </c>
      <c r="AI2" s="12">
        <v>350</v>
      </c>
    </row>
    <row r="3" spans="1:37" x14ac:dyDescent="0.2">
      <c r="A3" s="12">
        <f>A2+1</f>
        <v>41</v>
      </c>
      <c r="B3" s="40">
        <f>B2</f>
        <v>800</v>
      </c>
      <c r="C3" s="40">
        <f>D3</f>
        <v>470.58823529411762</v>
      </c>
      <c r="D3" s="40">
        <f>D2</f>
        <v>470.58823529411762</v>
      </c>
      <c r="E3" s="40"/>
      <c r="F3" s="40"/>
      <c r="G3" s="40"/>
      <c r="H3" s="40"/>
      <c r="I3" s="40"/>
      <c r="J3" s="50">
        <f t="shared" ref="J3:J62" si="1">(B3-C3)/B3</f>
        <v>0.41176470588235298</v>
      </c>
      <c r="K3" s="50">
        <f t="shared" si="0"/>
        <v>0.41176470588235298</v>
      </c>
      <c r="L3" s="50">
        <f>(SUM($B$2:B3)-SUM($D$2:D3))/SUM($B$2:B3)</f>
        <v>0.41176470588235298</v>
      </c>
      <c r="S3" s="65">
        <v>0</v>
      </c>
      <c r="T3" s="104">
        <f>C3</f>
        <v>470.58823529411762</v>
      </c>
      <c r="V3" s="38" t="s">
        <v>0</v>
      </c>
      <c r="W3" s="41">
        <v>40</v>
      </c>
      <c r="AE3" s="12">
        <f>AE2</f>
        <v>50</v>
      </c>
      <c r="AF3" s="12">
        <f>AF2</f>
        <v>100</v>
      </c>
      <c r="AG3" s="12">
        <f>AG2</f>
        <v>150</v>
      </c>
      <c r="AH3" s="12">
        <f>AH2</f>
        <v>200</v>
      </c>
      <c r="AI3" s="12">
        <f>AI2</f>
        <v>350</v>
      </c>
    </row>
    <row r="4" spans="1:37" x14ac:dyDescent="0.2">
      <c r="A4" s="12">
        <f t="shared" ref="A4:A62" si="2">A3+1</f>
        <v>42</v>
      </c>
      <c r="B4" s="40">
        <f t="shared" ref="B4:B62" si="3">B3</f>
        <v>800</v>
      </c>
      <c r="C4" s="40">
        <f t="shared" ref="C4:C27" si="4">D4</f>
        <v>470.58823529411762</v>
      </c>
      <c r="D4" s="40">
        <f>D3</f>
        <v>470.58823529411762</v>
      </c>
      <c r="E4" s="40"/>
      <c r="F4" s="40"/>
      <c r="G4" s="40"/>
      <c r="H4" s="40"/>
      <c r="I4" s="40"/>
      <c r="J4" s="50">
        <f t="shared" si="1"/>
        <v>0.41176470588235298</v>
      </c>
      <c r="K4" s="50">
        <f t="shared" si="0"/>
        <v>0.41176470588235298</v>
      </c>
      <c r="L4" s="50">
        <f>(SUM($B$2:B4)-SUM($D$2:D4))/SUM($B$2:B4)</f>
        <v>0.41176470588235292</v>
      </c>
      <c r="S4" s="65">
        <v>0</v>
      </c>
      <c r="T4" s="104">
        <f>C4</f>
        <v>470.58823529411762</v>
      </c>
      <c r="V4" s="38" t="s">
        <v>17</v>
      </c>
      <c r="W4" s="42">
        <v>2.8000000000000001E-2</v>
      </c>
      <c r="AE4" s="12">
        <f t="shared" ref="AE4:AI19" si="5">AE3</f>
        <v>50</v>
      </c>
      <c r="AF4" s="12">
        <f t="shared" si="5"/>
        <v>100</v>
      </c>
      <c r="AG4" s="12">
        <f t="shared" si="5"/>
        <v>150</v>
      </c>
      <c r="AH4" s="12">
        <f t="shared" si="5"/>
        <v>200</v>
      </c>
      <c r="AI4" s="12">
        <f t="shared" si="5"/>
        <v>350</v>
      </c>
    </row>
    <row r="5" spans="1:37" x14ac:dyDescent="0.2">
      <c r="A5" s="12">
        <f t="shared" si="2"/>
        <v>43</v>
      </c>
      <c r="B5" s="40">
        <f t="shared" si="3"/>
        <v>800</v>
      </c>
      <c r="C5" s="40">
        <f t="shared" si="4"/>
        <v>466.9260700389105</v>
      </c>
      <c r="D5" s="40">
        <f t="shared" ref="D5:D27" si="6">D4*((1+$W$5-$W$6)/(1+$W$4))</f>
        <v>466.9260700389105</v>
      </c>
      <c r="E5" s="40"/>
      <c r="F5" s="40"/>
      <c r="G5" s="40"/>
      <c r="H5" s="40"/>
      <c r="I5" s="40"/>
      <c r="J5" s="50">
        <f t="shared" si="1"/>
        <v>0.41634241245136189</v>
      </c>
      <c r="K5" s="50">
        <f t="shared" si="0"/>
        <v>0.41634241245136189</v>
      </c>
      <c r="L5" s="50">
        <f>(SUM($B$2:B5)-SUM($D$2:D5))/SUM($B$2:B5)</f>
        <v>0.4129091325246052</v>
      </c>
      <c r="S5" s="65">
        <v>0</v>
      </c>
      <c r="T5" s="65"/>
      <c r="V5" s="38" t="s">
        <v>18</v>
      </c>
      <c r="W5" s="42">
        <v>2.5000000000000001E-2</v>
      </c>
      <c r="AE5" s="12">
        <f t="shared" si="5"/>
        <v>50</v>
      </c>
      <c r="AF5" s="12">
        <f t="shared" si="5"/>
        <v>100</v>
      </c>
      <c r="AG5" s="12">
        <f t="shared" si="5"/>
        <v>150</v>
      </c>
      <c r="AH5" s="12">
        <f t="shared" si="5"/>
        <v>200</v>
      </c>
      <c r="AI5" s="12">
        <f t="shared" si="5"/>
        <v>350</v>
      </c>
    </row>
    <row r="6" spans="1:37" x14ac:dyDescent="0.2">
      <c r="A6" s="12">
        <f t="shared" si="2"/>
        <v>44</v>
      </c>
      <c r="B6" s="40">
        <f t="shared" si="3"/>
        <v>800</v>
      </c>
      <c r="C6" s="40">
        <f t="shared" si="4"/>
        <v>463.2924041242108</v>
      </c>
      <c r="D6" s="40">
        <f t="shared" si="6"/>
        <v>463.2924041242108</v>
      </c>
      <c r="E6" s="40"/>
      <c r="F6" s="40"/>
      <c r="G6" s="40"/>
      <c r="H6" s="40"/>
      <c r="I6" s="40"/>
      <c r="J6" s="50">
        <f t="shared" si="1"/>
        <v>0.4208844948447365</v>
      </c>
      <c r="K6" s="50">
        <f t="shared" si="0"/>
        <v>0.4208844948447365</v>
      </c>
      <c r="L6" s="50">
        <f>(SUM($B$2:B6)-SUM($D$2:D6))/SUM($B$2:B6)</f>
        <v>0.4145042049886315</v>
      </c>
      <c r="S6" s="65">
        <v>0</v>
      </c>
      <c r="T6" s="65"/>
      <c r="V6" s="38" t="s">
        <v>19</v>
      </c>
      <c r="W6" s="42">
        <v>5.0000000000000001E-3</v>
      </c>
      <c r="AE6" s="12">
        <f t="shared" si="5"/>
        <v>50</v>
      </c>
      <c r="AF6" s="12">
        <f t="shared" si="5"/>
        <v>100</v>
      </c>
      <c r="AG6" s="12">
        <f t="shared" si="5"/>
        <v>150</v>
      </c>
      <c r="AH6" s="12">
        <f t="shared" si="5"/>
        <v>200</v>
      </c>
      <c r="AI6" s="12">
        <f t="shared" si="5"/>
        <v>350</v>
      </c>
    </row>
    <row r="7" spans="1:37" x14ac:dyDescent="0.2">
      <c r="A7" s="12">
        <f t="shared" si="2"/>
        <v>45</v>
      </c>
      <c r="B7" s="40">
        <f t="shared" si="3"/>
        <v>800</v>
      </c>
      <c r="C7" s="40">
        <f t="shared" si="4"/>
        <v>459.68701576526752</v>
      </c>
      <c r="D7" s="40">
        <f t="shared" si="6"/>
        <v>459.68701576526752</v>
      </c>
      <c r="E7" s="40"/>
      <c r="F7" s="40"/>
      <c r="G7" s="40"/>
      <c r="H7" s="40"/>
      <c r="I7" s="40"/>
      <c r="J7" s="50">
        <f t="shared" si="1"/>
        <v>0.42539123029341558</v>
      </c>
      <c r="K7" s="50">
        <f t="shared" si="0"/>
        <v>0.42539123029341558</v>
      </c>
      <c r="L7" s="50">
        <f>(SUM($B$2:B7)-SUM($D$2:D7))/SUM($B$2:B7)</f>
        <v>0.41631870920609554</v>
      </c>
      <c r="S7" s="65">
        <v>0</v>
      </c>
      <c r="T7" s="65"/>
      <c r="V7" s="38"/>
      <c r="W7" s="43"/>
      <c r="AE7" s="12">
        <f t="shared" si="5"/>
        <v>50</v>
      </c>
      <c r="AF7" s="12">
        <f t="shared" si="5"/>
        <v>100</v>
      </c>
      <c r="AG7" s="12">
        <f t="shared" si="5"/>
        <v>150</v>
      </c>
      <c r="AH7" s="12">
        <f t="shared" si="5"/>
        <v>200</v>
      </c>
      <c r="AI7" s="12">
        <f t="shared" si="5"/>
        <v>350</v>
      </c>
    </row>
    <row r="8" spans="1:37" x14ac:dyDescent="0.2">
      <c r="A8" s="12">
        <f t="shared" si="2"/>
        <v>46</v>
      </c>
      <c r="B8" s="40">
        <f t="shared" si="3"/>
        <v>800</v>
      </c>
      <c r="C8" s="40">
        <f t="shared" si="4"/>
        <v>456.10968490328099</v>
      </c>
      <c r="D8" s="40">
        <f t="shared" si="6"/>
        <v>456.10968490328099</v>
      </c>
      <c r="E8" s="40"/>
      <c r="F8" s="40"/>
      <c r="G8" s="40"/>
      <c r="H8" s="40"/>
      <c r="I8" s="40"/>
      <c r="J8" s="50">
        <f t="shared" si="1"/>
        <v>0.42986289387089877</v>
      </c>
      <c r="K8" s="50">
        <f t="shared" si="0"/>
        <v>0.42986289387089877</v>
      </c>
      <c r="L8" s="50">
        <f>(SUM($B$2:B8)-SUM($D$2:D8))/SUM($B$2:B8)</f>
        <v>0.41825359272963886</v>
      </c>
      <c r="S8" s="65">
        <v>0</v>
      </c>
      <c r="T8" s="65"/>
      <c r="V8" s="63" t="s">
        <v>56</v>
      </c>
      <c r="W8" s="44">
        <f>contribution_rates!$C$28</f>
        <v>959.99999999999977</v>
      </c>
      <c r="X8" s="12" t="s">
        <v>20</v>
      </c>
      <c r="AE8" s="12">
        <f t="shared" si="5"/>
        <v>50</v>
      </c>
      <c r="AF8" s="12">
        <f t="shared" si="5"/>
        <v>100</v>
      </c>
      <c r="AG8" s="12">
        <f t="shared" si="5"/>
        <v>150</v>
      </c>
      <c r="AH8" s="12">
        <f t="shared" si="5"/>
        <v>200</v>
      </c>
      <c r="AI8" s="12">
        <f t="shared" si="5"/>
        <v>350</v>
      </c>
    </row>
    <row r="9" spans="1:37" x14ac:dyDescent="0.2">
      <c r="A9" s="12">
        <f t="shared" si="2"/>
        <v>47</v>
      </c>
      <c r="B9" s="40">
        <f t="shared" si="3"/>
        <v>800</v>
      </c>
      <c r="C9" s="40">
        <f t="shared" si="4"/>
        <v>452.56019319197145</v>
      </c>
      <c r="D9" s="40">
        <f t="shared" si="6"/>
        <v>452.56019319197145</v>
      </c>
      <c r="E9" s="40"/>
      <c r="F9" s="40"/>
      <c r="G9" s="40"/>
      <c r="H9" s="40"/>
      <c r="I9" s="40"/>
      <c r="J9" s="50">
        <f t="shared" si="1"/>
        <v>0.43429975851003566</v>
      </c>
      <c r="K9" s="50">
        <f t="shared" si="0"/>
        <v>0.43429975851003566</v>
      </c>
      <c r="L9" s="50">
        <f>(SUM($B$2:B9)-SUM($D$2:D9))/SUM($B$2:B9)</f>
        <v>0.42025936345218845</v>
      </c>
      <c r="S9" s="65">
        <v>0</v>
      </c>
      <c r="T9" s="65"/>
      <c r="V9" s="68"/>
      <c r="AE9" s="12">
        <f t="shared" si="5"/>
        <v>50</v>
      </c>
      <c r="AF9" s="12">
        <f t="shared" si="5"/>
        <v>100</v>
      </c>
      <c r="AG9" s="12">
        <f t="shared" si="5"/>
        <v>150</v>
      </c>
      <c r="AH9" s="12">
        <f t="shared" si="5"/>
        <v>200</v>
      </c>
      <c r="AI9" s="12">
        <f t="shared" si="5"/>
        <v>350</v>
      </c>
    </row>
    <row r="10" spans="1:37" x14ac:dyDescent="0.2">
      <c r="A10" s="12">
        <f t="shared" si="2"/>
        <v>48</v>
      </c>
      <c r="B10" s="40">
        <f t="shared" si="3"/>
        <v>800</v>
      </c>
      <c r="C10" s="40">
        <f t="shared" si="4"/>
        <v>449.03832398425186</v>
      </c>
      <c r="D10" s="40">
        <f t="shared" si="6"/>
        <v>449.03832398425186</v>
      </c>
      <c r="E10" s="40"/>
      <c r="F10" s="40"/>
      <c r="G10" s="40"/>
      <c r="H10" s="40"/>
      <c r="I10" s="40"/>
      <c r="J10" s="50">
        <f t="shared" si="1"/>
        <v>0.43870209501968516</v>
      </c>
      <c r="K10" s="50">
        <f t="shared" si="0"/>
        <v>0.43870209501968516</v>
      </c>
      <c r="L10" s="50">
        <f>(SUM($B$2:B10)-SUM($D$2:D10))/SUM($B$2:B10)</f>
        <v>0.42230855584857702</v>
      </c>
      <c r="S10" s="65">
        <v>0</v>
      </c>
      <c r="T10" s="65"/>
      <c r="AE10" s="12">
        <f t="shared" si="5"/>
        <v>50</v>
      </c>
      <c r="AF10" s="12">
        <f t="shared" si="5"/>
        <v>100</v>
      </c>
      <c r="AG10" s="12">
        <f t="shared" si="5"/>
        <v>150</v>
      </c>
      <c r="AH10" s="12">
        <f t="shared" si="5"/>
        <v>200</v>
      </c>
      <c r="AI10" s="12">
        <f t="shared" si="5"/>
        <v>350</v>
      </c>
    </row>
    <row r="11" spans="1:37" x14ac:dyDescent="0.2">
      <c r="A11" s="12">
        <f t="shared" si="2"/>
        <v>49</v>
      </c>
      <c r="B11" s="40">
        <f t="shared" si="3"/>
        <v>800</v>
      </c>
      <c r="C11" s="40">
        <f t="shared" si="4"/>
        <v>445.5438623190048</v>
      </c>
      <c r="D11" s="40">
        <f t="shared" si="6"/>
        <v>445.5438623190048</v>
      </c>
      <c r="E11" s="40"/>
      <c r="F11" s="40"/>
      <c r="G11" s="40"/>
      <c r="H11" s="40"/>
      <c r="I11" s="40"/>
      <c r="J11" s="50">
        <f t="shared" si="1"/>
        <v>0.443070172101244</v>
      </c>
      <c r="K11" s="50">
        <f t="shared" si="0"/>
        <v>0.443070172101244</v>
      </c>
      <c r="L11" s="50">
        <f>(SUM($B$2:B11)-SUM($D$2:D11))/SUM($B$2:B11)</f>
        <v>0.42438471747384371</v>
      </c>
      <c r="S11" s="65">
        <v>0</v>
      </c>
      <c r="T11" s="65"/>
      <c r="AE11" s="12">
        <f t="shared" si="5"/>
        <v>50</v>
      </c>
      <c r="AF11" s="12">
        <f t="shared" si="5"/>
        <v>100</v>
      </c>
      <c r="AG11" s="12">
        <f t="shared" si="5"/>
        <v>150</v>
      </c>
      <c r="AH11" s="12">
        <f t="shared" si="5"/>
        <v>200</v>
      </c>
      <c r="AI11" s="12">
        <f t="shared" si="5"/>
        <v>350</v>
      </c>
    </row>
    <row r="12" spans="1:37" x14ac:dyDescent="0.2">
      <c r="A12" s="12">
        <f t="shared" si="2"/>
        <v>50</v>
      </c>
      <c r="B12" s="40">
        <f t="shared" si="3"/>
        <v>800</v>
      </c>
      <c r="C12" s="40">
        <f t="shared" si="4"/>
        <v>442.07659490796198</v>
      </c>
      <c r="D12" s="40">
        <f t="shared" si="6"/>
        <v>442.07659490796198</v>
      </c>
      <c r="E12" s="40"/>
      <c r="F12" s="40"/>
      <c r="G12" s="40"/>
      <c r="H12" s="40"/>
      <c r="I12" s="40"/>
      <c r="J12" s="50">
        <f t="shared" si="1"/>
        <v>0.44740425636504755</v>
      </c>
      <c r="K12" s="50">
        <f t="shared" si="0"/>
        <v>0.44740425636504755</v>
      </c>
      <c r="L12" s="50">
        <f>(SUM($B$2:B12)-SUM($D$2:D12))/SUM($B$2:B12)</f>
        <v>0.42647740282758945</v>
      </c>
      <c r="S12" s="65">
        <v>0</v>
      </c>
      <c r="T12" s="65"/>
      <c r="AE12" s="12">
        <f t="shared" si="5"/>
        <v>50</v>
      </c>
      <c r="AF12" s="12">
        <f t="shared" si="5"/>
        <v>100</v>
      </c>
      <c r="AG12" s="12">
        <f t="shared" si="5"/>
        <v>150</v>
      </c>
      <c r="AH12" s="12">
        <f t="shared" si="5"/>
        <v>200</v>
      </c>
      <c r="AI12" s="12">
        <f t="shared" si="5"/>
        <v>350</v>
      </c>
      <c r="AK12" s="12">
        <v>1100</v>
      </c>
    </row>
    <row r="13" spans="1:37" x14ac:dyDescent="0.2">
      <c r="A13" s="12">
        <f t="shared" si="2"/>
        <v>51</v>
      </c>
      <c r="B13" s="40">
        <f t="shared" si="3"/>
        <v>800</v>
      </c>
      <c r="C13" s="40">
        <f t="shared" si="4"/>
        <v>438.63631012268604</v>
      </c>
      <c r="D13" s="40">
        <f t="shared" si="6"/>
        <v>438.63631012268604</v>
      </c>
      <c r="E13" s="40"/>
      <c r="F13" s="40"/>
      <c r="G13" s="40"/>
      <c r="H13" s="40"/>
      <c r="I13" s="40"/>
      <c r="J13" s="50">
        <f t="shared" si="1"/>
        <v>0.45170461234664244</v>
      </c>
      <c r="K13" s="50">
        <f t="shared" si="0"/>
        <v>0.45170461234664244</v>
      </c>
      <c r="L13" s="50">
        <f>(SUM($B$2:B13)-SUM($D$2:D13))/SUM($B$2:B13)</f>
        <v>0.42857967028751054</v>
      </c>
      <c r="S13" s="65">
        <v>0</v>
      </c>
      <c r="T13" s="65"/>
      <c r="AE13" s="12">
        <f t="shared" si="5"/>
        <v>50</v>
      </c>
      <c r="AF13" s="12">
        <f t="shared" si="5"/>
        <v>100</v>
      </c>
      <c r="AG13" s="12">
        <f t="shared" si="5"/>
        <v>150</v>
      </c>
      <c r="AH13" s="12">
        <f t="shared" si="5"/>
        <v>200</v>
      </c>
      <c r="AI13" s="12">
        <f t="shared" si="5"/>
        <v>350</v>
      </c>
      <c r="AK13" s="12">
        <f>AK12</f>
        <v>1100</v>
      </c>
    </row>
    <row r="14" spans="1:37" x14ac:dyDescent="0.2">
      <c r="A14" s="12">
        <f t="shared" si="2"/>
        <v>52</v>
      </c>
      <c r="B14" s="40">
        <f t="shared" si="3"/>
        <v>800</v>
      </c>
      <c r="C14" s="40">
        <f t="shared" si="4"/>
        <v>435.22279798165346</v>
      </c>
      <c r="D14" s="40">
        <f t="shared" si="6"/>
        <v>435.22279798165346</v>
      </c>
      <c r="E14" s="40"/>
      <c r="F14" s="40"/>
      <c r="G14" s="40"/>
      <c r="H14" s="40"/>
      <c r="I14" s="40"/>
      <c r="J14" s="50">
        <f t="shared" si="1"/>
        <v>0.45597150252293317</v>
      </c>
      <c r="K14" s="50">
        <f t="shared" si="0"/>
        <v>0.45597150252293317</v>
      </c>
      <c r="L14" s="50">
        <f>(SUM($B$2:B14)-SUM($D$2:D14))/SUM($B$2:B14)</f>
        <v>0.43068673430561999</v>
      </c>
      <c r="S14" s="65">
        <v>0</v>
      </c>
      <c r="T14" s="65"/>
      <c r="AE14" s="12">
        <f t="shared" si="5"/>
        <v>50</v>
      </c>
      <c r="AF14" s="12">
        <f t="shared" si="5"/>
        <v>100</v>
      </c>
      <c r="AG14" s="12">
        <f t="shared" si="5"/>
        <v>150</v>
      </c>
      <c r="AH14" s="12">
        <f t="shared" si="5"/>
        <v>200</v>
      </c>
      <c r="AI14" s="12">
        <f t="shared" si="5"/>
        <v>350</v>
      </c>
      <c r="AK14" s="12">
        <f t="shared" ref="AK14:AK22" si="7">AK13</f>
        <v>1100</v>
      </c>
    </row>
    <row r="15" spans="1:37" x14ac:dyDescent="0.2">
      <c r="A15" s="12">
        <f t="shared" si="2"/>
        <v>53</v>
      </c>
      <c r="B15" s="40">
        <f t="shared" si="3"/>
        <v>800</v>
      </c>
      <c r="C15" s="40">
        <f t="shared" si="4"/>
        <v>431.83585013743829</v>
      </c>
      <c r="D15" s="40">
        <f t="shared" si="6"/>
        <v>431.83585013743829</v>
      </c>
      <c r="E15" s="40"/>
      <c r="F15" s="40"/>
      <c r="G15" s="40"/>
      <c r="H15" s="40"/>
      <c r="I15" s="40"/>
      <c r="J15" s="50">
        <f t="shared" si="1"/>
        <v>0.46020518732820215</v>
      </c>
      <c r="K15" s="50">
        <f t="shared" si="0"/>
        <v>0.46020518732820215</v>
      </c>
      <c r="L15" s="50">
        <f>(SUM($B$2:B15)-SUM($D$2:D15))/SUM($B$2:B15)</f>
        <v>0.43279519523580434</v>
      </c>
      <c r="S15" s="65">
        <v>0</v>
      </c>
      <c r="T15" s="65"/>
      <c r="AE15" s="12">
        <f t="shared" si="5"/>
        <v>50</v>
      </c>
      <c r="AF15" s="12">
        <f t="shared" si="5"/>
        <v>100</v>
      </c>
      <c r="AG15" s="12">
        <f t="shared" si="5"/>
        <v>150</v>
      </c>
      <c r="AH15" s="12">
        <f t="shared" si="5"/>
        <v>200</v>
      </c>
      <c r="AI15" s="12">
        <f t="shared" si="5"/>
        <v>350</v>
      </c>
      <c r="AK15" s="12">
        <f t="shared" si="7"/>
        <v>1100</v>
      </c>
    </row>
    <row r="16" spans="1:37" x14ac:dyDescent="0.2">
      <c r="A16" s="12">
        <f t="shared" si="2"/>
        <v>54</v>
      </c>
      <c r="B16" s="40">
        <f t="shared" si="3"/>
        <v>800</v>
      </c>
      <c r="C16" s="40">
        <f t="shared" si="4"/>
        <v>428.47525986399518</v>
      </c>
      <c r="D16" s="40">
        <f t="shared" si="6"/>
        <v>428.47525986399518</v>
      </c>
      <c r="E16" s="40"/>
      <c r="F16" s="40"/>
      <c r="G16" s="40"/>
      <c r="H16" s="40"/>
      <c r="I16" s="40"/>
      <c r="J16" s="50">
        <f t="shared" si="1"/>
        <v>0.46440592517000601</v>
      </c>
      <c r="K16" s="50">
        <f t="shared" si="0"/>
        <v>0.46440592517000601</v>
      </c>
      <c r="L16" s="50">
        <f>(SUM($B$2:B16)-SUM($D$2:D16))/SUM($B$2:B16)</f>
        <v>0.43490257723141779</v>
      </c>
      <c r="S16" s="65">
        <v>0</v>
      </c>
      <c r="T16" s="65"/>
      <c r="AE16" s="12">
        <f t="shared" si="5"/>
        <v>50</v>
      </c>
      <c r="AF16" s="12">
        <f t="shared" si="5"/>
        <v>100</v>
      </c>
      <c r="AG16" s="12">
        <f t="shared" si="5"/>
        <v>150</v>
      </c>
      <c r="AH16" s="12">
        <f t="shared" si="5"/>
        <v>200</v>
      </c>
      <c r="AI16" s="12">
        <f t="shared" si="5"/>
        <v>350</v>
      </c>
      <c r="AK16" s="12">
        <f t="shared" si="7"/>
        <v>1100</v>
      </c>
    </row>
    <row r="17" spans="1:38" x14ac:dyDescent="0.2">
      <c r="A17" s="12">
        <f t="shared" si="2"/>
        <v>55</v>
      </c>
      <c r="B17" s="40">
        <f t="shared" si="3"/>
        <v>800</v>
      </c>
      <c r="C17" s="40">
        <f t="shared" si="4"/>
        <v>425.1408220440419</v>
      </c>
      <c r="D17" s="40">
        <f t="shared" si="6"/>
        <v>425.1408220440419</v>
      </c>
      <c r="E17" s="40"/>
      <c r="F17" s="40"/>
      <c r="G17" s="40"/>
      <c r="H17" s="40"/>
      <c r="I17" s="40"/>
      <c r="J17" s="50">
        <f t="shared" si="1"/>
        <v>0.46857397244494764</v>
      </c>
      <c r="K17" s="50">
        <f t="shared" si="0"/>
        <v>0.46857397244494764</v>
      </c>
      <c r="L17" s="50">
        <f>(SUM($B$2:B17)-SUM($D$2:D17))/SUM($B$2:B17)</f>
        <v>0.43700703943226343</v>
      </c>
      <c r="S17" s="65">
        <v>0</v>
      </c>
      <c r="T17" s="65"/>
      <c r="AE17" s="12">
        <f t="shared" si="5"/>
        <v>50</v>
      </c>
      <c r="AF17" s="12">
        <f t="shared" si="5"/>
        <v>100</v>
      </c>
      <c r="AG17" s="12">
        <f t="shared" si="5"/>
        <v>150</v>
      </c>
      <c r="AH17" s="12">
        <f t="shared" si="5"/>
        <v>200</v>
      </c>
      <c r="AI17" s="12">
        <f t="shared" si="5"/>
        <v>350</v>
      </c>
      <c r="AK17" s="12">
        <f t="shared" si="7"/>
        <v>1100</v>
      </c>
    </row>
    <row r="18" spans="1:38" x14ac:dyDescent="0.2">
      <c r="A18" s="12">
        <f t="shared" si="2"/>
        <v>56</v>
      </c>
      <c r="B18" s="40">
        <f t="shared" si="3"/>
        <v>800</v>
      </c>
      <c r="C18" s="40">
        <f t="shared" si="4"/>
        <v>421.83233315653962</v>
      </c>
      <c r="D18" s="40">
        <f t="shared" si="6"/>
        <v>421.83233315653962</v>
      </c>
      <c r="E18" s="40"/>
      <c r="F18" s="40"/>
      <c r="G18" s="40"/>
      <c r="H18" s="40"/>
      <c r="I18" s="40"/>
      <c r="J18" s="50">
        <f t="shared" si="1"/>
        <v>0.47270958355432546</v>
      </c>
      <c r="K18" s="50">
        <f t="shared" si="0"/>
        <v>0.47270958355432546</v>
      </c>
      <c r="L18" s="50">
        <f>(SUM($B$2:B18)-SUM($D$2:D18))/SUM($B$2:B18)</f>
        <v>0.43910718908650237</v>
      </c>
      <c r="S18" s="65">
        <v>0</v>
      </c>
      <c r="T18" s="65"/>
      <c r="AE18" s="12">
        <f t="shared" si="5"/>
        <v>50</v>
      </c>
      <c r="AF18" s="12">
        <f t="shared" si="5"/>
        <v>100</v>
      </c>
      <c r="AG18" s="12">
        <f t="shared" si="5"/>
        <v>150</v>
      </c>
      <c r="AH18" s="12">
        <f t="shared" si="5"/>
        <v>200</v>
      </c>
      <c r="AI18" s="12">
        <f t="shared" si="5"/>
        <v>350</v>
      </c>
      <c r="AK18" s="12">
        <f t="shared" si="7"/>
        <v>1100</v>
      </c>
    </row>
    <row r="19" spans="1:38" x14ac:dyDescent="0.2">
      <c r="A19" s="12">
        <f t="shared" si="2"/>
        <v>57</v>
      </c>
      <c r="B19" s="40">
        <f t="shared" si="3"/>
        <v>800</v>
      </c>
      <c r="C19" s="40">
        <f t="shared" si="4"/>
        <v>418.54959126427082</v>
      </c>
      <c r="D19" s="40">
        <f t="shared" si="6"/>
        <v>418.54959126427082</v>
      </c>
      <c r="E19" s="40"/>
      <c r="F19" s="40"/>
      <c r="G19" s="40"/>
      <c r="H19" s="40"/>
      <c r="I19" s="40"/>
      <c r="J19" s="50">
        <f t="shared" si="1"/>
        <v>0.4768130109196615</v>
      </c>
      <c r="K19" s="50">
        <f t="shared" si="0"/>
        <v>0.4768130109196615</v>
      </c>
      <c r="L19" s="50">
        <f>(SUM($B$2:B19)-SUM($D$2:D19))/SUM($B$2:B19)</f>
        <v>0.4412019569661223</v>
      </c>
      <c r="S19" s="65">
        <v>0</v>
      </c>
      <c r="T19" s="65"/>
      <c r="AE19" s="12">
        <f t="shared" si="5"/>
        <v>50</v>
      </c>
      <c r="AF19" s="12">
        <f t="shared" si="5"/>
        <v>100</v>
      </c>
      <c r="AG19" s="12">
        <f t="shared" si="5"/>
        <v>150</v>
      </c>
      <c r="AH19" s="12">
        <f t="shared" si="5"/>
        <v>200</v>
      </c>
      <c r="AI19" s="12">
        <f t="shared" si="5"/>
        <v>350</v>
      </c>
      <c r="AK19" s="12">
        <f t="shared" si="7"/>
        <v>1100</v>
      </c>
    </row>
    <row r="20" spans="1:38" x14ac:dyDescent="0.2">
      <c r="A20" s="12">
        <f t="shared" si="2"/>
        <v>58</v>
      </c>
      <c r="B20" s="40">
        <f t="shared" si="3"/>
        <v>800</v>
      </c>
      <c r="C20" s="40">
        <f t="shared" si="4"/>
        <v>415.29239600151385</v>
      </c>
      <c r="D20" s="40">
        <f t="shared" si="6"/>
        <v>415.29239600151385</v>
      </c>
      <c r="E20" s="40"/>
      <c r="F20" s="40"/>
      <c r="G20" s="40"/>
      <c r="H20" s="40"/>
      <c r="I20" s="40"/>
      <c r="J20" s="50">
        <f t="shared" si="1"/>
        <v>0.4808845049981077</v>
      </c>
      <c r="K20" s="50">
        <f t="shared" si="0"/>
        <v>0.4808845049981077</v>
      </c>
      <c r="L20" s="50">
        <f>(SUM($B$2:B20)-SUM($D$2:D20))/SUM($B$2:B20)</f>
        <v>0.44329051212570053</v>
      </c>
      <c r="S20" s="65">
        <v>0</v>
      </c>
      <c r="T20" s="65"/>
      <c r="AE20" s="12">
        <f t="shared" ref="AE20:AI35" si="8">AE19</f>
        <v>50</v>
      </c>
      <c r="AF20" s="12">
        <f t="shared" si="8"/>
        <v>100</v>
      </c>
      <c r="AG20" s="12">
        <f t="shared" si="8"/>
        <v>150</v>
      </c>
      <c r="AH20" s="12">
        <f t="shared" si="8"/>
        <v>200</v>
      </c>
      <c r="AI20" s="12">
        <f t="shared" si="8"/>
        <v>350</v>
      </c>
      <c r="AK20" s="12">
        <f t="shared" si="7"/>
        <v>1100</v>
      </c>
    </row>
    <row r="21" spans="1:38" x14ac:dyDescent="0.2">
      <c r="A21" s="12">
        <f t="shared" si="2"/>
        <v>59</v>
      </c>
      <c r="B21" s="40">
        <f t="shared" si="3"/>
        <v>800</v>
      </c>
      <c r="C21" s="40">
        <f t="shared" si="4"/>
        <v>412.06054856181339</v>
      </c>
      <c r="D21" s="40">
        <f t="shared" si="6"/>
        <v>412.06054856181339</v>
      </c>
      <c r="E21" s="40"/>
      <c r="F21" s="40"/>
      <c r="G21" s="40"/>
      <c r="H21" s="40"/>
      <c r="I21" s="40"/>
      <c r="J21" s="50">
        <f t="shared" si="1"/>
        <v>0.48492431429773325</v>
      </c>
      <c r="K21" s="50">
        <f t="shared" si="0"/>
        <v>0.48492431429773325</v>
      </c>
      <c r="L21" s="50">
        <f>(SUM($B$2:B21)-SUM($D$2:D21))/SUM($B$2:B21)</f>
        <v>0.44537220223430224</v>
      </c>
      <c r="S21" s="65">
        <v>0</v>
      </c>
      <c r="T21" s="65"/>
      <c r="AE21" s="12">
        <f t="shared" si="8"/>
        <v>50</v>
      </c>
      <c r="AF21" s="12">
        <f t="shared" si="8"/>
        <v>100</v>
      </c>
      <c r="AG21" s="12">
        <f t="shared" si="8"/>
        <v>150</v>
      </c>
      <c r="AH21" s="12">
        <f t="shared" si="8"/>
        <v>200</v>
      </c>
      <c r="AI21" s="12">
        <f t="shared" si="8"/>
        <v>350</v>
      </c>
      <c r="AK21" s="12">
        <f t="shared" si="7"/>
        <v>1100</v>
      </c>
    </row>
    <row r="22" spans="1:38" x14ac:dyDescent="0.2">
      <c r="A22" s="12">
        <f t="shared" si="2"/>
        <v>60</v>
      </c>
      <c r="B22" s="40">
        <f t="shared" si="3"/>
        <v>800</v>
      </c>
      <c r="C22" s="40">
        <f t="shared" si="4"/>
        <v>408.853851685846</v>
      </c>
      <c r="D22" s="40">
        <f t="shared" si="6"/>
        <v>408.853851685846</v>
      </c>
      <c r="E22" s="40"/>
      <c r="F22" s="40"/>
      <c r="G22" s="40"/>
      <c r="H22" s="40"/>
      <c r="I22" s="40"/>
      <c r="J22" s="50">
        <f t="shared" si="1"/>
        <v>0.48893268539269252</v>
      </c>
      <c r="K22" s="50">
        <f t="shared" si="0"/>
        <v>0.48893268539269252</v>
      </c>
      <c r="L22" s="50">
        <f>(SUM($B$2:B22)-SUM($D$2:D22))/SUM($B$2:B22)</f>
        <v>0.44744651095613031</v>
      </c>
      <c r="S22" s="65">
        <v>0</v>
      </c>
      <c r="T22" s="65"/>
      <c r="AE22" s="12">
        <f t="shared" si="8"/>
        <v>50</v>
      </c>
      <c r="AF22" s="12">
        <f t="shared" si="8"/>
        <v>100</v>
      </c>
      <c r="AG22" s="12">
        <f t="shared" si="8"/>
        <v>150</v>
      </c>
      <c r="AH22" s="12">
        <f t="shared" si="8"/>
        <v>200</v>
      </c>
      <c r="AI22" s="12">
        <f t="shared" si="8"/>
        <v>350</v>
      </c>
      <c r="AK22" s="12">
        <f t="shared" si="7"/>
        <v>1100</v>
      </c>
    </row>
    <row r="23" spans="1:38" x14ac:dyDescent="0.2">
      <c r="A23" s="12">
        <f t="shared" si="2"/>
        <v>61</v>
      </c>
      <c r="B23" s="40">
        <f t="shared" si="3"/>
        <v>800</v>
      </c>
      <c r="C23" s="40">
        <f t="shared" si="4"/>
        <v>405.67210964938027</v>
      </c>
      <c r="D23" s="40">
        <f t="shared" si="6"/>
        <v>405.67210964938027</v>
      </c>
      <c r="E23" s="40"/>
      <c r="F23" s="40"/>
      <c r="G23" s="40"/>
      <c r="H23" s="40"/>
      <c r="I23" s="40"/>
      <c r="J23" s="50">
        <f t="shared" si="1"/>
        <v>0.49290986293827466</v>
      </c>
      <c r="K23" s="50">
        <f t="shared" si="0"/>
        <v>0.49290986293827466</v>
      </c>
      <c r="L23" s="50">
        <f>(SUM($B$2:B23)-SUM($D$2:D23))/SUM($B$2:B23)</f>
        <v>0.4495130269553187</v>
      </c>
      <c r="S23" s="65">
        <v>0</v>
      </c>
      <c r="T23" s="65"/>
      <c r="AE23" s="12">
        <f t="shared" si="8"/>
        <v>50</v>
      </c>
      <c r="AF23" s="12">
        <f t="shared" si="8"/>
        <v>100</v>
      </c>
      <c r="AG23" s="12">
        <f t="shared" si="8"/>
        <v>150</v>
      </c>
      <c r="AH23" s="12">
        <f t="shared" si="8"/>
        <v>200</v>
      </c>
      <c r="AI23" s="12">
        <f t="shared" si="8"/>
        <v>350</v>
      </c>
    </row>
    <row r="24" spans="1:38" x14ac:dyDescent="0.2">
      <c r="A24" s="12">
        <f t="shared" si="2"/>
        <v>62</v>
      </c>
      <c r="B24" s="40">
        <f t="shared" si="3"/>
        <v>800</v>
      </c>
      <c r="C24" s="40">
        <f t="shared" si="4"/>
        <v>402.51512825133062</v>
      </c>
      <c r="D24" s="40">
        <f t="shared" si="6"/>
        <v>402.51512825133062</v>
      </c>
      <c r="E24" s="40"/>
      <c r="F24" s="40"/>
      <c r="G24" s="40"/>
      <c r="H24" s="40"/>
      <c r="I24" s="40"/>
      <c r="J24" s="50">
        <f t="shared" si="1"/>
        <v>0.49685608968583672</v>
      </c>
      <c r="K24" s="50">
        <f t="shared" si="0"/>
        <v>0.49685608968583672</v>
      </c>
      <c r="L24" s="50">
        <f>(SUM($B$2:B24)-SUM($D$2:D24))/SUM($B$2:B24)</f>
        <v>0.45157142098708036</v>
      </c>
      <c r="S24" s="65">
        <v>0</v>
      </c>
      <c r="T24" s="65"/>
      <c r="AE24" s="12">
        <f t="shared" si="8"/>
        <v>50</v>
      </c>
      <c r="AF24" s="12">
        <f t="shared" si="8"/>
        <v>100</v>
      </c>
      <c r="AG24" s="12">
        <f t="shared" si="8"/>
        <v>150</v>
      </c>
      <c r="AH24" s="12">
        <f t="shared" si="8"/>
        <v>200</v>
      </c>
      <c r="AI24" s="12">
        <f t="shared" si="8"/>
        <v>350</v>
      </c>
    </row>
    <row r="25" spans="1:38" x14ac:dyDescent="0.2">
      <c r="A25" s="12">
        <f t="shared" si="2"/>
        <v>63</v>
      </c>
      <c r="B25" s="40">
        <f t="shared" si="3"/>
        <v>800</v>
      </c>
      <c r="C25" s="40">
        <f t="shared" si="4"/>
        <v>399.38271480190394</v>
      </c>
      <c r="D25" s="40">
        <f t="shared" si="6"/>
        <v>399.38271480190394</v>
      </c>
      <c r="E25" s="40"/>
      <c r="F25" s="40"/>
      <c r="G25" s="40"/>
      <c r="H25" s="40"/>
      <c r="I25" s="40"/>
      <c r="J25" s="50">
        <f t="shared" si="1"/>
        <v>0.50077160649762009</v>
      </c>
      <c r="K25" s="50">
        <f t="shared" si="0"/>
        <v>0.50077160649762009</v>
      </c>
      <c r="L25" s="50">
        <f>(SUM($B$2:B25)-SUM($D$2:D25))/SUM($B$2:B25)</f>
        <v>0.45362142871668615</v>
      </c>
      <c r="S25" s="65">
        <v>0</v>
      </c>
      <c r="T25" s="65"/>
      <c r="AE25" s="12">
        <f t="shared" si="8"/>
        <v>50</v>
      </c>
      <c r="AF25" s="12">
        <f t="shared" si="8"/>
        <v>100</v>
      </c>
      <c r="AG25" s="12">
        <f t="shared" si="8"/>
        <v>150</v>
      </c>
      <c r="AH25" s="12">
        <f t="shared" si="8"/>
        <v>200</v>
      </c>
      <c r="AI25" s="12">
        <f t="shared" si="8"/>
        <v>350</v>
      </c>
    </row>
    <row r="26" spans="1:38" x14ac:dyDescent="0.2">
      <c r="A26" s="12">
        <f t="shared" si="2"/>
        <v>64</v>
      </c>
      <c r="B26" s="40">
        <f t="shared" si="3"/>
        <v>800</v>
      </c>
      <c r="C26" s="40">
        <f t="shared" si="4"/>
        <v>396.27467811083858</v>
      </c>
      <c r="D26" s="40">
        <f t="shared" si="6"/>
        <v>396.27467811083858</v>
      </c>
      <c r="E26" s="40"/>
      <c r="F26" s="40"/>
      <c r="G26" s="40"/>
      <c r="H26" s="40"/>
      <c r="I26" s="40"/>
      <c r="J26" s="50">
        <f t="shared" si="1"/>
        <v>0.50465665236145174</v>
      </c>
      <c r="K26" s="50">
        <f t="shared" si="0"/>
        <v>0.50465665236145174</v>
      </c>
      <c r="L26" s="50">
        <f>(SUM($B$2:B26)-SUM($D$2:D26))/SUM($B$2:B26)</f>
        <v>0.45566283766247678</v>
      </c>
      <c r="S26" s="65">
        <v>0</v>
      </c>
      <c r="T26" s="65"/>
      <c r="AE26" s="12">
        <f t="shared" si="8"/>
        <v>50</v>
      </c>
      <c r="AF26" s="12">
        <f t="shared" si="8"/>
        <v>100</v>
      </c>
      <c r="AG26" s="12">
        <f t="shared" si="8"/>
        <v>150</v>
      </c>
      <c r="AH26" s="12">
        <f t="shared" si="8"/>
        <v>200</v>
      </c>
      <c r="AI26" s="12">
        <f t="shared" si="8"/>
        <v>350</v>
      </c>
    </row>
    <row r="27" spans="1:38" x14ac:dyDescent="0.2">
      <c r="A27" s="12">
        <f t="shared" si="2"/>
        <v>65</v>
      </c>
      <c r="B27" s="40">
        <f t="shared" si="3"/>
        <v>800</v>
      </c>
      <c r="C27" s="40">
        <f t="shared" si="4"/>
        <v>393.1908284757348</v>
      </c>
      <c r="D27" s="40">
        <f t="shared" si="6"/>
        <v>393.1908284757348</v>
      </c>
      <c r="E27" s="40"/>
      <c r="F27" s="40"/>
      <c r="G27" s="40"/>
      <c r="H27" s="40"/>
      <c r="I27" s="40"/>
      <c r="J27" s="50">
        <f t="shared" si="1"/>
        <v>0.50851146440533146</v>
      </c>
      <c r="K27" s="50">
        <f t="shared" si="0"/>
        <v>0.50851146440533146</v>
      </c>
      <c r="L27" s="50">
        <f>(SUM($B$2:B27)-SUM($D$2:D27))/SUM($B$2:B27)</f>
        <v>0.45769547715258657</v>
      </c>
      <c r="S27" s="65">
        <v>0</v>
      </c>
      <c r="T27" s="65"/>
      <c r="AE27" s="12">
        <f t="shared" si="8"/>
        <v>50</v>
      </c>
      <c r="AF27" s="12">
        <f t="shared" si="8"/>
        <v>100</v>
      </c>
      <c r="AG27" s="12">
        <f t="shared" si="8"/>
        <v>150</v>
      </c>
      <c r="AH27" s="12">
        <f t="shared" si="8"/>
        <v>200</v>
      </c>
      <c r="AI27" s="12">
        <f t="shared" si="8"/>
        <v>350</v>
      </c>
    </row>
    <row r="28" spans="1:38" x14ac:dyDescent="0.2">
      <c r="A28" s="45">
        <f t="shared" si="2"/>
        <v>66</v>
      </c>
      <c r="B28" s="46">
        <f t="shared" si="3"/>
        <v>800</v>
      </c>
      <c r="C28" s="47">
        <f t="shared" ref="C28:C62" si="9">C27*((1+$W$5-$W$6)/(1+$W$4))</f>
        <v>390.13097767047617</v>
      </c>
      <c r="D28" s="47">
        <f>D27*((1+$W$5-$W$6)/(1+$W$4))+DC!$D$6</f>
        <v>538.91546161488634</v>
      </c>
      <c r="E28" s="46">
        <f t="shared" ref="E28:E62" si="10">B28</f>
        <v>800</v>
      </c>
      <c r="F28" s="46">
        <f t="shared" ref="F28:H29" si="11">C28</f>
        <v>390.13097767047617</v>
      </c>
      <c r="G28" s="46">
        <f t="shared" si="11"/>
        <v>538.91546161488634</v>
      </c>
      <c r="H28" s="46">
        <f t="shared" si="11"/>
        <v>800</v>
      </c>
      <c r="I28" s="46">
        <f>G28</f>
        <v>538.91546161488634</v>
      </c>
      <c r="J28" s="51">
        <f t="shared" si="1"/>
        <v>0.51233627791190484</v>
      </c>
      <c r="K28" s="96">
        <f t="shared" si="0"/>
        <v>0.32635567298139206</v>
      </c>
      <c r="L28" s="51">
        <f>(SUM($B$2:B28)-SUM($D$2:D28))/SUM($B$2:B28)</f>
        <v>0.45283103996106083</v>
      </c>
      <c r="M28" s="46">
        <f t="shared" ref="M28:M61" si="12">B28-D28</f>
        <v>261.08453838511366</v>
      </c>
      <c r="N28" s="46">
        <f t="shared" ref="N28:N37" si="13">M28+N27</f>
        <v>261.08453838511366</v>
      </c>
      <c r="O28" s="55">
        <f>3*M28</f>
        <v>783.25361515534098</v>
      </c>
      <c r="P28" s="54">
        <f t="shared" ref="P28:P62" si="14">B28-C28</f>
        <v>409.86902232952383</v>
      </c>
      <c r="Q28" s="54">
        <f>P28</f>
        <v>409.86902232952383</v>
      </c>
      <c r="R28" s="55">
        <f>3*P28</f>
        <v>1229.6070669885714</v>
      </c>
      <c r="S28" s="65">
        <f>M28+O28</f>
        <v>1044.3381535404546</v>
      </c>
      <c r="T28" s="65"/>
      <c r="U28" s="58"/>
      <c r="V28" s="58"/>
      <c r="W28" s="58"/>
      <c r="X28" s="58"/>
      <c r="AE28" s="12">
        <f t="shared" si="8"/>
        <v>50</v>
      </c>
      <c r="AF28" s="12">
        <f t="shared" si="8"/>
        <v>100</v>
      </c>
      <c r="AG28" s="12">
        <f t="shared" si="8"/>
        <v>150</v>
      </c>
      <c r="AH28" s="12">
        <f t="shared" si="8"/>
        <v>200</v>
      </c>
      <c r="AI28" s="12">
        <f t="shared" si="8"/>
        <v>350</v>
      </c>
    </row>
    <row r="29" spans="1:38" x14ac:dyDescent="0.2">
      <c r="A29" s="12">
        <f t="shared" si="2"/>
        <v>67</v>
      </c>
      <c r="B29" s="40">
        <f t="shared" si="3"/>
        <v>800</v>
      </c>
      <c r="C29" s="48">
        <f t="shared" si="9"/>
        <v>387.09493893374093</v>
      </c>
      <c r="D29" s="48">
        <f>(D28-DC!$D$6)*((1+$W$5-$W$6)/(1+$W$4))+DC!$D$6</f>
        <v>535.8794228781511</v>
      </c>
      <c r="E29" s="40">
        <f t="shared" si="10"/>
        <v>800</v>
      </c>
      <c r="F29" s="40">
        <f t="shared" si="11"/>
        <v>387.09493893374093</v>
      </c>
      <c r="G29" s="40">
        <f t="shared" si="11"/>
        <v>535.8794228781511</v>
      </c>
      <c r="H29" s="40">
        <f t="shared" si="11"/>
        <v>800</v>
      </c>
      <c r="I29" s="40">
        <f>G29</f>
        <v>535.8794228781511</v>
      </c>
      <c r="J29" s="50">
        <f t="shared" si="1"/>
        <v>0.51613132633282388</v>
      </c>
      <c r="K29" s="50">
        <f t="shared" si="0"/>
        <v>0.33015072140231111</v>
      </c>
      <c r="L29" s="50">
        <f>(SUM($B$2:B29)-SUM($D$2:D29))/SUM($B$2:B29)</f>
        <v>0.44844960001253403</v>
      </c>
      <c r="M29" s="40">
        <f t="shared" si="12"/>
        <v>264.1205771218489</v>
      </c>
      <c r="N29" s="40">
        <f t="shared" si="13"/>
        <v>525.20511550696256</v>
      </c>
      <c r="O29" s="40"/>
      <c r="P29" s="54">
        <f t="shared" si="14"/>
        <v>412.90506106625907</v>
      </c>
      <c r="Q29" s="54">
        <f>P29+Q28</f>
        <v>822.7740833957829</v>
      </c>
      <c r="R29" s="40"/>
      <c r="S29" s="65">
        <f>M29</f>
        <v>264.1205771218489</v>
      </c>
      <c r="T29" s="65"/>
      <c r="U29" s="58"/>
      <c r="V29" s="58"/>
      <c r="W29" s="58"/>
      <c r="X29" s="58"/>
      <c r="AE29" s="12">
        <f t="shared" si="8"/>
        <v>50</v>
      </c>
      <c r="AF29" s="12">
        <f t="shared" si="8"/>
        <v>100</v>
      </c>
      <c r="AG29" s="12">
        <f t="shared" si="8"/>
        <v>150</v>
      </c>
      <c r="AH29" s="12">
        <f t="shared" si="8"/>
        <v>200</v>
      </c>
      <c r="AI29" s="12">
        <f t="shared" si="8"/>
        <v>350</v>
      </c>
    </row>
    <row r="30" spans="1:38" x14ac:dyDescent="0.2">
      <c r="A30" s="12">
        <f t="shared" si="2"/>
        <v>68</v>
      </c>
      <c r="B30" s="40">
        <f t="shared" si="3"/>
        <v>800</v>
      </c>
      <c r="C30" s="48">
        <f t="shared" si="9"/>
        <v>384.08252695760291</v>
      </c>
      <c r="D30" s="48">
        <f>(D29-DC!$D$6)*((1+$W$5-$W$6)/(1+$W$4))+DC!$D$6</f>
        <v>532.86701090201302</v>
      </c>
      <c r="E30" s="40">
        <f t="shared" si="10"/>
        <v>800</v>
      </c>
      <c r="F30" s="40">
        <f t="shared" ref="F30:F47" si="15">C30</f>
        <v>384.08252695760291</v>
      </c>
      <c r="G30" s="40">
        <f t="shared" ref="G30:G48" si="16">D30</f>
        <v>532.86701090201302</v>
      </c>
      <c r="H30" s="40">
        <f t="shared" ref="H30:H48" si="17">E30</f>
        <v>800</v>
      </c>
      <c r="I30" s="40">
        <f t="shared" ref="I30:I47" si="18">G30</f>
        <v>532.86701090201302</v>
      </c>
      <c r="J30" s="50">
        <f t="shared" si="1"/>
        <v>0.5198968413029964</v>
      </c>
      <c r="K30" s="50">
        <f t="shared" si="0"/>
        <v>0.33391623637248374</v>
      </c>
      <c r="L30" s="50">
        <f>(SUM($B$2:B30)-SUM($D$2:D30))/SUM($B$2:B30)</f>
        <v>0.44450017368011852</v>
      </c>
      <c r="M30" s="40">
        <f t="shared" si="12"/>
        <v>267.13298909798698</v>
      </c>
      <c r="N30" s="40">
        <f t="shared" si="13"/>
        <v>792.33810460494954</v>
      </c>
      <c r="O30" s="40"/>
      <c r="P30" s="54">
        <f t="shared" si="14"/>
        <v>415.91747304239709</v>
      </c>
      <c r="Q30" s="54">
        <f t="shared" ref="Q30:Q48" si="19">P30+Q29</f>
        <v>1238.69155643818</v>
      </c>
      <c r="R30" s="40"/>
      <c r="S30" s="65">
        <f t="shared" ref="S30:S48" si="20">M30</f>
        <v>267.13298909798698</v>
      </c>
      <c r="T30" s="65"/>
      <c r="U30" s="58"/>
      <c r="V30" s="58"/>
      <c r="W30" s="58"/>
      <c r="X30" s="58"/>
      <c r="AE30" s="12">
        <f t="shared" si="8"/>
        <v>50</v>
      </c>
      <c r="AF30" s="12">
        <f t="shared" si="8"/>
        <v>100</v>
      </c>
      <c r="AG30" s="12">
        <f t="shared" si="8"/>
        <v>150</v>
      </c>
      <c r="AH30" s="12">
        <f t="shared" si="8"/>
        <v>200</v>
      </c>
      <c r="AI30" s="12">
        <f t="shared" si="8"/>
        <v>350</v>
      </c>
    </row>
    <row r="31" spans="1:38" x14ac:dyDescent="0.2">
      <c r="A31" s="12">
        <f t="shared" si="2"/>
        <v>69</v>
      </c>
      <c r="B31" s="40">
        <f t="shared" si="3"/>
        <v>800</v>
      </c>
      <c r="C31" s="48">
        <f t="shared" si="9"/>
        <v>381.09355787622081</v>
      </c>
      <c r="D31" s="48">
        <f>(D30-DC!$D$6)*((1+$W$5-$W$6)/(1+$W$4))+DC!$D$6</f>
        <v>529.87804182063087</v>
      </c>
      <c r="E31" s="40">
        <f t="shared" si="10"/>
        <v>800</v>
      </c>
      <c r="F31" s="40">
        <f t="shared" si="15"/>
        <v>381.09355787622081</v>
      </c>
      <c r="G31" s="40">
        <f t="shared" si="16"/>
        <v>529.87804182063087</v>
      </c>
      <c r="H31" s="40">
        <f t="shared" si="17"/>
        <v>800</v>
      </c>
      <c r="I31" s="40">
        <f t="shared" si="18"/>
        <v>529.87804182063087</v>
      </c>
      <c r="J31" s="50">
        <f t="shared" si="1"/>
        <v>0.52363305265472393</v>
      </c>
      <c r="K31" s="50">
        <f t="shared" si="0"/>
        <v>0.33765244772421144</v>
      </c>
      <c r="L31" s="50">
        <f>(SUM($B$2:B31)-SUM($D$2:D31))/SUM($B$2:B31)</f>
        <v>0.4409385828149216</v>
      </c>
      <c r="M31" s="40">
        <f t="shared" si="12"/>
        <v>270.12195817936913</v>
      </c>
      <c r="N31" s="40">
        <f t="shared" si="13"/>
        <v>1062.4600627843188</v>
      </c>
      <c r="O31" s="40"/>
      <c r="P31" s="54">
        <f t="shared" si="14"/>
        <v>418.90644212377919</v>
      </c>
      <c r="Q31" s="54">
        <f t="shared" si="19"/>
        <v>1657.5979985619592</v>
      </c>
      <c r="R31" s="40"/>
      <c r="S31" s="65">
        <f t="shared" si="20"/>
        <v>270.12195817936913</v>
      </c>
      <c r="T31" s="65"/>
      <c r="U31" s="58"/>
      <c r="V31" s="58"/>
      <c r="W31" s="58"/>
      <c r="X31" s="58"/>
      <c r="AE31" s="12">
        <f t="shared" si="8"/>
        <v>50</v>
      </c>
      <c r="AF31" s="12">
        <f t="shared" si="8"/>
        <v>100</v>
      </c>
      <c r="AG31" s="12">
        <f t="shared" si="8"/>
        <v>150</v>
      </c>
      <c r="AH31" s="12">
        <f t="shared" si="8"/>
        <v>200</v>
      </c>
      <c r="AI31" s="12">
        <f t="shared" si="8"/>
        <v>350</v>
      </c>
    </row>
    <row r="32" spans="1:38" x14ac:dyDescent="0.2">
      <c r="A32" s="12">
        <f t="shared" si="2"/>
        <v>70</v>
      </c>
      <c r="B32" s="40">
        <f t="shared" si="3"/>
        <v>800</v>
      </c>
      <c r="C32" s="48">
        <f t="shared" si="9"/>
        <v>378.12784925461597</v>
      </c>
      <c r="D32" s="48">
        <f>(D31-DC!$D$6)*((1+$W$5-$W$6)/(1+$W$4))+DC!$D$6</f>
        <v>526.91233319902597</v>
      </c>
      <c r="E32" s="40">
        <f t="shared" si="10"/>
        <v>800</v>
      </c>
      <c r="F32" s="40">
        <f t="shared" si="15"/>
        <v>378.12784925461597</v>
      </c>
      <c r="G32" s="40">
        <f t="shared" si="16"/>
        <v>526.91233319902597</v>
      </c>
      <c r="H32" s="40">
        <f t="shared" si="17"/>
        <v>800</v>
      </c>
      <c r="I32" s="40">
        <f t="shared" si="18"/>
        <v>526.91233319902597</v>
      </c>
      <c r="J32" s="50">
        <f t="shared" si="1"/>
        <v>0.52734018843173003</v>
      </c>
      <c r="K32" s="50">
        <f t="shared" si="0"/>
        <v>0.34135958350121753</v>
      </c>
      <c r="L32" s="50">
        <f>(SUM($B$2:B32)-SUM($D$2:D32))/SUM($B$2:B32)</f>
        <v>0.43772635703060853</v>
      </c>
      <c r="M32" s="40">
        <f t="shared" si="12"/>
        <v>273.08766680097403</v>
      </c>
      <c r="N32" s="40">
        <f t="shared" si="13"/>
        <v>1335.5477295852929</v>
      </c>
      <c r="O32" s="40"/>
      <c r="P32" s="54">
        <f t="shared" si="14"/>
        <v>421.87215074538403</v>
      </c>
      <c r="Q32" s="54">
        <f t="shared" si="19"/>
        <v>2079.4701493073435</v>
      </c>
      <c r="R32" s="40"/>
      <c r="S32" s="65">
        <f t="shared" si="20"/>
        <v>273.08766680097403</v>
      </c>
      <c r="T32" s="65"/>
      <c r="U32" s="58"/>
      <c r="V32" s="58"/>
      <c r="W32" s="58"/>
      <c r="X32" s="58"/>
      <c r="AE32" s="12">
        <f t="shared" si="8"/>
        <v>50</v>
      </c>
      <c r="AF32" s="12">
        <f t="shared" si="8"/>
        <v>100</v>
      </c>
      <c r="AG32" s="12">
        <f t="shared" si="8"/>
        <v>150</v>
      </c>
      <c r="AH32" s="12">
        <f t="shared" si="8"/>
        <v>200</v>
      </c>
      <c r="AI32" s="12">
        <f t="shared" si="8"/>
        <v>350</v>
      </c>
      <c r="AL32" s="12">
        <v>1100</v>
      </c>
    </row>
    <row r="33" spans="1:38" x14ac:dyDescent="0.2">
      <c r="A33" s="12">
        <f t="shared" si="2"/>
        <v>71</v>
      </c>
      <c r="B33" s="40">
        <f t="shared" si="3"/>
        <v>800</v>
      </c>
      <c r="C33" s="48">
        <f t="shared" si="9"/>
        <v>375.18522007753728</v>
      </c>
      <c r="D33" s="48">
        <f>(D32-DC!$D$6)*((1+$W$5-$W$6)/(1+$W$4))+DC!$D$6</f>
        <v>523.96970402194722</v>
      </c>
      <c r="E33" s="40">
        <f t="shared" si="10"/>
        <v>800</v>
      </c>
      <c r="F33" s="40">
        <f t="shared" si="15"/>
        <v>375.18522007753728</v>
      </c>
      <c r="G33" s="40">
        <f t="shared" si="16"/>
        <v>523.96970402194722</v>
      </c>
      <c r="H33" s="40">
        <f t="shared" si="17"/>
        <v>800</v>
      </c>
      <c r="I33" s="40">
        <f t="shared" si="18"/>
        <v>523.96970402194722</v>
      </c>
      <c r="J33" s="50">
        <f t="shared" si="1"/>
        <v>0.53101847490307841</v>
      </c>
      <c r="K33" s="50">
        <f t="shared" si="0"/>
        <v>0.34503786997256597</v>
      </c>
      <c r="L33" s="50">
        <f>(SUM($B$2:B33)-SUM($D$2:D33))/SUM($B$2:B33)</f>
        <v>0.43482984181004469</v>
      </c>
      <c r="M33" s="40">
        <f t="shared" si="12"/>
        <v>276.03029597805278</v>
      </c>
      <c r="N33" s="40">
        <f t="shared" si="13"/>
        <v>1611.5780255633458</v>
      </c>
      <c r="O33" s="40"/>
      <c r="P33" s="54">
        <f t="shared" si="14"/>
        <v>424.81477992246272</v>
      </c>
      <c r="Q33" s="54">
        <f t="shared" si="19"/>
        <v>2504.284929229806</v>
      </c>
      <c r="R33" s="40"/>
      <c r="S33" s="65">
        <f t="shared" si="20"/>
        <v>276.03029597805278</v>
      </c>
      <c r="T33" s="65"/>
      <c r="U33" s="58"/>
      <c r="V33" s="58"/>
      <c r="W33" s="58"/>
      <c r="X33" s="58"/>
      <c r="AE33" s="12">
        <f t="shared" si="8"/>
        <v>50</v>
      </c>
      <c r="AF33" s="12">
        <f t="shared" si="8"/>
        <v>100</v>
      </c>
      <c r="AG33" s="12">
        <f t="shared" si="8"/>
        <v>150</v>
      </c>
      <c r="AH33" s="12">
        <f t="shared" si="8"/>
        <v>200</v>
      </c>
      <c r="AI33" s="12">
        <f t="shared" si="8"/>
        <v>350</v>
      </c>
      <c r="AL33" s="12">
        <f>AL32</f>
        <v>1100</v>
      </c>
    </row>
    <row r="34" spans="1:38" x14ac:dyDescent="0.2">
      <c r="A34" s="12">
        <f t="shared" si="2"/>
        <v>72</v>
      </c>
      <c r="B34" s="40">
        <f t="shared" si="3"/>
        <v>800</v>
      </c>
      <c r="C34" s="48">
        <f t="shared" si="9"/>
        <v>372.2654907384125</v>
      </c>
      <c r="D34" s="48">
        <f>(D33-DC!$D$6)*((1+$W$5-$W$6)/(1+$W$4))+DC!$D$6</f>
        <v>521.04997468282238</v>
      </c>
      <c r="E34" s="40">
        <f t="shared" si="10"/>
        <v>800</v>
      </c>
      <c r="F34" s="40">
        <f t="shared" si="15"/>
        <v>372.2654907384125</v>
      </c>
      <c r="G34" s="40">
        <f t="shared" si="16"/>
        <v>521.04997468282238</v>
      </c>
      <c r="H34" s="40">
        <f t="shared" si="17"/>
        <v>800</v>
      </c>
      <c r="I34" s="40">
        <f t="shared" si="18"/>
        <v>521.04997468282238</v>
      </c>
      <c r="J34" s="50">
        <f t="shared" si="1"/>
        <v>0.53466813657698442</v>
      </c>
      <c r="K34" s="50">
        <f t="shared" ref="K34:K62" si="21">(B34-D34)/B34</f>
        <v>0.34868753164647204</v>
      </c>
      <c r="L34" s="50">
        <f>(SUM($B$2:B34)-SUM($D$2:D34))/SUM($B$2:B34)</f>
        <v>0.4322194687747849</v>
      </c>
      <c r="M34" s="40">
        <f t="shared" si="12"/>
        <v>278.95002531717762</v>
      </c>
      <c r="N34" s="40">
        <f t="shared" si="13"/>
        <v>1890.5280508805236</v>
      </c>
      <c r="O34" s="40"/>
      <c r="P34" s="54">
        <f t="shared" si="14"/>
        <v>427.7345092615875</v>
      </c>
      <c r="Q34" s="54">
        <f t="shared" si="19"/>
        <v>2932.0194384913934</v>
      </c>
      <c r="R34" s="40"/>
      <c r="S34" s="65">
        <f t="shared" si="20"/>
        <v>278.95002531717762</v>
      </c>
      <c r="T34" s="65"/>
      <c r="U34" s="58"/>
      <c r="V34" s="58"/>
      <c r="W34" s="58"/>
      <c r="X34" s="58"/>
      <c r="AE34" s="12">
        <f t="shared" si="8"/>
        <v>50</v>
      </c>
      <c r="AF34" s="12">
        <f t="shared" si="8"/>
        <v>100</v>
      </c>
      <c r="AG34" s="12">
        <f t="shared" si="8"/>
        <v>150</v>
      </c>
      <c r="AH34" s="12">
        <f t="shared" si="8"/>
        <v>200</v>
      </c>
      <c r="AI34" s="12">
        <f t="shared" si="8"/>
        <v>350</v>
      </c>
      <c r="AL34" s="12">
        <f t="shared" ref="AL34:AL42" si="22">AL33</f>
        <v>1100</v>
      </c>
    </row>
    <row r="35" spans="1:38" x14ac:dyDescent="0.2">
      <c r="A35" s="12">
        <f t="shared" si="2"/>
        <v>73</v>
      </c>
      <c r="B35" s="40">
        <f t="shared" si="3"/>
        <v>800</v>
      </c>
      <c r="C35" s="48">
        <f t="shared" si="9"/>
        <v>369.36848302838592</v>
      </c>
      <c r="D35" s="48">
        <f>(D34-DC!$D$6)*((1+$W$5-$W$6)/(1+$W$4))+DC!$D$6</f>
        <v>518.15296697279575</v>
      </c>
      <c r="E35" s="40">
        <f t="shared" si="10"/>
        <v>800</v>
      </c>
      <c r="F35" s="40">
        <f t="shared" si="15"/>
        <v>369.36848302838592</v>
      </c>
      <c r="G35" s="40">
        <f t="shared" si="16"/>
        <v>518.15296697279575</v>
      </c>
      <c r="H35" s="40">
        <f t="shared" si="17"/>
        <v>800</v>
      </c>
      <c r="I35" s="40">
        <f t="shared" si="18"/>
        <v>518.15296697279575</v>
      </c>
      <c r="J35" s="50">
        <f t="shared" si="1"/>
        <v>0.53828939621451755</v>
      </c>
      <c r="K35" s="50">
        <f t="shared" si="21"/>
        <v>0.35230879128400533</v>
      </c>
      <c r="L35" s="50">
        <f>(SUM($B$2:B35)-SUM($D$2:D35))/SUM($B$2:B35)</f>
        <v>0.42986915473093845</v>
      </c>
      <c r="M35" s="40">
        <f t="shared" si="12"/>
        <v>281.84703302720425</v>
      </c>
      <c r="N35" s="40">
        <f t="shared" si="13"/>
        <v>2172.3750839077279</v>
      </c>
      <c r="O35" s="40"/>
      <c r="P35" s="54">
        <f t="shared" si="14"/>
        <v>430.63151697161408</v>
      </c>
      <c r="Q35" s="54">
        <f t="shared" si="19"/>
        <v>3362.6509554630074</v>
      </c>
      <c r="R35" s="40"/>
      <c r="S35" s="65">
        <f t="shared" si="20"/>
        <v>281.84703302720425</v>
      </c>
      <c r="T35" s="65"/>
      <c r="U35" s="58"/>
      <c r="V35" s="58"/>
      <c r="W35" s="58"/>
      <c r="X35" s="58"/>
      <c r="AE35" s="12">
        <f t="shared" si="8"/>
        <v>50</v>
      </c>
      <c r="AF35" s="12">
        <f t="shared" si="8"/>
        <v>100</v>
      </c>
      <c r="AG35" s="12">
        <f t="shared" si="8"/>
        <v>150</v>
      </c>
      <c r="AH35" s="12">
        <f t="shared" si="8"/>
        <v>200</v>
      </c>
      <c r="AI35" s="12">
        <f t="shared" si="8"/>
        <v>350</v>
      </c>
      <c r="AL35" s="12">
        <f t="shared" si="22"/>
        <v>1100</v>
      </c>
    </row>
    <row r="36" spans="1:38" x14ac:dyDescent="0.2">
      <c r="A36" s="12">
        <f t="shared" si="2"/>
        <v>74</v>
      </c>
      <c r="B36" s="40">
        <f t="shared" si="3"/>
        <v>800</v>
      </c>
      <c r="C36" s="48">
        <f t="shared" si="9"/>
        <v>366.4940201254413</v>
      </c>
      <c r="D36" s="48">
        <f>(D35-DC!$D$6)*((1+$W$5-$W$6)/(1+$W$4))+DC!$D$6</f>
        <v>515.27850406985112</v>
      </c>
      <c r="E36" s="40">
        <f t="shared" si="10"/>
        <v>800</v>
      </c>
      <c r="F36" s="40">
        <f t="shared" si="15"/>
        <v>366.4940201254413</v>
      </c>
      <c r="G36" s="40">
        <f t="shared" si="16"/>
        <v>515.27850406985112</v>
      </c>
      <c r="H36" s="40">
        <f t="shared" si="17"/>
        <v>800</v>
      </c>
      <c r="I36" s="40">
        <f t="shared" si="18"/>
        <v>515.27850406985112</v>
      </c>
      <c r="J36" s="50">
        <f t="shared" si="1"/>
        <v>0.5418824748431984</v>
      </c>
      <c r="K36" s="50">
        <f t="shared" si="21"/>
        <v>0.35590186991268608</v>
      </c>
      <c r="L36" s="50">
        <f>(SUM($B$2:B36)-SUM($D$2:D36))/SUM($B$2:B36)</f>
        <v>0.42775580373613126</v>
      </c>
      <c r="M36" s="40">
        <f t="shared" si="12"/>
        <v>284.72149593014888</v>
      </c>
      <c r="N36" s="40">
        <f t="shared" si="13"/>
        <v>2457.0965798378766</v>
      </c>
      <c r="O36" s="40"/>
      <c r="P36" s="54">
        <f t="shared" si="14"/>
        <v>433.5059798745587</v>
      </c>
      <c r="Q36" s="54">
        <f t="shared" si="19"/>
        <v>3796.1569353375662</v>
      </c>
      <c r="R36" s="40"/>
      <c r="S36" s="65">
        <f t="shared" si="20"/>
        <v>284.72149593014888</v>
      </c>
      <c r="T36" s="65"/>
      <c r="U36" s="58"/>
      <c r="V36" s="58"/>
      <c r="W36" s="58"/>
      <c r="X36" s="58"/>
      <c r="AE36" s="12">
        <f t="shared" ref="AE36:AI51" si="23">AE35</f>
        <v>50</v>
      </c>
      <c r="AF36" s="12">
        <f t="shared" si="23"/>
        <v>100</v>
      </c>
      <c r="AG36" s="12">
        <f t="shared" si="23"/>
        <v>150</v>
      </c>
      <c r="AH36" s="12">
        <f t="shared" si="23"/>
        <v>200</v>
      </c>
      <c r="AI36" s="12">
        <f t="shared" si="23"/>
        <v>350</v>
      </c>
      <c r="AL36" s="12">
        <f t="shared" si="22"/>
        <v>1100</v>
      </c>
    </row>
    <row r="37" spans="1:38" x14ac:dyDescent="0.2">
      <c r="A37" s="12">
        <f t="shared" si="2"/>
        <v>75</v>
      </c>
      <c r="B37" s="40">
        <f t="shared" si="3"/>
        <v>800</v>
      </c>
      <c r="C37" s="48">
        <f t="shared" si="9"/>
        <v>363.64192658360906</v>
      </c>
      <c r="D37" s="48">
        <f>(D36-DC!$D$6)*((1+$W$5-$W$6)/(1+$W$4))+DC!$D$6</f>
        <v>512.42641052801889</v>
      </c>
      <c r="E37" s="40">
        <f t="shared" si="10"/>
        <v>800</v>
      </c>
      <c r="F37" s="40">
        <f t="shared" si="15"/>
        <v>363.64192658360906</v>
      </c>
      <c r="G37" s="40">
        <f t="shared" si="16"/>
        <v>512.42641052801889</v>
      </c>
      <c r="H37" s="40">
        <f t="shared" si="17"/>
        <v>800</v>
      </c>
      <c r="I37" s="40">
        <f t="shared" si="18"/>
        <v>512.42641052801889</v>
      </c>
      <c r="J37" s="50">
        <f t="shared" si="1"/>
        <v>0.54544759177048863</v>
      </c>
      <c r="K37" s="50">
        <f t="shared" si="21"/>
        <v>0.35946698683997641</v>
      </c>
      <c r="L37" s="50">
        <f>(SUM($B$2:B37)-SUM($D$2:D37))/SUM($B$2:B37)</f>
        <v>0.42585889215568246</v>
      </c>
      <c r="M37" s="40">
        <f t="shared" si="12"/>
        <v>287.57358947198111</v>
      </c>
      <c r="N37" s="40">
        <f t="shared" si="13"/>
        <v>2744.6701693098576</v>
      </c>
      <c r="O37" s="40"/>
      <c r="P37" s="54">
        <f t="shared" si="14"/>
        <v>436.35807341639094</v>
      </c>
      <c r="Q37" s="54">
        <f t="shared" si="19"/>
        <v>4232.5150087539569</v>
      </c>
      <c r="R37" s="40"/>
      <c r="S37" s="65">
        <f t="shared" si="20"/>
        <v>287.57358947198111</v>
      </c>
      <c r="T37" s="65"/>
      <c r="U37" s="58"/>
      <c r="V37" s="58"/>
      <c r="W37" s="58"/>
      <c r="X37" s="58"/>
      <c r="AE37" s="12">
        <f t="shared" si="23"/>
        <v>50</v>
      </c>
      <c r="AF37" s="12">
        <f t="shared" si="23"/>
        <v>100</v>
      </c>
      <c r="AG37" s="12">
        <f t="shared" si="23"/>
        <v>150</v>
      </c>
      <c r="AH37" s="12">
        <f t="shared" si="23"/>
        <v>200</v>
      </c>
      <c r="AI37" s="12">
        <f t="shared" si="23"/>
        <v>350</v>
      </c>
      <c r="AL37" s="12">
        <f>AL36</f>
        <v>1100</v>
      </c>
    </row>
    <row r="38" spans="1:38" x14ac:dyDescent="0.2">
      <c r="A38" s="12">
        <f t="shared" si="2"/>
        <v>76</v>
      </c>
      <c r="B38" s="40">
        <f t="shared" si="3"/>
        <v>800</v>
      </c>
      <c r="C38" s="48">
        <f t="shared" si="9"/>
        <v>360.81202832225802</v>
      </c>
      <c r="D38" s="48">
        <f>(D37-DC!$D$6)*((1+$W$5-$W$6)/(1+$W$4))+DC!$D$6</f>
        <v>509.59651226666779</v>
      </c>
      <c r="E38" s="40">
        <f t="shared" si="10"/>
        <v>800</v>
      </c>
      <c r="F38" s="40">
        <f t="shared" si="15"/>
        <v>360.81202832225802</v>
      </c>
      <c r="G38" s="40">
        <f t="shared" si="16"/>
        <v>509.59651226666779</v>
      </c>
      <c r="H38" s="40">
        <f t="shared" si="17"/>
        <v>800</v>
      </c>
      <c r="I38" s="40">
        <f t="shared" si="18"/>
        <v>509.59651226666779</v>
      </c>
      <c r="J38" s="50">
        <f t="shared" si="1"/>
        <v>0.54898496459717749</v>
      </c>
      <c r="K38" s="50">
        <f t="shared" si="21"/>
        <v>0.36300435966666528</v>
      </c>
      <c r="L38" s="50">
        <f>(SUM($B$2:B38)-SUM($D$2:D38))/SUM($B$2:B38)</f>
        <v>0.42416012100733064</v>
      </c>
      <c r="M38" s="40">
        <f t="shared" si="12"/>
        <v>290.40348773333221</v>
      </c>
      <c r="N38" s="40">
        <f t="shared" ref="N38:N61" si="24">M38+N37</f>
        <v>3035.07365704319</v>
      </c>
      <c r="O38" s="40"/>
      <c r="P38" s="54">
        <f t="shared" si="14"/>
        <v>439.18797167774198</v>
      </c>
      <c r="Q38" s="54">
        <f t="shared" si="19"/>
        <v>4671.702980431699</v>
      </c>
      <c r="R38" s="40"/>
      <c r="S38" s="65">
        <f t="shared" si="20"/>
        <v>290.40348773333221</v>
      </c>
      <c r="T38" s="65"/>
      <c r="U38" s="58"/>
      <c r="V38" s="58"/>
      <c r="W38" s="58"/>
      <c r="X38" s="58"/>
      <c r="AE38" s="12">
        <f t="shared" si="23"/>
        <v>50</v>
      </c>
      <c r="AF38" s="12">
        <f t="shared" si="23"/>
        <v>100</v>
      </c>
      <c r="AG38" s="12">
        <f t="shared" si="23"/>
        <v>150</v>
      </c>
      <c r="AH38" s="12">
        <f t="shared" si="23"/>
        <v>200</v>
      </c>
      <c r="AI38" s="12">
        <f t="shared" si="23"/>
        <v>350</v>
      </c>
      <c r="AL38" s="12">
        <f t="shared" si="22"/>
        <v>1100</v>
      </c>
    </row>
    <row r="39" spans="1:38" x14ac:dyDescent="0.2">
      <c r="A39" s="12">
        <f t="shared" si="2"/>
        <v>77</v>
      </c>
      <c r="B39" s="40">
        <f t="shared" si="3"/>
        <v>800</v>
      </c>
      <c r="C39" s="48">
        <f t="shared" si="9"/>
        <v>358.00415261547005</v>
      </c>
      <c r="D39" s="48">
        <f>(D38-DC!$D$6)*((1+$W$5-$W$6)/(1+$W$4))+DC!$D$6</f>
        <v>506.78863655987982</v>
      </c>
      <c r="E39" s="40">
        <f t="shared" si="10"/>
        <v>800</v>
      </c>
      <c r="F39" s="40">
        <f t="shared" si="15"/>
        <v>358.00415261547005</v>
      </c>
      <c r="G39" s="40">
        <f t="shared" si="16"/>
        <v>506.78863655987982</v>
      </c>
      <c r="H39" s="40">
        <f t="shared" si="17"/>
        <v>800</v>
      </c>
      <c r="I39" s="40">
        <f t="shared" si="18"/>
        <v>506.78863655987982</v>
      </c>
      <c r="J39" s="50">
        <f t="shared" si="1"/>
        <v>0.55249480923066241</v>
      </c>
      <c r="K39" s="50">
        <f t="shared" si="21"/>
        <v>0.36651420430015025</v>
      </c>
      <c r="L39" s="50">
        <f>(SUM($B$2:B39)-SUM($D$2:D39))/SUM($B$2:B39)</f>
        <v>0.42264312319924702</v>
      </c>
      <c r="M39" s="40">
        <f t="shared" si="12"/>
        <v>293.21136344012018</v>
      </c>
      <c r="N39" s="40">
        <f t="shared" si="24"/>
        <v>3328.2850204833103</v>
      </c>
      <c r="O39" s="40"/>
      <c r="P39" s="54">
        <f t="shared" si="14"/>
        <v>441.99584738452995</v>
      </c>
      <c r="Q39" s="54">
        <f t="shared" si="19"/>
        <v>5113.6988278162289</v>
      </c>
      <c r="R39" s="40"/>
      <c r="S39" s="65">
        <f t="shared" si="20"/>
        <v>293.21136344012018</v>
      </c>
      <c r="T39" s="65"/>
      <c r="U39" s="58"/>
      <c r="V39" s="58"/>
      <c r="W39" s="58"/>
      <c r="X39" s="58"/>
      <c r="AE39" s="12">
        <f t="shared" si="23"/>
        <v>50</v>
      </c>
      <c r="AF39" s="12">
        <f t="shared" si="23"/>
        <v>100</v>
      </c>
      <c r="AG39" s="12">
        <f t="shared" si="23"/>
        <v>150</v>
      </c>
      <c r="AH39" s="12">
        <f t="shared" si="23"/>
        <v>200</v>
      </c>
      <c r="AI39" s="12">
        <f t="shared" si="23"/>
        <v>350</v>
      </c>
      <c r="AL39" s="12">
        <f t="shared" si="22"/>
        <v>1100</v>
      </c>
    </row>
    <row r="40" spans="1:38" x14ac:dyDescent="0.2">
      <c r="A40" s="12">
        <f t="shared" si="2"/>
        <v>78</v>
      </c>
      <c r="B40" s="40">
        <f t="shared" si="3"/>
        <v>800</v>
      </c>
      <c r="C40" s="48">
        <f t="shared" si="9"/>
        <v>355.21812808149753</v>
      </c>
      <c r="D40" s="48">
        <f>(D39-DC!$D$6)*((1+$W$5-$W$6)/(1+$W$4))+DC!$D$6</f>
        <v>504.0026120259073</v>
      </c>
      <c r="E40" s="40">
        <f t="shared" si="10"/>
        <v>800</v>
      </c>
      <c r="F40" s="40">
        <f t="shared" si="15"/>
        <v>355.21812808149753</v>
      </c>
      <c r="G40" s="40">
        <f t="shared" si="16"/>
        <v>504.0026120259073</v>
      </c>
      <c r="H40" s="40">
        <f t="shared" si="17"/>
        <v>800</v>
      </c>
      <c r="I40" s="40">
        <f t="shared" si="18"/>
        <v>504.0026120259073</v>
      </c>
      <c r="J40" s="50">
        <f t="shared" si="1"/>
        <v>0.55597733989812814</v>
      </c>
      <c r="K40" s="50">
        <f t="shared" si="21"/>
        <v>0.36999673496761587</v>
      </c>
      <c r="L40" s="50">
        <f>(SUM($B$2:B40)-SUM($D$2:D40))/SUM($B$2:B40)</f>
        <v>0.42129321580869239</v>
      </c>
      <c r="M40" s="40">
        <f t="shared" si="12"/>
        <v>295.9973879740927</v>
      </c>
      <c r="N40" s="40">
        <f t="shared" si="24"/>
        <v>3624.2824084574031</v>
      </c>
      <c r="O40" s="40"/>
      <c r="P40" s="54">
        <f t="shared" si="14"/>
        <v>444.78187191850247</v>
      </c>
      <c r="Q40" s="54">
        <f t="shared" si="19"/>
        <v>5558.4806997347314</v>
      </c>
      <c r="R40" s="40"/>
      <c r="S40" s="65">
        <f t="shared" si="20"/>
        <v>295.9973879740927</v>
      </c>
      <c r="T40" s="65"/>
      <c r="U40" s="58"/>
      <c r="V40" s="58"/>
      <c r="W40" s="58"/>
      <c r="X40" s="58"/>
      <c r="AE40" s="12">
        <f t="shared" si="23"/>
        <v>50</v>
      </c>
      <c r="AF40" s="12">
        <f t="shared" si="23"/>
        <v>100</v>
      </c>
      <c r="AG40" s="12">
        <f t="shared" si="23"/>
        <v>150</v>
      </c>
      <c r="AH40" s="12">
        <f t="shared" si="23"/>
        <v>200</v>
      </c>
      <c r="AI40" s="12">
        <f t="shared" si="23"/>
        <v>350</v>
      </c>
      <c r="AL40" s="12">
        <f t="shared" si="22"/>
        <v>1100</v>
      </c>
    </row>
    <row r="41" spans="1:38" x14ac:dyDescent="0.2">
      <c r="A41" s="12">
        <f t="shared" si="2"/>
        <v>79</v>
      </c>
      <c r="B41" s="40">
        <f t="shared" si="3"/>
        <v>800</v>
      </c>
      <c r="C41" s="48">
        <f t="shared" si="9"/>
        <v>352.45378467230302</v>
      </c>
      <c r="D41" s="48">
        <f>(D40-DC!$D$6)*((1+$W$5-$W$6)/(1+$W$4))+DC!$D$6</f>
        <v>501.23826861671273</v>
      </c>
      <c r="E41" s="40">
        <f t="shared" si="10"/>
        <v>800</v>
      </c>
      <c r="F41" s="40">
        <f t="shared" si="15"/>
        <v>352.45378467230302</v>
      </c>
      <c r="G41" s="40">
        <f t="shared" si="16"/>
        <v>501.23826861671273</v>
      </c>
      <c r="H41" s="40">
        <f t="shared" si="17"/>
        <v>800</v>
      </c>
      <c r="I41" s="40">
        <f t="shared" si="18"/>
        <v>501.23826861671273</v>
      </c>
      <c r="J41" s="50">
        <f t="shared" si="1"/>
        <v>0.55943276915962126</v>
      </c>
      <c r="K41" s="50">
        <f t="shared" si="21"/>
        <v>0.3734521642291091</v>
      </c>
      <c r="L41" s="50">
        <f>(SUM($B$2:B41)-SUM($D$2:D41))/SUM($B$2:B41)</f>
        <v>0.42009718951920283</v>
      </c>
      <c r="M41" s="40">
        <f t="shared" si="12"/>
        <v>298.76173138328727</v>
      </c>
      <c r="N41" s="40">
        <f t="shared" si="24"/>
        <v>3923.0441398406901</v>
      </c>
      <c r="O41" s="40"/>
      <c r="P41" s="54">
        <f t="shared" si="14"/>
        <v>447.54621532769698</v>
      </c>
      <c r="Q41" s="54">
        <f t="shared" si="19"/>
        <v>6006.0269150624281</v>
      </c>
      <c r="R41" s="40"/>
      <c r="S41" s="65">
        <f t="shared" si="20"/>
        <v>298.76173138328727</v>
      </c>
      <c r="T41" s="65"/>
      <c r="U41" s="58"/>
      <c r="V41" s="58"/>
      <c r="W41" s="58"/>
      <c r="X41" s="58"/>
      <c r="AE41" s="12">
        <f t="shared" si="23"/>
        <v>50</v>
      </c>
      <c r="AF41" s="12">
        <f t="shared" si="23"/>
        <v>100</v>
      </c>
      <c r="AG41" s="12">
        <f t="shared" si="23"/>
        <v>150</v>
      </c>
      <c r="AH41" s="12">
        <f t="shared" si="23"/>
        <v>200</v>
      </c>
      <c r="AI41" s="12">
        <f t="shared" si="23"/>
        <v>350</v>
      </c>
      <c r="AL41" s="12">
        <f t="shared" si="22"/>
        <v>1100</v>
      </c>
    </row>
    <row r="42" spans="1:38" x14ac:dyDescent="0.2">
      <c r="A42" s="12">
        <f t="shared" si="2"/>
        <v>80</v>
      </c>
      <c r="B42" s="40">
        <f t="shared" si="3"/>
        <v>800</v>
      </c>
      <c r="C42" s="48">
        <f t="shared" si="9"/>
        <v>349.71095366318002</v>
      </c>
      <c r="D42" s="48">
        <f>(D41-DC!$D$6)*((1+$W$5-$W$6)/(1+$W$4))+DC!$D$6</f>
        <v>498.49543760758968</v>
      </c>
      <c r="E42" s="40">
        <f t="shared" si="10"/>
        <v>800</v>
      </c>
      <c r="F42" s="40">
        <f t="shared" si="15"/>
        <v>349.71095366318002</v>
      </c>
      <c r="G42" s="40">
        <f t="shared" si="16"/>
        <v>498.49543760758968</v>
      </c>
      <c r="H42" s="40">
        <f t="shared" si="17"/>
        <v>800</v>
      </c>
      <c r="I42" s="40">
        <f t="shared" si="18"/>
        <v>498.49543760758968</v>
      </c>
      <c r="J42" s="50">
        <f t="shared" si="1"/>
        <v>0.56286130792102496</v>
      </c>
      <c r="K42" s="50">
        <f t="shared" si="21"/>
        <v>0.37688070299051291</v>
      </c>
      <c r="L42" s="50">
        <f>(SUM($B$2:B42)-SUM($D$2:D42))/SUM($B$2:B42)</f>
        <v>0.41904312887216161</v>
      </c>
      <c r="M42" s="40">
        <f t="shared" si="12"/>
        <v>301.50456239241032</v>
      </c>
      <c r="N42" s="40">
        <f t="shared" si="24"/>
        <v>4224.5487022331008</v>
      </c>
      <c r="O42" s="40"/>
      <c r="P42" s="54">
        <f t="shared" si="14"/>
        <v>450.28904633681998</v>
      </c>
      <c r="Q42" s="54">
        <f t="shared" si="19"/>
        <v>6456.3159613992484</v>
      </c>
      <c r="R42" s="40"/>
      <c r="S42" s="65">
        <f t="shared" si="20"/>
        <v>301.50456239241032</v>
      </c>
      <c r="T42" s="65"/>
      <c r="U42" s="58"/>
      <c r="V42" s="58"/>
      <c r="W42" s="58"/>
      <c r="X42" s="58"/>
      <c r="AE42" s="12">
        <f t="shared" si="23"/>
        <v>50</v>
      </c>
      <c r="AF42" s="12">
        <f t="shared" si="23"/>
        <v>100</v>
      </c>
      <c r="AG42" s="12">
        <f t="shared" si="23"/>
        <v>150</v>
      </c>
      <c r="AH42" s="12">
        <f t="shared" si="23"/>
        <v>200</v>
      </c>
      <c r="AI42" s="12">
        <f t="shared" si="23"/>
        <v>350</v>
      </c>
      <c r="AL42" s="12">
        <f t="shared" si="22"/>
        <v>1100</v>
      </c>
    </row>
    <row r="43" spans="1:38" x14ac:dyDescent="0.2">
      <c r="A43" s="12">
        <f t="shared" si="2"/>
        <v>81</v>
      </c>
      <c r="B43" s="40">
        <f t="shared" si="3"/>
        <v>800</v>
      </c>
      <c r="C43" s="48">
        <f t="shared" si="9"/>
        <v>346.98946764245488</v>
      </c>
      <c r="D43" s="48">
        <f>(D42-DC!$D$6)*((1+$W$5-$W$6)/(1+$W$4))+DC!$D$6</f>
        <v>495.77395158686454</v>
      </c>
      <c r="E43" s="40">
        <f t="shared" si="10"/>
        <v>800</v>
      </c>
      <c r="F43" s="40">
        <f t="shared" si="15"/>
        <v>346.98946764245488</v>
      </c>
      <c r="G43" s="40">
        <f t="shared" si="16"/>
        <v>495.77395158686454</v>
      </c>
      <c r="H43" s="40">
        <f t="shared" si="17"/>
        <v>800</v>
      </c>
      <c r="I43" s="40">
        <f t="shared" si="18"/>
        <v>495.77395158686454</v>
      </c>
      <c r="J43" s="50">
        <f t="shared" si="1"/>
        <v>0.56626316544693145</v>
      </c>
      <c r="K43" s="50">
        <f t="shared" si="21"/>
        <v>0.38028256051641934</v>
      </c>
      <c r="L43" s="50">
        <f>(SUM($B$2:B43)-SUM($D$2:D43))/SUM($B$2:B43)</f>
        <v>0.41812025819702492</v>
      </c>
      <c r="M43" s="40">
        <f t="shared" si="12"/>
        <v>304.22604841313546</v>
      </c>
      <c r="N43" s="40">
        <f t="shared" si="24"/>
        <v>4528.7747506462365</v>
      </c>
      <c r="O43" s="40"/>
      <c r="P43" s="54">
        <f t="shared" si="14"/>
        <v>453.01053235754512</v>
      </c>
      <c r="Q43" s="54">
        <f t="shared" si="19"/>
        <v>6909.3264937567938</v>
      </c>
      <c r="R43" s="40"/>
      <c r="S43" s="65">
        <f t="shared" si="20"/>
        <v>304.22604841313546</v>
      </c>
      <c r="T43" s="65"/>
      <c r="U43" s="58"/>
      <c r="V43" s="58"/>
      <c r="W43" s="58"/>
      <c r="X43" s="58"/>
      <c r="AE43" s="12">
        <f t="shared" si="23"/>
        <v>50</v>
      </c>
      <c r="AF43" s="12">
        <f t="shared" si="23"/>
        <v>100</v>
      </c>
      <c r="AG43" s="12">
        <f t="shared" si="23"/>
        <v>150</v>
      </c>
      <c r="AH43" s="12">
        <f t="shared" si="23"/>
        <v>200</v>
      </c>
      <c r="AI43" s="12">
        <f t="shared" si="23"/>
        <v>350</v>
      </c>
    </row>
    <row r="44" spans="1:38" x14ac:dyDescent="0.2">
      <c r="A44" s="12">
        <f t="shared" si="2"/>
        <v>82</v>
      </c>
      <c r="B44" s="40">
        <f t="shared" si="3"/>
        <v>800</v>
      </c>
      <c r="C44" s="48">
        <f t="shared" si="9"/>
        <v>344.2891605012685</v>
      </c>
      <c r="D44" s="48">
        <f>(D43-DC!$D$6)*((1+$W$5-$W$6)/(1+$W$4))+DC!$D$6</f>
        <v>493.07364444567816</v>
      </c>
      <c r="E44" s="40">
        <f t="shared" si="10"/>
        <v>800</v>
      </c>
      <c r="F44" s="40">
        <f t="shared" si="15"/>
        <v>344.2891605012685</v>
      </c>
      <c r="G44" s="40">
        <f t="shared" si="16"/>
        <v>493.07364444567816</v>
      </c>
      <c r="H44" s="40">
        <f t="shared" si="17"/>
        <v>800</v>
      </c>
      <c r="I44" s="40">
        <f t="shared" si="18"/>
        <v>493.07364444567816</v>
      </c>
      <c r="J44" s="50">
        <f t="shared" si="1"/>
        <v>0.5696385493734144</v>
      </c>
      <c r="K44" s="50">
        <f t="shared" si="21"/>
        <v>0.3836579444429023</v>
      </c>
      <c r="L44" s="50">
        <f>(SUM($B$2:B44)-SUM($D$2:D44))/SUM($B$2:B44)</f>
        <v>0.41731880903995228</v>
      </c>
      <c r="M44" s="40">
        <f t="shared" si="12"/>
        <v>306.92635555432184</v>
      </c>
      <c r="N44" s="40">
        <f t="shared" si="24"/>
        <v>4835.7011062005586</v>
      </c>
      <c r="O44" s="40"/>
      <c r="P44" s="54">
        <f t="shared" si="14"/>
        <v>455.7108394987315</v>
      </c>
      <c r="Q44" s="54">
        <f t="shared" si="19"/>
        <v>7365.0373332555255</v>
      </c>
      <c r="R44" s="40"/>
      <c r="S44" s="65">
        <f t="shared" si="20"/>
        <v>306.92635555432184</v>
      </c>
      <c r="T44" s="65"/>
      <c r="U44" s="58"/>
      <c r="V44" s="58"/>
      <c r="W44" s="58"/>
      <c r="X44" s="58"/>
      <c r="AE44" s="12">
        <f t="shared" si="23"/>
        <v>50</v>
      </c>
      <c r="AF44" s="12">
        <f t="shared" si="23"/>
        <v>100</v>
      </c>
      <c r="AG44" s="12">
        <f t="shared" si="23"/>
        <v>150</v>
      </c>
      <c r="AH44" s="12">
        <f t="shared" si="23"/>
        <v>200</v>
      </c>
      <c r="AI44" s="12">
        <f t="shared" si="23"/>
        <v>350</v>
      </c>
    </row>
    <row r="45" spans="1:38" x14ac:dyDescent="0.2">
      <c r="A45" s="12">
        <f t="shared" si="2"/>
        <v>83</v>
      </c>
      <c r="B45" s="40">
        <f t="shared" si="3"/>
        <v>800</v>
      </c>
      <c r="C45" s="48">
        <f t="shared" si="9"/>
        <v>341.60986742343761</v>
      </c>
      <c r="D45" s="48">
        <f>(D44-DC!$D$6)*((1+$W$5-$W$6)/(1+$W$4))+DC!$D$6</f>
        <v>490.39435136784721</v>
      </c>
      <c r="E45" s="40">
        <f t="shared" si="10"/>
        <v>800</v>
      </c>
      <c r="F45" s="40">
        <f t="shared" si="15"/>
        <v>341.60986742343761</v>
      </c>
      <c r="G45" s="40">
        <f t="shared" si="16"/>
        <v>490.39435136784721</v>
      </c>
      <c r="H45" s="40">
        <f t="shared" si="17"/>
        <v>800</v>
      </c>
      <c r="I45" s="40">
        <f t="shared" si="18"/>
        <v>490.39435136784721</v>
      </c>
      <c r="J45" s="50">
        <f t="shared" si="1"/>
        <v>0.57298766572070303</v>
      </c>
      <c r="K45" s="50">
        <f t="shared" si="21"/>
        <v>0.38700706079019098</v>
      </c>
      <c r="L45" s="50">
        <f>(SUM($B$2:B45)-SUM($D$2:D45))/SUM($B$2:B45)</f>
        <v>0.41662990567063957</v>
      </c>
      <c r="M45" s="40">
        <f t="shared" si="12"/>
        <v>309.60564863215279</v>
      </c>
      <c r="N45" s="40">
        <f t="shared" si="24"/>
        <v>5145.3067548327117</v>
      </c>
      <c r="O45" s="40"/>
      <c r="P45" s="54">
        <f t="shared" si="14"/>
        <v>458.39013257656239</v>
      </c>
      <c r="Q45" s="54">
        <f t="shared" si="19"/>
        <v>7823.4274658320883</v>
      </c>
      <c r="R45" s="40"/>
      <c r="S45" s="65">
        <f t="shared" si="20"/>
        <v>309.60564863215279</v>
      </c>
      <c r="T45" s="65"/>
      <c r="U45" s="58"/>
      <c r="V45" s="58"/>
      <c r="W45" s="58"/>
      <c r="X45" s="58"/>
      <c r="AE45" s="12">
        <f t="shared" si="23"/>
        <v>50</v>
      </c>
      <c r="AF45" s="12">
        <f t="shared" si="23"/>
        <v>100</v>
      </c>
      <c r="AG45" s="12">
        <f t="shared" si="23"/>
        <v>150</v>
      </c>
      <c r="AH45" s="12">
        <f t="shared" si="23"/>
        <v>200</v>
      </c>
      <c r="AI45" s="12">
        <f t="shared" si="23"/>
        <v>350</v>
      </c>
    </row>
    <row r="46" spans="1:38" x14ac:dyDescent="0.2">
      <c r="A46" s="12">
        <f t="shared" si="2"/>
        <v>84</v>
      </c>
      <c r="B46" s="40">
        <f t="shared" si="3"/>
        <v>800</v>
      </c>
      <c r="C46" s="48">
        <f t="shared" si="9"/>
        <v>338.95142487539528</v>
      </c>
      <c r="D46" s="48">
        <f>(D45-DC!$D$6)*((1+$W$5-$W$6)/(1+$W$4))+DC!$D$6</f>
        <v>487.73590881980488</v>
      </c>
      <c r="E46" s="40">
        <f t="shared" si="10"/>
        <v>800</v>
      </c>
      <c r="F46" s="40">
        <f t="shared" si="15"/>
        <v>338.95142487539528</v>
      </c>
      <c r="G46" s="40">
        <f t="shared" si="16"/>
        <v>487.73590881980488</v>
      </c>
      <c r="H46" s="40">
        <f t="shared" si="17"/>
        <v>800</v>
      </c>
      <c r="I46" s="40">
        <f t="shared" si="18"/>
        <v>487.73590881980488</v>
      </c>
      <c r="J46" s="50">
        <f t="shared" si="1"/>
        <v>0.57631071890575591</v>
      </c>
      <c r="K46" s="50">
        <f t="shared" si="21"/>
        <v>0.39033011397524392</v>
      </c>
      <c r="L46" s="50">
        <f>(SUM($B$2:B46)-SUM($D$2:D46))/SUM($B$2:B46)</f>
        <v>0.41604546585518631</v>
      </c>
      <c r="M46" s="40">
        <f t="shared" si="12"/>
        <v>312.26409118019512</v>
      </c>
      <c r="N46" s="40">
        <f t="shared" si="24"/>
        <v>5457.5708460129072</v>
      </c>
      <c r="O46" s="40"/>
      <c r="P46" s="54">
        <f t="shared" si="14"/>
        <v>461.04857512460472</v>
      </c>
      <c r="Q46" s="54">
        <f t="shared" si="19"/>
        <v>8284.4760409566934</v>
      </c>
      <c r="R46" s="40"/>
      <c r="S46" s="65">
        <f t="shared" si="20"/>
        <v>312.26409118019512</v>
      </c>
      <c r="T46" s="65"/>
      <c r="U46" s="58"/>
      <c r="V46" s="58"/>
      <c r="W46" s="58"/>
      <c r="X46" s="58"/>
      <c r="AE46" s="12">
        <f t="shared" si="23"/>
        <v>50</v>
      </c>
      <c r="AF46" s="12">
        <f t="shared" si="23"/>
        <v>100</v>
      </c>
      <c r="AG46" s="12">
        <f t="shared" si="23"/>
        <v>150</v>
      </c>
      <c r="AH46" s="12">
        <f t="shared" si="23"/>
        <v>200</v>
      </c>
      <c r="AI46" s="12">
        <f t="shared" si="23"/>
        <v>350</v>
      </c>
    </row>
    <row r="47" spans="1:38" x14ac:dyDescent="0.2">
      <c r="A47" s="12">
        <f t="shared" si="2"/>
        <v>85</v>
      </c>
      <c r="B47" s="40">
        <f t="shared" si="3"/>
        <v>800</v>
      </c>
      <c r="C47" s="48">
        <f t="shared" si="9"/>
        <v>336.31367059620931</v>
      </c>
      <c r="D47" s="48">
        <f>(D46-DC!$D$6)*((1+$W$5-$W$6)/(1+$W$4))+DC!$D$6</f>
        <v>485.09815454061891</v>
      </c>
      <c r="E47" s="40">
        <f t="shared" si="10"/>
        <v>800</v>
      </c>
      <c r="F47" s="40">
        <f t="shared" si="15"/>
        <v>336.31367059620931</v>
      </c>
      <c r="G47" s="40">
        <f t="shared" si="16"/>
        <v>485.09815454061891</v>
      </c>
      <c r="H47" s="40">
        <f t="shared" si="17"/>
        <v>800</v>
      </c>
      <c r="I47" s="40">
        <f t="shared" si="18"/>
        <v>485.09815454061891</v>
      </c>
      <c r="J47" s="50">
        <f t="shared" si="1"/>
        <v>0.57960791175473836</v>
      </c>
      <c r="K47" s="50">
        <f t="shared" si="21"/>
        <v>0.39362730682422636</v>
      </c>
      <c r="L47" s="50">
        <f>(SUM($B$2:B47)-SUM($D$2:D47))/SUM($B$2:B47)</f>
        <v>0.41555811457190461</v>
      </c>
      <c r="M47" s="40">
        <f t="shared" si="12"/>
        <v>314.90184545938109</v>
      </c>
      <c r="N47" s="40">
        <f t="shared" si="24"/>
        <v>5772.4726914722887</v>
      </c>
      <c r="O47" s="40"/>
      <c r="P47" s="54">
        <f t="shared" si="14"/>
        <v>463.68632940379069</v>
      </c>
      <c r="Q47" s="54">
        <f t="shared" si="19"/>
        <v>8748.1623703604837</v>
      </c>
      <c r="R47" s="40"/>
      <c r="S47" s="65">
        <f t="shared" si="20"/>
        <v>314.90184545938109</v>
      </c>
      <c r="T47" s="65"/>
      <c r="U47" s="58"/>
      <c r="V47" s="58"/>
      <c r="W47" s="58"/>
      <c r="X47" s="58"/>
      <c r="AE47" s="12">
        <f t="shared" si="23"/>
        <v>50</v>
      </c>
      <c r="AF47" s="12">
        <f t="shared" si="23"/>
        <v>100</v>
      </c>
      <c r="AG47" s="12">
        <f t="shared" si="23"/>
        <v>150</v>
      </c>
      <c r="AH47" s="12">
        <f t="shared" si="23"/>
        <v>200</v>
      </c>
      <c r="AI47" s="12">
        <f t="shared" si="23"/>
        <v>350</v>
      </c>
    </row>
    <row r="48" spans="1:38" x14ac:dyDescent="0.2">
      <c r="A48" s="97">
        <f t="shared" si="2"/>
        <v>86</v>
      </c>
      <c r="B48" s="98">
        <f t="shared" si="3"/>
        <v>800</v>
      </c>
      <c r="C48" s="100">
        <f t="shared" si="9"/>
        <v>333.69644358767852</v>
      </c>
      <c r="D48" s="100">
        <f>(D47-DC!$D$6)*((1+$W$5-$W$6)/(1+$W$4))+DC!$D$6</f>
        <v>482.48092753208812</v>
      </c>
      <c r="E48" s="98">
        <f t="shared" si="10"/>
        <v>800</v>
      </c>
      <c r="F48" s="98">
        <f>C48</f>
        <v>333.69644358767852</v>
      </c>
      <c r="G48" s="98">
        <f t="shared" si="16"/>
        <v>482.48092753208812</v>
      </c>
      <c r="H48" s="98">
        <f t="shared" si="17"/>
        <v>800</v>
      </c>
      <c r="I48" s="98">
        <f>G48</f>
        <v>482.48092753208812</v>
      </c>
      <c r="J48" s="99">
        <f t="shared" si="1"/>
        <v>0.58287944551540183</v>
      </c>
      <c r="K48" s="96">
        <f t="shared" si="21"/>
        <v>0.39689884058488983</v>
      </c>
      <c r="L48" s="99">
        <f>(SUM($B$2:B48)-SUM($D$2:D48))/SUM($B$2:B48)</f>
        <v>0.41516110874239365</v>
      </c>
      <c r="M48" s="98">
        <f t="shared" si="12"/>
        <v>317.51907246791188</v>
      </c>
      <c r="N48" s="56">
        <f t="shared" si="24"/>
        <v>6089.9917639402011</v>
      </c>
      <c r="O48" s="62"/>
      <c r="P48" s="101">
        <f t="shared" si="14"/>
        <v>466.30355641232148</v>
      </c>
      <c r="Q48" s="55">
        <f t="shared" si="19"/>
        <v>9214.4659267728057</v>
      </c>
      <c r="R48" s="62"/>
      <c r="S48" s="65">
        <f t="shared" si="20"/>
        <v>317.51907246791188</v>
      </c>
      <c r="T48" s="65"/>
      <c r="U48" s="58"/>
      <c r="V48" s="58"/>
      <c r="W48" s="58"/>
      <c r="X48" s="58"/>
      <c r="AE48" s="12">
        <f t="shared" si="23"/>
        <v>50</v>
      </c>
      <c r="AF48" s="12">
        <f t="shared" si="23"/>
        <v>100</v>
      </c>
      <c r="AG48" s="12">
        <f t="shared" si="23"/>
        <v>150</v>
      </c>
      <c r="AH48" s="12">
        <f t="shared" si="23"/>
        <v>200</v>
      </c>
      <c r="AI48" s="12">
        <f t="shared" si="23"/>
        <v>350</v>
      </c>
    </row>
    <row r="49" spans="1:39" x14ac:dyDescent="0.2">
      <c r="A49" s="12">
        <f t="shared" si="2"/>
        <v>87</v>
      </c>
      <c r="B49" s="40">
        <f t="shared" si="3"/>
        <v>800</v>
      </c>
      <c r="C49" s="48">
        <f t="shared" si="9"/>
        <v>331.09958410450594</v>
      </c>
      <c r="D49" s="48">
        <f>(D48-DC!$D$6)*((1+$W$5-$W$6)/(1+$W$4))+DC!$D$6</f>
        <v>479.88406804891554</v>
      </c>
      <c r="E49" s="40">
        <f t="shared" si="10"/>
        <v>800</v>
      </c>
      <c r="F49" s="40">
        <f>C49</f>
        <v>331.09958410450594</v>
      </c>
      <c r="G49" s="40">
        <f t="shared" ref="G49:G62" si="25">D49</f>
        <v>479.88406804891554</v>
      </c>
      <c r="H49" s="40"/>
      <c r="I49" s="40"/>
      <c r="J49" s="50">
        <f t="shared" si="1"/>
        <v>0.58612551986936756</v>
      </c>
      <c r="K49" s="50">
        <f t="shared" si="21"/>
        <v>0.40014491493885557</v>
      </c>
      <c r="L49" s="50">
        <f>(SUM($B$2:B49)-SUM($D$2:D49))/SUM($B$2:B49)</f>
        <v>0.41484827137148661</v>
      </c>
      <c r="M49" s="40">
        <f t="shared" si="12"/>
        <v>320.11593195108446</v>
      </c>
      <c r="N49" s="40">
        <f t="shared" si="24"/>
        <v>6410.1076958912854</v>
      </c>
      <c r="O49" s="40"/>
      <c r="P49" s="54">
        <f t="shared" si="14"/>
        <v>468.90041589549406</v>
      </c>
      <c r="Q49" s="40"/>
      <c r="R49" s="40"/>
      <c r="S49" s="66">
        <f>IRR(S2:S48)</f>
        <v>5.9691485788789578E-2</v>
      </c>
      <c r="T49" s="66"/>
      <c r="U49" s="59" t="s">
        <v>58</v>
      </c>
      <c r="V49" s="67"/>
      <c r="W49" s="58"/>
      <c r="X49" s="58"/>
      <c r="AE49" s="12">
        <f t="shared" si="23"/>
        <v>50</v>
      </c>
      <c r="AF49" s="12">
        <f t="shared" si="23"/>
        <v>100</v>
      </c>
      <c r="AG49" s="12">
        <f t="shared" si="23"/>
        <v>150</v>
      </c>
      <c r="AH49" s="12">
        <f t="shared" si="23"/>
        <v>200</v>
      </c>
      <c r="AI49" s="12">
        <f t="shared" si="23"/>
        <v>350</v>
      </c>
    </row>
    <row r="50" spans="1:39" x14ac:dyDescent="0.2">
      <c r="A50" s="12">
        <f t="shared" si="2"/>
        <v>88</v>
      </c>
      <c r="B50" s="40">
        <f t="shared" si="3"/>
        <v>800</v>
      </c>
      <c r="C50" s="48">
        <f t="shared" si="9"/>
        <v>328.52293364454869</v>
      </c>
      <c r="D50" s="48">
        <f>(D49-DC!$D$6)*((1+$W$5-$W$6)/(1+$W$4))+DC!$D$6</f>
        <v>477.30741758895829</v>
      </c>
      <c r="E50" s="40">
        <f t="shared" si="10"/>
        <v>800</v>
      </c>
      <c r="F50" s="40">
        <f t="shared" ref="F50:F62" si="26">C50</f>
        <v>328.52293364454869</v>
      </c>
      <c r="G50" s="40">
        <f t="shared" si="25"/>
        <v>477.30741758895829</v>
      </c>
      <c r="H50" s="40"/>
      <c r="I50" s="40"/>
      <c r="J50" s="50">
        <f t="shared" si="1"/>
        <v>0.58934633294431416</v>
      </c>
      <c r="K50" s="50">
        <f t="shared" si="21"/>
        <v>0.40336572801380216</v>
      </c>
      <c r="L50" s="50">
        <f>(SUM($B$2:B50)-SUM($D$2:D50))/SUM($B$2:B50)</f>
        <v>0.414613933751942</v>
      </c>
      <c r="M50" s="40">
        <f t="shared" si="12"/>
        <v>322.69258241104171</v>
      </c>
      <c r="N50" s="40">
        <f t="shared" si="24"/>
        <v>6732.8002783023276</v>
      </c>
      <c r="O50" s="40"/>
      <c r="P50" s="54">
        <f t="shared" si="14"/>
        <v>471.47706635545131</v>
      </c>
      <c r="Q50" s="40"/>
      <c r="R50" s="40"/>
      <c r="U50" s="58"/>
      <c r="V50" s="60"/>
      <c r="W50" s="58"/>
      <c r="X50" s="58"/>
      <c r="AE50" s="12">
        <f t="shared" si="23"/>
        <v>50</v>
      </c>
      <c r="AF50" s="12">
        <f t="shared" si="23"/>
        <v>100</v>
      </c>
      <c r="AG50" s="12">
        <f t="shared" si="23"/>
        <v>150</v>
      </c>
      <c r="AH50" s="12">
        <f t="shared" si="23"/>
        <v>200</v>
      </c>
      <c r="AI50" s="12">
        <f t="shared" si="23"/>
        <v>350</v>
      </c>
    </row>
    <row r="51" spans="1:39" x14ac:dyDescent="0.2">
      <c r="A51" s="12">
        <f t="shared" si="2"/>
        <v>89</v>
      </c>
      <c r="B51" s="40">
        <f t="shared" si="3"/>
        <v>800</v>
      </c>
      <c r="C51" s="48">
        <f t="shared" si="9"/>
        <v>325.96633493914362</v>
      </c>
      <c r="D51" s="48">
        <f>(D50-DC!$D$6)*((1+$W$5-$W$6)/(1+$W$4))+DC!$D$6</f>
        <v>474.75081888355328</v>
      </c>
      <c r="E51" s="40">
        <f t="shared" si="10"/>
        <v>800</v>
      </c>
      <c r="F51" s="40">
        <f t="shared" si="26"/>
        <v>325.96633493914362</v>
      </c>
      <c r="G51" s="40">
        <f t="shared" si="25"/>
        <v>474.75081888355328</v>
      </c>
      <c r="H51" s="40"/>
      <c r="I51" s="40"/>
      <c r="J51" s="50">
        <f t="shared" si="1"/>
        <v>0.59254208132607045</v>
      </c>
      <c r="K51" s="50">
        <f t="shared" si="21"/>
        <v>0.4065614763955584</v>
      </c>
      <c r="L51" s="50">
        <f>(SUM($B$2:B51)-SUM($D$2:D51))/SUM($B$2:B51)</f>
        <v>0.41445288460481433</v>
      </c>
      <c r="M51" s="40">
        <f t="shared" si="12"/>
        <v>325.24918111644672</v>
      </c>
      <c r="N51" s="40">
        <f t="shared" si="24"/>
        <v>7058.0494594187739</v>
      </c>
      <c r="O51" s="40"/>
      <c r="P51" s="54">
        <f t="shared" si="14"/>
        <v>474.03366506085638</v>
      </c>
      <c r="Q51" s="40"/>
      <c r="R51" s="40"/>
      <c r="U51" s="61"/>
      <c r="V51" s="60"/>
      <c r="W51" s="60"/>
      <c r="X51" s="60"/>
      <c r="AE51" s="12">
        <f t="shared" si="23"/>
        <v>50</v>
      </c>
      <c r="AF51" s="12">
        <f t="shared" si="23"/>
        <v>100</v>
      </c>
      <c r="AG51" s="12">
        <f t="shared" si="23"/>
        <v>150</v>
      </c>
      <c r="AH51" s="12">
        <f t="shared" si="23"/>
        <v>200</v>
      </c>
      <c r="AI51" s="12">
        <f t="shared" si="23"/>
        <v>350</v>
      </c>
    </row>
    <row r="52" spans="1:39" x14ac:dyDescent="0.2">
      <c r="A52" s="12">
        <f t="shared" si="2"/>
        <v>90</v>
      </c>
      <c r="B52" s="40">
        <f t="shared" si="3"/>
        <v>800</v>
      </c>
      <c r="C52" s="48">
        <f t="shared" si="9"/>
        <v>323.4296319435083</v>
      </c>
      <c r="D52" s="48">
        <f>(D51-DC!$D$6)*((1+$W$5-$W$6)/(1+$W$4))+DC!$D$6</f>
        <v>472.21411588791796</v>
      </c>
      <c r="E52" s="40">
        <f t="shared" si="10"/>
        <v>800</v>
      </c>
      <c r="F52" s="40">
        <f t="shared" si="26"/>
        <v>323.4296319435083</v>
      </c>
      <c r="G52" s="40">
        <f t="shared" si="25"/>
        <v>472.21411588791796</v>
      </c>
      <c r="H52" s="40"/>
      <c r="I52" s="40"/>
      <c r="J52" s="50">
        <f t="shared" si="1"/>
        <v>0.59571296007061458</v>
      </c>
      <c r="K52" s="50">
        <f t="shared" si="21"/>
        <v>0.40973235514010253</v>
      </c>
      <c r="L52" s="50">
        <f>(SUM($B$2:B52)-SUM($D$2:D52))/SUM($B$2:B52)</f>
        <v>0.41436032520354549</v>
      </c>
      <c r="M52" s="40">
        <f t="shared" si="12"/>
        <v>327.78588411208204</v>
      </c>
      <c r="N52" s="40">
        <f t="shared" si="24"/>
        <v>7385.8353435308563</v>
      </c>
      <c r="O52" s="40"/>
      <c r="P52" s="54">
        <f t="shared" si="14"/>
        <v>476.5703680564917</v>
      </c>
      <c r="Q52" s="40"/>
      <c r="R52" s="40"/>
      <c r="U52" s="40"/>
      <c r="V52" s="52"/>
      <c r="AE52" s="12">
        <f t="shared" ref="AE52:AI62" si="27">AE51</f>
        <v>50</v>
      </c>
      <c r="AF52" s="12">
        <f t="shared" si="27"/>
        <v>100</v>
      </c>
      <c r="AG52" s="12">
        <f t="shared" si="27"/>
        <v>150</v>
      </c>
      <c r="AH52" s="12">
        <f t="shared" si="27"/>
        <v>200</v>
      </c>
      <c r="AI52" s="12">
        <f t="shared" si="27"/>
        <v>350</v>
      </c>
      <c r="AM52" s="12">
        <f>AL32</f>
        <v>1100</v>
      </c>
    </row>
    <row r="53" spans="1:39" x14ac:dyDescent="0.2">
      <c r="A53" s="12">
        <f t="shared" si="2"/>
        <v>91</v>
      </c>
      <c r="B53" s="40">
        <f t="shared" si="3"/>
        <v>800</v>
      </c>
      <c r="C53" s="48">
        <f t="shared" si="9"/>
        <v>320.9126698272164</v>
      </c>
      <c r="D53" s="48">
        <f>(D52-DC!$D$6)*((1+$W$5-$W$6)/(1+$W$4))+DC!$D$6</f>
        <v>469.69715377162606</v>
      </c>
      <c r="E53" s="40">
        <f t="shared" si="10"/>
        <v>800</v>
      </c>
      <c r="F53" s="40">
        <f t="shared" si="26"/>
        <v>320.9126698272164</v>
      </c>
      <c r="G53" s="40">
        <f t="shared" si="25"/>
        <v>469.69715377162606</v>
      </c>
      <c r="H53" s="40"/>
      <c r="I53" s="40"/>
      <c r="J53" s="50">
        <f t="shared" si="1"/>
        <v>0.5988591627159795</v>
      </c>
      <c r="K53" s="50">
        <f t="shared" si="21"/>
        <v>0.41287855778546745</v>
      </c>
      <c r="L53" s="50">
        <f>(SUM($B$2:B53)-SUM($D$2:D53))/SUM($B$2:B53)</f>
        <v>0.41433182967627474</v>
      </c>
      <c r="M53" s="40">
        <f t="shared" si="12"/>
        <v>330.30284622837394</v>
      </c>
      <c r="N53" s="40">
        <f t="shared" si="24"/>
        <v>7716.13818975923</v>
      </c>
      <c r="O53" s="40"/>
      <c r="P53" s="54">
        <f t="shared" si="14"/>
        <v>479.0873301727836</v>
      </c>
      <c r="Q53" s="40"/>
      <c r="R53" s="40"/>
      <c r="U53" s="40"/>
      <c r="V53" s="52"/>
      <c r="AE53" s="12">
        <f t="shared" si="27"/>
        <v>50</v>
      </c>
      <c r="AF53" s="12">
        <f t="shared" si="27"/>
        <v>100</v>
      </c>
      <c r="AG53" s="12">
        <f t="shared" si="27"/>
        <v>150</v>
      </c>
      <c r="AH53" s="12">
        <f t="shared" si="27"/>
        <v>200</v>
      </c>
      <c r="AI53" s="12">
        <f t="shared" si="27"/>
        <v>350</v>
      </c>
      <c r="AM53" s="12">
        <f t="shared" ref="AM53:AM62" si="28">AM52</f>
        <v>1100</v>
      </c>
    </row>
    <row r="54" spans="1:39" x14ac:dyDescent="0.2">
      <c r="A54" s="12">
        <f t="shared" si="2"/>
        <v>92</v>
      </c>
      <c r="B54" s="40">
        <f t="shared" si="3"/>
        <v>800</v>
      </c>
      <c r="C54" s="48">
        <f t="shared" si="9"/>
        <v>318.41529496474783</v>
      </c>
      <c r="D54" s="48">
        <f>(D53-DC!$D$6)*((1+$W$5-$W$6)/(1+$W$4))+DC!$D$6</f>
        <v>467.19977890915743</v>
      </c>
      <c r="E54" s="40">
        <f t="shared" si="10"/>
        <v>800</v>
      </c>
      <c r="F54" s="40">
        <f t="shared" si="26"/>
        <v>318.41529496474783</v>
      </c>
      <c r="G54" s="40">
        <f t="shared" si="25"/>
        <v>467.19977890915743</v>
      </c>
      <c r="H54" s="40"/>
      <c r="I54" s="40"/>
      <c r="J54" s="50">
        <f t="shared" si="1"/>
        <v>0.60198088129406524</v>
      </c>
      <c r="K54" s="50">
        <f t="shared" si="21"/>
        <v>0.41600027636355319</v>
      </c>
      <c r="L54" s="50">
        <f>(SUM($B$2:B54)-SUM($D$2:D54))/SUM($B$2:B54)</f>
        <v>0.41436330980244979</v>
      </c>
      <c r="M54" s="40">
        <f t="shared" si="12"/>
        <v>332.80022109084257</v>
      </c>
      <c r="N54" s="40">
        <f t="shared" si="24"/>
        <v>8048.9384108500726</v>
      </c>
      <c r="O54" s="40"/>
      <c r="P54" s="54">
        <f t="shared" si="14"/>
        <v>481.58470503525217</v>
      </c>
      <c r="Q54" s="40"/>
      <c r="R54" s="40"/>
      <c r="U54" s="40"/>
      <c r="V54" s="52"/>
      <c r="AE54" s="12">
        <f t="shared" si="27"/>
        <v>50</v>
      </c>
      <c r="AF54" s="12">
        <f t="shared" si="27"/>
        <v>100</v>
      </c>
      <c r="AG54" s="12">
        <f t="shared" si="27"/>
        <v>150</v>
      </c>
      <c r="AH54" s="12">
        <f t="shared" si="27"/>
        <v>200</v>
      </c>
      <c r="AI54" s="12">
        <f t="shared" si="27"/>
        <v>350</v>
      </c>
      <c r="AM54" s="12">
        <f t="shared" si="28"/>
        <v>1100</v>
      </c>
    </row>
    <row r="55" spans="1:39" x14ac:dyDescent="0.2">
      <c r="A55" s="12">
        <f t="shared" si="2"/>
        <v>93</v>
      </c>
      <c r="B55" s="40">
        <f t="shared" si="3"/>
        <v>800</v>
      </c>
      <c r="C55" s="48">
        <f t="shared" si="9"/>
        <v>315.93735492611165</v>
      </c>
      <c r="D55" s="48">
        <f>(D54-DC!$D$6)*((1+$W$5-$W$6)/(1+$W$4))+DC!$D$6</f>
        <v>464.7218388705212</v>
      </c>
      <c r="E55" s="40">
        <f t="shared" si="10"/>
        <v>800</v>
      </c>
      <c r="F55" s="40">
        <f t="shared" si="26"/>
        <v>315.93735492611165</v>
      </c>
      <c r="G55" s="40">
        <f t="shared" si="25"/>
        <v>464.7218388705212</v>
      </c>
      <c r="H55" s="40"/>
      <c r="I55" s="40"/>
      <c r="J55" s="50">
        <f t="shared" si="1"/>
        <v>0.60507830634236048</v>
      </c>
      <c r="K55" s="50">
        <f t="shared" si="21"/>
        <v>0.41909770141184849</v>
      </c>
      <c r="L55" s="50">
        <f>(SUM($B$2:B55)-SUM($D$2:D55))/SUM($B$2:B55)</f>
        <v>0.41445098372114231</v>
      </c>
      <c r="M55" s="40">
        <f t="shared" si="12"/>
        <v>335.2781611294788</v>
      </c>
      <c r="N55" s="40">
        <f t="shared" si="24"/>
        <v>8384.2165719795521</v>
      </c>
      <c r="O55" s="40"/>
      <c r="P55" s="54">
        <f t="shared" si="14"/>
        <v>484.06264507388835</v>
      </c>
      <c r="Q55" s="40"/>
      <c r="R55" s="40"/>
      <c r="U55" s="40"/>
      <c r="V55" s="52"/>
      <c r="AE55" s="12">
        <f t="shared" si="27"/>
        <v>50</v>
      </c>
      <c r="AF55" s="12">
        <f t="shared" si="27"/>
        <v>100</v>
      </c>
      <c r="AG55" s="12">
        <f t="shared" si="27"/>
        <v>150</v>
      </c>
      <c r="AH55" s="12">
        <f t="shared" si="27"/>
        <v>200</v>
      </c>
      <c r="AI55" s="12">
        <f t="shared" si="27"/>
        <v>350</v>
      </c>
      <c r="AM55" s="12">
        <f t="shared" si="28"/>
        <v>1100</v>
      </c>
    </row>
    <row r="56" spans="1:39" x14ac:dyDescent="0.2">
      <c r="A56" s="12">
        <f t="shared" si="2"/>
        <v>94</v>
      </c>
      <c r="B56" s="40">
        <f t="shared" si="3"/>
        <v>800</v>
      </c>
      <c r="C56" s="48">
        <f t="shared" si="9"/>
        <v>313.4786984675427</v>
      </c>
      <c r="D56" s="48">
        <f>(D55-DC!$D$6)*((1+$W$5-$W$6)/(1+$W$4))+DC!$D$6</f>
        <v>462.26318241195224</v>
      </c>
      <c r="E56" s="40">
        <f t="shared" si="10"/>
        <v>800</v>
      </c>
      <c r="F56" s="40">
        <f t="shared" si="26"/>
        <v>313.4786984675427</v>
      </c>
      <c r="G56" s="40">
        <f t="shared" si="25"/>
        <v>462.26318241195224</v>
      </c>
      <c r="H56" s="40"/>
      <c r="I56" s="40"/>
      <c r="J56" s="50">
        <f t="shared" si="1"/>
        <v>0.60815162691557167</v>
      </c>
      <c r="K56" s="50">
        <f t="shared" si="21"/>
        <v>0.42217102198505968</v>
      </c>
      <c r="L56" s="50">
        <f>(SUM($B$2:B56)-SUM($D$2:D56))/SUM($B$2:B56)</f>
        <v>0.41459134805321357</v>
      </c>
      <c r="M56" s="40">
        <f t="shared" si="12"/>
        <v>337.73681758804776</v>
      </c>
      <c r="N56" s="40">
        <f t="shared" si="24"/>
        <v>8721.9533895675995</v>
      </c>
      <c r="O56" s="40"/>
      <c r="P56" s="54">
        <f t="shared" si="14"/>
        <v>486.5213015324573</v>
      </c>
      <c r="Q56" s="40"/>
      <c r="R56" s="40"/>
      <c r="U56" s="40"/>
      <c r="V56" s="52"/>
      <c r="AE56" s="12">
        <f t="shared" si="27"/>
        <v>50</v>
      </c>
      <c r="AF56" s="12">
        <f t="shared" si="27"/>
        <v>100</v>
      </c>
      <c r="AG56" s="12">
        <f t="shared" si="27"/>
        <v>150</v>
      </c>
      <c r="AH56" s="12">
        <f t="shared" si="27"/>
        <v>200</v>
      </c>
      <c r="AI56" s="12">
        <f t="shared" si="27"/>
        <v>350</v>
      </c>
      <c r="AM56" s="12">
        <f t="shared" si="28"/>
        <v>1100</v>
      </c>
    </row>
    <row r="57" spans="1:39" x14ac:dyDescent="0.2">
      <c r="A57" s="12">
        <f t="shared" si="2"/>
        <v>95</v>
      </c>
      <c r="B57" s="40">
        <f t="shared" si="3"/>
        <v>800</v>
      </c>
      <c r="C57" s="48">
        <f t="shared" si="9"/>
        <v>311.03917552227</v>
      </c>
      <c r="D57" s="48">
        <f>(D56-DC!$D$6)*((1+$W$5-$W$6)/(1+$W$4))+DC!$D$6</f>
        <v>459.82365946667949</v>
      </c>
      <c r="E57" s="40">
        <f t="shared" si="10"/>
        <v>800</v>
      </c>
      <c r="F57" s="40">
        <f t="shared" si="26"/>
        <v>311.03917552227</v>
      </c>
      <c r="G57" s="40">
        <f t="shared" si="25"/>
        <v>459.82365946667949</v>
      </c>
      <c r="H57" s="40"/>
      <c r="I57" s="40"/>
      <c r="J57" s="50">
        <f t="shared" si="1"/>
        <v>0.61120103059716246</v>
      </c>
      <c r="K57" s="50">
        <f t="shared" si="21"/>
        <v>0.42522042566665064</v>
      </c>
      <c r="L57" s="50">
        <f>(SUM($B$2:B57)-SUM($D$2:D57))/SUM($B$2:B57)</f>
        <v>0.41478115301059637</v>
      </c>
      <c r="M57" s="40">
        <f t="shared" si="12"/>
        <v>340.17634053332051</v>
      </c>
      <c r="N57" s="40">
        <f t="shared" si="24"/>
        <v>9062.1297301009199</v>
      </c>
      <c r="O57" s="40"/>
      <c r="P57" s="54">
        <f t="shared" si="14"/>
        <v>488.96082447773</v>
      </c>
      <c r="Q57" s="40"/>
      <c r="R57" s="40"/>
      <c r="U57" s="40"/>
      <c r="V57" s="52"/>
      <c r="AE57" s="12">
        <f t="shared" si="27"/>
        <v>50</v>
      </c>
      <c r="AF57" s="12">
        <f t="shared" si="27"/>
        <v>100</v>
      </c>
      <c r="AG57" s="12">
        <f t="shared" si="27"/>
        <v>150</v>
      </c>
      <c r="AH57" s="12">
        <f t="shared" si="27"/>
        <v>200</v>
      </c>
      <c r="AI57" s="12">
        <f t="shared" si="27"/>
        <v>350</v>
      </c>
      <c r="AM57" s="12">
        <f t="shared" si="28"/>
        <v>1100</v>
      </c>
    </row>
    <row r="58" spans="1:39" x14ac:dyDescent="0.2">
      <c r="A58" s="12">
        <f t="shared" si="2"/>
        <v>96</v>
      </c>
      <c r="B58" s="40">
        <f t="shared" si="3"/>
        <v>800</v>
      </c>
      <c r="C58" s="48">
        <f t="shared" si="9"/>
        <v>308.61863719135738</v>
      </c>
      <c r="D58" s="48">
        <f>(D57-DC!$D$6)*((1+$W$5-$W$6)/(1+$W$4))+DC!$D$6</f>
        <v>457.40312113576681</v>
      </c>
      <c r="E58" s="40">
        <f t="shared" si="10"/>
        <v>800</v>
      </c>
      <c r="F58" s="40">
        <f t="shared" si="26"/>
        <v>308.61863719135738</v>
      </c>
      <c r="G58" s="40">
        <f t="shared" si="25"/>
        <v>457.40312113576681</v>
      </c>
      <c r="H58" s="40"/>
      <c r="I58" s="40"/>
      <c r="J58" s="50">
        <f t="shared" si="1"/>
        <v>0.61422670351080333</v>
      </c>
      <c r="K58" s="50">
        <f t="shared" si="21"/>
        <v>0.4282460985802915</v>
      </c>
      <c r="L58" s="50">
        <f>(SUM($B$2:B58)-SUM($D$2:D58))/SUM($B$2:B58)</f>
        <v>0.41501738012585426</v>
      </c>
      <c r="M58" s="40">
        <f t="shared" si="12"/>
        <v>342.59687886423319</v>
      </c>
      <c r="N58" s="40">
        <f t="shared" si="24"/>
        <v>9404.726608965153</v>
      </c>
      <c r="O58" s="40"/>
      <c r="P58" s="54">
        <f t="shared" si="14"/>
        <v>491.38136280864262</v>
      </c>
      <c r="Q58" s="40"/>
      <c r="R58" s="40"/>
      <c r="U58" s="40"/>
      <c r="V58" s="52"/>
      <c r="AE58" s="12">
        <f t="shared" si="27"/>
        <v>50</v>
      </c>
      <c r="AF58" s="12">
        <f t="shared" si="27"/>
        <v>100</v>
      </c>
      <c r="AG58" s="12">
        <f t="shared" si="27"/>
        <v>150</v>
      </c>
      <c r="AH58" s="12">
        <f t="shared" si="27"/>
        <v>200</v>
      </c>
      <c r="AI58" s="12">
        <f t="shared" si="27"/>
        <v>350</v>
      </c>
      <c r="AM58" s="12">
        <f t="shared" si="28"/>
        <v>1100</v>
      </c>
    </row>
    <row r="59" spans="1:39" x14ac:dyDescent="0.2">
      <c r="A59" s="12">
        <f t="shared" si="2"/>
        <v>97</v>
      </c>
      <c r="B59" s="40">
        <f t="shared" si="3"/>
        <v>800</v>
      </c>
      <c r="C59" s="48">
        <f t="shared" si="9"/>
        <v>306.21693573461533</v>
      </c>
      <c r="D59" s="48">
        <f>(D58-DC!$D$6)*((1+$W$5-$W$6)/(1+$W$4))+DC!$D$6</f>
        <v>455.00141967902471</v>
      </c>
      <c r="E59" s="40">
        <f t="shared" si="10"/>
        <v>800</v>
      </c>
      <c r="F59" s="40">
        <f t="shared" si="26"/>
        <v>306.21693573461533</v>
      </c>
      <c r="G59" s="40">
        <f t="shared" si="25"/>
        <v>455.00141967902471</v>
      </c>
      <c r="H59" s="40"/>
      <c r="I59" s="40"/>
      <c r="J59" s="50">
        <f t="shared" si="1"/>
        <v>0.61722883033173082</v>
      </c>
      <c r="K59" s="50">
        <f t="shared" si="21"/>
        <v>0.4312482254012191</v>
      </c>
      <c r="L59" s="50">
        <f>(SUM($B$2:B59)-SUM($D$2:D59))/SUM($B$2:B59)</f>
        <v>0.41529722228577431</v>
      </c>
      <c r="M59" s="40">
        <f t="shared" si="12"/>
        <v>344.99858032097529</v>
      </c>
      <c r="N59" s="40">
        <f t="shared" si="24"/>
        <v>9749.7251892861277</v>
      </c>
      <c r="O59" s="40"/>
      <c r="P59" s="54">
        <f t="shared" si="14"/>
        <v>493.78306426538467</v>
      </c>
      <c r="Q59" s="40"/>
      <c r="R59" s="40"/>
      <c r="U59" s="40"/>
      <c r="V59" s="52"/>
      <c r="AE59" s="12">
        <f t="shared" si="27"/>
        <v>50</v>
      </c>
      <c r="AF59" s="12">
        <f t="shared" si="27"/>
        <v>100</v>
      </c>
      <c r="AG59" s="12">
        <f t="shared" si="27"/>
        <v>150</v>
      </c>
      <c r="AH59" s="12">
        <f t="shared" si="27"/>
        <v>200</v>
      </c>
      <c r="AI59" s="12">
        <f t="shared" si="27"/>
        <v>350</v>
      </c>
      <c r="AM59" s="12">
        <f t="shared" si="28"/>
        <v>1100</v>
      </c>
    </row>
    <row r="60" spans="1:39" x14ac:dyDescent="0.2">
      <c r="A60" s="12">
        <f t="shared" si="2"/>
        <v>98</v>
      </c>
      <c r="B60" s="40">
        <f t="shared" si="3"/>
        <v>800</v>
      </c>
      <c r="C60" s="48">
        <f t="shared" si="9"/>
        <v>303.83392456158333</v>
      </c>
      <c r="D60" s="48">
        <f>(D59-DC!$D$6)*((1+$W$5-$W$6)/(1+$W$4))+DC!$D$6</f>
        <v>452.61840850599265</v>
      </c>
      <c r="E60" s="40">
        <f t="shared" si="10"/>
        <v>800</v>
      </c>
      <c r="F60" s="40">
        <f t="shared" si="26"/>
        <v>303.83392456158333</v>
      </c>
      <c r="G60" s="40">
        <f t="shared" si="25"/>
        <v>452.61840850599265</v>
      </c>
      <c r="H60" s="40"/>
      <c r="I60" s="40"/>
      <c r="J60" s="50">
        <f t="shared" si="1"/>
        <v>0.62020759429802086</v>
      </c>
      <c r="K60" s="50">
        <f t="shared" si="21"/>
        <v>0.4342269893675092</v>
      </c>
      <c r="L60" s="50">
        <f>(SUM($B$2:B60)-SUM($D$2:D60))/SUM($B$2:B60)</f>
        <v>0.41561806579563421</v>
      </c>
      <c r="M60" s="40">
        <f t="shared" si="12"/>
        <v>347.38159149400735</v>
      </c>
      <c r="N60" s="40">
        <f t="shared" si="24"/>
        <v>10097.106780780136</v>
      </c>
      <c r="O60" s="40"/>
      <c r="P60" s="54">
        <f t="shared" si="14"/>
        <v>496.16607543841667</v>
      </c>
      <c r="Q60" s="40"/>
      <c r="R60" s="40"/>
      <c r="U60" s="40"/>
      <c r="V60" s="52"/>
      <c r="AE60" s="12">
        <f t="shared" si="27"/>
        <v>50</v>
      </c>
      <c r="AF60" s="12">
        <f t="shared" si="27"/>
        <v>100</v>
      </c>
      <c r="AG60" s="12">
        <f t="shared" si="27"/>
        <v>150</v>
      </c>
      <c r="AH60" s="12">
        <f t="shared" si="27"/>
        <v>200</v>
      </c>
      <c r="AI60" s="12">
        <f t="shared" si="27"/>
        <v>350</v>
      </c>
      <c r="AM60" s="12">
        <f t="shared" si="28"/>
        <v>1100</v>
      </c>
    </row>
    <row r="61" spans="1:39" x14ac:dyDescent="0.2">
      <c r="A61" s="12">
        <f t="shared" si="2"/>
        <v>99</v>
      </c>
      <c r="B61" s="40">
        <f t="shared" si="3"/>
        <v>800</v>
      </c>
      <c r="C61" s="48">
        <f t="shared" si="9"/>
        <v>301.46945822258272</v>
      </c>
      <c r="D61" s="48">
        <f>(D60-DC!$D$6)*((1+$W$5-$W$6)/(1+$W$4))+DC!$D$6</f>
        <v>450.25394216699203</v>
      </c>
      <c r="E61" s="40">
        <f t="shared" si="10"/>
        <v>800</v>
      </c>
      <c r="F61" s="40">
        <f t="shared" si="26"/>
        <v>301.46945822258272</v>
      </c>
      <c r="G61" s="40">
        <f t="shared" si="25"/>
        <v>450.25394216699203</v>
      </c>
      <c r="H61" s="40"/>
      <c r="I61" s="40"/>
      <c r="J61" s="50">
        <f t="shared" si="1"/>
        <v>0.62316317722177161</v>
      </c>
      <c r="K61" s="50">
        <f t="shared" si="21"/>
        <v>0.43718257229125995</v>
      </c>
      <c r="L61" s="50">
        <f>(SUM($B$2:B61)-SUM($D$2:D61))/SUM($B$2:B61)</f>
        <v>0.41597747423722792</v>
      </c>
      <c r="M61" s="40">
        <f t="shared" si="12"/>
        <v>349.74605783300797</v>
      </c>
      <c r="N61" s="40">
        <f t="shared" si="24"/>
        <v>10446.852838613144</v>
      </c>
      <c r="O61" s="40"/>
      <c r="P61" s="54">
        <f t="shared" si="14"/>
        <v>498.53054177741728</v>
      </c>
      <c r="Q61" s="40"/>
      <c r="R61" s="40"/>
      <c r="U61" s="40"/>
      <c r="V61" s="52"/>
      <c r="AE61" s="12">
        <f t="shared" si="27"/>
        <v>50</v>
      </c>
      <c r="AF61" s="12">
        <f t="shared" si="27"/>
        <v>100</v>
      </c>
      <c r="AG61" s="12">
        <f t="shared" si="27"/>
        <v>150</v>
      </c>
      <c r="AH61" s="12">
        <f t="shared" si="27"/>
        <v>200</v>
      </c>
      <c r="AI61" s="12">
        <f t="shared" si="27"/>
        <v>350</v>
      </c>
      <c r="AM61" s="12">
        <f t="shared" si="28"/>
        <v>1100</v>
      </c>
    </row>
    <row r="62" spans="1:39" x14ac:dyDescent="0.2">
      <c r="A62" s="12">
        <f t="shared" si="2"/>
        <v>100</v>
      </c>
      <c r="B62" s="40">
        <f t="shared" si="3"/>
        <v>800</v>
      </c>
      <c r="C62" s="48">
        <f t="shared" si="9"/>
        <v>299.12339239983891</v>
      </c>
      <c r="D62" s="48">
        <f>(D61-DC!$D$6)*((1+$W$5-$W$6)/(1+$W$4))+DC!$D$6</f>
        <v>447.90787634424817</v>
      </c>
      <c r="E62" s="40">
        <f t="shared" si="10"/>
        <v>800</v>
      </c>
      <c r="F62" s="40">
        <f t="shared" si="26"/>
        <v>299.12339239983891</v>
      </c>
      <c r="G62" s="40">
        <f t="shared" si="25"/>
        <v>447.90787634424817</v>
      </c>
      <c r="H62" s="40"/>
      <c r="I62" s="40"/>
      <c r="J62" s="50">
        <f t="shared" si="1"/>
        <v>0.62609575950020135</v>
      </c>
      <c r="K62" s="50">
        <f t="shared" si="21"/>
        <v>0.4401151545696898</v>
      </c>
      <c r="L62" s="50">
        <f>(SUM($B$2:B62)-SUM($D$2:D62))/SUM($B$2:B62)</f>
        <v>0.41637317391480927</v>
      </c>
      <c r="P62" s="54">
        <f t="shared" si="14"/>
        <v>500.87660760016109</v>
      </c>
      <c r="V62" s="52"/>
      <c r="AE62" s="12">
        <f t="shared" si="27"/>
        <v>50</v>
      </c>
      <c r="AF62" s="12">
        <f t="shared" si="27"/>
        <v>100</v>
      </c>
      <c r="AG62" s="12">
        <f t="shared" si="27"/>
        <v>150</v>
      </c>
      <c r="AH62" s="12">
        <f t="shared" si="27"/>
        <v>200</v>
      </c>
      <c r="AI62" s="12">
        <f t="shared" si="27"/>
        <v>350</v>
      </c>
      <c r="AM62" s="12">
        <f t="shared" si="28"/>
        <v>1100</v>
      </c>
    </row>
    <row r="63" spans="1:39" x14ac:dyDescent="0.2">
      <c r="D63" s="4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B881B-AAFD-49FC-BDE8-2E8DFBE96674}">
  <dimension ref="A1:M21"/>
  <sheetViews>
    <sheetView workbookViewId="0">
      <selection activeCell="C6" sqref="C6"/>
    </sheetView>
  </sheetViews>
  <sheetFormatPr baseColWidth="10" defaultColWidth="8.5" defaultRowHeight="15" x14ac:dyDescent="0.2"/>
  <cols>
    <col min="1" max="1" width="8.5" style="78" customWidth="1"/>
    <col min="2" max="5" width="8.5" style="70"/>
    <col min="6" max="6" width="8.5" style="71"/>
    <col min="7" max="7" width="10.6640625" style="72" bestFit="1" customWidth="1"/>
    <col min="8" max="10" width="8.5" style="70"/>
    <col min="11" max="12" width="8.5" style="85" customWidth="1"/>
    <col min="13" max="13" width="8.5" style="87" customWidth="1"/>
    <col min="14" max="16384" width="8.5" style="71"/>
  </cols>
  <sheetData>
    <row r="1" spans="1:13" x14ac:dyDescent="0.2">
      <c r="A1" s="69" t="s">
        <v>75</v>
      </c>
    </row>
    <row r="2" spans="1:13" s="75" customFormat="1" ht="80" x14ac:dyDescent="0.2">
      <c r="A2" s="73" t="s">
        <v>59</v>
      </c>
      <c r="B2" s="74" t="s">
        <v>60</v>
      </c>
      <c r="C2" s="74" t="s">
        <v>21</v>
      </c>
      <c r="D2" s="89" t="s">
        <v>61</v>
      </c>
      <c r="E2" s="89" t="s">
        <v>81</v>
      </c>
      <c r="F2" s="75" t="s">
        <v>22</v>
      </c>
      <c r="G2" s="76" t="s">
        <v>62</v>
      </c>
      <c r="H2" s="74" t="s">
        <v>63</v>
      </c>
      <c r="I2" s="84" t="s">
        <v>78</v>
      </c>
      <c r="J2" s="84" t="s">
        <v>77</v>
      </c>
      <c r="K2" s="86" t="s">
        <v>79</v>
      </c>
      <c r="L2" s="86" t="s">
        <v>80</v>
      </c>
      <c r="M2" s="88" t="s">
        <v>82</v>
      </c>
    </row>
    <row r="3" spans="1:13" x14ac:dyDescent="0.2">
      <c r="A3" s="73">
        <v>25</v>
      </c>
      <c r="B3" s="74">
        <f t="shared" ref="B3:B11" si="0">C3/F3</f>
        <v>210.55479158682567</v>
      </c>
      <c r="C3" s="74">
        <v>9340</v>
      </c>
      <c r="D3" s="74">
        <f t="shared" ref="D3:D11" si="1">(C3-E3)/F3</f>
        <v>197.20913456119388</v>
      </c>
      <c r="E3" s="74">
        <v>592</v>
      </c>
      <c r="F3" s="75">
        <f>annuity_table!$K$64</f>
        <v>44.359000000000002</v>
      </c>
      <c r="G3" s="76">
        <v>35521</v>
      </c>
      <c r="H3" s="70">
        <f t="shared" ref="H3:H11" si="2">D3*3</f>
        <v>591.62740368358163</v>
      </c>
      <c r="I3" s="70">
        <v>240</v>
      </c>
      <c r="J3" s="70">
        <f t="shared" ref="J3:J10" si="3">(I3/3)*4</f>
        <v>320</v>
      </c>
      <c r="K3" s="70">
        <f>J3*(D3/B3)</f>
        <v>299.71734475374728</v>
      </c>
      <c r="L3" s="70">
        <f>K3*3</f>
        <v>899.15203426124185</v>
      </c>
      <c r="M3" s="87">
        <f>K3/D3</f>
        <v>1.5197944325481798</v>
      </c>
    </row>
    <row r="4" spans="1:13" x14ac:dyDescent="0.2">
      <c r="A4" s="73">
        <v>30</v>
      </c>
      <c r="B4" s="74">
        <f t="shared" si="0"/>
        <v>191.81409845082041</v>
      </c>
      <c r="C4" s="74">
        <v>8370</v>
      </c>
      <c r="D4" s="74">
        <f t="shared" si="1"/>
        <v>179.48482904024198</v>
      </c>
      <c r="E4" s="74">
        <v>538</v>
      </c>
      <c r="F4" s="75">
        <f>annuity_table!$K$59</f>
        <v>43.636000000000003</v>
      </c>
      <c r="G4" s="76">
        <v>33695</v>
      </c>
      <c r="H4" s="70">
        <f t="shared" si="2"/>
        <v>538.45448712072596</v>
      </c>
      <c r="I4" s="70">
        <v>210</v>
      </c>
      <c r="J4" s="70">
        <f t="shared" si="3"/>
        <v>280</v>
      </c>
      <c r="K4" s="70">
        <f t="shared" ref="K4:K11" si="4">J4*(D4/B4)</f>
        <v>262.00238948626043</v>
      </c>
      <c r="L4" s="70">
        <f t="shared" ref="L4:L11" si="5">K4*3</f>
        <v>786.00716845878128</v>
      </c>
      <c r="M4" s="87">
        <f t="shared" ref="M4:M11" si="6">K4/D4</f>
        <v>1.459746714456392</v>
      </c>
    </row>
    <row r="5" spans="1:13" x14ac:dyDescent="0.2">
      <c r="A5" s="73">
        <v>35</v>
      </c>
      <c r="B5" s="74">
        <f t="shared" si="0"/>
        <v>174.80480130520917</v>
      </c>
      <c r="C5" s="74">
        <v>7500</v>
      </c>
      <c r="D5" s="74">
        <f t="shared" si="1"/>
        <v>163.38422095326885</v>
      </c>
      <c r="E5" s="74">
        <v>490</v>
      </c>
      <c r="F5" s="75">
        <f>annuity_table!$K$54</f>
        <v>42.905000000000001</v>
      </c>
      <c r="G5" s="76">
        <v>31868</v>
      </c>
      <c r="H5" s="70">
        <f t="shared" si="2"/>
        <v>490.15266285980658</v>
      </c>
      <c r="I5" s="70">
        <v>190</v>
      </c>
      <c r="J5" s="70">
        <f t="shared" si="3"/>
        <v>253.33333333333334</v>
      </c>
      <c r="K5" s="70">
        <f t="shared" si="4"/>
        <v>236.78222222222226</v>
      </c>
      <c r="L5" s="70">
        <f t="shared" si="5"/>
        <v>710.34666666666681</v>
      </c>
      <c r="M5" s="87">
        <f t="shared" si="6"/>
        <v>1.4492355555555558</v>
      </c>
    </row>
    <row r="6" spans="1:13" x14ac:dyDescent="0.2">
      <c r="A6" s="90">
        <v>40</v>
      </c>
      <c r="B6" s="91">
        <f t="shared" si="0"/>
        <v>159.37010861831808</v>
      </c>
      <c r="C6" s="91">
        <v>6720</v>
      </c>
      <c r="D6" s="91">
        <f t="shared" si="1"/>
        <v>148.7844839444102</v>
      </c>
      <c r="E6" s="91">
        <v>446.35345000000001</v>
      </c>
      <c r="F6" s="92">
        <f>annuity_table!$K$49</f>
        <v>42.165999999999997</v>
      </c>
      <c r="G6" s="93">
        <v>30042</v>
      </c>
      <c r="H6" s="94">
        <f t="shared" si="2"/>
        <v>446.35345183323057</v>
      </c>
      <c r="I6" s="94">
        <v>170</v>
      </c>
      <c r="J6" s="94">
        <f t="shared" si="3"/>
        <v>226.66666666666666</v>
      </c>
      <c r="K6" s="94">
        <f t="shared" si="4"/>
        <v>211.61109394841267</v>
      </c>
      <c r="L6" s="94">
        <f t="shared" si="5"/>
        <v>634.83328184523805</v>
      </c>
      <c r="M6" s="95">
        <f t="shared" si="6"/>
        <v>1.4222658730158728</v>
      </c>
    </row>
    <row r="7" spans="1:13" x14ac:dyDescent="0.2">
      <c r="A7" s="73">
        <v>45</v>
      </c>
      <c r="B7" s="74">
        <f t="shared" si="0"/>
        <v>145.34392428595572</v>
      </c>
      <c r="C7" s="74">
        <v>6020</v>
      </c>
      <c r="D7" s="74">
        <f t="shared" si="1"/>
        <v>135.51751611579229</v>
      </c>
      <c r="E7" s="74">
        <v>407</v>
      </c>
      <c r="F7" s="77">
        <f>annuity_table!$K$44</f>
        <v>41.418999999999997</v>
      </c>
      <c r="G7" s="76">
        <v>28216</v>
      </c>
      <c r="H7" s="70">
        <f t="shared" si="2"/>
        <v>406.55254834737684</v>
      </c>
      <c r="I7" s="70">
        <v>150</v>
      </c>
      <c r="J7" s="70">
        <f t="shared" si="3"/>
        <v>200</v>
      </c>
      <c r="K7" s="70">
        <f t="shared" si="4"/>
        <v>186.47840531561462</v>
      </c>
      <c r="L7" s="70">
        <f t="shared" si="5"/>
        <v>559.43521594684387</v>
      </c>
      <c r="M7" s="87">
        <f t="shared" si="6"/>
        <v>1.3760465116279068</v>
      </c>
    </row>
    <row r="8" spans="1:13" x14ac:dyDescent="0.2">
      <c r="A8" s="73">
        <v>50</v>
      </c>
      <c r="B8" s="74">
        <f t="shared" si="0"/>
        <v>132.79885891350861</v>
      </c>
      <c r="C8" s="74">
        <v>5400</v>
      </c>
      <c r="D8" s="74">
        <f t="shared" si="1"/>
        <v>123.67508545852496</v>
      </c>
      <c r="E8" s="74">
        <v>371</v>
      </c>
      <c r="F8" s="77">
        <f>annuity_table!$K$39</f>
        <v>40.662999999999997</v>
      </c>
      <c r="G8" s="76">
        <v>26390</v>
      </c>
      <c r="H8" s="70">
        <f t="shared" si="2"/>
        <v>371.02525637557488</v>
      </c>
      <c r="I8" s="70">
        <v>140</v>
      </c>
      <c r="J8" s="70">
        <f t="shared" si="3"/>
        <v>186.66666666666666</v>
      </c>
      <c r="K8" s="70">
        <f t="shared" si="4"/>
        <v>173.84197530864196</v>
      </c>
      <c r="L8" s="70">
        <f t="shared" si="5"/>
        <v>521.52592592592589</v>
      </c>
      <c r="M8" s="87">
        <f t="shared" si="6"/>
        <v>1.4056345679012343</v>
      </c>
    </row>
    <row r="9" spans="1:13" x14ac:dyDescent="0.2">
      <c r="A9" s="73">
        <v>55</v>
      </c>
      <c r="B9" s="74">
        <f t="shared" si="0"/>
        <v>121.21819274694451</v>
      </c>
      <c r="C9" s="74">
        <v>4840</v>
      </c>
      <c r="D9" s="74">
        <f t="shared" si="1"/>
        <v>112.75295531957525</v>
      </c>
      <c r="E9" s="74">
        <v>338</v>
      </c>
      <c r="F9" s="77">
        <f>annuity_table!$K$34</f>
        <v>39.927999999999997</v>
      </c>
      <c r="G9" s="76">
        <v>24563</v>
      </c>
      <c r="H9" s="70">
        <f t="shared" si="2"/>
        <v>338.25886595872578</v>
      </c>
      <c r="I9" s="70">
        <v>120</v>
      </c>
      <c r="J9" s="70">
        <f t="shared" si="3"/>
        <v>160</v>
      </c>
      <c r="K9" s="70">
        <f t="shared" si="4"/>
        <v>148.82644628099175</v>
      </c>
      <c r="L9" s="70">
        <f t="shared" si="5"/>
        <v>446.47933884297527</v>
      </c>
      <c r="M9" s="87">
        <f t="shared" si="6"/>
        <v>1.3199338842975206</v>
      </c>
    </row>
    <row r="10" spans="1:13" x14ac:dyDescent="0.2">
      <c r="A10" s="73">
        <v>60</v>
      </c>
      <c r="B10" s="74">
        <f t="shared" si="0"/>
        <v>111.07148316095176</v>
      </c>
      <c r="C10" s="74">
        <v>4360</v>
      </c>
      <c r="D10" s="74">
        <f t="shared" si="1"/>
        <v>103.17419880776482</v>
      </c>
      <c r="E10" s="74">
        <v>310</v>
      </c>
      <c r="F10" s="77">
        <f>annuity_table!$K$29</f>
        <v>39.253999999999998</v>
      </c>
      <c r="G10" s="76">
        <v>22737</v>
      </c>
      <c r="H10" s="70">
        <f t="shared" si="2"/>
        <v>309.52259642329449</v>
      </c>
      <c r="I10" s="70">
        <v>110</v>
      </c>
      <c r="J10" s="70">
        <f t="shared" si="3"/>
        <v>146.66666666666666</v>
      </c>
      <c r="K10" s="70">
        <f t="shared" si="4"/>
        <v>136.23853211009174</v>
      </c>
      <c r="L10" s="70">
        <f t="shared" si="5"/>
        <v>408.71559633027522</v>
      </c>
      <c r="M10" s="87">
        <f t="shared" si="6"/>
        <v>1.3204709480122323</v>
      </c>
    </row>
    <row r="11" spans="1:13" x14ac:dyDescent="0.2">
      <c r="A11" s="78">
        <v>65</v>
      </c>
      <c r="B11" s="74">
        <f t="shared" si="0"/>
        <v>104.9875570302779</v>
      </c>
      <c r="C11" s="70">
        <v>4050</v>
      </c>
      <c r="D11" s="74">
        <f t="shared" si="1"/>
        <v>97.407714641227699</v>
      </c>
      <c r="E11" s="74">
        <v>292.39999999999998</v>
      </c>
      <c r="F11" s="71">
        <f>annuity_table!$K$24</f>
        <v>38.576000000000001</v>
      </c>
      <c r="G11" s="76">
        <v>20911</v>
      </c>
      <c r="H11" s="70">
        <f t="shared" si="2"/>
        <v>292.2231439236831</v>
      </c>
      <c r="I11" s="70">
        <v>100</v>
      </c>
      <c r="J11" s="70">
        <f>(I11/3)*4</f>
        <v>133.33333333333334</v>
      </c>
      <c r="K11" s="70">
        <f t="shared" si="4"/>
        <v>123.70699588477365</v>
      </c>
      <c r="L11" s="70">
        <f t="shared" si="5"/>
        <v>371.12098765432097</v>
      </c>
      <c r="M11" s="87">
        <f t="shared" si="6"/>
        <v>1.2699917695473251</v>
      </c>
    </row>
    <row r="13" spans="1:13" x14ac:dyDescent="0.2">
      <c r="A13" s="83" t="s">
        <v>73</v>
      </c>
    </row>
    <row r="14" spans="1:13" x14ac:dyDescent="0.2">
      <c r="A14" s="82" t="s">
        <v>74</v>
      </c>
    </row>
    <row r="15" spans="1:13" x14ac:dyDescent="0.2">
      <c r="A15" s="82" t="s">
        <v>67</v>
      </c>
    </row>
    <row r="16" spans="1:13" x14ac:dyDescent="0.2">
      <c r="A16" s="82" t="s">
        <v>76</v>
      </c>
    </row>
    <row r="17" spans="1:1" x14ac:dyDescent="0.2">
      <c r="A17" s="82" t="s">
        <v>68</v>
      </c>
    </row>
    <row r="18" spans="1:1" x14ac:dyDescent="0.2">
      <c r="A18" s="82" t="s">
        <v>69</v>
      </c>
    </row>
    <row r="19" spans="1:1" x14ac:dyDescent="0.2">
      <c r="A19" s="82" t="s">
        <v>70</v>
      </c>
    </row>
    <row r="20" spans="1:1" x14ac:dyDescent="0.2">
      <c r="A20" s="82" t="s">
        <v>71</v>
      </c>
    </row>
    <row r="21" spans="1:1" x14ac:dyDescent="0.2">
      <c r="A21" s="82" t="s">
        <v>72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7CEE3-D7BC-47AC-90C4-41B8E0900051}">
  <dimension ref="A1:G28"/>
  <sheetViews>
    <sheetView workbookViewId="0"/>
  </sheetViews>
  <sheetFormatPr baseColWidth="10" defaultColWidth="10.5" defaultRowHeight="16" x14ac:dyDescent="0.2"/>
  <cols>
    <col min="1" max="6" width="20.83203125" customWidth="1"/>
  </cols>
  <sheetData>
    <row r="1" spans="1:7" x14ac:dyDescent="0.2">
      <c r="B1" s="13" t="s">
        <v>23</v>
      </c>
      <c r="C1" s="13" t="s">
        <v>24</v>
      </c>
      <c r="D1" s="13" t="s">
        <v>25</v>
      </c>
      <c r="E1" s="13" t="s">
        <v>26</v>
      </c>
    </row>
    <row r="2" spans="1:7" ht="68" x14ac:dyDescent="0.2">
      <c r="A2" s="14" t="s">
        <v>27</v>
      </c>
      <c r="B2" s="15">
        <v>9.6000000000000002E-2</v>
      </c>
      <c r="C2" s="15">
        <v>9.8000000000000004E-2</v>
      </c>
      <c r="D2" s="15">
        <v>0.11</v>
      </c>
      <c r="E2" s="15">
        <v>0.11799999999999999</v>
      </c>
    </row>
    <row r="4" spans="1:7" x14ac:dyDescent="0.2">
      <c r="A4" s="16" t="s">
        <v>28</v>
      </c>
    </row>
    <row r="5" spans="1:7" x14ac:dyDescent="0.2">
      <c r="A5" s="17"/>
      <c r="B5" s="18"/>
      <c r="C5" s="18"/>
      <c r="D5" s="18"/>
      <c r="E5" s="18"/>
      <c r="F5" s="18"/>
      <c r="G5" s="18"/>
    </row>
    <row r="6" spans="1:7" x14ac:dyDescent="0.2">
      <c r="A6" s="19" t="s">
        <v>29</v>
      </c>
      <c r="B6" s="20">
        <v>60000</v>
      </c>
      <c r="C6" s="21"/>
      <c r="D6" s="21"/>
      <c r="E6" s="21"/>
      <c r="F6" s="21"/>
    </row>
    <row r="7" spans="1:7" x14ac:dyDescent="0.2">
      <c r="A7" s="22" t="s">
        <v>30</v>
      </c>
      <c r="B7" s="23">
        <f>B6/12</f>
        <v>5000</v>
      </c>
      <c r="C7" s="21"/>
      <c r="D7" s="21"/>
      <c r="E7" s="18"/>
    </row>
    <row r="8" spans="1:7" x14ac:dyDescent="0.2">
      <c r="A8" s="21"/>
      <c r="B8" s="24"/>
      <c r="C8" s="21"/>
      <c r="D8" s="21"/>
      <c r="E8" s="18"/>
    </row>
    <row r="9" spans="1:7" x14ac:dyDescent="0.2">
      <c r="A9" s="21"/>
      <c r="B9" s="21"/>
      <c r="C9" s="24"/>
      <c r="D9" s="24"/>
      <c r="E9" s="24"/>
      <c r="F9" s="18"/>
      <c r="G9" s="25"/>
    </row>
    <row r="10" spans="1:7" ht="85" x14ac:dyDescent="0.2">
      <c r="A10" s="26" t="s">
        <v>31</v>
      </c>
      <c r="B10" s="27" t="s">
        <v>32</v>
      </c>
      <c r="C10" s="28" t="s">
        <v>33</v>
      </c>
    </row>
    <row r="11" spans="1:7" x14ac:dyDescent="0.2">
      <c r="A11" s="29">
        <v>44470</v>
      </c>
      <c r="B11" s="30">
        <v>0</v>
      </c>
      <c r="C11" s="31">
        <f>B11</f>
        <v>0</v>
      </c>
    </row>
    <row r="12" spans="1:7" x14ac:dyDescent="0.2">
      <c r="A12" s="32">
        <v>44501</v>
      </c>
      <c r="B12" s="33">
        <f>B11</f>
        <v>0</v>
      </c>
      <c r="C12" s="34">
        <f>B12+C11</f>
        <v>0</v>
      </c>
    </row>
    <row r="13" spans="1:7" x14ac:dyDescent="0.2">
      <c r="A13" s="32">
        <v>44531</v>
      </c>
      <c r="B13" s="33">
        <f t="shared" ref="B13:B16" si="0">B12</f>
        <v>0</v>
      </c>
      <c r="C13" s="34">
        <f t="shared" ref="C13:C28" si="1">B13+C12</f>
        <v>0</v>
      </c>
    </row>
    <row r="14" spans="1:7" x14ac:dyDescent="0.2">
      <c r="A14" s="32">
        <v>44562</v>
      </c>
      <c r="B14" s="33">
        <f t="shared" si="0"/>
        <v>0</v>
      </c>
      <c r="C14" s="34">
        <f t="shared" si="1"/>
        <v>0</v>
      </c>
    </row>
    <row r="15" spans="1:7" x14ac:dyDescent="0.2">
      <c r="A15" s="32">
        <v>44593</v>
      </c>
      <c r="B15" s="33">
        <f t="shared" si="0"/>
        <v>0</v>
      </c>
      <c r="C15" s="34">
        <f t="shared" si="1"/>
        <v>0</v>
      </c>
    </row>
    <row r="16" spans="1:7" x14ac:dyDescent="0.2">
      <c r="A16" s="35">
        <v>44621</v>
      </c>
      <c r="B16" s="36">
        <f t="shared" si="0"/>
        <v>0</v>
      </c>
      <c r="C16" s="37">
        <f t="shared" si="1"/>
        <v>0</v>
      </c>
    </row>
    <row r="17" spans="1:3" x14ac:dyDescent="0.2">
      <c r="A17" s="29">
        <v>44652</v>
      </c>
      <c r="B17" s="30">
        <f>(D2-C2)*B7</f>
        <v>59.999999999999986</v>
      </c>
      <c r="C17" s="31">
        <f t="shared" si="1"/>
        <v>59.999999999999986</v>
      </c>
    </row>
    <row r="18" spans="1:3" x14ac:dyDescent="0.2">
      <c r="A18" s="32">
        <v>44682</v>
      </c>
      <c r="B18" s="33">
        <f>B17</f>
        <v>59.999999999999986</v>
      </c>
      <c r="C18" s="34">
        <f t="shared" si="1"/>
        <v>119.99999999999997</v>
      </c>
    </row>
    <row r="19" spans="1:3" x14ac:dyDescent="0.2">
      <c r="A19" s="32">
        <v>44713</v>
      </c>
      <c r="B19" s="33">
        <f t="shared" ref="B19:B22" si="2">B18</f>
        <v>59.999999999999986</v>
      </c>
      <c r="C19" s="34">
        <f t="shared" si="1"/>
        <v>179.99999999999994</v>
      </c>
    </row>
    <row r="20" spans="1:3" x14ac:dyDescent="0.2">
      <c r="A20" s="32">
        <v>44743</v>
      </c>
      <c r="B20" s="33">
        <f t="shared" si="2"/>
        <v>59.999999999999986</v>
      </c>
      <c r="C20" s="34">
        <f t="shared" si="1"/>
        <v>239.99999999999994</v>
      </c>
    </row>
    <row r="21" spans="1:3" x14ac:dyDescent="0.2">
      <c r="A21" s="32">
        <v>44774</v>
      </c>
      <c r="B21" s="33">
        <f t="shared" si="2"/>
        <v>59.999999999999986</v>
      </c>
      <c r="C21" s="34">
        <f t="shared" si="1"/>
        <v>299.99999999999994</v>
      </c>
    </row>
    <row r="22" spans="1:3" x14ac:dyDescent="0.2">
      <c r="A22" s="35">
        <v>44805</v>
      </c>
      <c r="B22" s="36">
        <f t="shared" si="2"/>
        <v>59.999999999999986</v>
      </c>
      <c r="C22" s="37">
        <f t="shared" si="1"/>
        <v>359.99999999999994</v>
      </c>
    </row>
    <row r="23" spans="1:3" x14ac:dyDescent="0.2">
      <c r="A23" s="29">
        <v>44835</v>
      </c>
      <c r="B23" s="30">
        <f>(E2-C2)*B7</f>
        <v>99.999999999999943</v>
      </c>
      <c r="C23" s="31">
        <f t="shared" si="1"/>
        <v>459.99999999999989</v>
      </c>
    </row>
    <row r="24" spans="1:3" x14ac:dyDescent="0.2">
      <c r="A24" s="32">
        <v>44866</v>
      </c>
      <c r="B24" s="33">
        <f>B23</f>
        <v>99.999999999999943</v>
      </c>
      <c r="C24" s="34">
        <f t="shared" si="1"/>
        <v>559.99999999999977</v>
      </c>
    </row>
    <row r="25" spans="1:3" x14ac:dyDescent="0.2">
      <c r="A25" s="32">
        <v>44896</v>
      </c>
      <c r="B25" s="33">
        <f t="shared" ref="B25:B28" si="3">B24</f>
        <v>99.999999999999943</v>
      </c>
      <c r="C25" s="34">
        <f t="shared" si="1"/>
        <v>659.99999999999977</v>
      </c>
    </row>
    <row r="26" spans="1:3" x14ac:dyDescent="0.2">
      <c r="A26" s="32">
        <v>44927</v>
      </c>
      <c r="B26" s="33">
        <f t="shared" si="3"/>
        <v>99.999999999999943</v>
      </c>
      <c r="C26" s="34">
        <f t="shared" si="1"/>
        <v>759.99999999999977</v>
      </c>
    </row>
    <row r="27" spans="1:3" x14ac:dyDescent="0.2">
      <c r="A27" s="32">
        <v>44958</v>
      </c>
      <c r="B27" s="33">
        <f t="shared" si="3"/>
        <v>99.999999999999943</v>
      </c>
      <c r="C27" s="34">
        <f t="shared" si="1"/>
        <v>859.99999999999977</v>
      </c>
    </row>
    <row r="28" spans="1:3" x14ac:dyDescent="0.2">
      <c r="A28" s="35">
        <v>44986</v>
      </c>
      <c r="B28" s="36">
        <f t="shared" si="3"/>
        <v>99.999999999999943</v>
      </c>
      <c r="C28" s="37">
        <f t="shared" si="1"/>
        <v>959.99999999999977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Charts</vt:lpstr>
      </vt:variant>
      <vt:variant>
        <vt:i4>2</vt:i4>
      </vt:variant>
    </vt:vector>
  </HeadingPairs>
  <TitlesOfParts>
    <vt:vector size="13" baseType="lpstr">
      <vt:lpstr>Sensitivity</vt:lpstr>
      <vt:lpstr>sensitivity_minus_40yr60k2.8</vt:lpstr>
      <vt:lpstr>sensitivity_plus_40yr60k2.8</vt:lpstr>
      <vt:lpstr>sensitivity_plus_40yr60k2.5</vt:lpstr>
      <vt:lpstr>sensitivity_minus_40yr60k2.5</vt:lpstr>
      <vt:lpstr>40yr60k2.5</vt:lpstr>
      <vt:lpstr>40yr60k2.8</vt:lpstr>
      <vt:lpstr>DC</vt:lpstr>
      <vt:lpstr>contribution_rates</vt:lpstr>
      <vt:lpstr>Refs_notes</vt:lpstr>
      <vt:lpstr>annuity_table</vt:lpstr>
      <vt:lpstr>40yr60k2.5chart</vt:lpstr>
      <vt:lpstr>40yr60k2.8chart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Jackie Grant</cp:lastModifiedBy>
  <cp:revision/>
  <dcterms:created xsi:type="dcterms:W3CDTF">2021-11-03T17:51:12Z</dcterms:created>
  <dcterms:modified xsi:type="dcterms:W3CDTF">2022-05-16T15:49:45Z</dcterms:modified>
  <cp:category/>
  <cp:contentStatus/>
</cp:coreProperties>
</file>