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Documents/Jobs/Helsinki_2023/Application/Discussion_paper/"/>
    </mc:Choice>
  </mc:AlternateContent>
  <xr:revisionPtr revIDLastSave="0" documentId="13_ncr:1_{CBF6D0F4-3330-A842-9823-801D975EDA06}" xr6:coauthVersionLast="47" xr6:coauthVersionMax="47" xr10:uidLastSave="{00000000-0000-0000-0000-000000000000}"/>
  <bookViews>
    <workbookView xWindow="1480" yWindow="500" windowWidth="24700" windowHeight="16940" activeTab="6" xr2:uid="{1B86E16B-DBE4-8649-9CC7-10B89013F0DD}"/>
  </bookViews>
  <sheets>
    <sheet name="Target_reliance_date" sheetId="7" r:id="rId1"/>
    <sheet name="Actual_reliance_date" sheetId="5" r:id="rId2"/>
    <sheet name="Actual_reliance_gilt_yield" sheetId="4" r:id="rId3"/>
    <sheet name="Target_reliance_gilt_yield" sheetId="6" r:id="rId4"/>
    <sheet name="Data_quart" sheetId="1" r:id="rId5"/>
    <sheet name="AffRC_gilt_yield" sheetId="10" r:id="rId6"/>
    <sheet name="TP_Target_reliance_gilt_yield" sheetId="9" r:id="rId7"/>
    <sheet name="Gilt_yields" sheetId="3" r:id="rId8"/>
    <sheet name="Raw_Data_month" sheetId="8" r:id="rId9"/>
    <sheet name="Sheet2" sheetId="2" r:id="rId10"/>
  </sheets>
  <definedNames>
    <definedName name="_xlnm._FilterDatabase" localSheetId="7" hidden="1">Gilt_yields!$A$1:$D$16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8" i="1"/>
  <c r="AI4" i="1"/>
  <c r="Z5" i="1"/>
  <c r="Z4" i="1"/>
  <c r="U3" i="1"/>
  <c r="H18" i="1"/>
  <c r="R10" i="1"/>
  <c r="R9" i="1"/>
  <c r="R8" i="1"/>
  <c r="R7" i="1"/>
  <c r="R6" i="1"/>
  <c r="R18" i="1"/>
  <c r="L18" i="1" l="1"/>
  <c r="M18" i="1"/>
  <c r="D18" i="1"/>
  <c r="D17" i="1"/>
  <c r="D16" i="1"/>
  <c r="D15" i="1"/>
  <c r="D14" i="1"/>
  <c r="D13" i="1"/>
  <c r="D12" i="1"/>
  <c r="D11" i="1"/>
  <c r="D10" i="1"/>
  <c r="Z10" i="1" s="1"/>
  <c r="D9" i="1"/>
  <c r="Z9" i="1" s="1"/>
  <c r="D8" i="1"/>
  <c r="D7" i="1"/>
  <c r="Z7" i="1" s="1"/>
  <c r="D6" i="1"/>
  <c r="N7" i="1"/>
  <c r="B18" i="1"/>
  <c r="B17" i="1"/>
  <c r="B16" i="1"/>
  <c r="B15" i="1"/>
  <c r="B14" i="1"/>
  <c r="B13" i="1"/>
  <c r="P13" i="1" s="1"/>
  <c r="S13" i="1" s="1"/>
  <c r="B12" i="1"/>
  <c r="B11" i="1"/>
  <c r="B10" i="1"/>
  <c r="B9" i="1"/>
  <c r="B8" i="1"/>
  <c r="B7" i="1"/>
  <c r="B6" i="1"/>
  <c r="O6" i="1"/>
  <c r="O4" i="1"/>
  <c r="D30" i="8"/>
  <c r="D31" i="8"/>
  <c r="D32" i="8"/>
  <c r="D33" i="8"/>
  <c r="D34" i="8"/>
  <c r="D35" i="8"/>
  <c r="D36" i="8"/>
  <c r="D37" i="8"/>
  <c r="D3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" i="8"/>
  <c r="D4" i="8"/>
  <c r="D5" i="8"/>
  <c r="D6" i="8"/>
  <c r="D7" i="8"/>
  <c r="D8" i="8"/>
  <c r="D9" i="8"/>
  <c r="D2" i="8"/>
  <c r="O5" i="1"/>
  <c r="O9" i="1"/>
  <c r="O11" i="1"/>
  <c r="N5" i="1"/>
  <c r="N4" i="1"/>
  <c r="Q12" i="1"/>
  <c r="Q13" i="1"/>
  <c r="Q14" i="1"/>
  <c r="Q15" i="1"/>
  <c r="Q16" i="1"/>
  <c r="Q17" i="1"/>
  <c r="Q18" i="1"/>
  <c r="Q11" i="1"/>
  <c r="N6" i="1" l="1"/>
  <c r="Z6" i="1"/>
  <c r="O7" i="1"/>
  <c r="AB7" i="1"/>
  <c r="O8" i="1"/>
  <c r="N8" i="1"/>
  <c r="Z8" i="1"/>
  <c r="AB9" i="1"/>
  <c r="AA9" i="1"/>
  <c r="AA11" i="1"/>
  <c r="AB11" i="1"/>
  <c r="N10" i="1"/>
  <c r="N11" i="1"/>
  <c r="Z11" i="1"/>
  <c r="O10" i="1"/>
  <c r="AA10" i="1"/>
  <c r="AB10" i="1"/>
  <c r="O12" i="1"/>
  <c r="N9" i="1"/>
  <c r="N12" i="1"/>
  <c r="Z12" i="1"/>
  <c r="P4" i="1"/>
  <c r="S4" i="1" s="1"/>
  <c r="U4" i="1" s="1"/>
  <c r="P5" i="1"/>
  <c r="S5" i="1" s="1"/>
  <c r="U5" i="1" s="1"/>
  <c r="P6" i="1"/>
  <c r="S6" i="1" s="1"/>
  <c r="U6" i="1" s="1"/>
  <c r="P7" i="1"/>
  <c r="S7" i="1" s="1"/>
  <c r="U7" i="1" s="1"/>
  <c r="P8" i="1"/>
  <c r="S8" i="1" s="1"/>
  <c r="U8" i="1" s="1"/>
  <c r="P9" i="1"/>
  <c r="S9" i="1" s="1"/>
  <c r="U9" i="1" s="1"/>
  <c r="P10" i="1"/>
  <c r="S10" i="1" s="1"/>
  <c r="U10" i="1" s="1"/>
  <c r="P11" i="1"/>
  <c r="S11" i="1" s="1"/>
  <c r="U11" i="1" s="1"/>
  <c r="P12" i="1"/>
  <c r="S12" i="1" s="1"/>
  <c r="U12" i="1" s="1"/>
  <c r="G6" i="1"/>
  <c r="AA6" i="1" s="1"/>
  <c r="G5" i="1"/>
  <c r="G12" i="1"/>
  <c r="AA12" i="1" s="1"/>
  <c r="G11" i="1"/>
  <c r="G10" i="1"/>
  <c r="G9" i="1"/>
  <c r="G8" i="1"/>
  <c r="AB8" i="1" s="1"/>
  <c r="G7" i="1"/>
  <c r="AA7" i="1" s="1"/>
  <c r="J5" i="1"/>
  <c r="J6" i="1" s="1"/>
  <c r="J7" i="1" s="1"/>
  <c r="J8" i="1" s="1"/>
  <c r="J9" i="1" s="1"/>
  <c r="J10" i="1" s="1"/>
  <c r="J11" i="1" s="1"/>
  <c r="J12" i="1" s="1"/>
  <c r="G4" i="1"/>
  <c r="AB5" i="1" l="1"/>
  <c r="AA5" i="1"/>
  <c r="AA8" i="1"/>
  <c r="AB6" i="1"/>
  <c r="AA4" i="1"/>
  <c r="AB4" i="1"/>
  <c r="AB12" i="1"/>
  <c r="H11" i="1"/>
  <c r="K11" i="1" s="1"/>
  <c r="L11" i="1"/>
  <c r="W11" i="1" s="1"/>
  <c r="M11" i="1"/>
  <c r="X11" i="1" s="1"/>
  <c r="M4" i="1"/>
  <c r="X4" i="1" s="1"/>
  <c r="L4" i="1"/>
  <c r="W4" i="1" s="1"/>
  <c r="H6" i="1"/>
  <c r="K6" i="1" s="1"/>
  <c r="M6" i="1"/>
  <c r="X6" i="1" s="1"/>
  <c r="L6" i="1"/>
  <c r="W6" i="1" s="1"/>
  <c r="H12" i="1"/>
  <c r="K12" i="1" s="1"/>
  <c r="L12" i="1"/>
  <c r="W12" i="1" s="1"/>
  <c r="M12" i="1"/>
  <c r="X12" i="1" s="1"/>
  <c r="H7" i="1"/>
  <c r="K7" i="1" s="1"/>
  <c r="M7" i="1"/>
  <c r="X7" i="1" s="1"/>
  <c r="L7" i="1"/>
  <c r="W7" i="1" s="1"/>
  <c r="L9" i="1"/>
  <c r="W9" i="1" s="1"/>
  <c r="M9" i="1"/>
  <c r="X9" i="1" s="1"/>
  <c r="M10" i="1"/>
  <c r="X10" i="1" s="1"/>
  <c r="L10" i="1"/>
  <c r="W10" i="1" s="1"/>
  <c r="M8" i="1"/>
  <c r="X8" i="1" s="1"/>
  <c r="L8" i="1"/>
  <c r="W8" i="1" s="1"/>
  <c r="H5" i="1"/>
  <c r="K5" i="1" s="1"/>
  <c r="L5" i="1"/>
  <c r="W5" i="1" s="1"/>
  <c r="M5" i="1"/>
  <c r="X5" i="1" s="1"/>
  <c r="H10" i="1"/>
  <c r="K10" i="1" s="1"/>
  <c r="H9" i="1"/>
  <c r="K9" i="1" s="1"/>
  <c r="H8" i="1"/>
  <c r="K8" i="1" s="1"/>
  <c r="H4" i="1"/>
  <c r="K4" i="1" s="1"/>
  <c r="P18" i="1"/>
  <c r="S18" i="1" s="1"/>
  <c r="P17" i="1"/>
  <c r="S17" i="1" s="1"/>
  <c r="P16" i="1"/>
  <c r="S16" i="1" s="1"/>
  <c r="P15" i="1"/>
  <c r="S15" i="1" s="1"/>
  <c r="P14" i="1"/>
  <c r="S14" i="1" s="1"/>
</calcChain>
</file>

<file path=xl/sharedStrings.xml><?xml version="1.0" encoding="utf-8"?>
<sst xmlns="http://schemas.openxmlformats.org/spreadsheetml/2006/main" count="109" uniqueCount="93">
  <si>
    <t>Table 1: Metrics within IRMF</t>
  </si>
  <si>
    <t>Metric</t>
  </si>
  <si>
    <t>How the metric is calculated</t>
  </si>
  <si>
    <t>Actual Reliance</t>
  </si>
  <si>
    <t>Target Reliance</t>
  </si>
  <si>
    <t>SfS liabilities + Transition Risk - Assets</t>
  </si>
  <si>
    <t>Table 2: Proposed IRMF metric RAG status at the valuation date</t>
  </si>
  <si>
    <t>Status</t>
  </si>
  <si>
    <t>Actual Reliance &lt;= Target Reliance</t>
  </si>
  <si>
    <t>Green</t>
  </si>
  <si>
    <t>Amber</t>
  </si>
  <si>
    <t>Red</t>
  </si>
  <si>
    <t>Target Reliance &lt; Actual Reliance &lt; Limit of Reliance</t>
  </si>
  <si>
    <t>Limit of Reliance &lt;= Actual Reliance</t>
  </si>
  <si>
    <t>Target Reliance &lt;= 95% of AffRC</t>
  </si>
  <si>
    <t>95% of AffRC &lt; Target Reliance &lt; 105% of AffRC</t>
  </si>
  <si>
    <t>105% of AffRC &lt;= Target Reliance</t>
  </si>
  <si>
    <t>SfS liabilities + Transition Risk - TP liabilities</t>
  </si>
  <si>
    <t>Re-phrased where Surplus = Assets - TP liabilities</t>
  </si>
  <si>
    <t>TP Surplus (deficit) &gt; 0</t>
  </si>
  <si>
    <t>Target Reliance - Actual Reliance = SfS Liabs+ TR - TP Liabs - SfS Liabs - TR+ Assets</t>
  </si>
  <si>
    <t>0 &gt; TP Surplus (deficit) &gt; 15% 30-yr payroll (£42bn)- SfS liabilities - TR</t>
  </si>
  <si>
    <t>TP Surplus (deficit) &gt; 15% 30-yr payroll (£42bn) - SfS liabilities - TR</t>
  </si>
  <si>
    <t>No TP Deficit</t>
  </si>
  <si>
    <t xml:space="preserve">Transititon Risk </t>
  </si>
  <si>
    <t>bn</t>
  </si>
  <si>
    <t>Assets</t>
  </si>
  <si>
    <t>Aff_RC_high</t>
  </si>
  <si>
    <t>Aff_RC_low</t>
  </si>
  <si>
    <t>TP_Liabs</t>
  </si>
  <si>
    <t>SfS_Liabs</t>
  </si>
  <si>
    <t>Actutal Reliance</t>
  </si>
  <si>
    <t>G-A</t>
  </si>
  <si>
    <t>A-R</t>
  </si>
  <si>
    <t>Av: AFFRC</t>
  </si>
  <si>
    <t>Limit Reliance</t>
  </si>
  <si>
    <t>TP deficit more than Covenat limit - (SfS liabs+TR)</t>
  </si>
  <si>
    <t xml:space="preserve">TP deficit less than Covenant limit-(SfSliab-TR) </t>
  </si>
  <si>
    <t xml:space="preserve">minus SfS Surplus (deficit) &lt; 95% of 10% payroll 30-yrs -TP surplus -Transition Risk </t>
  </si>
  <si>
    <t>SfS Liabilities -Assets - (TP Liabilities- Assets) + Transition Risk= Assets- TP liabilities-(Assets- SfS Liabilitites) + TR =TP surplus - SfS Surplus + Transition Risk</t>
  </si>
  <si>
    <t>SfS Deficit</t>
  </si>
  <si>
    <t>SfS li</t>
  </si>
  <si>
    <t>SfS Liabs &lt; TP liabs -TR - 95% Aff RC</t>
  </si>
  <si>
    <t>SfS Liabs - Assetts &lt; TP liabs - R +95% Aff RC- Assets</t>
  </si>
  <si>
    <t>TP Deficit</t>
  </si>
  <si>
    <t>Aff Ratio =SS Deficit / 10% Payroll</t>
  </si>
  <si>
    <t>USS Gilt Yield</t>
  </si>
  <si>
    <t>Date</t>
  </si>
  <si>
    <t>2020 valuation quarterly monitoring, cuts</t>
  </si>
  <si>
    <t>FSC without benefit, cuts</t>
  </si>
  <si>
    <t>Raw data Gilt yields %</t>
  </si>
  <si>
    <t>TP Surplus green/amber boundary</t>
  </si>
  <si>
    <t>SfS Surplus amber/red boundary</t>
  </si>
  <si>
    <t>TP deficit</t>
  </si>
  <si>
    <t>SfS deficit</t>
  </si>
  <si>
    <t>SfS liabs - TP liabs</t>
  </si>
  <si>
    <t>Green Target Reliance</t>
  </si>
  <si>
    <t>Red Target Reliance</t>
  </si>
  <si>
    <t>TP liability</t>
  </si>
  <si>
    <t>Self-suff’cyliability</t>
  </si>
  <si>
    <t>SfS Liab - TP Liab</t>
  </si>
  <si>
    <t>TRANSITION RISK FROM FMP</t>
  </si>
  <si>
    <t>transition risk (£6bn)</t>
  </si>
  <si>
    <t xml:space="preserve">transition risk (£7bn) </t>
  </si>
  <si>
    <t xml:space="preserve">£8bn </t>
  </si>
  <si>
    <t xml:space="preserve"> transition risk (£7bn)</t>
  </si>
  <si>
    <t>Transition Risk</t>
  </si>
  <si>
    <t>2020 valuation</t>
  </si>
  <si>
    <t>SfS L - TP L + Trans Risk</t>
  </si>
  <si>
    <t>SfS Liabs-TP Liabs</t>
  </si>
  <si>
    <t xml:space="preserve">SfS liabs + Transition Risk - TP liabs </t>
  </si>
  <si>
    <t>TP liabl Green</t>
  </si>
  <si>
    <t>TP liab Red</t>
  </si>
  <si>
    <t>TP liabilities</t>
  </si>
  <si>
    <t>TP liabs</t>
  </si>
  <si>
    <t>Green TP liabilities</t>
  </si>
  <si>
    <t>Red TP liabilities</t>
  </si>
  <si>
    <t>Affordable Risk Capacity (AffRC)</t>
  </si>
  <si>
    <t>AffRC DR</t>
  </si>
  <si>
    <t>USS reported Tar Rel</t>
  </si>
  <si>
    <t>Green: Target Reliance &lt;95% AffRC</t>
  </si>
  <si>
    <t>Red: Target Reliance &gt;105% AffRC</t>
  </si>
  <si>
    <t>Gilts + 0.70%</t>
  </si>
  <si>
    <t>Gilts + 0.49%</t>
  </si>
  <si>
    <t>Gilts + 0.45%</t>
  </si>
  <si>
    <t>Gilts + 0.78%</t>
  </si>
  <si>
    <t xml:space="preserve">Gilts + 1.2% </t>
  </si>
  <si>
    <t>Gilts + 1.22%</t>
  </si>
  <si>
    <t>Gilts + 1.07%</t>
  </si>
  <si>
    <t>Gilts + 0.87%</t>
  </si>
  <si>
    <t>Gilts + 0.73%</t>
  </si>
  <si>
    <t>Gilts + 0.67%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</si>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</sst>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"/>
    <numFmt numFmtId="165" formatCode="&quot;£&quot;#,##0"/>
    <numFmt numFmtId="166" formatCode="&quot; &quot;mmm&quot;  &quot;yyyy&quot; &quot;"/>
    <numFmt numFmtId="167" formatCode="0.0%"/>
    <numFmt numFmtId="168" formatCode="&quot;£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0" fillId="2" borderId="0" xfId="0" applyNumberFormat="1" applyFill="1"/>
    <xf numFmtId="0" fontId="0" fillId="4" borderId="0" xfId="0" applyFill="1"/>
    <xf numFmtId="166" fontId="2" fillId="0" borderId="0" xfId="0" applyNumberFormat="1" applyFont="1"/>
    <xf numFmtId="167" fontId="0" fillId="0" borderId="0" xfId="1" applyNumberFormat="1" applyFont="1" applyBorder="1" applyAlignment="1"/>
    <xf numFmtId="167" fontId="2" fillId="0" borderId="0" xfId="1" applyNumberFormat="1" applyFont="1" applyBorder="1"/>
    <xf numFmtId="167" fontId="2" fillId="0" borderId="0" xfId="1" applyNumberFormat="1" applyFont="1"/>
    <xf numFmtId="10" fontId="0" fillId="0" borderId="0" xfId="1" applyNumberFormat="1" applyFont="1"/>
    <xf numFmtId="14" fontId="0" fillId="0" borderId="0" xfId="0" applyNumberFormat="1"/>
    <xf numFmtId="17" fontId="4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5" borderId="0" xfId="0" applyNumberFormat="1" applyFill="1"/>
    <xf numFmtId="0" fontId="0" fillId="6" borderId="0" xfId="0" applyFill="1"/>
    <xf numFmtId="168" fontId="0" fillId="0" borderId="0" xfId="0" applyNumberFormat="1"/>
    <xf numFmtId="0" fontId="0" fillId="0" borderId="0" xfId="0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'Target</a:t>
            </a:r>
            <a:r>
              <a:rPr lang="en-GB" sz="3200">
                <a:solidFill>
                  <a:schemeClr val="tx1"/>
                </a:solidFill>
              </a:rPr>
              <a:t> Reliance' metric</a:t>
            </a:r>
            <a:endParaRPr lang="en-GB" sz="3200" baseline="0">
              <a:solidFill>
                <a:schemeClr val="tx1"/>
              </a:solidFill>
            </a:endParaRPr>
          </a:p>
          <a:p>
            <a:pPr>
              <a:defRPr/>
            </a:pPr>
            <a:r>
              <a:rPr lang="en-GB" sz="2400" baseline="0">
                <a:solidFill>
                  <a:schemeClr val="tx1"/>
                </a:solidFill>
              </a:rPr>
              <a:t>Measuring distance between TP liabilities and SfS liabilities</a:t>
            </a:r>
            <a:endParaRPr lang="en-GB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Data_quart!$L$4:$L$18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0B4A-9398-F4AB03299FCB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>
                    <a:alpha val="50054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Data_quart!$M$4:$M$18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5-0B4A-9398-F4AB03299FCB}"/>
            </c:ext>
          </c:extLst>
        </c:ser>
        <c:ser>
          <c:idx val="3"/>
          <c:order val="2"/>
          <c:tx>
            <c:strRef>
              <c:f>Data_quart!$P$3</c:f>
              <c:strCache>
                <c:ptCount val="1"/>
                <c:pt idx="0">
                  <c:v>SfS liabs - TP liabs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Data_quart!$P$4:$P$18</c:f>
              <c:numCache>
                <c:formatCode>"£"#,##0.0</c:formatCode>
                <c:ptCount val="15"/>
                <c:pt idx="0">
                  <c:v>8.7000000000000028</c:v>
                </c:pt>
                <c:pt idx="1">
                  <c:v>9.5</c:v>
                </c:pt>
                <c:pt idx="2">
                  <c:v>11.400000000000006</c:v>
                </c:pt>
                <c:pt idx="3">
                  <c:v>9.7999999999999972</c:v>
                </c:pt>
                <c:pt idx="4">
                  <c:v>12.5</c:v>
                </c:pt>
                <c:pt idx="5">
                  <c:v>15.400000000000006</c:v>
                </c:pt>
                <c:pt idx="6">
                  <c:v>25</c:v>
                </c:pt>
                <c:pt idx="7">
                  <c:v>28.299999999999997</c:v>
                </c:pt>
                <c:pt idx="8">
                  <c:v>27.200000000000003</c:v>
                </c:pt>
                <c:pt idx="9">
                  <c:v>26</c:v>
                </c:pt>
                <c:pt idx="10">
                  <c:v>25</c:v>
                </c:pt>
                <c:pt idx="11">
                  <c:v>26.200000000000003</c:v>
                </c:pt>
                <c:pt idx="12">
                  <c:v>26.399999999999991</c:v>
                </c:pt>
                <c:pt idx="13">
                  <c:v>26.600000000000009</c:v>
                </c:pt>
                <c:pt idx="14">
                  <c:v>21.400000000000006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5-0B4A-9398-F4AB0329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in val="4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Date of quarterly monitoring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182"/>
      </c:valAx>
      <c:valAx>
        <c:axId val="152917812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SfS Liabilities - TP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liabilities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AffRC DR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Data_quart!$AI$3</c:f>
              <c:strCache>
                <c:ptCount val="1"/>
                <c:pt idx="0">
                  <c:v>Nominal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6119860017497"/>
                  <c:y val="0.453310002916302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0.9226x + 0.0103</a:t>
                    </a:r>
                    <a:br>
                      <a:rPr lang="en-US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R² = 0.9696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Data_quart!$AI$4:$AI$18</c:f>
              <c:numCache>
                <c:formatCode>0.00%</c:formatCode>
                <c:ptCount val="15"/>
                <c:pt idx="0">
                  <c:v>5.2499999999999998E-2</c:v>
                </c:pt>
                <c:pt idx="1">
                  <c:v>4.7899999999999998E-2</c:v>
                </c:pt>
                <c:pt idx="2">
                  <c:v>4.3999999999999997E-2</c:v>
                </c:pt>
                <c:pt idx="3">
                  <c:v>4.6800000000000001E-2</c:v>
                </c:pt>
                <c:pt idx="4">
                  <c:v>4.9200000000000001E-2</c:v>
                </c:pt>
                <c:pt idx="5">
                  <c:v>3.5700000000000003E-2</c:v>
                </c:pt>
                <c:pt idx="6">
                  <c:v>2.5700000000000001E-2</c:v>
                </c:pt>
                <c:pt idx="7">
                  <c:v>1.7299999999999999E-2</c:v>
                </c:pt>
                <c:pt idx="8">
                  <c:v>1.9700000000000002E-2</c:v>
                </c:pt>
                <c:pt idx="14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2045-A9B4-1719931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0224"/>
        <c:axId val="343900656"/>
      </c:scatterChart>
      <c:valAx>
        <c:axId val="3439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656"/>
        <c:crosses val="autoZero"/>
        <c:crossBetween val="midCat"/>
      </c:valAx>
      <c:valAx>
        <c:axId val="3439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AffRC DR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Data_quart!$AI$3</c:f>
              <c:strCache>
                <c:ptCount val="1"/>
                <c:pt idx="0">
                  <c:v>Nominal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61373578302713"/>
                  <c:y val="0.18884186351706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Data_quart!$G$4:$G$18</c:f>
              <c:numCache>
                <c:formatCode>"£"#,##0.0</c:formatCode>
                <c:ptCount val="15"/>
                <c:pt idx="0" formatCode="&quot;£&quot;#,##0">
                  <c:v>25.5</c:v>
                </c:pt>
                <c:pt idx="1">
                  <c:v>26.666666666666664</c:v>
                </c:pt>
                <c:pt idx="2">
                  <c:v>28.571428571428569</c:v>
                </c:pt>
                <c:pt idx="3" formatCode="&quot;£&quot;#,##0">
                  <c:v>23.5</c:v>
                </c:pt>
                <c:pt idx="4" formatCode="&quot;£&quot;#,##0">
                  <c:v>23</c:v>
                </c:pt>
                <c:pt idx="5" formatCode="&quot;£&quot;#,##0">
                  <c:v>27.5</c:v>
                </c:pt>
                <c:pt idx="6" formatCode="&quot;£&quot;#,##0">
                  <c:v>34.5</c:v>
                </c:pt>
                <c:pt idx="7" formatCode="&quot;£&quot;#,##0">
                  <c:v>35.5</c:v>
                </c:pt>
                <c:pt idx="8" formatCode="&quot;£&quot;#,##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6-484C-B5B4-8AF8EA51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0224"/>
        <c:axId val="343900656"/>
      </c:scatterChart>
      <c:valAx>
        <c:axId val="3439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656"/>
        <c:crosses val="autoZero"/>
        <c:crossBetween val="midCat"/>
      </c:valAx>
      <c:valAx>
        <c:axId val="3439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  <a:r>
              <a:rPr lang="en-GB" sz="3200">
                <a:solidFill>
                  <a:schemeClr val="tx1"/>
                </a:solidFill>
              </a:rPr>
              <a:t>Affordable Risk Capacity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USS quarterly monitoring, September 2021 - Septemer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Data_quart!$G$3</c:f>
              <c:strCache>
                <c:ptCount val="1"/>
                <c:pt idx="0">
                  <c:v>Affordable Risk Capacity (AffRC)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646379616409187E-2"/>
                  <c:y val="-7.31511198457260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709-5E45-89B4-015B351A8D63}"/>
                </c:ext>
              </c:extLst>
            </c:dLbl>
            <c:dLbl>
              <c:idx val="1"/>
              <c:layout>
                <c:manualLayout>
                  <c:x val="-4.3651626082147434E-2"/>
                  <c:y val="-8.1511247828094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09-5E45-89B4-015B351A8D63}"/>
                </c:ext>
              </c:extLst>
            </c:dLbl>
            <c:dLbl>
              <c:idx val="2"/>
              <c:layout>
                <c:manualLayout>
                  <c:x val="-4.0923399452013128E-2"/>
                  <c:y val="-0.1045015997796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09-5E45-89B4-015B351A8D63}"/>
                </c:ext>
              </c:extLst>
            </c:dLbl>
            <c:dLbl>
              <c:idx val="3"/>
              <c:layout>
                <c:manualLayout>
                  <c:x val="-4.0923399452014123E-3"/>
                  <c:y val="9.61414717972399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709-5E45-89B4-015B351A8D63}"/>
                </c:ext>
              </c:extLst>
            </c:dLbl>
            <c:dLbl>
              <c:idx val="4"/>
              <c:layout>
                <c:manualLayout>
                  <c:x val="-4.0923399452013128E-2"/>
                  <c:y val="7.1061087850133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709-5E45-89B4-015B351A8D63}"/>
                </c:ext>
              </c:extLst>
            </c:dLbl>
            <c:dLbl>
              <c:idx val="5"/>
              <c:layout>
                <c:manualLayout>
                  <c:x val="-4.0923399452013128E-2"/>
                  <c:y val="7.1061087850133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709-5E45-89B4-015B351A8D63}"/>
                </c:ext>
              </c:extLst>
            </c:dLbl>
            <c:dLbl>
              <c:idx val="6"/>
              <c:layout>
                <c:manualLayout>
                  <c:x val="-3.546694619174471E-2"/>
                  <c:y val="-8.1511247828094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709-5E45-89B4-015B351A8D63}"/>
                </c:ext>
              </c:extLst>
            </c:dLbl>
            <c:dLbl>
              <c:idx val="7"/>
              <c:layout>
                <c:manualLayout>
                  <c:x val="-5.7292759232818402E-2"/>
                  <c:y val="-8.56913118192790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709-5E45-89B4-015B351A8D63}"/>
                </c:ext>
              </c:extLst>
            </c:dLbl>
            <c:dLbl>
              <c:idx val="8"/>
              <c:layout>
                <c:manualLayout>
                  <c:x val="-6.8205665753355207E-3"/>
                  <c:y val="0.11077169576638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Data_quart!$G$4:$G$18</c:f>
              <c:numCache>
                <c:formatCode>"£"#,##0.0</c:formatCode>
                <c:ptCount val="15"/>
                <c:pt idx="0" formatCode="&quot;£&quot;#,##0">
                  <c:v>25.5</c:v>
                </c:pt>
                <c:pt idx="1">
                  <c:v>26.666666666666664</c:v>
                </c:pt>
                <c:pt idx="2">
                  <c:v>28.571428571428569</c:v>
                </c:pt>
                <c:pt idx="3" formatCode="&quot;£&quot;#,##0">
                  <c:v>23.5</c:v>
                </c:pt>
                <c:pt idx="4" formatCode="&quot;£&quot;#,##0">
                  <c:v>23</c:v>
                </c:pt>
                <c:pt idx="5" formatCode="&quot;£&quot;#,##0">
                  <c:v>27.5</c:v>
                </c:pt>
                <c:pt idx="6" formatCode="&quot;£&quot;#,##0">
                  <c:v>34.5</c:v>
                </c:pt>
                <c:pt idx="7" formatCode="&quot;£&quot;#,##0">
                  <c:v>35.5</c:v>
                </c:pt>
                <c:pt idx="8" formatCode="&quot;£&quot;#,##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09-5E45-89B4-015B351A8D63}"/>
            </c:ext>
          </c:extLst>
        </c:ser>
        <c:ser>
          <c:idx val="1"/>
          <c:order val="1"/>
          <c:tx>
            <c:strRef>
              <c:f>Data_quart!$AE$3</c:f>
              <c:strCache>
                <c:ptCount val="1"/>
                <c:pt idx="0">
                  <c:v>Red: Target Reliance &gt;105% AffRC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3014690426298301"/>
                  <c:y val="-0.17974275162092679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Target Reliance is </a:t>
                    </a:r>
                  </a:p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Red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Data_quart!$X$4:$X$18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09-5E45-89B4-015B351A8D63}"/>
            </c:ext>
          </c:extLst>
        </c:ser>
        <c:ser>
          <c:idx val="0"/>
          <c:order val="2"/>
          <c:tx>
            <c:strRef>
              <c:f>Data_quart!$AD$3</c:f>
              <c:strCache>
                <c:ptCount val="1"/>
                <c:pt idx="0">
                  <c:v>Green: Target Reliance &lt;95% AffRC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0367261194509991"/>
                  <c:y val="0.19019291159888757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Target Reliance is Green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Data_quart!$W$4:$W$18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709-5E45-89B4-015B351A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nominal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Affordable Risk Capacity £bn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</a:t>
            </a:r>
            <a:r>
              <a:rPr lang="en-GB" sz="3200">
                <a:solidFill>
                  <a:schemeClr val="tx1"/>
                </a:solidFill>
              </a:rPr>
              <a:t>Target Reliance' as TP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  <a:r>
              <a:rPr lang="en-GB" sz="3200">
                <a:solidFill>
                  <a:schemeClr val="tx1"/>
                </a:solidFill>
              </a:rPr>
              <a:t>metric 2023</a:t>
            </a:r>
            <a:endParaRPr lang="en-GB" sz="3200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Arranged as </a:t>
            </a:r>
            <a:r>
              <a:rPr lang="en-GB" sz="1800" b="1" i="0" u="none" strike="noStrike" kern="1200" spc="0" baseline="0">
                <a:solidFill>
                  <a:schemeClr val="tx1"/>
                </a:solidFill>
              </a:rPr>
              <a:t>TP liabilities status Red, Amber, Green</a:t>
            </a: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, monitoring Sep 21-Sep 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Data_quart!$Z$3</c:f>
              <c:strCache>
                <c:ptCount val="1"/>
                <c:pt idx="0">
                  <c:v>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738719561610501E-2"/>
                  <c:y val="-4.3890671907435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796-6B46-9B27-71755D998A2F}"/>
                </c:ext>
              </c:extLst>
            </c:dLbl>
            <c:dLbl>
              <c:idx val="1"/>
              <c:layout>
                <c:manualLayout>
                  <c:x val="-4.0923399452014123E-3"/>
                  <c:y val="-5.64308638809887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796-6B46-9B27-71755D998A2F}"/>
                </c:ext>
              </c:extLst>
            </c:dLbl>
            <c:dLbl>
              <c:idx val="2"/>
              <c:layout>
                <c:manualLayout>
                  <c:x val="9.5487932054697296E-3"/>
                  <c:y val="-8.5691311819279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796-6B46-9B27-71755D998A2F}"/>
                </c:ext>
              </c:extLst>
            </c:dLbl>
            <c:dLbl>
              <c:idx val="3"/>
              <c:layout>
                <c:manualLayout>
                  <c:x val="0"/>
                  <c:y val="-4.18006399118435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796-6B46-9B27-71755D998A2F}"/>
                </c:ext>
              </c:extLst>
            </c:dLbl>
            <c:dLbl>
              <c:idx val="4"/>
              <c:layout>
                <c:manualLayout>
                  <c:x val="-6.1385099178019688E-2"/>
                  <c:y val="-0.1045015997796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796-6B46-9B27-71755D998A2F}"/>
                </c:ext>
              </c:extLst>
            </c:dLbl>
            <c:dLbl>
              <c:idx val="5"/>
              <c:layout>
                <c:manualLayout>
                  <c:x val="-1.3641133150671043E-3"/>
                  <c:y val="-4.80707358986199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796-6B46-9B27-71755D998A2F}"/>
                </c:ext>
              </c:extLst>
            </c:dLbl>
            <c:dLbl>
              <c:idx val="6"/>
              <c:layout>
                <c:manualLayout>
                  <c:x val="-5.0016910419509874E-17"/>
                  <c:y val="-4.1800639911843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796-6B46-9B27-71755D998A2F}"/>
                </c:ext>
              </c:extLst>
            </c:dLbl>
            <c:dLbl>
              <c:idx val="7"/>
              <c:layout>
                <c:manualLayout>
                  <c:x val="-3.546694619174471E-2"/>
                  <c:y val="-6.89710558545416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96-6B46-9B27-71755D998A2F}"/>
                </c:ext>
              </c:extLst>
            </c:dLbl>
            <c:dLbl>
              <c:idx val="8"/>
              <c:layout>
                <c:manualLayout>
                  <c:x val="-6.820566575335571E-3"/>
                  <c:y val="-7.31511198457260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796-6B46-9B27-71755D998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Data_quart!$Z$4:$Z$18</c:f>
              <c:numCache>
                <c:formatCode>"£"#,##0.0</c:formatCode>
                <c:ptCount val="15"/>
                <c:pt idx="0">
                  <c:v>58.8</c:v>
                </c:pt>
                <c:pt idx="1">
                  <c:v>62.3</c:v>
                </c:pt>
                <c:pt idx="2">
                  <c:v>66.099999999999994</c:v>
                </c:pt>
                <c:pt idx="3">
                  <c:v>66.400000000000006</c:v>
                </c:pt>
                <c:pt idx="4">
                  <c:v>67</c:v>
                </c:pt>
                <c:pt idx="5">
                  <c:v>75.8</c:v>
                </c:pt>
                <c:pt idx="6">
                  <c:v>90.4</c:v>
                </c:pt>
                <c:pt idx="7">
                  <c:v>95.3</c:v>
                </c:pt>
                <c:pt idx="8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A3-3E49-A917-0A2D13556D5B}"/>
            </c:ext>
          </c:extLst>
        </c:ser>
        <c:ser>
          <c:idx val="1"/>
          <c:order val="1"/>
          <c:tx>
            <c:strRef>
              <c:f>Data_quart!$AB$3</c:f>
              <c:strCache>
                <c:ptCount val="1"/>
                <c:pt idx="0">
                  <c:v>Red 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20393494060253206"/>
                  <c:y val="0.137942111709083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rgbClr val="FF0000"/>
                        </a:solidFill>
                      </a:rPr>
                      <a:t>TP</a:t>
                    </a: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 liabilities status from Target Reliance is </a:t>
                    </a:r>
                  </a:p>
                  <a:p>
                    <a:pPr>
                      <a:defRPr sz="1800"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Red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30639853999062"/>
                      <c:h val="0.189983908399328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1-D8A3-3E49-A917-0A2D13556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Data_quart!$AB$4:$AB$18</c:f>
              <c:numCache>
                <c:formatCode>"£"#,##0.00</c:formatCode>
                <c:ptCount val="15"/>
                <c:pt idx="0">
                  <c:v>48.724999999999994</c:v>
                </c:pt>
                <c:pt idx="1">
                  <c:v>51.8</c:v>
                </c:pt>
                <c:pt idx="2">
                  <c:v>55.5</c:v>
                </c:pt>
                <c:pt idx="3">
                  <c:v>58.525000000000006</c:v>
                </c:pt>
                <c:pt idx="4">
                  <c:v>62.349999999999994</c:v>
                </c:pt>
                <c:pt idx="5">
                  <c:v>69.325000000000003</c:v>
                </c:pt>
                <c:pt idx="6">
                  <c:v>85.175000000000011</c:v>
                </c:pt>
                <c:pt idx="7">
                  <c:v>93.324999999999989</c:v>
                </c:pt>
                <c:pt idx="8">
                  <c:v>89.175000000000011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A3-3E49-A917-0A2D13556D5B}"/>
            </c:ext>
          </c:extLst>
        </c:ser>
        <c:ser>
          <c:idx val="0"/>
          <c:order val="2"/>
          <c:tx>
            <c:strRef>
              <c:f>Data_quart!$AA$3</c:f>
              <c:strCache>
                <c:ptCount val="1"/>
                <c:pt idx="0">
                  <c:v>Green 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37308493796560444"/>
                  <c:y val="-0.3657556815133543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TP liabilities</a:t>
                    </a:r>
                    <a:r>
                      <a:rPr lang="en-US" sz="1800" b="1" baseline="0">
                        <a:solidFill>
                          <a:schemeClr val="accent6"/>
                        </a:solidFill>
                      </a:rPr>
                      <a:t> status from Target Reliance is </a:t>
                    </a:r>
                  </a:p>
                  <a:p>
                    <a:r>
                      <a:rPr lang="en-US" sz="1800" b="1" baseline="0">
                        <a:solidFill>
                          <a:schemeClr val="accent6"/>
                        </a:solidFill>
                      </a:rPr>
                      <a:t>Green </a:t>
                    </a:r>
                    <a:endParaRPr lang="en-US" sz="1800" b="1">
                      <a:solidFill>
                        <a:schemeClr val="accent6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0881212905106"/>
                      <c:h val="0.1440555375809146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2-D8A3-3E49-A917-0A2D13556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Data_quart!$AA$4:$AA$18</c:f>
              <c:numCache>
                <c:formatCode>"£"#,##0.0</c:formatCode>
                <c:ptCount val="15"/>
                <c:pt idx="0">
                  <c:v>51.275000000000006</c:v>
                </c:pt>
                <c:pt idx="1">
                  <c:v>54.466666666666669</c:v>
                </c:pt>
                <c:pt idx="2">
                  <c:v>58.357142857142861</c:v>
                </c:pt>
                <c:pt idx="3">
                  <c:v>60.875</c:v>
                </c:pt>
                <c:pt idx="4">
                  <c:v>64.650000000000006</c:v>
                </c:pt>
                <c:pt idx="5">
                  <c:v>72.075000000000003</c:v>
                </c:pt>
                <c:pt idx="6">
                  <c:v>88.625</c:v>
                </c:pt>
                <c:pt idx="7">
                  <c:v>96.875</c:v>
                </c:pt>
                <c:pt idx="8">
                  <c:v>92.625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A3-3E49-A917-0A2D1355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TP liabilities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USS</a:t>
            </a:r>
            <a:r>
              <a:rPr lang="en-GB" sz="3200" baseline="0"/>
              <a:t> '</a:t>
            </a:r>
            <a:r>
              <a:rPr lang="en-GB" sz="3200"/>
              <a:t>Actual Reliance' metrics</a:t>
            </a:r>
            <a:r>
              <a:rPr lang="en-GB" sz="3200" baseline="0"/>
              <a:t> 2023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Data_quart!$J$3</c:f>
              <c:strCache>
                <c:ptCount val="1"/>
                <c:pt idx="0">
                  <c:v>TP Surplus green/amber boundary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Data_quart!$J$4:$J$18</c:f>
              <c:numCache>
                <c:formatCode>"£"#,##0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3-964D-9526-A321980B2A38}"/>
            </c:ext>
          </c:extLst>
        </c:ser>
        <c:ser>
          <c:idx val="1"/>
          <c:order val="1"/>
          <c:tx>
            <c:strRef>
              <c:f>Data_quart!$K$3</c:f>
              <c:strCache>
                <c:ptCount val="1"/>
                <c:pt idx="0">
                  <c:v>SfS Surplus amber/red boundary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Data_quart!$K$4:$K$18</c:f>
              <c:numCache>
                <c:formatCode>"£"#,##0</c:formatCode>
                <c:ptCount val="15"/>
                <c:pt idx="0">
                  <c:v>-38.25</c:v>
                </c:pt>
                <c:pt idx="1">
                  <c:v>-39.999999999999993</c:v>
                </c:pt>
                <c:pt idx="2">
                  <c:v>-42.857142857142847</c:v>
                </c:pt>
                <c:pt idx="3">
                  <c:v>-35.25</c:v>
                </c:pt>
                <c:pt idx="4">
                  <c:v>-34.5</c:v>
                </c:pt>
                <c:pt idx="5">
                  <c:v>-41.25</c:v>
                </c:pt>
                <c:pt idx="6">
                  <c:v>-51.75</c:v>
                </c:pt>
                <c:pt idx="7">
                  <c:v>-53.25</c:v>
                </c:pt>
                <c:pt idx="8">
                  <c:v>-51.75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3-964D-9526-A321980B2A38}"/>
            </c:ext>
          </c:extLst>
        </c:ser>
        <c:ser>
          <c:idx val="3"/>
          <c:order val="2"/>
          <c:tx>
            <c:strRef>
              <c:f>Data_quart!$O$3</c:f>
              <c:strCache>
                <c:ptCount val="1"/>
                <c:pt idx="0">
                  <c:v>SfS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232865743215657E-2"/>
                  <c:y val="7.1583266710134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Data_quart!$O$4:$O$18</c:f>
              <c:numCache>
                <c:formatCode>"£"#,##0.0</c:formatCode>
                <c:ptCount val="15"/>
                <c:pt idx="0">
                  <c:v>1.2999999999999972</c:v>
                </c:pt>
                <c:pt idx="1">
                  <c:v>-1</c:v>
                </c:pt>
                <c:pt idx="2">
                  <c:v>-3.7999999999999972</c:v>
                </c:pt>
                <c:pt idx="3">
                  <c:v>-4.7999999999999972</c:v>
                </c:pt>
                <c:pt idx="4">
                  <c:v>-6.9000000000000057</c:v>
                </c:pt>
                <c:pt idx="5">
                  <c:v>-13.600000000000009</c:v>
                </c:pt>
                <c:pt idx="6">
                  <c:v>-26.600000000000009</c:v>
                </c:pt>
                <c:pt idx="7">
                  <c:v>-31.399999999999991</c:v>
                </c:pt>
                <c:pt idx="8">
                  <c:v>-30.900000000000006</c:v>
                </c:pt>
                <c:pt idx="9" formatCode="General">
                  <c:v>-34.5</c:v>
                </c:pt>
                <c:pt idx="10" formatCode="General">
                  <c:v>-36</c:v>
                </c:pt>
                <c:pt idx="11" formatCode="General">
                  <c:v>-43.3</c:v>
                </c:pt>
                <c:pt idx="12" formatCode="General">
                  <c:v>-31.8</c:v>
                </c:pt>
                <c:pt idx="13" formatCode="General">
                  <c:v>-34.4</c:v>
                </c:pt>
                <c:pt idx="14" formatCode="General">
                  <c:v>-35.5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83-964D-9526-A321980B2A38}"/>
            </c:ext>
          </c:extLst>
        </c:ser>
        <c:ser>
          <c:idx val="2"/>
          <c:order val="3"/>
          <c:tx>
            <c:strRef>
              <c:f>Data_quart!$N$3</c:f>
              <c:strCache>
                <c:ptCount val="1"/>
                <c:pt idx="0">
                  <c:v>TP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Data_quart!$N$4:$N$18</c:f>
              <c:numCache>
                <c:formatCode>"£"#,##0.0</c:formatCode>
                <c:ptCount val="15"/>
                <c:pt idx="0">
                  <c:v>10</c:v>
                </c:pt>
                <c:pt idx="1">
                  <c:v>8.5</c:v>
                </c:pt>
                <c:pt idx="2">
                  <c:v>7.6000000000000085</c:v>
                </c:pt>
                <c:pt idx="3">
                  <c:v>5</c:v>
                </c:pt>
                <c:pt idx="4">
                  <c:v>5.5999999999999943</c:v>
                </c:pt>
                <c:pt idx="5">
                  <c:v>1.7999999999999972</c:v>
                </c:pt>
                <c:pt idx="6">
                  <c:v>-1.6000000000000085</c:v>
                </c:pt>
                <c:pt idx="7">
                  <c:v>-3.0999999999999943</c:v>
                </c:pt>
                <c:pt idx="8">
                  <c:v>-3.7000000000000028</c:v>
                </c:pt>
                <c:pt idx="9" formatCode="General">
                  <c:v>-15.5</c:v>
                </c:pt>
                <c:pt idx="10" formatCode="General">
                  <c:v>-15.7</c:v>
                </c:pt>
                <c:pt idx="11" formatCode="General">
                  <c:v>-27.9</c:v>
                </c:pt>
                <c:pt idx="12" formatCode="General">
                  <c:v>-23.3</c:v>
                </c:pt>
                <c:pt idx="13" formatCode="General">
                  <c:v>-20.2</c:v>
                </c:pt>
                <c:pt idx="14" formatCode="General">
                  <c:v>-14.1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3-964D-9526-A321980B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in val="4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Date of quarterly monitoring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182"/>
      </c:valAx>
      <c:valAx>
        <c:axId val="1529178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USS</a:t>
            </a:r>
            <a:r>
              <a:rPr lang="en-GB" sz="3200" baseline="0"/>
              <a:t> '</a:t>
            </a:r>
            <a:r>
              <a:rPr lang="en-GB" sz="3200"/>
              <a:t>Actual Reliance' metrics</a:t>
            </a:r>
            <a:r>
              <a:rPr lang="en-GB" sz="3200" baseline="0"/>
              <a:t> 2023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Data_quart!$K$3</c:f>
              <c:strCache>
                <c:ptCount val="1"/>
                <c:pt idx="0">
                  <c:v>SfS Surplus amber/red boundary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Data_quart!$K$4:$K$18</c:f>
              <c:numCache>
                <c:formatCode>"£"#,##0</c:formatCode>
                <c:ptCount val="15"/>
                <c:pt idx="0">
                  <c:v>-38.25</c:v>
                </c:pt>
                <c:pt idx="1">
                  <c:v>-39.999999999999993</c:v>
                </c:pt>
                <c:pt idx="2">
                  <c:v>-42.857142857142847</c:v>
                </c:pt>
                <c:pt idx="3">
                  <c:v>-35.25</c:v>
                </c:pt>
                <c:pt idx="4">
                  <c:v>-34.5</c:v>
                </c:pt>
                <c:pt idx="5">
                  <c:v>-41.25</c:v>
                </c:pt>
                <c:pt idx="6">
                  <c:v>-51.75</c:v>
                </c:pt>
                <c:pt idx="7">
                  <c:v>-53.25</c:v>
                </c:pt>
                <c:pt idx="8">
                  <c:v>-51.75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F-1249-8AD0-CC5EAAC8972D}"/>
            </c:ext>
          </c:extLst>
        </c:ser>
        <c:ser>
          <c:idx val="0"/>
          <c:order val="1"/>
          <c:tx>
            <c:strRef>
              <c:f>Data_quart!$J$3</c:f>
              <c:strCache>
                <c:ptCount val="1"/>
                <c:pt idx="0">
                  <c:v>TP Surplus green/amber boundary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Data_quart!$J$4:$J$18</c:f>
              <c:numCache>
                <c:formatCode>"£"#,##0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1249-8AD0-CC5EAAC8972D}"/>
            </c:ext>
          </c:extLst>
        </c:ser>
        <c:ser>
          <c:idx val="3"/>
          <c:order val="2"/>
          <c:tx>
            <c:strRef>
              <c:f>Data_quart!$O$3</c:f>
              <c:strCache>
                <c:ptCount val="1"/>
                <c:pt idx="0">
                  <c:v>SfS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Data_quart!$O$4:$O$18</c:f>
              <c:numCache>
                <c:formatCode>"£"#,##0.0</c:formatCode>
                <c:ptCount val="15"/>
                <c:pt idx="0">
                  <c:v>1.2999999999999972</c:v>
                </c:pt>
                <c:pt idx="1">
                  <c:v>-1</c:v>
                </c:pt>
                <c:pt idx="2">
                  <c:v>-3.7999999999999972</c:v>
                </c:pt>
                <c:pt idx="3">
                  <c:v>-4.7999999999999972</c:v>
                </c:pt>
                <c:pt idx="4">
                  <c:v>-6.9000000000000057</c:v>
                </c:pt>
                <c:pt idx="5">
                  <c:v>-13.600000000000009</c:v>
                </c:pt>
                <c:pt idx="6">
                  <c:v>-26.600000000000009</c:v>
                </c:pt>
                <c:pt idx="7">
                  <c:v>-31.399999999999991</c:v>
                </c:pt>
                <c:pt idx="8">
                  <c:v>-30.900000000000006</c:v>
                </c:pt>
                <c:pt idx="9" formatCode="General">
                  <c:v>-34.5</c:v>
                </c:pt>
                <c:pt idx="10" formatCode="General">
                  <c:v>-36</c:v>
                </c:pt>
                <c:pt idx="11" formatCode="General">
                  <c:v>-43.3</c:v>
                </c:pt>
                <c:pt idx="12" formatCode="General">
                  <c:v>-31.8</c:v>
                </c:pt>
                <c:pt idx="13" formatCode="General">
                  <c:v>-34.4</c:v>
                </c:pt>
                <c:pt idx="14" formatCode="General">
                  <c:v>-35.5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F-1249-8AD0-CC5EAAC8972D}"/>
            </c:ext>
          </c:extLst>
        </c:ser>
        <c:ser>
          <c:idx val="2"/>
          <c:order val="3"/>
          <c:tx>
            <c:strRef>
              <c:f>Data_quart!$N$3</c:f>
              <c:strCache>
                <c:ptCount val="1"/>
                <c:pt idx="0">
                  <c:v>TP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Data_quart!$N$4:$N$18</c:f>
              <c:numCache>
                <c:formatCode>"£"#,##0.0</c:formatCode>
                <c:ptCount val="15"/>
                <c:pt idx="0">
                  <c:v>10</c:v>
                </c:pt>
                <c:pt idx="1">
                  <c:v>8.5</c:v>
                </c:pt>
                <c:pt idx="2">
                  <c:v>7.6000000000000085</c:v>
                </c:pt>
                <c:pt idx="3">
                  <c:v>5</c:v>
                </c:pt>
                <c:pt idx="4">
                  <c:v>5.5999999999999943</c:v>
                </c:pt>
                <c:pt idx="5">
                  <c:v>1.7999999999999972</c:v>
                </c:pt>
                <c:pt idx="6">
                  <c:v>-1.6000000000000085</c:v>
                </c:pt>
                <c:pt idx="7">
                  <c:v>-3.0999999999999943</c:v>
                </c:pt>
                <c:pt idx="8">
                  <c:v>-3.7000000000000028</c:v>
                </c:pt>
                <c:pt idx="9" formatCode="General">
                  <c:v>-15.5</c:v>
                </c:pt>
                <c:pt idx="10" formatCode="General">
                  <c:v>-15.7</c:v>
                </c:pt>
                <c:pt idx="11" formatCode="General">
                  <c:v>-27.9</c:v>
                </c:pt>
                <c:pt idx="12" formatCode="General">
                  <c:v>-23.3</c:v>
                </c:pt>
                <c:pt idx="13" formatCode="General">
                  <c:v>-20.2</c:v>
                </c:pt>
                <c:pt idx="14" formatCode="General">
                  <c:v>-14.1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F-1249-8AD0-CC5EAAC8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Gilt yield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nominal</a:t>
                </a:r>
                <a:endParaRPr lang="en-GB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</a:t>
            </a:r>
            <a:r>
              <a:rPr lang="en-GB" sz="3200">
                <a:solidFill>
                  <a:schemeClr val="tx1"/>
                </a:solidFill>
              </a:rPr>
              <a:t>Target Reliance' metric 2023</a:t>
            </a:r>
            <a:endParaRPr lang="en-GB" sz="3200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SfS liabilities + Transition Risk - TP liabilities, monitoring 2020-2023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Data_quart!$S$3</c:f>
              <c:strCache>
                <c:ptCount val="1"/>
                <c:pt idx="0">
                  <c:v>SfS liabs + Transition Risk - TP liabs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199-3549-89CE-1D888311F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199-3549-89CE-1D888311F6D9}"/>
                </c:ext>
              </c:extLst>
            </c:dLbl>
            <c:dLbl>
              <c:idx val="2"/>
              <c:layout>
                <c:manualLayout>
                  <c:x val="-8.9973584536411466E-2"/>
                  <c:y val="4.81596034007945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199-3549-89CE-1D888311F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199-3549-89CE-1D888311F6D9}"/>
                </c:ext>
              </c:extLst>
            </c:dLbl>
            <c:dLbl>
              <c:idx val="4"/>
              <c:layout>
                <c:manualLayout>
                  <c:x val="-0.11179939757748522"/>
                  <c:y val="-1.45413564669704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199-3549-89CE-1D888311F6D9}"/>
                </c:ext>
              </c:extLst>
            </c:dLbl>
            <c:dLbl>
              <c:idx val="5"/>
              <c:layout>
                <c:manualLayout>
                  <c:x val="-9.1757135843237386E-2"/>
                  <c:y val="-8.27126048019390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199-3549-89CE-1D888311F6D9}"/>
                </c:ext>
              </c:extLst>
            </c:dLbl>
            <c:dLbl>
              <c:idx val="6"/>
              <c:layout>
                <c:manualLayout>
                  <c:x val="-4.5636464660818547E-2"/>
                  <c:y val="8.16001153302694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199-3549-89CE-1D888311F6D9}"/>
                </c:ext>
              </c:extLst>
            </c:dLbl>
            <c:dLbl>
              <c:idx val="7"/>
              <c:layout>
                <c:manualLayout>
                  <c:x val="-7.2881244698620645E-2"/>
                  <c:y val="-6.88821883523668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199-3549-89CE-1D888311F6D9}"/>
                </c:ext>
              </c:extLst>
            </c:dLbl>
            <c:dLbl>
              <c:idx val="8"/>
              <c:layout>
                <c:manualLayout>
                  <c:x val="-3.6906139444389127E-2"/>
                  <c:y val="-9.6052604295065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199-3549-89CE-1D888311F6D9}"/>
                </c:ext>
              </c:extLst>
            </c:dLbl>
            <c:dLbl>
              <c:idx val="14"/>
              <c:layout>
                <c:manualLayout>
                  <c:x val="-0.11384213041417383"/>
                  <c:y val="3.14393474360573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2B3-C548-A136-7A2D1E840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Data_quart!$U$4:$U$18</c:f>
              <c:numCache>
                <c:formatCode>"£"#,##0.0</c:formatCode>
                <c:ptCount val="15"/>
                <c:pt idx="0">
                  <c:v>16.700000000000003</c:v>
                </c:pt>
                <c:pt idx="1">
                  <c:v>17.5</c:v>
                </c:pt>
                <c:pt idx="2">
                  <c:v>19.400000000000006</c:v>
                </c:pt>
                <c:pt idx="3">
                  <c:v>16.799999999999997</c:v>
                </c:pt>
                <c:pt idx="4">
                  <c:v>19.5</c:v>
                </c:pt>
                <c:pt idx="5">
                  <c:v>22.400000000000006</c:v>
                </c:pt>
                <c:pt idx="6">
                  <c:v>31</c:v>
                </c:pt>
                <c:pt idx="7">
                  <c:v>35.299999999999997</c:v>
                </c:pt>
                <c:pt idx="8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5-E54A-A904-01F1CC2D1C8D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31101783583529979"/>
                  <c:y val="-0.13794211170908335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Target Reliance is </a:t>
                    </a:r>
                  </a:p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Red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0F-4941-95FF-17FBA35C0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Data_quart!$X$4:$X$18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5-E54A-A904-01F1CC2D1C8D}"/>
            </c:ext>
          </c:extLst>
        </c:ser>
        <c:ser>
          <c:idx val="0"/>
          <c:order val="2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0367261194509991"/>
                  <c:y val="0.19019291159888757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Target Reliance is Green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2B3-C548-A136-7A2D1E840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Data_quart!$W$4:$W$18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5-E54A-A904-01F1CC2D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nominal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SfS Liabilities + Transition Risk - TP liabilities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Data_quart!$G$2</c:f>
              <c:strCache>
                <c:ptCount val="1"/>
                <c:pt idx="0">
                  <c:v>Av: AFFRC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Data_quart!$G$4:$G$18</c:f>
              <c:numCache>
                <c:formatCode>"£"#,##0.0</c:formatCode>
                <c:ptCount val="15"/>
                <c:pt idx="0" formatCode="&quot;£&quot;#,##0">
                  <c:v>25.5</c:v>
                </c:pt>
                <c:pt idx="1">
                  <c:v>26.666666666666664</c:v>
                </c:pt>
                <c:pt idx="2">
                  <c:v>28.571428571428569</c:v>
                </c:pt>
                <c:pt idx="3" formatCode="&quot;£&quot;#,##0">
                  <c:v>23.5</c:v>
                </c:pt>
                <c:pt idx="4" formatCode="&quot;£&quot;#,##0">
                  <c:v>23</c:v>
                </c:pt>
                <c:pt idx="5" formatCode="&quot;£&quot;#,##0">
                  <c:v>27.5</c:v>
                </c:pt>
                <c:pt idx="6" formatCode="&quot;£&quot;#,##0">
                  <c:v>34.5</c:v>
                </c:pt>
                <c:pt idx="7" formatCode="&quot;£&quot;#,##0">
                  <c:v>35.5</c:v>
                </c:pt>
                <c:pt idx="8" formatCode="&quot;£&quot;#,##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4-2649-8231-997A974D737C}"/>
            </c:ext>
          </c:extLst>
        </c:ser>
        <c:ser>
          <c:idx val="1"/>
          <c:order val="1"/>
          <c:tx>
            <c:strRef>
              <c:f>Data_quart!$H$2</c:f>
              <c:strCache>
                <c:ptCount val="1"/>
                <c:pt idx="0">
                  <c:v>Limit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Data_quart!$H$4:$H$18</c:f>
              <c:numCache>
                <c:formatCode>"£"#,##0</c:formatCode>
                <c:ptCount val="15"/>
                <c:pt idx="0">
                  <c:v>38.25</c:v>
                </c:pt>
                <c:pt idx="1">
                  <c:v>39.999999999999993</c:v>
                </c:pt>
                <c:pt idx="2">
                  <c:v>42.857142857142847</c:v>
                </c:pt>
                <c:pt idx="3">
                  <c:v>35.25</c:v>
                </c:pt>
                <c:pt idx="4">
                  <c:v>34.5</c:v>
                </c:pt>
                <c:pt idx="5">
                  <c:v>41.25</c:v>
                </c:pt>
                <c:pt idx="6">
                  <c:v>51.75</c:v>
                </c:pt>
                <c:pt idx="7">
                  <c:v>53.25</c:v>
                </c:pt>
                <c:pt idx="8">
                  <c:v>51.75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4-2649-8231-997A974D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39840"/>
        <c:axId val="1578793312"/>
      </c:scatterChart>
      <c:valAx>
        <c:axId val="15787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Gil yield nominal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93312"/>
        <c:crosses val="autoZero"/>
        <c:crossBetween val="midCat"/>
      </c:valAx>
      <c:valAx>
        <c:axId val="15787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66632700324234"/>
                  <c:y val="-0.29357174103237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Data_quart!$L$4:$L$18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A43-A694-0894DB6D6927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780731820287168E-2"/>
                  <c:y val="7.5456036745406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Data_quart!$M$4:$M$18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A43-A694-0894DB6D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giltt yield nominal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</c:valAx>
      <c:valAx>
        <c:axId val="1529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Data_quart!$G$2</c:f>
              <c:strCache>
                <c:ptCount val="1"/>
                <c:pt idx="0">
                  <c:v>Av: AFFRC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Data_quart!$G$4:$G$18</c:f>
              <c:numCache>
                <c:formatCode>"£"#,##0.0</c:formatCode>
                <c:ptCount val="15"/>
                <c:pt idx="0" formatCode="&quot;£&quot;#,##0">
                  <c:v>25.5</c:v>
                </c:pt>
                <c:pt idx="1">
                  <c:v>26.666666666666664</c:v>
                </c:pt>
                <c:pt idx="2">
                  <c:v>28.571428571428569</c:v>
                </c:pt>
                <c:pt idx="3" formatCode="&quot;£&quot;#,##0">
                  <c:v>23.5</c:v>
                </c:pt>
                <c:pt idx="4" formatCode="&quot;£&quot;#,##0">
                  <c:v>23</c:v>
                </c:pt>
                <c:pt idx="5" formatCode="&quot;£&quot;#,##0">
                  <c:v>27.5</c:v>
                </c:pt>
                <c:pt idx="6" formatCode="&quot;£&quot;#,##0">
                  <c:v>34.5</c:v>
                </c:pt>
                <c:pt idx="7" formatCode="&quot;£&quot;#,##0">
                  <c:v>35.5</c:v>
                </c:pt>
                <c:pt idx="8" formatCode="&quot;£&quot;#,##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6-F74A-9DE5-5C1A09FABFB1}"/>
            </c:ext>
          </c:extLst>
        </c:ser>
        <c:ser>
          <c:idx val="1"/>
          <c:order val="1"/>
          <c:tx>
            <c:strRef>
              <c:f>Data_quart!$H$2</c:f>
              <c:strCache>
                <c:ptCount val="1"/>
                <c:pt idx="0">
                  <c:v>Limit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Data_quart!$H$4:$H$18</c:f>
              <c:numCache>
                <c:formatCode>"£"#,##0</c:formatCode>
                <c:ptCount val="15"/>
                <c:pt idx="0">
                  <c:v>38.25</c:v>
                </c:pt>
                <c:pt idx="1">
                  <c:v>39.999999999999993</c:v>
                </c:pt>
                <c:pt idx="2">
                  <c:v>42.857142857142847</c:v>
                </c:pt>
                <c:pt idx="3">
                  <c:v>35.25</c:v>
                </c:pt>
                <c:pt idx="4">
                  <c:v>34.5</c:v>
                </c:pt>
                <c:pt idx="5">
                  <c:v>41.25</c:v>
                </c:pt>
                <c:pt idx="6">
                  <c:v>51.75</c:v>
                </c:pt>
                <c:pt idx="7">
                  <c:v>53.25</c:v>
                </c:pt>
                <c:pt idx="8">
                  <c:v>51.75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B6-F74A-9DE5-5C1A09FA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39840"/>
        <c:axId val="1578793312"/>
      </c:scatterChart>
      <c:valAx>
        <c:axId val="15787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Gil yield nominal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93312"/>
        <c:crosses val="autoZero"/>
        <c:crossBetween val="midCat"/>
      </c:valAx>
      <c:valAx>
        <c:axId val="15787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Data_quart!$J$3</c:f>
              <c:strCache>
                <c:ptCount val="1"/>
                <c:pt idx="0">
                  <c:v>TP Surplus green/amber boundary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Data_quart!$J$4:$J$18</c:f>
              <c:numCache>
                <c:formatCode>"£"#,##0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DE4B-8C9F-6C3FFAF00A1D}"/>
            </c:ext>
          </c:extLst>
        </c:ser>
        <c:ser>
          <c:idx val="1"/>
          <c:order val="1"/>
          <c:tx>
            <c:strRef>
              <c:f>Data_quart!$K$3</c:f>
              <c:strCache>
                <c:ptCount val="1"/>
                <c:pt idx="0">
                  <c:v>SfS Surplus amber/red boundary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Data_quart!$K$4:$K$18</c:f>
              <c:numCache>
                <c:formatCode>"£"#,##0</c:formatCode>
                <c:ptCount val="15"/>
                <c:pt idx="0">
                  <c:v>-38.25</c:v>
                </c:pt>
                <c:pt idx="1">
                  <c:v>-39.999999999999993</c:v>
                </c:pt>
                <c:pt idx="2">
                  <c:v>-42.857142857142847</c:v>
                </c:pt>
                <c:pt idx="3">
                  <c:v>-35.25</c:v>
                </c:pt>
                <c:pt idx="4">
                  <c:v>-34.5</c:v>
                </c:pt>
                <c:pt idx="5">
                  <c:v>-41.25</c:v>
                </c:pt>
                <c:pt idx="6">
                  <c:v>-51.75</c:v>
                </c:pt>
                <c:pt idx="7">
                  <c:v>-53.25</c:v>
                </c:pt>
                <c:pt idx="8">
                  <c:v>-51.75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7-DE4B-8C9F-6C3FFAF0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Gilt yield</a:t>
                </a:r>
                <a:r>
                  <a:rPr lang="en-GB" baseline="0"/>
                  <a:t> nominal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</c:valAx>
      <c:valAx>
        <c:axId val="1529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Data_quart!$L$4:$L$18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B-5F4A-9BD0-C953594D0416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Data_quart!$M$4:$M$18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B-5F4A-9BD0-C953594D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giltt yield nominal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</c:valAx>
      <c:valAx>
        <c:axId val="1529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F1BC82-6122-2545-935D-73C02414A1F8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9789DF-C3F6-634F-AD66-E3A8E04FACF4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AD7583-1E05-774D-A4F1-8DADB55518C8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67098F-C125-5740-A16D-F4B814D81FA5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17F5B6-DF7C-014E-9104-80E70D26028D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8A3690-822A-9944-9AF3-C85D3DCBDD48}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36A3B-D1F5-2150-6B03-93500A572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B097F-A2E3-9FBE-DCA8-67E2D8D215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430BE-2673-8735-F72A-93BF90A56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CE27F-181A-470A-0AF5-0230DD860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20</xdr:row>
      <xdr:rowOff>190500</xdr:rowOff>
    </xdr:from>
    <xdr:to>
      <xdr:col>6</xdr:col>
      <xdr:colOff>501650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0B1CF-E189-2A91-5E5C-74508BFCE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21</xdr:row>
      <xdr:rowOff>12700</xdr:rowOff>
    </xdr:from>
    <xdr:to>
      <xdr:col>20</xdr:col>
      <xdr:colOff>12700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F4EF0-766D-0C4C-9C4F-3D2E148BC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12700</xdr:rowOff>
    </xdr:from>
    <xdr:to>
      <xdr:col>6</xdr:col>
      <xdr:colOff>444500</xdr:colOff>
      <xdr:row>50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EC704-7B82-EE43-A488-2997AB6C4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37</xdr:row>
      <xdr:rowOff>0</xdr:rowOff>
    </xdr:from>
    <xdr:to>
      <xdr:col>12</xdr:col>
      <xdr:colOff>171450</xdr:colOff>
      <xdr:row>50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790187-C733-A044-8D71-C790AC9EB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336550</xdr:colOff>
      <xdr:row>37</xdr:row>
      <xdr:rowOff>38100</xdr:rowOff>
    </xdr:from>
    <xdr:to>
      <xdr:col>18</xdr:col>
      <xdr:colOff>781050</xdr:colOff>
      <xdr:row>50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4F509-7A5E-6041-92EC-A9E221708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755650</xdr:colOff>
      <xdr:row>20</xdr:row>
      <xdr:rowOff>76200</xdr:rowOff>
    </xdr:from>
    <xdr:to>
      <xdr:col>32</xdr:col>
      <xdr:colOff>374650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331F3-1D9F-8D3C-0F0E-DF549CF8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444500</xdr:colOff>
      <xdr:row>33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9E2B04-0992-3441-B165-41D3B616A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5D6D8-D90A-1CC0-B98E-2D4ABADD0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A226-1FFB-5327-7ECF-45BDE1A0C5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19</xdr:row>
      <xdr:rowOff>12700</xdr:rowOff>
    </xdr:from>
    <xdr:to>
      <xdr:col>4</xdr:col>
      <xdr:colOff>1790700</xdr:colOff>
      <xdr:row>44</xdr:row>
      <xdr:rowOff>33044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C88FD5-F415-6C20-C492-C516A2172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670300"/>
          <a:ext cx="7772400" cy="5100344"/>
        </a:xfrm>
        <a:prstGeom prst="rect">
          <a:avLst/>
        </a:prstGeom>
      </xdr:spPr>
    </xdr:pic>
    <xdr:clientData/>
  </xdr:twoCellAnchor>
  <xdr:twoCellAnchor editAs="oneCell">
    <xdr:from>
      <xdr:col>4</xdr:col>
      <xdr:colOff>1854200</xdr:colOff>
      <xdr:row>18</xdr:row>
      <xdr:rowOff>152400</xdr:rowOff>
    </xdr:from>
    <xdr:to>
      <xdr:col>5</xdr:col>
      <xdr:colOff>368300</xdr:colOff>
      <xdr:row>25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C5D9A-F94F-F9DD-B45C-F00C6186D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0900" y="3606800"/>
          <a:ext cx="3479800" cy="1422400"/>
        </a:xfrm>
        <a:prstGeom prst="rect">
          <a:avLst/>
        </a:prstGeom>
      </xdr:spPr>
    </xdr:pic>
    <xdr:clientData/>
  </xdr:twoCellAnchor>
  <xdr:twoCellAnchor editAs="oneCell">
    <xdr:from>
      <xdr:col>4</xdr:col>
      <xdr:colOff>2044700</xdr:colOff>
      <xdr:row>27</xdr:row>
      <xdr:rowOff>0</xdr:rowOff>
    </xdr:from>
    <xdr:to>
      <xdr:col>5</xdr:col>
      <xdr:colOff>330200</xdr:colOff>
      <xdr:row>44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6688CA-32C4-5B14-FC28-30C1AB6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400" y="5486400"/>
          <a:ext cx="3251200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9776-1664-4B4C-8E7B-9C6A5634E2A5}">
  <dimension ref="A1:AI24"/>
  <sheetViews>
    <sheetView topLeftCell="A2" workbookViewId="0">
      <pane xSplit="1" topLeftCell="B1" activePane="topRight" state="frozen"/>
      <selection activeCell="A2" sqref="A2"/>
      <selection pane="topRight" activeCell="C14" sqref="C14"/>
    </sheetView>
  </sheetViews>
  <sheetFormatPr baseColWidth="10" defaultRowHeight="16" x14ac:dyDescent="0.2"/>
  <cols>
    <col min="1" max="1" width="16.6640625" style="14" customWidth="1"/>
    <col min="2" max="8" width="10.83203125" style="5"/>
    <col min="9" max="9" width="10.83203125" style="3"/>
    <col min="10" max="13" width="10.83203125" style="5"/>
  </cols>
  <sheetData>
    <row r="1" spans="1:35" x14ac:dyDescent="0.2">
      <c r="A1" s="14" t="s">
        <v>24</v>
      </c>
      <c r="C1" s="5" t="s">
        <v>25</v>
      </c>
      <c r="J1" s="5" t="s">
        <v>31</v>
      </c>
      <c r="L1" s="5" t="s">
        <v>4</v>
      </c>
    </row>
    <row r="2" spans="1:35" s="17" customFormat="1" ht="51" x14ac:dyDescent="0.2">
      <c r="A2" s="19"/>
      <c r="B2" s="20" t="s">
        <v>30</v>
      </c>
      <c r="C2" s="20" t="s">
        <v>26</v>
      </c>
      <c r="D2" s="20" t="s">
        <v>29</v>
      </c>
      <c r="E2" s="20" t="s">
        <v>28</v>
      </c>
      <c r="F2" s="20" t="s">
        <v>27</v>
      </c>
      <c r="G2" s="20" t="s">
        <v>34</v>
      </c>
      <c r="H2" s="20" t="s">
        <v>35</v>
      </c>
      <c r="I2" s="21" t="s">
        <v>78</v>
      </c>
      <c r="J2" s="20" t="s">
        <v>32</v>
      </c>
      <c r="K2" s="20" t="s">
        <v>33</v>
      </c>
      <c r="L2" s="20" t="s">
        <v>32</v>
      </c>
      <c r="M2" s="20" t="s">
        <v>33</v>
      </c>
      <c r="N2" s="17" t="s">
        <v>44</v>
      </c>
      <c r="O2" s="17" t="s">
        <v>40</v>
      </c>
      <c r="P2" s="20" t="s">
        <v>69</v>
      </c>
      <c r="Q2" s="20" t="s">
        <v>46</v>
      </c>
      <c r="R2" s="20" t="s">
        <v>66</v>
      </c>
      <c r="S2" s="20" t="s">
        <v>68</v>
      </c>
      <c r="T2" s="20" t="s">
        <v>79</v>
      </c>
      <c r="W2" s="25" t="s">
        <v>4</v>
      </c>
      <c r="X2" s="25"/>
      <c r="Z2" s="17" t="s">
        <v>74</v>
      </c>
      <c r="AA2" s="17" t="s">
        <v>71</v>
      </c>
      <c r="AB2" s="17" t="s">
        <v>72</v>
      </c>
    </row>
    <row r="3" spans="1:35" s="17" customFormat="1" ht="68" x14ac:dyDescent="0.2">
      <c r="A3" s="19"/>
      <c r="B3" s="20"/>
      <c r="C3" s="20"/>
      <c r="D3" s="20" t="s">
        <v>73</v>
      </c>
      <c r="E3" s="20"/>
      <c r="F3" s="20"/>
      <c r="G3" s="20" t="s">
        <v>77</v>
      </c>
      <c r="H3" s="20"/>
      <c r="I3" s="21"/>
      <c r="J3" s="20" t="s">
        <v>51</v>
      </c>
      <c r="K3" s="20" t="s">
        <v>52</v>
      </c>
      <c r="L3" s="20" t="s">
        <v>56</v>
      </c>
      <c r="M3" s="20" t="s">
        <v>57</v>
      </c>
      <c r="N3" s="20" t="s">
        <v>53</v>
      </c>
      <c r="O3" s="20" t="s">
        <v>54</v>
      </c>
      <c r="P3" s="20" t="s">
        <v>55</v>
      </c>
      <c r="S3" s="20" t="s">
        <v>70</v>
      </c>
      <c r="T3" s="20"/>
      <c r="U3" s="20" t="str">
        <f>S3</f>
        <v xml:space="preserve">SfS liabs + Transition Risk - TP liabs </v>
      </c>
      <c r="W3" s="17" t="s">
        <v>9</v>
      </c>
      <c r="X3" s="17" t="s">
        <v>11</v>
      </c>
      <c r="Z3" s="17" t="s">
        <v>73</v>
      </c>
      <c r="AA3" s="17" t="s">
        <v>75</v>
      </c>
      <c r="AB3" s="17" t="s">
        <v>76</v>
      </c>
      <c r="AD3" s="17" t="s">
        <v>80</v>
      </c>
      <c r="AE3" s="17" t="s">
        <v>81</v>
      </c>
      <c r="AG3" s="17" t="s">
        <v>78</v>
      </c>
      <c r="AI3" s="17" t="s">
        <v>92</v>
      </c>
    </row>
    <row r="4" spans="1:35" x14ac:dyDescent="0.2">
      <c r="A4" s="14">
        <v>45170</v>
      </c>
      <c r="B4" s="4">
        <v>67.5</v>
      </c>
      <c r="C4" s="4">
        <v>68.8</v>
      </c>
      <c r="D4" s="4">
        <v>58.8</v>
      </c>
      <c r="E4" s="5">
        <v>24</v>
      </c>
      <c r="F4" s="5">
        <v>27</v>
      </c>
      <c r="G4" s="5">
        <f>AVERAGE(E4:F4)</f>
        <v>25.5</v>
      </c>
      <c r="H4" s="5">
        <f>G4/0.1*0.15</f>
        <v>38.25</v>
      </c>
      <c r="J4" s="5">
        <v>0</v>
      </c>
      <c r="K4" s="5">
        <f t="shared" ref="K4:K12" si="0">-(H4-$B$1)</f>
        <v>-38.25</v>
      </c>
      <c r="L4" s="5">
        <f t="shared" ref="L4:L12" si="1">0.95*G4</f>
        <v>24.224999999999998</v>
      </c>
      <c r="M4" s="5">
        <f t="shared" ref="M4:M12" si="2">1.05*G4</f>
        <v>26.775000000000002</v>
      </c>
      <c r="N4" s="7">
        <f t="shared" ref="N4:N12" si="3">-(D4-C4)</f>
        <v>10</v>
      </c>
      <c r="O4" s="7">
        <f t="shared" ref="O4:O12" si="4">-(B4-C4)</f>
        <v>1.2999999999999972</v>
      </c>
      <c r="P4" s="4">
        <f t="shared" ref="P4:P18" si="5">B4-D4</f>
        <v>8.7000000000000028</v>
      </c>
      <c r="Q4" s="6">
        <v>4.8000000000000001E-2</v>
      </c>
      <c r="R4" s="5">
        <v>8</v>
      </c>
      <c r="S4" s="7">
        <f t="shared" ref="S4:S5" si="6">P4+R4</f>
        <v>16.700000000000003</v>
      </c>
      <c r="T4" s="7">
        <v>16.7</v>
      </c>
      <c r="U4" s="4">
        <f>S4</f>
        <v>16.700000000000003</v>
      </c>
      <c r="W4" s="5">
        <f>L4</f>
        <v>24.224999999999998</v>
      </c>
      <c r="X4" s="5">
        <f>M4</f>
        <v>26.775000000000002</v>
      </c>
      <c r="Z4" s="4">
        <f>D4</f>
        <v>58.8</v>
      </c>
      <c r="AA4" s="4">
        <f>B4+R4-0.95*G4</f>
        <v>51.275000000000006</v>
      </c>
      <c r="AB4" s="24">
        <f>B4+R4-1.05*G4</f>
        <v>48.724999999999994</v>
      </c>
      <c r="AG4" t="s">
        <v>84</v>
      </c>
      <c r="AH4" s="6">
        <v>4.4999999999999997E-3</v>
      </c>
      <c r="AI4" s="6">
        <f>AH4+Q4</f>
        <v>5.2499999999999998E-2</v>
      </c>
    </row>
    <row r="5" spans="1:35" x14ac:dyDescent="0.2">
      <c r="A5" s="14">
        <v>45078</v>
      </c>
      <c r="B5" s="4">
        <v>71.8</v>
      </c>
      <c r="C5" s="4">
        <v>70.8</v>
      </c>
      <c r="D5" s="4">
        <v>62.3</v>
      </c>
      <c r="E5" s="5">
        <v>25</v>
      </c>
      <c r="F5" s="5">
        <v>28</v>
      </c>
      <c r="G5" s="4">
        <f>F5/1.05</f>
        <v>26.666666666666664</v>
      </c>
      <c r="H5" s="5">
        <f t="shared" ref="H5:H18" si="7">G5/0.1*0.15</f>
        <v>39.999999999999993</v>
      </c>
      <c r="J5" s="5">
        <f t="shared" ref="J5:J11" si="8">J4</f>
        <v>0</v>
      </c>
      <c r="K5" s="5">
        <f t="shared" si="0"/>
        <v>-39.999999999999993</v>
      </c>
      <c r="L5" s="5">
        <f t="shared" si="1"/>
        <v>25.333333333333329</v>
      </c>
      <c r="M5" s="5">
        <f t="shared" si="2"/>
        <v>28</v>
      </c>
      <c r="N5" s="7">
        <f t="shared" si="3"/>
        <v>8.5</v>
      </c>
      <c r="O5" s="7">
        <f t="shared" si="4"/>
        <v>-1</v>
      </c>
      <c r="P5" s="4">
        <f t="shared" si="5"/>
        <v>9.5</v>
      </c>
      <c r="Q5" s="6">
        <v>4.2999999999999997E-2</v>
      </c>
      <c r="R5" s="23">
        <v>8</v>
      </c>
      <c r="S5" s="7">
        <f t="shared" si="6"/>
        <v>17.5</v>
      </c>
      <c r="T5" s="7">
        <v>17.5</v>
      </c>
      <c r="U5" s="4">
        <f t="shared" ref="U5:U11" si="9">S5</f>
        <v>17.5</v>
      </c>
      <c r="W5" s="5">
        <f t="shared" ref="W5:W12" si="10">L5</f>
        <v>25.333333333333329</v>
      </c>
      <c r="X5" s="5">
        <f t="shared" ref="X5:X12" si="11">M5</f>
        <v>28</v>
      </c>
      <c r="Z5" s="4">
        <f t="shared" ref="Z5:Z12" si="12">D5</f>
        <v>62.3</v>
      </c>
      <c r="AA5" s="4">
        <f t="shared" ref="AA5:AA12" si="13">B5+R5-0.95*G5</f>
        <v>54.466666666666669</v>
      </c>
      <c r="AB5" s="24">
        <f t="shared" ref="AB5:AB12" si="14">B5+R5-1.05*G5</f>
        <v>51.8</v>
      </c>
      <c r="AG5" t="s">
        <v>83</v>
      </c>
      <c r="AH5" s="6">
        <v>4.8999999999999998E-3</v>
      </c>
      <c r="AI5" s="6">
        <f t="shared" ref="AI5:AI18" si="15">AH5+Q5</f>
        <v>4.7899999999999998E-2</v>
      </c>
    </row>
    <row r="6" spans="1:35" x14ac:dyDescent="0.2">
      <c r="A6" s="14">
        <v>44986</v>
      </c>
      <c r="B6" s="4">
        <f>Raw_Data_month!C38</f>
        <v>77.5</v>
      </c>
      <c r="C6" s="4">
        <v>73.7</v>
      </c>
      <c r="D6" s="4">
        <f>Raw_Data_month!B38</f>
        <v>66.099999999999994</v>
      </c>
      <c r="E6" s="5">
        <v>27</v>
      </c>
      <c r="F6" s="5">
        <v>30</v>
      </c>
      <c r="G6" s="4">
        <f>F6/1.05</f>
        <v>28.571428571428569</v>
      </c>
      <c r="H6" s="5">
        <f t="shared" si="7"/>
        <v>42.857142857142847</v>
      </c>
      <c r="J6" s="5">
        <f t="shared" si="8"/>
        <v>0</v>
      </c>
      <c r="K6" s="5">
        <f t="shared" si="0"/>
        <v>-42.857142857142847</v>
      </c>
      <c r="L6" s="5">
        <f t="shared" si="1"/>
        <v>27.142857142857139</v>
      </c>
      <c r="M6" s="5">
        <f t="shared" si="2"/>
        <v>30</v>
      </c>
      <c r="N6" s="7">
        <f t="shared" si="3"/>
        <v>7.6000000000000085</v>
      </c>
      <c r="O6" s="7">
        <f t="shared" si="4"/>
        <v>-3.7999999999999972</v>
      </c>
      <c r="P6" s="4">
        <f t="shared" si="5"/>
        <v>11.400000000000006</v>
      </c>
      <c r="Q6" s="6">
        <v>3.6999999999999998E-2</v>
      </c>
      <c r="R6">
        <f>Raw_Data_month!F38</f>
        <v>8</v>
      </c>
      <c r="S6" s="7">
        <f>P6+R6</f>
        <v>19.400000000000006</v>
      </c>
      <c r="T6" s="7">
        <v>20.5</v>
      </c>
      <c r="U6" s="4">
        <f t="shared" si="9"/>
        <v>19.400000000000006</v>
      </c>
      <c r="W6" s="5">
        <f t="shared" si="10"/>
        <v>27.142857142857139</v>
      </c>
      <c r="X6" s="5">
        <f t="shared" si="11"/>
        <v>30</v>
      </c>
      <c r="Z6" s="4">
        <f t="shared" si="12"/>
        <v>66.099999999999994</v>
      </c>
      <c r="AA6" s="4">
        <f t="shared" si="13"/>
        <v>58.357142857142861</v>
      </c>
      <c r="AB6" s="24">
        <f t="shared" si="14"/>
        <v>55.5</v>
      </c>
      <c r="AG6" t="s">
        <v>82</v>
      </c>
      <c r="AH6" s="6">
        <v>7.0000000000000001E-3</v>
      </c>
      <c r="AI6" s="6">
        <f t="shared" si="15"/>
        <v>4.3999999999999997E-2</v>
      </c>
    </row>
    <row r="7" spans="1:35" x14ac:dyDescent="0.2">
      <c r="A7" s="14">
        <v>44896</v>
      </c>
      <c r="B7" s="4">
        <f>Raw_Data_month!C35</f>
        <v>76.2</v>
      </c>
      <c r="C7" s="4">
        <v>71.400000000000006</v>
      </c>
      <c r="D7" s="4">
        <f>Raw_Data_month!B35</f>
        <v>66.400000000000006</v>
      </c>
      <c r="E7" s="5">
        <v>22</v>
      </c>
      <c r="F7" s="5">
        <v>25</v>
      </c>
      <c r="G7" s="5">
        <f t="shared" ref="G7:G12" si="16">AVERAGE(E7:F7)</f>
        <v>23.5</v>
      </c>
      <c r="H7" s="5">
        <f t="shared" si="7"/>
        <v>35.25</v>
      </c>
      <c r="J7" s="5">
        <f t="shared" si="8"/>
        <v>0</v>
      </c>
      <c r="K7" s="5">
        <f t="shared" si="0"/>
        <v>-35.25</v>
      </c>
      <c r="L7" s="5">
        <f t="shared" si="1"/>
        <v>22.324999999999999</v>
      </c>
      <c r="M7" s="5">
        <f t="shared" si="2"/>
        <v>24.675000000000001</v>
      </c>
      <c r="N7" s="7">
        <f t="shared" si="3"/>
        <v>5</v>
      </c>
      <c r="O7" s="7">
        <f t="shared" si="4"/>
        <v>-4.7999999999999972</v>
      </c>
      <c r="P7" s="4">
        <f t="shared" si="5"/>
        <v>9.7999999999999972</v>
      </c>
      <c r="Q7" s="6">
        <v>3.9E-2</v>
      </c>
      <c r="R7">
        <f>Raw_Data_month!F35</f>
        <v>7</v>
      </c>
      <c r="S7" s="7">
        <f t="shared" ref="S7:S17" si="17">P7+R7</f>
        <v>16.799999999999997</v>
      </c>
      <c r="T7" s="7"/>
      <c r="U7" s="4">
        <f t="shared" si="9"/>
        <v>16.799999999999997</v>
      </c>
      <c r="W7" s="5">
        <f t="shared" si="10"/>
        <v>22.324999999999999</v>
      </c>
      <c r="X7" s="5">
        <f t="shared" si="11"/>
        <v>24.675000000000001</v>
      </c>
      <c r="Z7" s="4">
        <f t="shared" si="12"/>
        <v>66.400000000000006</v>
      </c>
      <c r="AA7" s="4">
        <f t="shared" si="13"/>
        <v>60.875</v>
      </c>
      <c r="AB7" s="24">
        <f t="shared" si="14"/>
        <v>58.525000000000006</v>
      </c>
      <c r="AG7" t="s">
        <v>85</v>
      </c>
      <c r="AH7" s="6">
        <v>7.7999999999999996E-3</v>
      </c>
      <c r="AI7" s="6">
        <f t="shared" si="15"/>
        <v>4.6800000000000001E-2</v>
      </c>
    </row>
    <row r="8" spans="1:35" x14ac:dyDescent="0.2">
      <c r="A8" s="14">
        <v>44805</v>
      </c>
      <c r="B8" s="4">
        <f>Raw_Data_month!C32</f>
        <v>79.5</v>
      </c>
      <c r="C8" s="4">
        <v>72.599999999999994</v>
      </c>
      <c r="D8" s="4">
        <f>Raw_Data_month!B32</f>
        <v>67</v>
      </c>
      <c r="E8" s="5">
        <v>22</v>
      </c>
      <c r="F8" s="5">
        <v>24</v>
      </c>
      <c r="G8" s="5">
        <f t="shared" si="16"/>
        <v>23</v>
      </c>
      <c r="H8" s="5">
        <f t="shared" si="7"/>
        <v>34.5</v>
      </c>
      <c r="J8" s="5">
        <f t="shared" si="8"/>
        <v>0</v>
      </c>
      <c r="K8" s="5">
        <f t="shared" si="0"/>
        <v>-34.5</v>
      </c>
      <c r="L8" s="5">
        <f t="shared" si="1"/>
        <v>21.849999999999998</v>
      </c>
      <c r="M8" s="5">
        <f t="shared" si="2"/>
        <v>24.150000000000002</v>
      </c>
      <c r="N8" s="7">
        <f t="shared" si="3"/>
        <v>5.5999999999999943</v>
      </c>
      <c r="O8" s="7">
        <f t="shared" si="4"/>
        <v>-6.9000000000000057</v>
      </c>
      <c r="P8" s="4">
        <f t="shared" si="5"/>
        <v>12.5</v>
      </c>
      <c r="Q8" s="6">
        <v>3.6999999999999998E-2</v>
      </c>
      <c r="R8">
        <f>Raw_Data_month!F32</f>
        <v>7</v>
      </c>
      <c r="S8" s="7">
        <f t="shared" si="17"/>
        <v>19.5</v>
      </c>
      <c r="T8" s="7"/>
      <c r="U8" s="4">
        <f t="shared" si="9"/>
        <v>19.5</v>
      </c>
      <c r="W8" s="5">
        <f t="shared" si="10"/>
        <v>21.849999999999998</v>
      </c>
      <c r="X8" s="5">
        <f t="shared" si="11"/>
        <v>24.150000000000002</v>
      </c>
      <c r="Z8" s="4">
        <f t="shared" si="12"/>
        <v>67</v>
      </c>
      <c r="AA8" s="4">
        <f t="shared" si="13"/>
        <v>64.650000000000006</v>
      </c>
      <c r="AB8" s="24">
        <f t="shared" si="14"/>
        <v>62.349999999999994</v>
      </c>
      <c r="AG8" t="s">
        <v>87</v>
      </c>
      <c r="AH8" s="6">
        <v>1.2200000000000001E-2</v>
      </c>
      <c r="AI8" s="6">
        <f t="shared" si="15"/>
        <v>4.9200000000000001E-2</v>
      </c>
    </row>
    <row r="9" spans="1:35" x14ac:dyDescent="0.2">
      <c r="A9" s="14">
        <v>44713</v>
      </c>
      <c r="B9" s="4">
        <f>Raw_Data_month!C29</f>
        <v>91.2</v>
      </c>
      <c r="C9" s="4">
        <v>77.599999999999994</v>
      </c>
      <c r="D9" s="4">
        <f>Raw_Data_month!B29</f>
        <v>75.8</v>
      </c>
      <c r="E9" s="5">
        <v>26</v>
      </c>
      <c r="F9" s="5">
        <v>29</v>
      </c>
      <c r="G9" s="5">
        <f t="shared" si="16"/>
        <v>27.5</v>
      </c>
      <c r="H9" s="5">
        <f t="shared" si="7"/>
        <v>41.25</v>
      </c>
      <c r="J9" s="5">
        <f t="shared" si="8"/>
        <v>0</v>
      </c>
      <c r="K9" s="5">
        <f t="shared" si="0"/>
        <v>-41.25</v>
      </c>
      <c r="L9" s="5">
        <f t="shared" si="1"/>
        <v>26.125</v>
      </c>
      <c r="M9" s="5">
        <f t="shared" si="2"/>
        <v>28.875</v>
      </c>
      <c r="N9" s="7">
        <f t="shared" si="3"/>
        <v>1.7999999999999972</v>
      </c>
      <c r="O9" s="7">
        <f t="shared" si="4"/>
        <v>-13.600000000000009</v>
      </c>
      <c r="P9" s="4">
        <f t="shared" si="5"/>
        <v>15.400000000000006</v>
      </c>
      <c r="Q9" s="6">
        <v>2.5000000000000001E-2</v>
      </c>
      <c r="R9">
        <f>Raw_Data_month!F29</f>
        <v>7</v>
      </c>
      <c r="S9" s="7">
        <f t="shared" si="17"/>
        <v>22.400000000000006</v>
      </c>
      <c r="T9" s="7"/>
      <c r="U9" s="4">
        <f t="shared" si="9"/>
        <v>22.400000000000006</v>
      </c>
      <c r="W9" s="5">
        <f t="shared" si="10"/>
        <v>26.125</v>
      </c>
      <c r="X9" s="5">
        <f t="shared" si="11"/>
        <v>28.875</v>
      </c>
      <c r="Z9" s="4">
        <f t="shared" si="12"/>
        <v>75.8</v>
      </c>
      <c r="AA9" s="4">
        <f t="shared" si="13"/>
        <v>72.075000000000003</v>
      </c>
      <c r="AB9" s="24">
        <f t="shared" si="14"/>
        <v>69.325000000000003</v>
      </c>
      <c r="AG9" t="s">
        <v>88</v>
      </c>
      <c r="AH9" s="6">
        <v>1.0699999999999999E-2</v>
      </c>
      <c r="AI9" s="6">
        <f t="shared" si="15"/>
        <v>3.5700000000000003E-2</v>
      </c>
    </row>
    <row r="10" spans="1:35" x14ac:dyDescent="0.2">
      <c r="A10" s="14">
        <v>44621</v>
      </c>
      <c r="B10" s="4">
        <f>Raw_Data_month!C26</f>
        <v>115.4</v>
      </c>
      <c r="C10" s="4">
        <v>88.8</v>
      </c>
      <c r="D10" s="4">
        <f>Raw_Data_month!B26</f>
        <v>90.4</v>
      </c>
      <c r="E10" s="5">
        <v>33</v>
      </c>
      <c r="F10" s="5">
        <v>36</v>
      </c>
      <c r="G10" s="5">
        <f t="shared" si="16"/>
        <v>34.5</v>
      </c>
      <c r="H10" s="5">
        <f t="shared" si="7"/>
        <v>51.75</v>
      </c>
      <c r="J10" s="5">
        <f t="shared" si="8"/>
        <v>0</v>
      </c>
      <c r="K10" s="5">
        <f t="shared" si="0"/>
        <v>-51.75</v>
      </c>
      <c r="L10" s="5">
        <f t="shared" si="1"/>
        <v>32.774999999999999</v>
      </c>
      <c r="M10" s="5">
        <f t="shared" si="2"/>
        <v>36.225000000000001</v>
      </c>
      <c r="N10" s="7">
        <f t="shared" si="3"/>
        <v>-1.6000000000000085</v>
      </c>
      <c r="O10" s="7">
        <f t="shared" si="4"/>
        <v>-26.600000000000009</v>
      </c>
      <c r="P10" s="4">
        <f t="shared" si="5"/>
        <v>25</v>
      </c>
      <c r="Q10" s="6">
        <v>1.7000000000000001E-2</v>
      </c>
      <c r="R10">
        <f>Raw_Data_month!F26</f>
        <v>6</v>
      </c>
      <c r="S10" s="7">
        <f t="shared" si="17"/>
        <v>31</v>
      </c>
      <c r="T10" s="7"/>
      <c r="U10" s="4">
        <f t="shared" si="9"/>
        <v>31</v>
      </c>
      <c r="W10" s="5">
        <f t="shared" si="10"/>
        <v>32.774999999999999</v>
      </c>
      <c r="X10" s="5">
        <f t="shared" si="11"/>
        <v>36.225000000000001</v>
      </c>
      <c r="Z10" s="4">
        <f t="shared" si="12"/>
        <v>90.4</v>
      </c>
      <c r="AA10" s="4">
        <f t="shared" si="13"/>
        <v>88.625</v>
      </c>
      <c r="AB10" s="24">
        <f t="shared" si="14"/>
        <v>85.175000000000011</v>
      </c>
      <c r="AG10" t="s">
        <v>89</v>
      </c>
      <c r="AH10" s="6">
        <v>8.6999999999999994E-3</v>
      </c>
      <c r="AI10" s="6">
        <f t="shared" si="15"/>
        <v>2.5700000000000001E-2</v>
      </c>
    </row>
    <row r="11" spans="1:35" x14ac:dyDescent="0.2">
      <c r="A11" s="14">
        <v>44531</v>
      </c>
      <c r="B11" s="4">
        <f>Raw_Data_month!C23</f>
        <v>123.6</v>
      </c>
      <c r="C11" s="4">
        <v>92.2</v>
      </c>
      <c r="D11" s="4">
        <f>Raw_Data_month!B23</f>
        <v>95.3</v>
      </c>
      <c r="E11" s="5">
        <v>34</v>
      </c>
      <c r="F11" s="5">
        <v>37</v>
      </c>
      <c r="G11" s="5">
        <f t="shared" si="16"/>
        <v>35.5</v>
      </c>
      <c r="H11" s="5">
        <f t="shared" si="7"/>
        <v>53.25</v>
      </c>
      <c r="J11" s="5">
        <f t="shared" si="8"/>
        <v>0</v>
      </c>
      <c r="K11" s="5">
        <f t="shared" si="0"/>
        <v>-53.25</v>
      </c>
      <c r="L11" s="5">
        <f t="shared" si="1"/>
        <v>33.725000000000001</v>
      </c>
      <c r="M11" s="5">
        <f t="shared" si="2"/>
        <v>37.274999999999999</v>
      </c>
      <c r="N11" s="7">
        <f t="shared" si="3"/>
        <v>-3.0999999999999943</v>
      </c>
      <c r="O11" s="7">
        <f t="shared" si="4"/>
        <v>-31.399999999999991</v>
      </c>
      <c r="P11" s="4">
        <f t="shared" si="5"/>
        <v>28.299999999999997</v>
      </c>
      <c r="Q11" s="13">
        <f>Gilt_yields!D9</f>
        <v>0.01</v>
      </c>
      <c r="R11" s="23">
        <v>7</v>
      </c>
      <c r="S11" s="22">
        <f t="shared" si="17"/>
        <v>35.299999999999997</v>
      </c>
      <c r="T11" s="22"/>
      <c r="U11" s="4">
        <f t="shared" si="9"/>
        <v>35.299999999999997</v>
      </c>
      <c r="W11" s="5">
        <f t="shared" si="10"/>
        <v>33.725000000000001</v>
      </c>
      <c r="X11" s="5">
        <f t="shared" si="11"/>
        <v>37.274999999999999</v>
      </c>
      <c r="Z11" s="4">
        <f t="shared" si="12"/>
        <v>95.3</v>
      </c>
      <c r="AA11" s="4">
        <f t="shared" si="13"/>
        <v>96.875</v>
      </c>
      <c r="AB11" s="24">
        <f t="shared" si="14"/>
        <v>93.324999999999989</v>
      </c>
      <c r="AG11" t="s">
        <v>90</v>
      </c>
      <c r="AH11" s="6">
        <v>7.3000000000000001E-3</v>
      </c>
      <c r="AI11" s="6">
        <f t="shared" si="15"/>
        <v>1.7299999999999999E-2</v>
      </c>
    </row>
    <row r="12" spans="1:35" x14ac:dyDescent="0.2">
      <c r="A12" s="14">
        <v>44440</v>
      </c>
      <c r="B12" s="4">
        <f>Raw_Data_month!C20</f>
        <v>118.4</v>
      </c>
      <c r="C12" s="4">
        <v>87.5</v>
      </c>
      <c r="D12" s="4">
        <f>Raw_Data_month!B20</f>
        <v>91.2</v>
      </c>
      <c r="E12" s="5">
        <v>33</v>
      </c>
      <c r="F12" s="5">
        <v>36</v>
      </c>
      <c r="G12" s="5">
        <f t="shared" si="16"/>
        <v>34.5</v>
      </c>
      <c r="H12" s="5">
        <f t="shared" si="7"/>
        <v>51.75</v>
      </c>
      <c r="J12" s="5">
        <f t="shared" ref="J12" si="18">J11</f>
        <v>0</v>
      </c>
      <c r="K12" s="5">
        <f t="shared" si="0"/>
        <v>-51.75</v>
      </c>
      <c r="L12" s="5">
        <f t="shared" si="1"/>
        <v>32.774999999999999</v>
      </c>
      <c r="M12" s="5">
        <f t="shared" si="2"/>
        <v>36.225000000000001</v>
      </c>
      <c r="N12" s="7">
        <f t="shared" si="3"/>
        <v>-3.7000000000000028</v>
      </c>
      <c r="O12" s="7">
        <f t="shared" si="4"/>
        <v>-30.900000000000006</v>
      </c>
      <c r="P12" s="4">
        <f t="shared" si="5"/>
        <v>27.200000000000003</v>
      </c>
      <c r="Q12" s="13">
        <f>Gilt_yields!D10</f>
        <v>1.3000000000000001E-2</v>
      </c>
      <c r="R12" s="23">
        <v>7</v>
      </c>
      <c r="S12" s="22">
        <f t="shared" si="17"/>
        <v>34.200000000000003</v>
      </c>
      <c r="T12" s="22"/>
      <c r="U12" s="4">
        <f>S12</f>
        <v>34.200000000000003</v>
      </c>
      <c r="W12" s="5">
        <f t="shared" si="10"/>
        <v>32.774999999999999</v>
      </c>
      <c r="X12" s="5">
        <f t="shared" si="11"/>
        <v>36.225000000000001</v>
      </c>
      <c r="Z12" s="4">
        <f t="shared" si="12"/>
        <v>91.2</v>
      </c>
      <c r="AA12" s="4">
        <f t="shared" si="13"/>
        <v>92.625</v>
      </c>
      <c r="AB12" s="24">
        <f t="shared" si="14"/>
        <v>89.175000000000011</v>
      </c>
      <c r="AG12" t="s">
        <v>91</v>
      </c>
      <c r="AH12" s="6">
        <v>6.7000000000000002E-3</v>
      </c>
      <c r="AI12" s="6">
        <f t="shared" si="15"/>
        <v>1.9700000000000002E-2</v>
      </c>
    </row>
    <row r="13" spans="1:35" x14ac:dyDescent="0.2">
      <c r="A13" s="14">
        <v>44348</v>
      </c>
      <c r="B13" s="4">
        <f>Raw_Data_month!C17</f>
        <v>115.7</v>
      </c>
      <c r="C13" s="4">
        <v>85.3</v>
      </c>
      <c r="D13" s="4">
        <f>Raw_Data_month!B17</f>
        <v>89.7</v>
      </c>
      <c r="N13" s="2">
        <v>-15.5</v>
      </c>
      <c r="O13" s="1">
        <v>-34.5</v>
      </c>
      <c r="P13" s="4">
        <f t="shared" si="5"/>
        <v>26</v>
      </c>
      <c r="Q13" s="13">
        <f>Gilt_yields!D11</f>
        <v>1.1000000000000001E-2</v>
      </c>
      <c r="S13" s="7">
        <f t="shared" si="17"/>
        <v>26</v>
      </c>
      <c r="T13" s="7"/>
      <c r="Z13" s="4"/>
      <c r="AA13" s="4"/>
      <c r="AB13" s="24"/>
      <c r="AI13" s="6"/>
    </row>
    <row r="14" spans="1:35" x14ac:dyDescent="0.2">
      <c r="A14" s="14">
        <v>44256</v>
      </c>
      <c r="B14" s="4">
        <f>Raw_Data_month!C14</f>
        <v>111.3</v>
      </c>
      <c r="C14" s="4">
        <v>80.099999999999994</v>
      </c>
      <c r="D14" s="4">
        <f>Raw_Data_month!B14</f>
        <v>86.3</v>
      </c>
      <c r="N14" s="2">
        <v>-15.7</v>
      </c>
      <c r="O14" s="1">
        <v>-36</v>
      </c>
      <c r="P14" s="4">
        <f t="shared" si="5"/>
        <v>25</v>
      </c>
      <c r="Q14" s="13">
        <f>Gilt_yields!D12</f>
        <v>1.3000000000000001E-2</v>
      </c>
      <c r="S14" s="7">
        <f t="shared" si="17"/>
        <v>25</v>
      </c>
      <c r="T14" s="7"/>
      <c r="Z14" s="4"/>
      <c r="AA14" s="4"/>
      <c r="AB14" s="24"/>
      <c r="AI14" s="6"/>
    </row>
    <row r="15" spans="1:35" x14ac:dyDescent="0.2">
      <c r="A15" s="14">
        <v>44166</v>
      </c>
      <c r="B15" s="4">
        <f>Raw_Data_month!C11</f>
        <v>118</v>
      </c>
      <c r="C15" s="4">
        <v>80.5</v>
      </c>
      <c r="D15" s="4">
        <f>Raw_Data_month!B11</f>
        <v>91.8</v>
      </c>
      <c r="N15" s="2">
        <v>-27.9</v>
      </c>
      <c r="O15" s="1">
        <v>-43.3</v>
      </c>
      <c r="P15" s="4">
        <f t="shared" si="5"/>
        <v>26.200000000000003</v>
      </c>
      <c r="Q15" s="13">
        <f>Gilt_yields!D13</f>
        <v>6.0000000000000001E-3</v>
      </c>
      <c r="S15" s="7">
        <f t="shared" si="17"/>
        <v>26.200000000000003</v>
      </c>
      <c r="T15" s="7"/>
      <c r="Z15" s="4"/>
      <c r="AA15" s="4"/>
      <c r="AB15" s="24"/>
      <c r="AI15" s="6"/>
    </row>
    <row r="16" spans="1:35" x14ac:dyDescent="0.2">
      <c r="A16" s="14">
        <v>44075</v>
      </c>
      <c r="B16" s="4">
        <f>Raw_Data_month!C8</f>
        <v>116.1</v>
      </c>
      <c r="C16" s="4">
        <v>75.599999999999994</v>
      </c>
      <c r="D16" s="4">
        <f>Raw_Data_month!B8</f>
        <v>89.7</v>
      </c>
      <c r="N16" s="2">
        <v>-23.3</v>
      </c>
      <c r="O16" s="1">
        <v>-31.8</v>
      </c>
      <c r="P16" s="4">
        <f t="shared" si="5"/>
        <v>26.399999999999991</v>
      </c>
      <c r="Q16" s="13">
        <f>Gilt_yields!D14</f>
        <v>6.9999999999999993E-3</v>
      </c>
      <c r="S16" s="7">
        <f t="shared" si="17"/>
        <v>26.399999999999991</v>
      </c>
      <c r="T16" s="7"/>
      <c r="Z16" s="4"/>
      <c r="AA16" s="4"/>
      <c r="AB16" s="24"/>
      <c r="AI16" s="6"/>
    </row>
    <row r="17" spans="1:35" x14ac:dyDescent="0.2">
      <c r="A17" s="14">
        <v>43983</v>
      </c>
      <c r="B17" s="4">
        <f>Raw_Data_month!C5</f>
        <v>116.4</v>
      </c>
      <c r="C17" s="4">
        <v>74.2</v>
      </c>
      <c r="D17" s="4">
        <f>Raw_Data_month!B5</f>
        <v>89.8</v>
      </c>
      <c r="N17" s="2">
        <v>-20.2</v>
      </c>
      <c r="O17" s="1">
        <v>-34.4</v>
      </c>
      <c r="P17" s="4">
        <f t="shared" si="5"/>
        <v>26.600000000000009</v>
      </c>
      <c r="Q17" s="13">
        <f>Gilt_yields!D15</f>
        <v>6.0000000000000001E-3</v>
      </c>
      <c r="S17" s="7">
        <f t="shared" si="17"/>
        <v>26.600000000000009</v>
      </c>
      <c r="T17" s="7"/>
      <c r="Z17" s="4"/>
      <c r="AA17" s="4"/>
      <c r="AB17" s="24"/>
      <c r="AI17" s="6"/>
    </row>
    <row r="18" spans="1:35" x14ac:dyDescent="0.2">
      <c r="A18" s="14">
        <v>43891</v>
      </c>
      <c r="B18" s="4">
        <f>Raw_Data_month!C2</f>
        <v>102</v>
      </c>
      <c r="C18" s="4">
        <v>66.5</v>
      </c>
      <c r="D18" s="4">
        <f>Raw_Data_month!B2</f>
        <v>80.599999999999994</v>
      </c>
      <c r="E18" s="5">
        <v>30</v>
      </c>
      <c r="F18" s="5">
        <v>33</v>
      </c>
      <c r="H18" s="5">
        <f t="shared" si="7"/>
        <v>0</v>
      </c>
      <c r="L18" s="5">
        <f>0.95*G18</f>
        <v>0</v>
      </c>
      <c r="M18" s="5">
        <f>1.05*G18</f>
        <v>0</v>
      </c>
      <c r="N18" s="2">
        <v>-14.1</v>
      </c>
      <c r="O18" s="8">
        <v>-35.5</v>
      </c>
      <c r="P18" s="4">
        <f t="shared" si="5"/>
        <v>21.400000000000006</v>
      </c>
      <c r="Q18" s="13">
        <f>Gilt_yields!D16</f>
        <v>6.9999999999999993E-3</v>
      </c>
      <c r="R18">
        <f>Raw_Data_month!F2</f>
        <v>8</v>
      </c>
      <c r="S18" s="7">
        <f t="shared" ref="S18" si="19">P18+R18</f>
        <v>29.400000000000006</v>
      </c>
      <c r="T18" s="7"/>
      <c r="U18" s="4"/>
      <c r="W18" s="5"/>
      <c r="X18" s="5"/>
      <c r="Z18" s="4"/>
      <c r="AA18" s="4"/>
      <c r="AB18" s="24"/>
      <c r="AG18" s="16" t="s">
        <v>86</v>
      </c>
      <c r="AH18" s="6">
        <v>1.2E-2</v>
      </c>
      <c r="AI18" s="6">
        <f t="shared" si="15"/>
        <v>1.9E-2</v>
      </c>
    </row>
    <row r="24" spans="1:35" x14ac:dyDescent="0.2">
      <c r="I24" s="3" t="s">
        <v>45</v>
      </c>
    </row>
  </sheetData>
  <mergeCells count="1">
    <mergeCell ref="W2:X2"/>
  </mergeCells>
  <phoneticPr fontId="3" type="noConversion"/>
  <pageMargins left="0.7" right="0.7" top="0.75" bottom="0.75" header="0.3" footer="0.3"/>
  <ignoredErrors>
    <ignoredError sqref="G4 G9:G12 G7:G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1D29-7BBF-5740-B512-1EA8EF3B0C9A}">
  <dimension ref="A1:D16"/>
  <sheetViews>
    <sheetView workbookViewId="0">
      <selection activeCell="I10" sqref="I10"/>
    </sheetView>
  </sheetViews>
  <sheetFormatPr baseColWidth="10" defaultRowHeight="16" x14ac:dyDescent="0.2"/>
  <sheetData>
    <row r="1" spans="1:4" x14ac:dyDescent="0.2">
      <c r="A1" s="9" t="s">
        <v>47</v>
      </c>
      <c r="B1" s="10" t="s">
        <v>48</v>
      </c>
      <c r="C1" s="10" t="s">
        <v>49</v>
      </c>
      <c r="D1" s="10" t="s">
        <v>50</v>
      </c>
    </row>
    <row r="2" spans="1:4" x14ac:dyDescent="0.2">
      <c r="A2">
        <v>45170</v>
      </c>
      <c r="B2">
        <v>0.14499999999999999</v>
      </c>
      <c r="C2">
        <v>0.17100000000000001</v>
      </c>
      <c r="D2">
        <v>4.8000000000000001E-2</v>
      </c>
    </row>
    <row r="3" spans="1:4" x14ac:dyDescent="0.2">
      <c r="A3" s="9">
        <v>45078</v>
      </c>
      <c r="B3" s="10">
        <v>0.156</v>
      </c>
      <c r="C3" s="10">
        <v>0.193</v>
      </c>
      <c r="D3" s="10">
        <v>4.2999999999999997E-2</v>
      </c>
    </row>
    <row r="4" spans="1:4" x14ac:dyDescent="0.2">
      <c r="A4" s="9">
        <v>44986</v>
      </c>
      <c r="B4" s="10">
        <v>0.17499999999999999</v>
      </c>
      <c r="C4" s="10">
        <v>0.218</v>
      </c>
      <c r="D4" s="10">
        <v>3.7000000000000005E-2</v>
      </c>
    </row>
    <row r="5" spans="1:4" x14ac:dyDescent="0.2">
      <c r="A5" s="9">
        <v>44896</v>
      </c>
      <c r="B5" s="10">
        <v>0.17899999999999999</v>
      </c>
      <c r="C5" s="10">
        <v>0.222</v>
      </c>
      <c r="D5" s="10">
        <v>3.9E-2</v>
      </c>
    </row>
    <row r="6" spans="1:4" x14ac:dyDescent="0.2">
      <c r="A6" s="9">
        <v>44805</v>
      </c>
      <c r="B6" s="10">
        <v>0.185</v>
      </c>
      <c r="C6" s="11">
        <v>0.24399999999999999</v>
      </c>
      <c r="D6" s="10">
        <v>3.7000000000000005E-2</v>
      </c>
    </row>
    <row r="7" spans="1:4" x14ac:dyDescent="0.2">
      <c r="A7" s="9">
        <v>44713</v>
      </c>
      <c r="B7" s="10">
        <v>0.21199999999999999</v>
      </c>
      <c r="C7" s="10">
        <v>0.27400000000000002</v>
      </c>
      <c r="D7" s="10">
        <v>2.5000000000000001E-2</v>
      </c>
    </row>
    <row r="8" spans="1:4" x14ac:dyDescent="0.2">
      <c r="A8" s="9">
        <v>44621</v>
      </c>
      <c r="B8" s="10">
        <v>0.247</v>
      </c>
      <c r="C8" s="10">
        <v>0.36399999999999999</v>
      </c>
      <c r="D8" s="10">
        <v>1.7000000000000001E-2</v>
      </c>
    </row>
    <row r="9" spans="1:4" x14ac:dyDescent="0.2">
      <c r="A9" s="9">
        <v>44531</v>
      </c>
      <c r="B9" s="10">
        <v>0.28000000000000003</v>
      </c>
      <c r="C9" s="10"/>
      <c r="D9" s="10">
        <v>0.01</v>
      </c>
    </row>
    <row r="10" spans="1:4" x14ac:dyDescent="0.2">
      <c r="A10" s="9">
        <v>44440</v>
      </c>
      <c r="B10" s="10">
        <v>0.26899999999999996</v>
      </c>
      <c r="C10" s="10">
        <v>0.42199999999999999</v>
      </c>
      <c r="D10" s="10">
        <v>1.3000000000000001E-2</v>
      </c>
    </row>
    <row r="11" spans="1:4" x14ac:dyDescent="0.2">
      <c r="A11" s="9">
        <v>44348</v>
      </c>
      <c r="B11" s="10">
        <v>0.27699999999999997</v>
      </c>
      <c r="C11" s="10"/>
      <c r="D11" s="10">
        <v>1.1000000000000001E-2</v>
      </c>
    </row>
    <row r="12" spans="1:4" x14ac:dyDescent="0.2">
      <c r="A12" s="9">
        <v>44256</v>
      </c>
      <c r="B12" s="10">
        <v>0.26300000000000001</v>
      </c>
      <c r="C12" s="10">
        <v>0.36699999999999999</v>
      </c>
      <c r="D12" s="10">
        <v>1.3000000000000001E-2</v>
      </c>
    </row>
    <row r="13" spans="1:4" x14ac:dyDescent="0.2">
      <c r="A13" s="9">
        <v>44166</v>
      </c>
      <c r="B13" s="10">
        <v>0.29499999999999998</v>
      </c>
      <c r="C13" s="10"/>
      <c r="D13" s="10">
        <v>6.0000000000000001E-3</v>
      </c>
    </row>
    <row r="14" spans="1:4" x14ac:dyDescent="0.2">
      <c r="A14" s="9">
        <v>44075</v>
      </c>
      <c r="B14" s="10">
        <v>0.28199999999999997</v>
      </c>
      <c r="C14" s="10"/>
      <c r="D14" s="10">
        <v>6.9999999999999993E-3</v>
      </c>
    </row>
    <row r="15" spans="1:4" x14ac:dyDescent="0.2">
      <c r="A15" s="9">
        <v>43983</v>
      </c>
      <c r="B15" s="10">
        <v>0.28800000000000003</v>
      </c>
      <c r="C15" s="10"/>
      <c r="D15" s="10">
        <v>6.0000000000000001E-3</v>
      </c>
    </row>
    <row r="16" spans="1:4" x14ac:dyDescent="0.2">
      <c r="A16" s="9">
        <v>43891</v>
      </c>
      <c r="B16" s="12">
        <v>0.252</v>
      </c>
      <c r="C16" s="12">
        <v>0.37</v>
      </c>
      <c r="D16" s="12">
        <v>6.9999999999999993E-3</v>
      </c>
    </row>
  </sheetData>
  <autoFilter ref="A1:D16" xr:uid="{D8D61D29-7BBF-5740-B512-1EA8EF3B0C9A}">
    <sortState xmlns:xlrd2="http://schemas.microsoft.com/office/spreadsheetml/2017/richdata2" ref="A2:D16">
      <sortCondition descending="1" ref="A1:A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4D88-18BF-F247-955C-5BDC962B1B30}">
  <dimension ref="A1:G38"/>
  <sheetViews>
    <sheetView topLeftCell="A9" workbookViewId="0">
      <selection activeCell="K13" sqref="K13"/>
    </sheetView>
  </sheetViews>
  <sheetFormatPr baseColWidth="10" defaultRowHeight="16" x14ac:dyDescent="0.2"/>
  <sheetData>
    <row r="1" spans="1:7" s="17" customFormat="1" ht="51" x14ac:dyDescent="0.2">
      <c r="B1" s="17" t="s">
        <v>58</v>
      </c>
      <c r="C1" s="17" t="s">
        <v>59</v>
      </c>
      <c r="D1" s="17" t="s">
        <v>60</v>
      </c>
      <c r="F1" s="17" t="s">
        <v>66</v>
      </c>
      <c r="G1" s="17" t="s">
        <v>61</v>
      </c>
    </row>
    <row r="2" spans="1:7" x14ac:dyDescent="0.2">
      <c r="A2" s="15">
        <v>43891</v>
      </c>
      <c r="B2" s="16">
        <v>80.599999999999994</v>
      </c>
      <c r="C2">
        <v>102</v>
      </c>
      <c r="D2">
        <f>C2-B2</f>
        <v>21.400000000000006</v>
      </c>
      <c r="F2">
        <v>8</v>
      </c>
      <c r="G2" t="s">
        <v>67</v>
      </c>
    </row>
    <row r="3" spans="1:7" x14ac:dyDescent="0.2">
      <c r="A3" s="15">
        <v>43922</v>
      </c>
      <c r="B3" s="16">
        <v>86.1</v>
      </c>
      <c r="C3">
        <v>111.1</v>
      </c>
      <c r="D3">
        <f t="shared" ref="D3:D38" si="0">C3-B3</f>
        <v>25</v>
      </c>
    </row>
    <row r="4" spans="1:7" x14ac:dyDescent="0.2">
      <c r="A4" s="15">
        <v>43952</v>
      </c>
      <c r="B4">
        <v>88.8</v>
      </c>
      <c r="C4">
        <v>114.7</v>
      </c>
      <c r="D4">
        <f t="shared" si="0"/>
        <v>25.900000000000006</v>
      </c>
    </row>
    <row r="5" spans="1:7" x14ac:dyDescent="0.2">
      <c r="A5" s="15">
        <v>43983</v>
      </c>
      <c r="B5" s="16">
        <v>89.8</v>
      </c>
      <c r="C5" s="16">
        <v>116.4</v>
      </c>
      <c r="D5">
        <f t="shared" si="0"/>
        <v>26.600000000000009</v>
      </c>
    </row>
    <row r="6" spans="1:7" x14ac:dyDescent="0.2">
      <c r="A6" s="15">
        <v>44013</v>
      </c>
      <c r="B6" s="16">
        <v>91.8</v>
      </c>
      <c r="C6" s="16">
        <v>119.3</v>
      </c>
      <c r="D6">
        <f t="shared" si="0"/>
        <v>27.5</v>
      </c>
    </row>
    <row r="7" spans="1:7" x14ac:dyDescent="0.2">
      <c r="A7" s="15">
        <v>44044</v>
      </c>
      <c r="B7" s="16">
        <v>88.1</v>
      </c>
      <c r="C7" s="16">
        <v>113.3</v>
      </c>
      <c r="D7">
        <f t="shared" si="0"/>
        <v>25.200000000000003</v>
      </c>
    </row>
    <row r="8" spans="1:7" x14ac:dyDescent="0.2">
      <c r="A8" s="15">
        <v>44075</v>
      </c>
      <c r="B8" s="16">
        <v>89.7</v>
      </c>
      <c r="C8" s="16">
        <v>116.1</v>
      </c>
      <c r="D8">
        <f t="shared" si="0"/>
        <v>26.399999999999991</v>
      </c>
    </row>
    <row r="9" spans="1:7" x14ac:dyDescent="0.2">
      <c r="A9" s="15">
        <v>44105</v>
      </c>
      <c r="B9" s="16">
        <v>88.1</v>
      </c>
      <c r="C9" s="16">
        <v>114.2</v>
      </c>
      <c r="D9">
        <f t="shared" si="0"/>
        <v>26.100000000000009</v>
      </c>
    </row>
    <row r="10" spans="1:7" x14ac:dyDescent="0.2">
      <c r="A10" s="15">
        <v>44136</v>
      </c>
      <c r="B10" s="16">
        <v>90.4</v>
      </c>
      <c r="C10" s="16">
        <v>116.2</v>
      </c>
      <c r="D10">
        <f t="shared" si="0"/>
        <v>25.799999999999997</v>
      </c>
    </row>
    <row r="11" spans="1:7" x14ac:dyDescent="0.2">
      <c r="A11" s="15">
        <v>44166</v>
      </c>
      <c r="B11" s="16">
        <v>91.8</v>
      </c>
      <c r="C11" s="16">
        <v>118</v>
      </c>
      <c r="D11">
        <f t="shared" si="0"/>
        <v>26.200000000000003</v>
      </c>
    </row>
    <row r="12" spans="1:7" x14ac:dyDescent="0.2">
      <c r="A12" s="15">
        <v>44197</v>
      </c>
      <c r="B12" s="16">
        <v>89.1</v>
      </c>
      <c r="C12" s="16">
        <v>114.6</v>
      </c>
      <c r="D12">
        <f t="shared" si="0"/>
        <v>25.5</v>
      </c>
    </row>
    <row r="13" spans="1:7" x14ac:dyDescent="0.2">
      <c r="A13" s="15">
        <v>44228</v>
      </c>
      <c r="B13" s="16">
        <v>86.8</v>
      </c>
      <c r="C13" s="16">
        <v>108</v>
      </c>
      <c r="D13">
        <f t="shared" si="0"/>
        <v>21.200000000000003</v>
      </c>
    </row>
    <row r="14" spans="1:7" x14ac:dyDescent="0.2">
      <c r="A14" s="15">
        <v>44256</v>
      </c>
      <c r="B14" s="16">
        <v>86.3</v>
      </c>
      <c r="C14" s="16">
        <v>111.3</v>
      </c>
      <c r="D14">
        <f t="shared" si="0"/>
        <v>25</v>
      </c>
    </row>
    <row r="15" spans="1:7" x14ac:dyDescent="0.2">
      <c r="A15" s="15">
        <v>44287</v>
      </c>
      <c r="B15" s="16">
        <v>88.2</v>
      </c>
      <c r="C15" s="16">
        <v>113</v>
      </c>
      <c r="D15">
        <f t="shared" si="0"/>
        <v>24.799999999999997</v>
      </c>
    </row>
    <row r="16" spans="1:7" x14ac:dyDescent="0.2">
      <c r="A16" s="15">
        <v>44317</v>
      </c>
      <c r="B16" s="16">
        <v>90.9</v>
      </c>
      <c r="C16" s="16">
        <v>116.8</v>
      </c>
      <c r="D16">
        <f t="shared" si="0"/>
        <v>25.899999999999991</v>
      </c>
    </row>
    <row r="17" spans="1:7" x14ac:dyDescent="0.2">
      <c r="A17" s="15">
        <v>44348</v>
      </c>
      <c r="B17" s="16">
        <v>89.7</v>
      </c>
      <c r="C17" s="16">
        <v>115.7</v>
      </c>
      <c r="D17">
        <f t="shared" si="0"/>
        <v>26</v>
      </c>
    </row>
    <row r="18" spans="1:7" x14ac:dyDescent="0.2">
      <c r="A18" s="15">
        <v>44378</v>
      </c>
      <c r="B18" s="16">
        <v>94.2</v>
      </c>
      <c r="C18" s="16">
        <v>123.6</v>
      </c>
      <c r="D18">
        <f t="shared" si="0"/>
        <v>29.399999999999991</v>
      </c>
    </row>
    <row r="19" spans="1:7" x14ac:dyDescent="0.2">
      <c r="A19" s="15">
        <v>44409</v>
      </c>
      <c r="B19" s="16">
        <v>95</v>
      </c>
      <c r="C19" s="16">
        <v>124.9</v>
      </c>
      <c r="D19">
        <f t="shared" si="0"/>
        <v>29.900000000000006</v>
      </c>
    </row>
    <row r="20" spans="1:7" x14ac:dyDescent="0.2">
      <c r="A20" s="15">
        <v>44440</v>
      </c>
      <c r="B20" s="16">
        <v>91.2</v>
      </c>
      <c r="C20" s="16">
        <v>118.4</v>
      </c>
      <c r="D20">
        <f t="shared" si="0"/>
        <v>27.200000000000003</v>
      </c>
    </row>
    <row r="21" spans="1:7" x14ac:dyDescent="0.2">
      <c r="A21" s="15">
        <v>44470</v>
      </c>
      <c r="B21" s="16">
        <v>96.4</v>
      </c>
      <c r="C21" s="16">
        <v>125.5</v>
      </c>
      <c r="D21">
        <f t="shared" si="0"/>
        <v>29.099999999999994</v>
      </c>
    </row>
    <row r="22" spans="1:7" x14ac:dyDescent="0.2">
      <c r="A22" s="15">
        <v>44501</v>
      </c>
      <c r="B22" s="16">
        <v>100.4</v>
      </c>
      <c r="C22" s="16">
        <v>133.19999999999999</v>
      </c>
      <c r="D22">
        <f t="shared" si="0"/>
        <v>32.799999999999983</v>
      </c>
    </row>
    <row r="23" spans="1:7" x14ac:dyDescent="0.2">
      <c r="A23" s="15">
        <v>44531</v>
      </c>
      <c r="B23" s="16">
        <v>95.3</v>
      </c>
      <c r="C23" s="16">
        <v>123.6</v>
      </c>
      <c r="D23">
        <f t="shared" si="0"/>
        <v>28.299999999999997</v>
      </c>
    </row>
    <row r="24" spans="1:7" x14ac:dyDescent="0.2">
      <c r="A24" s="15">
        <v>44562</v>
      </c>
      <c r="B24" s="16">
        <v>92.7</v>
      </c>
      <c r="C24" s="16">
        <v>119.6</v>
      </c>
      <c r="D24">
        <f t="shared" si="0"/>
        <v>26.899999999999991</v>
      </c>
    </row>
    <row r="25" spans="1:7" x14ac:dyDescent="0.2">
      <c r="A25" s="15">
        <v>44593</v>
      </c>
      <c r="B25" s="16">
        <v>91.3</v>
      </c>
      <c r="C25" s="16">
        <v>117</v>
      </c>
      <c r="D25">
        <f t="shared" si="0"/>
        <v>25.700000000000003</v>
      </c>
    </row>
    <row r="26" spans="1:7" x14ac:dyDescent="0.2">
      <c r="A26" s="15">
        <v>44621</v>
      </c>
      <c r="B26" s="16">
        <v>90.4</v>
      </c>
      <c r="C26" s="16">
        <v>115.4</v>
      </c>
      <c r="D26">
        <f t="shared" si="0"/>
        <v>25</v>
      </c>
      <c r="F26">
        <v>6</v>
      </c>
      <c r="G26" t="s">
        <v>62</v>
      </c>
    </row>
    <row r="27" spans="1:7" x14ac:dyDescent="0.2">
      <c r="A27" s="15">
        <v>44652</v>
      </c>
      <c r="B27" s="16">
        <v>84.9</v>
      </c>
      <c r="C27" s="16">
        <v>107.1</v>
      </c>
      <c r="D27">
        <f t="shared" si="0"/>
        <v>22.199999999999989</v>
      </c>
    </row>
    <row r="28" spans="1:7" x14ac:dyDescent="0.2">
      <c r="A28" s="15">
        <v>44682</v>
      </c>
      <c r="B28" s="16">
        <v>79.099999999999994</v>
      </c>
      <c r="C28" s="16">
        <v>98.4</v>
      </c>
      <c r="D28">
        <f t="shared" si="0"/>
        <v>19.300000000000011</v>
      </c>
    </row>
    <row r="29" spans="1:7" x14ac:dyDescent="0.2">
      <c r="A29" s="15">
        <v>44713</v>
      </c>
      <c r="B29" s="16">
        <v>75.8</v>
      </c>
      <c r="C29" s="16">
        <v>91.2</v>
      </c>
      <c r="D29">
        <f t="shared" si="0"/>
        <v>15.400000000000006</v>
      </c>
      <c r="F29">
        <v>7</v>
      </c>
      <c r="G29" s="16" t="s">
        <v>63</v>
      </c>
    </row>
    <row r="30" spans="1:7" x14ac:dyDescent="0.2">
      <c r="A30" s="15">
        <v>44743</v>
      </c>
      <c r="B30" s="16">
        <v>80</v>
      </c>
      <c r="C30" s="16">
        <v>96.7</v>
      </c>
      <c r="D30">
        <f t="shared" si="0"/>
        <v>16.700000000000003</v>
      </c>
    </row>
    <row r="31" spans="1:7" x14ac:dyDescent="0.2">
      <c r="A31" s="15">
        <v>44774</v>
      </c>
      <c r="B31" s="16">
        <v>73.8</v>
      </c>
      <c r="C31" s="16">
        <v>88.3</v>
      </c>
      <c r="D31">
        <f t="shared" si="0"/>
        <v>14.5</v>
      </c>
    </row>
    <row r="32" spans="1:7" x14ac:dyDescent="0.2">
      <c r="A32" s="15">
        <v>44805</v>
      </c>
      <c r="B32" s="16">
        <v>67</v>
      </c>
      <c r="C32" s="16">
        <v>79.5</v>
      </c>
      <c r="D32">
        <f t="shared" si="0"/>
        <v>12.5</v>
      </c>
      <c r="F32">
        <v>7</v>
      </c>
      <c r="G32" t="s">
        <v>65</v>
      </c>
    </row>
    <row r="33" spans="1:7" x14ac:dyDescent="0.2">
      <c r="A33" s="15">
        <v>44835</v>
      </c>
      <c r="B33" s="16">
        <v>65.900000000000006</v>
      </c>
      <c r="C33" s="16">
        <v>77.5</v>
      </c>
      <c r="D33">
        <f t="shared" si="0"/>
        <v>11.599999999999994</v>
      </c>
    </row>
    <row r="34" spans="1:7" x14ac:dyDescent="0.2">
      <c r="A34" s="15">
        <v>44866</v>
      </c>
      <c r="B34" s="16">
        <v>68.400000000000006</v>
      </c>
      <c r="C34" s="16">
        <v>80.7</v>
      </c>
      <c r="D34">
        <f t="shared" si="0"/>
        <v>12.299999999999997</v>
      </c>
    </row>
    <row r="35" spans="1:7" x14ac:dyDescent="0.2">
      <c r="A35" s="15">
        <v>44896</v>
      </c>
      <c r="B35" s="16">
        <v>66.400000000000006</v>
      </c>
      <c r="C35" s="16">
        <v>76.2</v>
      </c>
      <c r="D35">
        <f t="shared" si="0"/>
        <v>9.7999999999999972</v>
      </c>
      <c r="F35">
        <v>7</v>
      </c>
      <c r="G35" s="16" t="s">
        <v>63</v>
      </c>
    </row>
    <row r="36" spans="1:7" x14ac:dyDescent="0.2">
      <c r="A36" s="15">
        <v>44927</v>
      </c>
      <c r="B36" s="16">
        <v>69.099999999999994</v>
      </c>
      <c r="C36" s="16">
        <v>79.599999999999994</v>
      </c>
      <c r="D36">
        <f t="shared" si="0"/>
        <v>10.5</v>
      </c>
    </row>
    <row r="37" spans="1:7" x14ac:dyDescent="0.2">
      <c r="A37" s="15">
        <v>44958</v>
      </c>
      <c r="B37" s="16">
        <v>65.3</v>
      </c>
      <c r="C37" s="16">
        <v>74.900000000000006</v>
      </c>
      <c r="D37">
        <f t="shared" si="0"/>
        <v>9.6000000000000085</v>
      </c>
    </row>
    <row r="38" spans="1:7" x14ac:dyDescent="0.2">
      <c r="A38" s="15">
        <v>44986</v>
      </c>
      <c r="B38" s="16">
        <v>66.099999999999994</v>
      </c>
      <c r="C38" s="16">
        <v>77.5</v>
      </c>
      <c r="D38">
        <f t="shared" si="0"/>
        <v>11.400000000000006</v>
      </c>
      <c r="F38">
        <v>8</v>
      </c>
      <c r="G38" s="1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6456-8360-034B-80F7-BB2DD0FCF5B5}">
  <dimension ref="A1:I17"/>
  <sheetViews>
    <sheetView topLeftCell="A8" workbookViewId="0">
      <selection activeCell="C6" sqref="C6"/>
    </sheetView>
  </sheetViews>
  <sheetFormatPr baseColWidth="10" defaultRowHeight="16" x14ac:dyDescent="0.2"/>
  <cols>
    <col min="1" max="1" width="21.6640625" customWidth="1"/>
    <col min="2" max="2" width="43.5" customWidth="1"/>
    <col min="5" max="5" width="65.1640625" customWidth="1"/>
  </cols>
  <sheetData>
    <row r="1" spans="1:9" x14ac:dyDescent="0.2">
      <c r="A1" t="s">
        <v>0</v>
      </c>
    </row>
    <row r="4" spans="1:9" x14ac:dyDescent="0.2">
      <c r="A4" t="s">
        <v>1</v>
      </c>
      <c r="B4" t="s">
        <v>2</v>
      </c>
    </row>
    <row r="5" spans="1:9" x14ac:dyDescent="0.2">
      <c r="A5" t="s">
        <v>3</v>
      </c>
      <c r="B5" t="s">
        <v>5</v>
      </c>
    </row>
    <row r="6" spans="1:9" x14ac:dyDescent="0.2">
      <c r="A6" t="s">
        <v>4</v>
      </c>
      <c r="B6" t="s">
        <v>17</v>
      </c>
      <c r="C6" t="s">
        <v>39</v>
      </c>
    </row>
    <row r="7" spans="1:9" x14ac:dyDescent="0.2">
      <c r="E7" t="s">
        <v>41</v>
      </c>
    </row>
    <row r="8" spans="1:9" x14ac:dyDescent="0.2">
      <c r="A8" t="s">
        <v>20</v>
      </c>
    </row>
    <row r="10" spans="1:9" x14ac:dyDescent="0.2">
      <c r="A10" t="s">
        <v>6</v>
      </c>
      <c r="E10" t="s">
        <v>18</v>
      </c>
    </row>
    <row r="11" spans="1:9" x14ac:dyDescent="0.2">
      <c r="A11" t="s">
        <v>1</v>
      </c>
      <c r="B11" t="s">
        <v>7</v>
      </c>
    </row>
    <row r="12" spans="1:9" x14ac:dyDescent="0.2">
      <c r="A12" t="s">
        <v>3</v>
      </c>
      <c r="B12" t="s">
        <v>8</v>
      </c>
      <c r="C12" t="s">
        <v>9</v>
      </c>
      <c r="E12" t="s">
        <v>19</v>
      </c>
      <c r="F12" t="s">
        <v>23</v>
      </c>
    </row>
    <row r="13" spans="1:9" x14ac:dyDescent="0.2">
      <c r="B13" t="s">
        <v>12</v>
      </c>
      <c r="C13" t="s">
        <v>10</v>
      </c>
      <c r="E13" t="s">
        <v>21</v>
      </c>
      <c r="F13" t="s">
        <v>37</v>
      </c>
    </row>
    <row r="14" spans="1:9" x14ac:dyDescent="0.2">
      <c r="B14" t="s">
        <v>13</v>
      </c>
      <c r="C14" t="s">
        <v>11</v>
      </c>
      <c r="E14" t="s">
        <v>22</v>
      </c>
      <c r="F14" t="s">
        <v>36</v>
      </c>
    </row>
    <row r="15" spans="1:9" x14ac:dyDescent="0.2">
      <c r="A15" t="s">
        <v>4</v>
      </c>
      <c r="B15" t="s">
        <v>14</v>
      </c>
      <c r="C15" t="s">
        <v>9</v>
      </c>
      <c r="E15" t="s">
        <v>38</v>
      </c>
      <c r="F15" t="s">
        <v>42</v>
      </c>
      <c r="I15" t="s">
        <v>43</v>
      </c>
    </row>
    <row r="16" spans="1:9" x14ac:dyDescent="0.2">
      <c r="B16" t="s">
        <v>15</v>
      </c>
      <c r="C16" t="s">
        <v>10</v>
      </c>
    </row>
    <row r="17" spans="2:3" x14ac:dyDescent="0.2">
      <c r="B17" t="s">
        <v>16</v>
      </c>
      <c r="C1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Data_quart</vt:lpstr>
      <vt:lpstr>Gilt_yields</vt:lpstr>
      <vt:lpstr>Raw_Data_month</vt:lpstr>
      <vt:lpstr>Sheet2</vt:lpstr>
      <vt:lpstr>Target_reliance_date</vt:lpstr>
      <vt:lpstr>Actual_reliance_date</vt:lpstr>
      <vt:lpstr>Actual_reliance_gilt_yield</vt:lpstr>
      <vt:lpstr>Target_reliance_gilt_yield</vt:lpstr>
      <vt:lpstr>AffRC_gilt_yield</vt:lpstr>
      <vt:lpstr>TP_Target_reliance_gilt_yield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Grant</dc:creator>
  <cp:lastModifiedBy>Jackie Grant</cp:lastModifiedBy>
  <dcterms:created xsi:type="dcterms:W3CDTF">2023-12-17T11:57:28Z</dcterms:created>
  <dcterms:modified xsi:type="dcterms:W3CDTF">2024-01-18T16:08:43Z</dcterms:modified>
</cp:coreProperties>
</file>