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2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3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pt8/Documents/00_UCU_USS_JNC/USS_Valuations2014-2023_paper/Discussion_paper/Github_uploads/"/>
    </mc:Choice>
  </mc:AlternateContent>
  <xr:revisionPtr revIDLastSave="0" documentId="13_ncr:1_{8F10950A-DF2A-874B-B041-23B182E124C8}" xr6:coauthVersionLast="47" xr6:coauthVersionMax="47" xr10:uidLastSave="{00000000-0000-0000-0000-000000000000}"/>
  <bookViews>
    <workbookView xWindow="1440" yWindow="500" windowWidth="25400" windowHeight="17500" xr2:uid="{00000000-000D-0000-FFFF-FFFF00000000}"/>
  </bookViews>
  <sheets>
    <sheet name="Gph_vals_FSC_gilt_2014-2023" sheetId="42" r:id="rId1"/>
    <sheet name="Vals_2014_2023" sheetId="41" r:id="rId2"/>
    <sheet name="Gph_qt_FSC_Cut_gilt_yiel_R_Mntr" sheetId="39" r:id="rId3"/>
    <sheet name="Gph_quart_FSC_NoCut_gilt_yield" sheetId="38" r:id="rId4"/>
    <sheet name="Pre-ret_pru" sheetId="46" r:id="rId5"/>
    <sheet name="Best_est_FBB" sheetId="48" r:id="rId6"/>
    <sheet name="Post-ret_pru" sheetId="47" r:id="rId7"/>
    <sheet name="TP_DR" sheetId="51" r:id="rId8"/>
    <sheet name="Monthly_FMP_march2023" sheetId="45" r:id="rId9"/>
    <sheet name="Gph_quart_SS_Liab_gilt_yield" sheetId="49" r:id="rId10"/>
    <sheet name="Gph_quart_SS_Dfct_gilt_yield" sheetId="28" r:id="rId11"/>
    <sheet name="Gph_quart_TPLiab_gilt_yield" sheetId="34" r:id="rId12"/>
    <sheet name="USS_data_Quarterly" sheetId="8" r:id="rId13"/>
    <sheet name="Gph_qt_FSC_both_gilt_yiel_R_All" sheetId="40" r:id="rId14"/>
    <sheet name="USS_data_Monthly" sheetId="3" r:id="rId15"/>
    <sheet name="RAW_FSC" sheetId="6" r:id="rId16"/>
    <sheet name="RAW_GiltsYield_nom" sheetId="7" r:id="rId17"/>
    <sheet name="RAW_TP_Liabs" sheetId="37" r:id="rId18"/>
    <sheet name="RAW_SS_deficit" sheetId="27" r:id="rId19"/>
    <sheet name="RAW_assets" sheetId="31" r:id="rId20"/>
    <sheet name="Refs" sheetId="10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8" l="1"/>
  <c r="V14" i="8"/>
  <c r="L38" i="45"/>
  <c r="L26" i="45"/>
  <c r="L14" i="45"/>
  <c r="L2" i="45"/>
  <c r="K2" i="45"/>
  <c r="K3" i="45"/>
  <c r="K4" i="45"/>
  <c r="K5" i="45"/>
  <c r="K6" i="45"/>
  <c r="K7" i="45"/>
  <c r="K8" i="45"/>
  <c r="K9" i="45"/>
  <c r="K10" i="45"/>
  <c r="K11" i="45"/>
  <c r="K12" i="45"/>
  <c r="K13" i="45"/>
  <c r="K14" i="45"/>
  <c r="K15" i="45"/>
  <c r="K16" i="45"/>
  <c r="K17" i="45"/>
  <c r="K18" i="45"/>
  <c r="K19" i="45"/>
  <c r="K20" i="45"/>
  <c r="K21" i="45"/>
  <c r="K22" i="45"/>
  <c r="K23" i="45"/>
  <c r="K24" i="45"/>
  <c r="K25" i="45"/>
  <c r="K26" i="45"/>
  <c r="K27" i="45"/>
  <c r="K28" i="45"/>
  <c r="K29" i="45"/>
  <c r="K30" i="45"/>
  <c r="K31" i="45"/>
  <c r="K32" i="45"/>
  <c r="K33" i="45"/>
  <c r="K34" i="45"/>
  <c r="K35" i="45"/>
  <c r="K36" i="45"/>
  <c r="K37" i="45"/>
  <c r="K38" i="45"/>
  <c r="J26" i="45" l="1"/>
  <c r="J27" i="45"/>
  <c r="J28" i="45"/>
  <c r="J29" i="45"/>
  <c r="J30" i="45"/>
  <c r="J31" i="45"/>
  <c r="J32" i="45"/>
  <c r="J33" i="45"/>
  <c r="J34" i="45"/>
  <c r="J35" i="45"/>
  <c r="J36" i="45"/>
  <c r="J37" i="45"/>
  <c r="J38" i="45"/>
  <c r="J3" i="45"/>
  <c r="J4" i="45"/>
  <c r="J5" i="45"/>
  <c r="J6" i="45"/>
  <c r="J7" i="45"/>
  <c r="J8" i="45"/>
  <c r="J9" i="45"/>
  <c r="J10" i="45"/>
  <c r="J11" i="45"/>
  <c r="J12" i="45"/>
  <c r="J13" i="45"/>
  <c r="J14" i="45"/>
  <c r="J15" i="45"/>
  <c r="J16" i="45"/>
  <c r="J17" i="45"/>
  <c r="J18" i="45"/>
  <c r="J19" i="45"/>
  <c r="J20" i="45"/>
  <c r="J21" i="45"/>
  <c r="J22" i="45"/>
  <c r="J23" i="45"/>
  <c r="J24" i="45"/>
  <c r="J25" i="45"/>
  <c r="J2" i="45"/>
  <c r="I2" i="45"/>
  <c r="H2" i="45"/>
  <c r="G6" i="41"/>
  <c r="G4" i="41"/>
  <c r="G3" i="41"/>
  <c r="G2" i="41"/>
  <c r="AH13" i="41"/>
  <c r="AH12" i="41"/>
  <c r="AH11" i="41"/>
  <c r="AH10" i="41"/>
  <c r="AH9" i="41"/>
  <c r="AH8" i="41"/>
  <c r="AH7" i="41"/>
  <c r="AH6" i="41"/>
  <c r="AH5" i="41"/>
  <c r="AH4" i="41"/>
  <c r="AH3" i="41"/>
  <c r="AH2" i="41"/>
  <c r="AG3" i="41"/>
  <c r="AG4" i="41"/>
  <c r="AG5" i="41"/>
  <c r="AG6" i="41"/>
  <c r="AG7" i="41"/>
  <c r="AG8" i="41"/>
  <c r="AG9" i="41"/>
  <c r="AG10" i="41"/>
  <c r="AG11" i="41"/>
  <c r="AG12" i="41"/>
  <c r="AG13" i="41"/>
  <c r="AG14" i="41"/>
  <c r="AG2" i="41"/>
  <c r="AC14" i="41"/>
  <c r="AD13" i="41" s="1"/>
  <c r="AC13" i="41"/>
  <c r="AD12" i="41" s="1"/>
  <c r="AC12" i="41"/>
  <c r="AD11" i="41" s="1"/>
  <c r="AC11" i="41"/>
  <c r="AC10" i="41"/>
  <c r="AC9" i="41"/>
  <c r="AC8" i="41"/>
  <c r="AC7" i="41"/>
  <c r="AC6" i="41"/>
  <c r="AC5" i="41"/>
  <c r="AD4" i="41" s="1"/>
  <c r="AC4" i="41"/>
  <c r="AC3" i="41"/>
  <c r="AD2" i="41" s="1"/>
  <c r="AC2" i="41"/>
  <c r="G5" i="41"/>
  <c r="H5" i="41" s="1"/>
  <c r="X3" i="41"/>
  <c r="X4" i="41"/>
  <c r="X5" i="41"/>
  <c r="X6" i="41"/>
  <c r="X7" i="41"/>
  <c r="X8" i="41"/>
  <c r="X9" i="41"/>
  <c r="X10" i="41"/>
  <c r="Y10" i="41" s="1"/>
  <c r="X11" i="41"/>
  <c r="X12" i="41"/>
  <c r="X13" i="41"/>
  <c r="Y13" i="41" s="1"/>
  <c r="X2" i="41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3" i="8"/>
  <c r="N16" i="8"/>
  <c r="N15" i="8"/>
  <c r="E24" i="3"/>
  <c r="E25" i="3"/>
  <c r="E26" i="3"/>
  <c r="E27" i="3"/>
  <c r="E28" i="3"/>
  <c r="E29" i="3"/>
  <c r="N11" i="8" s="1"/>
  <c r="E30" i="3"/>
  <c r="E31" i="3"/>
  <c r="E32" i="3"/>
  <c r="E33" i="3"/>
  <c r="E34" i="3"/>
  <c r="E35" i="3"/>
  <c r="N13" i="8" s="1"/>
  <c r="E36" i="3"/>
  <c r="E37" i="3"/>
  <c r="E38" i="3"/>
  <c r="N14" i="8"/>
  <c r="N12" i="8"/>
  <c r="N10" i="8"/>
  <c r="N9" i="8"/>
  <c r="N8" i="8"/>
  <c r="N7" i="8"/>
  <c r="N6" i="8"/>
  <c r="N5" i="8"/>
  <c r="N4" i="8"/>
  <c r="N3" i="8"/>
  <c r="V14" i="45"/>
  <c r="U14" i="45"/>
  <c r="V38" i="45"/>
  <c r="U38" i="45"/>
  <c r="V2" i="45"/>
  <c r="U2" i="45"/>
  <c r="R14" i="45"/>
  <c r="R26" i="45"/>
  <c r="R38" i="45"/>
  <c r="R2" i="45"/>
  <c r="Y12" i="41" l="1"/>
  <c r="Y11" i="41"/>
  <c r="AD7" i="41"/>
  <c r="AD8" i="41"/>
  <c r="H6" i="41" s="1"/>
  <c r="Y8" i="41"/>
  <c r="AD9" i="41"/>
  <c r="AD10" i="41"/>
  <c r="H4" i="41"/>
  <c r="AD5" i="41"/>
  <c r="H2" i="41" s="1"/>
  <c r="AD3" i="41"/>
  <c r="Y6" i="41"/>
  <c r="Y7" i="41"/>
  <c r="Y2" i="41"/>
  <c r="Y5" i="41"/>
  <c r="AD6" i="41"/>
  <c r="Y4" i="41"/>
  <c r="Y3" i="41"/>
  <c r="Y9" i="41"/>
  <c r="AD25" i="45"/>
  <c r="AD28" i="45" s="1"/>
  <c r="AD31" i="45" s="1"/>
  <c r="AC25" i="45"/>
  <c r="AC28" i="45" s="1"/>
  <c r="AC31" i="45" s="1"/>
  <c r="P26" i="45"/>
  <c r="AN6" i="45"/>
  <c r="AO6" i="45" s="1"/>
  <c r="AO3" i="45"/>
  <c r="AO4" i="45"/>
  <c r="AO2" i="45"/>
  <c r="AH10" i="45"/>
  <c r="AI10" i="45"/>
  <c r="AE15" i="45"/>
  <c r="AF15" i="45"/>
  <c r="AD15" i="45"/>
  <c r="Z15" i="45"/>
  <c r="AA15" i="45"/>
  <c r="AB15" i="45"/>
  <c r="AC15" i="45"/>
  <c r="Z16" i="45"/>
  <c r="AA16" i="45"/>
  <c r="AB16" i="45"/>
  <c r="AC16" i="45"/>
  <c r="Y16" i="45"/>
  <c r="Y15" i="45"/>
  <c r="AD16" i="45"/>
  <c r="AE16" i="45"/>
  <c r="AF16" i="45"/>
  <c r="AH1" i="45"/>
  <c r="AI1" i="45"/>
  <c r="AJ1" i="45"/>
  <c r="AH2" i="45"/>
  <c r="AI2" i="45"/>
  <c r="AH6" i="45"/>
  <c r="AI6" i="45"/>
  <c r="AH14" i="45"/>
  <c r="AI14" i="45"/>
  <c r="AA1" i="45"/>
  <c r="AB1" i="45"/>
  <c r="AC1" i="45"/>
  <c r="AD1" i="45"/>
  <c r="Z1" i="45"/>
  <c r="Y2" i="45"/>
  <c r="Z2" i="45"/>
  <c r="AA2" i="45"/>
  <c r="AB2" i="45"/>
  <c r="AC2" i="45"/>
  <c r="Z3" i="45"/>
  <c r="AA3" i="45"/>
  <c r="AB3" i="45"/>
  <c r="AC3" i="45"/>
  <c r="Z4" i="45"/>
  <c r="AA4" i="45"/>
  <c r="AB4" i="45"/>
  <c r="AC4" i="45"/>
  <c r="Z5" i="45"/>
  <c r="AA5" i="45"/>
  <c r="AB5" i="45"/>
  <c r="AC5" i="45"/>
  <c r="Z6" i="45"/>
  <c r="AA6" i="45"/>
  <c r="AB6" i="45"/>
  <c r="AC6" i="45"/>
  <c r="Z7" i="45"/>
  <c r="AA7" i="45"/>
  <c r="AB7" i="45"/>
  <c r="AC7" i="45"/>
  <c r="Z8" i="45"/>
  <c r="AA8" i="45"/>
  <c r="AB8" i="45"/>
  <c r="AC8" i="45"/>
  <c r="Z9" i="45"/>
  <c r="AA9" i="45"/>
  <c r="AB9" i="45"/>
  <c r="AC9" i="45"/>
  <c r="Z10" i="45"/>
  <c r="AA10" i="45"/>
  <c r="AB10" i="45"/>
  <c r="AC10" i="45"/>
  <c r="Z11" i="45"/>
  <c r="AA11" i="45"/>
  <c r="AB11" i="45"/>
  <c r="AC11" i="45"/>
  <c r="Z12" i="45"/>
  <c r="AA12" i="45"/>
  <c r="AB12" i="45"/>
  <c r="AC12" i="45"/>
  <c r="Z13" i="45"/>
  <c r="AA13" i="45"/>
  <c r="AB13" i="45"/>
  <c r="AC13" i="45"/>
  <c r="Z14" i="45"/>
  <c r="AA14" i="45"/>
  <c r="AB14" i="45"/>
  <c r="AC14" i="45"/>
  <c r="Y14" i="45"/>
  <c r="Y13" i="45"/>
  <c r="Y12" i="45"/>
  <c r="Y11" i="45"/>
  <c r="Y10" i="45"/>
  <c r="Y9" i="45"/>
  <c r="Y8" i="45"/>
  <c r="Y7" i="45"/>
  <c r="Y6" i="45"/>
  <c r="Y5" i="45"/>
  <c r="Y4" i="45"/>
  <c r="Y3" i="45"/>
  <c r="O38" i="45"/>
  <c r="AJ14" i="45" s="1"/>
  <c r="I38" i="45"/>
  <c r="AF14" i="45" s="1"/>
  <c r="H38" i="45"/>
  <c r="AE14" i="45" s="1"/>
  <c r="G38" i="45"/>
  <c r="I37" i="45"/>
  <c r="H37" i="45"/>
  <c r="G37" i="45"/>
  <c r="I36" i="45"/>
  <c r="H36" i="45"/>
  <c r="G36" i="45"/>
  <c r="I35" i="45"/>
  <c r="AF13" i="45" s="1"/>
  <c r="H35" i="45"/>
  <c r="AE13" i="45" s="1"/>
  <c r="G35" i="45"/>
  <c r="I34" i="45"/>
  <c r="H34" i="45"/>
  <c r="G34" i="45"/>
  <c r="I33" i="45"/>
  <c r="H33" i="45"/>
  <c r="G33" i="45"/>
  <c r="I32" i="45"/>
  <c r="AF12" i="45" s="1"/>
  <c r="H32" i="45"/>
  <c r="AE12" i="45" s="1"/>
  <c r="G32" i="45"/>
  <c r="I31" i="45"/>
  <c r="H31" i="45"/>
  <c r="G31" i="45"/>
  <c r="I30" i="45"/>
  <c r="H30" i="45"/>
  <c r="G30" i="45"/>
  <c r="I29" i="45"/>
  <c r="AF11" i="45" s="1"/>
  <c r="H29" i="45"/>
  <c r="AE11" i="45" s="1"/>
  <c r="G29" i="45"/>
  <c r="I28" i="45"/>
  <c r="H28" i="45"/>
  <c r="G28" i="45"/>
  <c r="I27" i="45"/>
  <c r="H27" i="45"/>
  <c r="G27" i="45"/>
  <c r="O26" i="45"/>
  <c r="AJ10" i="45" s="1"/>
  <c r="I26" i="45"/>
  <c r="AF10" i="45" s="1"/>
  <c r="H26" i="45"/>
  <c r="AE10" i="45" s="1"/>
  <c r="G26" i="45"/>
  <c r="I25" i="45"/>
  <c r="H25" i="45"/>
  <c r="G25" i="45"/>
  <c r="I24" i="45"/>
  <c r="H24" i="45"/>
  <c r="G24" i="45"/>
  <c r="I23" i="45"/>
  <c r="AF9" i="45" s="1"/>
  <c r="H23" i="45"/>
  <c r="AE9" i="45" s="1"/>
  <c r="G23" i="45"/>
  <c r="I22" i="45"/>
  <c r="H22" i="45"/>
  <c r="G22" i="45"/>
  <c r="I21" i="45"/>
  <c r="H21" i="45"/>
  <c r="G21" i="45"/>
  <c r="I20" i="45"/>
  <c r="AF8" i="45" s="1"/>
  <c r="H20" i="45"/>
  <c r="AE8" i="45" s="1"/>
  <c r="G20" i="45"/>
  <c r="I19" i="45"/>
  <c r="H19" i="45"/>
  <c r="G19" i="45"/>
  <c r="I18" i="45"/>
  <c r="H18" i="45"/>
  <c r="G18" i="45"/>
  <c r="I17" i="45"/>
  <c r="AF7" i="45" s="1"/>
  <c r="H17" i="45"/>
  <c r="AE7" i="45" s="1"/>
  <c r="G17" i="45"/>
  <c r="I16" i="45"/>
  <c r="H16" i="45"/>
  <c r="G16" i="45"/>
  <c r="I15" i="45"/>
  <c r="H15" i="45"/>
  <c r="G15" i="45"/>
  <c r="O14" i="45"/>
  <c r="AJ6" i="45" s="1"/>
  <c r="I14" i="45"/>
  <c r="AF6" i="45" s="1"/>
  <c r="H14" i="45"/>
  <c r="AE6" i="45" s="1"/>
  <c r="G14" i="45"/>
  <c r="I13" i="45"/>
  <c r="H13" i="45"/>
  <c r="G13" i="45"/>
  <c r="I12" i="45"/>
  <c r="H12" i="45"/>
  <c r="G12" i="45"/>
  <c r="I11" i="45"/>
  <c r="AF5" i="45" s="1"/>
  <c r="H11" i="45"/>
  <c r="AE5" i="45" s="1"/>
  <c r="G11" i="45"/>
  <c r="I10" i="45"/>
  <c r="H10" i="45"/>
  <c r="G10" i="45"/>
  <c r="I9" i="45"/>
  <c r="H9" i="45"/>
  <c r="G9" i="45"/>
  <c r="I8" i="45"/>
  <c r="AF4" i="45" s="1"/>
  <c r="H8" i="45"/>
  <c r="AE4" i="45" s="1"/>
  <c r="G8" i="45"/>
  <c r="I7" i="45"/>
  <c r="H7" i="45"/>
  <c r="G7" i="45"/>
  <c r="I6" i="45"/>
  <c r="H6" i="45"/>
  <c r="G6" i="45"/>
  <c r="I5" i="45"/>
  <c r="AF3" i="45" s="1"/>
  <c r="H5" i="45"/>
  <c r="AE3" i="45" s="1"/>
  <c r="G5" i="45"/>
  <c r="I4" i="45"/>
  <c r="H4" i="45"/>
  <c r="G4" i="45"/>
  <c r="I3" i="45"/>
  <c r="H3" i="45"/>
  <c r="G3" i="45"/>
  <c r="O2" i="45"/>
  <c r="AJ2" i="45" s="1"/>
  <c r="AF2" i="45"/>
  <c r="AE2" i="45"/>
  <c r="G2" i="45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2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E3" i="41"/>
  <c r="E4" i="41"/>
  <c r="E5" i="41"/>
  <c r="E6" i="41"/>
  <c r="E2" i="41"/>
  <c r="P23" i="41" a="1"/>
  <c r="P23" i="41" s="1"/>
  <c r="P11" i="41" a="1"/>
  <c r="P11" i="41" s="1"/>
  <c r="C16" i="8"/>
  <c r="K16" i="8" s="1"/>
  <c r="H16" i="8"/>
  <c r="G16" i="8"/>
  <c r="D16" i="8"/>
  <c r="B16" i="8"/>
  <c r="F16" i="8" s="1"/>
  <c r="A16" i="8"/>
  <c r="H15" i="8"/>
  <c r="G15" i="8"/>
  <c r="D15" i="8"/>
  <c r="C15" i="8"/>
  <c r="K15" i="8" s="1"/>
  <c r="B15" i="8"/>
  <c r="F15" i="8" s="1"/>
  <c r="A15" i="8"/>
  <c r="C14" i="8"/>
  <c r="K14" i="8" s="1"/>
  <c r="L2" i="8"/>
  <c r="A1" i="6"/>
  <c r="A1" i="7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2" i="31"/>
  <c r="A1" i="31"/>
  <c r="A1" i="27"/>
  <c r="A2" i="37"/>
  <c r="A3" i="37"/>
  <c r="A4" i="37"/>
  <c r="A5" i="37"/>
  <c r="A6" i="37"/>
  <c r="A7" i="37"/>
  <c r="A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A37" i="37"/>
  <c r="A38" i="37"/>
  <c r="A1" i="37"/>
  <c r="B2" i="37"/>
  <c r="B3" i="37"/>
  <c r="B4" i="37"/>
  <c r="B5" i="37"/>
  <c r="B6" i="37"/>
  <c r="B7" i="37"/>
  <c r="B8" i="37"/>
  <c r="B9" i="37"/>
  <c r="B10" i="37"/>
  <c r="B11" i="37"/>
  <c r="B12" i="37"/>
  <c r="B13" i="37"/>
  <c r="B14" i="37"/>
  <c r="B15" i="37"/>
  <c r="B16" i="37"/>
  <c r="B17" i="37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38" i="37"/>
  <c r="B1" i="37"/>
  <c r="K8" i="8"/>
  <c r="K10" i="8"/>
  <c r="K11" i="8"/>
  <c r="K12" i="8"/>
  <c r="K13" i="8"/>
  <c r="H3" i="41" l="1"/>
  <c r="AD6" i="45"/>
  <c r="AD12" i="45"/>
  <c r="AD13" i="45"/>
  <c r="AD5" i="45"/>
  <c r="AD7" i="45"/>
  <c r="AD14" i="45"/>
  <c r="AD4" i="45"/>
  <c r="AD11" i="45"/>
  <c r="AD2" i="45"/>
  <c r="AD8" i="45"/>
  <c r="AD9" i="45"/>
  <c r="AD3" i="45"/>
  <c r="AD10" i="45"/>
  <c r="AF31" i="45"/>
  <c r="AF25" i="45"/>
  <c r="AF28" i="45" s="1"/>
  <c r="J1" i="8"/>
  <c r="G3" i="3"/>
  <c r="G4" i="3"/>
  <c r="G5" i="3"/>
  <c r="H3" i="8" s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H12" i="8" s="1"/>
  <c r="G33" i="3"/>
  <c r="G34" i="3"/>
  <c r="G35" i="3"/>
  <c r="H13" i="8" s="1"/>
  <c r="G36" i="3"/>
  <c r="G37" i="3"/>
  <c r="G38" i="3"/>
  <c r="H14" i="8" s="1"/>
  <c r="G2" i="3"/>
  <c r="J2" i="8" s="1"/>
  <c r="I1" i="8"/>
  <c r="F37" i="3"/>
  <c r="F38" i="3"/>
  <c r="G14" i="8" s="1"/>
  <c r="A3" i="27"/>
  <c r="A4" i="27"/>
  <c r="A5" i="27"/>
  <c r="A6" i="27"/>
  <c r="A7" i="27"/>
  <c r="F7" i="3" s="1"/>
  <c r="A8" i="27"/>
  <c r="F8" i="3" s="1"/>
  <c r="G4" i="8" s="1"/>
  <c r="A9" i="27"/>
  <c r="F9" i="3" s="1"/>
  <c r="A10" i="27"/>
  <c r="F10" i="3" s="1"/>
  <c r="A11" i="27"/>
  <c r="F11" i="3" s="1"/>
  <c r="G5" i="8" s="1"/>
  <c r="A12" i="27"/>
  <c r="F12" i="3" s="1"/>
  <c r="A13" i="27"/>
  <c r="A14" i="27"/>
  <c r="A15" i="27"/>
  <c r="A16" i="27"/>
  <c r="F16" i="3" s="1"/>
  <c r="A17" i="27"/>
  <c r="F17" i="3" s="1"/>
  <c r="G7" i="8" s="1"/>
  <c r="A18" i="27"/>
  <c r="F18" i="3" s="1"/>
  <c r="A19" i="27"/>
  <c r="A20" i="27"/>
  <c r="F20" i="3" s="1"/>
  <c r="G8" i="8" s="1"/>
  <c r="A21" i="27"/>
  <c r="A22" i="27"/>
  <c r="A23" i="27"/>
  <c r="A24" i="27"/>
  <c r="F24" i="3" s="1"/>
  <c r="A25" i="27"/>
  <c r="F25" i="3" s="1"/>
  <c r="A26" i="27"/>
  <c r="F26" i="3" s="1"/>
  <c r="G10" i="8" s="1"/>
  <c r="A27" i="27"/>
  <c r="A28" i="27"/>
  <c r="A29" i="27"/>
  <c r="A30" i="27"/>
  <c r="F30" i="3" s="1"/>
  <c r="A31" i="27"/>
  <c r="F31" i="3" s="1"/>
  <c r="A32" i="27"/>
  <c r="F32" i="3" s="1"/>
  <c r="G12" i="8" s="1"/>
  <c r="A33" i="27"/>
  <c r="F33" i="3" s="1"/>
  <c r="A34" i="27"/>
  <c r="F34" i="3" s="1"/>
  <c r="A35" i="27"/>
  <c r="F35" i="3" s="1"/>
  <c r="G13" i="8" s="1"/>
  <c r="A36" i="27"/>
  <c r="F36" i="3" s="1"/>
  <c r="A37" i="27"/>
  <c r="A38" i="27"/>
  <c r="A2" i="27"/>
  <c r="B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1" i="2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C33" i="3" s="1"/>
  <c r="A34" i="7"/>
  <c r="C34" i="3" s="1"/>
  <c r="A35" i="7"/>
  <c r="A36" i="7"/>
  <c r="A37" i="7"/>
  <c r="A38" i="7"/>
  <c r="A2" i="7"/>
  <c r="C30" i="3"/>
  <c r="C31" i="3"/>
  <c r="C32" i="3"/>
  <c r="D12" i="8" s="1"/>
  <c r="C35" i="3"/>
  <c r="D13" i="8" s="1"/>
  <c r="C36" i="3"/>
  <c r="C37" i="3"/>
  <c r="C38" i="3"/>
  <c r="D14" i="8" s="1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1" i="7"/>
  <c r="B1" i="6"/>
  <c r="A14" i="8"/>
  <c r="A13" i="8"/>
  <c r="A12" i="8"/>
  <c r="B30" i="3"/>
  <c r="B31" i="3"/>
  <c r="B32" i="3"/>
  <c r="B12" i="8" s="1"/>
  <c r="F12" i="8" s="1"/>
  <c r="Q12" i="8" s="1"/>
  <c r="B33" i="3"/>
  <c r="B34" i="3"/>
  <c r="B35" i="3"/>
  <c r="B13" i="8" s="1"/>
  <c r="F13" i="8" s="1"/>
  <c r="Q13" i="8" s="1"/>
  <c r="B36" i="3"/>
  <c r="B37" i="3"/>
  <c r="B38" i="3"/>
  <c r="B14" i="8" s="1"/>
  <c r="F14" i="8" s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2" i="6"/>
  <c r="B36" i="6"/>
  <c r="B37" i="6"/>
  <c r="B38" i="6"/>
  <c r="B30" i="6"/>
  <c r="B31" i="6"/>
  <c r="B32" i="6"/>
  <c r="B33" i="6"/>
  <c r="B34" i="6"/>
  <c r="B35" i="6"/>
  <c r="F2" i="3"/>
  <c r="I2" i="8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" i="3"/>
  <c r="F5" i="3"/>
  <c r="G3" i="8" s="1"/>
  <c r="F6" i="3"/>
  <c r="F13" i="3"/>
  <c r="F14" i="3"/>
  <c r="G6" i="8" s="1"/>
  <c r="F15" i="3"/>
  <c r="F19" i="3"/>
  <c r="F21" i="3"/>
  <c r="F22" i="3"/>
  <c r="F23" i="3"/>
  <c r="G9" i="8" s="1"/>
  <c r="F29" i="3"/>
  <c r="G11" i="8" s="1"/>
  <c r="F1" i="8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F28" i="3" l="1"/>
  <c r="F3" i="3"/>
  <c r="F4" i="3"/>
  <c r="F27" i="3"/>
  <c r="H6" i="8"/>
  <c r="H11" i="8"/>
  <c r="H9" i="8"/>
  <c r="H4" i="8" l="1"/>
  <c r="H8" i="8"/>
  <c r="H5" i="8"/>
  <c r="H7" i="8" l="1"/>
  <c r="H10" i="8"/>
  <c r="A2" i="8"/>
  <c r="C2" i="3"/>
  <c r="D2" i="8" s="1"/>
  <c r="C3" i="3"/>
  <c r="C4" i="3"/>
  <c r="C5" i="3"/>
  <c r="D3" i="8" s="1"/>
  <c r="C6" i="3"/>
  <c r="C7" i="3"/>
  <c r="C8" i="3"/>
  <c r="D4" i="8" s="1"/>
  <c r="C9" i="3"/>
  <c r="C10" i="3"/>
  <c r="C11" i="3"/>
  <c r="D5" i="8" s="1"/>
  <c r="C12" i="3"/>
  <c r="C13" i="3"/>
  <c r="C14" i="3"/>
  <c r="D6" i="8" s="1"/>
  <c r="C15" i="3"/>
  <c r="C16" i="3"/>
  <c r="C17" i="3"/>
  <c r="D7" i="8" s="1"/>
  <c r="C18" i="3"/>
  <c r="C19" i="3"/>
  <c r="C20" i="3"/>
  <c r="D8" i="8" s="1"/>
  <c r="C21" i="3"/>
  <c r="C22" i="3"/>
  <c r="C23" i="3"/>
  <c r="D9" i="8" s="1"/>
  <c r="C24" i="3"/>
  <c r="C25" i="3"/>
  <c r="C26" i="3"/>
  <c r="D10" i="8" s="1"/>
  <c r="C27" i="3"/>
  <c r="C28" i="3"/>
  <c r="C29" i="3"/>
  <c r="D11" i="8" s="1"/>
  <c r="A3" i="8"/>
  <c r="A4" i="8"/>
  <c r="A5" i="8"/>
  <c r="A6" i="8"/>
  <c r="A7" i="8"/>
  <c r="A8" i="8"/>
  <c r="A9" i="8"/>
  <c r="A10" i="8"/>
  <c r="A11" i="8"/>
  <c r="A1" i="8"/>
  <c r="B3" i="3"/>
  <c r="B4" i="3"/>
  <c r="B5" i="3"/>
  <c r="B3" i="8" s="1"/>
  <c r="B6" i="3"/>
  <c r="B7" i="3"/>
  <c r="B8" i="3"/>
  <c r="B4" i="8" s="1"/>
  <c r="F4" i="8" s="1"/>
  <c r="B9" i="3"/>
  <c r="B10" i="3"/>
  <c r="B11" i="3"/>
  <c r="B5" i="8" s="1"/>
  <c r="F5" i="8" s="1"/>
  <c r="B12" i="3"/>
  <c r="B13" i="3"/>
  <c r="B14" i="3"/>
  <c r="B15" i="3"/>
  <c r="B16" i="3"/>
  <c r="B17" i="3"/>
  <c r="B7" i="8" s="1"/>
  <c r="F7" i="8" s="1"/>
  <c r="B18" i="3"/>
  <c r="B19" i="3"/>
  <c r="B20" i="3"/>
  <c r="B8" i="8" s="1"/>
  <c r="F8" i="8" s="1"/>
  <c r="Q8" i="8" s="1"/>
  <c r="B21" i="3"/>
  <c r="B22" i="3"/>
  <c r="B23" i="3"/>
  <c r="B9" i="8" s="1"/>
  <c r="F9" i="8" s="1"/>
  <c r="B24" i="3"/>
  <c r="B25" i="3"/>
  <c r="B26" i="3"/>
  <c r="B27" i="3"/>
  <c r="B28" i="3"/>
  <c r="B29" i="3"/>
  <c r="B11" i="8" s="1"/>
  <c r="F11" i="8" s="1"/>
  <c r="Q11" i="8" s="1"/>
  <c r="B2" i="3"/>
  <c r="B2" i="8" l="1"/>
  <c r="E2" i="8" s="1"/>
  <c r="Q2" i="8" s="1"/>
  <c r="F3" i="8"/>
  <c r="B10" i="8"/>
  <c r="B6" i="8"/>
  <c r="F6" i="8" l="1"/>
  <c r="Q6" i="8" s="1"/>
  <c r="F10" i="8"/>
  <c r="Q10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<sst xmlns="http://schemas.openxmlformats.org/spreadsheetml/2006/main" count="118" uniqueCount="100">
  <si>
    <t>Date</t>
  </si>
  <si>
    <t>Data grab FSC</t>
  </si>
  <si>
    <t>FMP data without cuts</t>
  </si>
  <si>
    <t>Data grab Gilt yield</t>
  </si>
  <si>
    <t>https://www.uss.co.uk/about-us/valuation-and-funding/our-valuations</t>
  </si>
  <si>
    <t>Web plot digitizer</t>
  </si>
  <si>
    <t>https://automeris.io/WebPlotDigitizer/tutorial.html</t>
  </si>
  <si>
    <t>Raw data Gilt yields %</t>
  </si>
  <si>
    <t>SS deficit £bn</t>
  </si>
  <si>
    <t>TP liabilities</t>
  </si>
  <si>
    <t>Assets £bn</t>
  </si>
  <si>
    <t>USS FMPs</t>
  </si>
  <si>
    <t>TP Liabilities £bn, quarterly</t>
  </si>
  <si>
    <t>SS Deficit £bn, quarterly</t>
  </si>
  <si>
    <t>Assets USS data</t>
  </si>
  <si>
    <t>Contact</t>
  </si>
  <si>
    <t>j.j.grant@sussex.ac.uk</t>
  </si>
  <si>
    <t>Jackie Grant</t>
  </si>
  <si>
    <t>SS deficit USS data</t>
  </si>
  <si>
    <t>TP liabilities USS data</t>
  </si>
  <si>
    <t>Gilt yield USS data</t>
  </si>
  <si>
    <t>FSC USS data</t>
  </si>
  <si>
    <t>Factor (without cuts/ with cuts)</t>
  </si>
  <si>
    <t>FBB expected pre-retirement return relative to 30 yr nom gilts</t>
  </si>
  <si>
    <t>Gilt</t>
  </si>
  <si>
    <t>https://docs.google.com/spreadsheets/d/1-4X5CYglfwpnZRtNhT1nxf4UWDDVbgFydXud8nqxDfI/edit?usp=sharing</t>
  </si>
  <si>
    <t>Refs with BoE Gilts</t>
  </si>
  <si>
    <t>Refs with USS Gilts</t>
  </si>
  <si>
    <t>https://sussex.box.com/s/m5jemntpxr5kum9iyju5kg9x8a85g6hn</t>
  </si>
  <si>
    <t>Historic contribution Rates including FSC</t>
  </si>
  <si>
    <t>https://github.com/SussexUCU/USS/blob/main/docs/dashboard/2020_04_MonitoringDashboard_30April2020.pdf</t>
  </si>
  <si>
    <t>2018 FSC of 28.7%</t>
  </si>
  <si>
    <t>LINEST</t>
  </si>
  <si>
    <t>UNCERTAINTY</t>
  </si>
  <si>
    <t>R2</t>
  </si>
  <si>
    <t>uncertainty in R2</t>
  </si>
  <si>
    <t>Gilt yield from</t>
  </si>
  <si>
    <t xml:space="preserve">FSC from </t>
  </si>
  <si>
    <t>BoE checked for consistency with Marketwatch</t>
  </si>
  <si>
    <t>USS</t>
  </si>
  <si>
    <t>2018 Monitoring FSC reported at valuation date</t>
  </si>
  <si>
    <t>contributtion rate (no DRC)</t>
  </si>
  <si>
    <t xml:space="preserve">Data sources </t>
  </si>
  <si>
    <t>2020 Monitoring and TP documents</t>
  </si>
  <si>
    <t>2017 not implemented</t>
  </si>
  <si>
    <t>Valuations 2014, 2018, 2020, 2023</t>
  </si>
  <si>
    <t>2014, 2018, 2020, 2023</t>
  </si>
  <si>
    <t>USS 2020 valuation document LCP</t>
  </si>
  <si>
    <t>All valuations</t>
  </si>
  <si>
    <t>£ per year</t>
  </si>
  <si>
    <t>£payroll</t>
  </si>
  <si>
    <t>Ln TP</t>
  </si>
  <si>
    <t>FSC without benefit, cuts</t>
  </si>
  <si>
    <t>2020 valuation quarterly monitoring, no cuts</t>
  </si>
  <si>
    <t>2020 valuation quarterly monitoring, cuts</t>
  </si>
  <si>
    <t>2020 &amp; 2023 valuations, cuts</t>
  </si>
  <si>
    <t>2020 &amp; 2023 valuations, no cuts</t>
  </si>
  <si>
    <t>Nom Gilts (single equiv)</t>
  </si>
  <si>
    <t>Discount rates: Pre- retirement (Gilts+)</t>
  </si>
  <si>
    <t>CPI capped at 2.5% (single equiv)</t>
  </si>
  <si>
    <t>% SE gilts</t>
  </si>
  <si>
    <t>SE gilt yield Valuations (interim and full)</t>
  </si>
  <si>
    <t>Valuations</t>
  </si>
  <si>
    <t>Quarterly</t>
  </si>
  <si>
    <t>Quarterly monthly Best-est</t>
  </si>
  <si>
    <t>Quarterly monitoring prudent</t>
  </si>
  <si>
    <t>Billion to Sector</t>
  </si>
  <si>
    <t>Secondary scale</t>
  </si>
  <si>
    <t>prudent nominal return</t>
  </si>
  <si>
    <t>FSC cost to sector</t>
  </si>
  <si>
    <t>£bn cost to sector</t>
  </si>
  <si>
    <t>Gilt yield</t>
  </si>
  <si>
    <t>Sensittivity</t>
  </si>
  <si>
    <t>Pre-ret gilts+2.5%</t>
  </si>
  <si>
    <t>Pre-ret Gilts+3.0%</t>
  </si>
  <si>
    <t>FSC 2020</t>
  </si>
  <si>
    <t>FSC 2023</t>
  </si>
  <si>
    <t>Average</t>
  </si>
  <si>
    <t>Change y</t>
  </si>
  <si>
    <t>Change x</t>
  </si>
  <si>
    <t>Delta y / Delta x</t>
  </si>
  <si>
    <t>Change of 0.7-3.7% in giltt yield</t>
  </si>
  <si>
    <t>Change to Pre-ret of 2.7%</t>
  </si>
  <si>
    <t>Discount rates: Post-retirement / Self- sufficiency (Gilts+)</t>
  </si>
  <si>
    <t>Post-ret Best est</t>
  </si>
  <si>
    <t>Post ret best estt gilts</t>
  </si>
  <si>
    <t>Ln SfS Liabs</t>
  </si>
  <si>
    <t>Assets £bn, quarterly</t>
  </si>
  <si>
    <t>SfS Liab</t>
  </si>
  <si>
    <t>SfS Liabs</t>
  </si>
  <si>
    <t>Year</t>
  </si>
  <si>
    <t>CPI</t>
  </si>
  <si>
    <t>TP to in 2023 CPI</t>
  </si>
  <si>
    <t>Ln(TP)</t>
  </si>
  <si>
    <t>Septt CPI</t>
  </si>
  <si>
    <t>Monthly monitoring</t>
  </si>
  <si>
    <t>Valuations yearly (full and interim)</t>
  </si>
  <si>
    <t>TP DR</t>
  </si>
  <si>
    <t>Val SfS liabs</t>
  </si>
  <si>
    <t>Assets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</si>
</sst>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 &quot;mmm&quot;  &quot;yyyy&quot; &quot;"/>
    <numFmt numFmtId="165" formatCode="0.0%"/>
    <numFmt numFmtId="166" formatCode="0.0"/>
    <numFmt numFmtId="167" formatCode="&quot;£&quot;#,##0.00"/>
    <numFmt numFmtId="168" formatCode="&quot;£&quot;#,##0.0"/>
    <numFmt numFmtId="169" formatCode="0.000%"/>
  </numFmts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323132"/>
      <name val="Open sans"/>
    </font>
    <font>
      <sz val="14"/>
      <color rgb="FF32313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9" fontId="1" fillId="0" borderId="0" xfId="0" applyNumberFormat="1" applyFont="1"/>
    <xf numFmtId="165" fontId="0" fillId="0" borderId="0" xfId="1" applyNumberFormat="1" applyFont="1" applyAlignment="1"/>
    <xf numFmtId="0" fontId="3" fillId="0" borderId="0" xfId="2" applyAlignment="1"/>
    <xf numFmtId="17" fontId="0" fillId="0" borderId="0" xfId="0" applyNumberFormat="1"/>
    <xf numFmtId="165" fontId="0" fillId="0" borderId="0" xfId="0" applyNumberFormat="1"/>
    <xf numFmtId="165" fontId="0" fillId="0" borderId="0" xfId="1" applyNumberFormat="1" applyFont="1" applyBorder="1" applyAlignme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 applyBorder="1" applyAlignment="1"/>
    <xf numFmtId="0" fontId="6" fillId="0" borderId="0" xfId="0" applyFont="1"/>
    <xf numFmtId="166" fontId="6" fillId="0" borderId="0" xfId="0" applyNumberFormat="1" applyFont="1"/>
    <xf numFmtId="165" fontId="6" fillId="0" borderId="0" xfId="1" applyNumberFormat="1" applyFont="1" applyFill="1"/>
    <xf numFmtId="164" fontId="1" fillId="0" borderId="0" xfId="0" applyNumberFormat="1" applyFont="1"/>
    <xf numFmtId="165" fontId="1" fillId="0" borderId="0" xfId="0" applyNumberFormat="1" applyFont="1" applyAlignment="1">
      <alignment wrapText="1"/>
    </xf>
    <xf numFmtId="165" fontId="2" fillId="2" borderId="0" xfId="1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165" fontId="0" fillId="2" borderId="0" xfId="1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2" fontId="4" fillId="0" borderId="0" xfId="0" applyNumberFormat="1" applyFont="1"/>
    <xf numFmtId="1" fontId="0" fillId="0" borderId="0" xfId="0" applyNumberFormat="1"/>
    <xf numFmtId="167" fontId="0" fillId="0" borderId="0" xfId="1" applyNumberFormat="1" applyFont="1" applyAlignment="1"/>
    <xf numFmtId="165" fontId="2" fillId="0" borderId="0" xfId="1" applyNumberFormat="1" applyFont="1" applyBorder="1" applyAlignment="1">
      <alignment wrapText="1"/>
    </xf>
    <xf numFmtId="165" fontId="0" fillId="0" borderId="0" xfId="1" applyNumberFormat="1" applyFont="1" applyBorder="1" applyAlignment="1">
      <alignment horizontal="right"/>
    </xf>
    <xf numFmtId="165" fontId="1" fillId="0" borderId="0" xfId="1" applyNumberFormat="1" applyFont="1" applyBorder="1"/>
    <xf numFmtId="166" fontId="5" fillId="0" borderId="0" xfId="0" applyNumberFormat="1" applyFont="1"/>
    <xf numFmtId="11" fontId="1" fillId="0" borderId="0" xfId="0" applyNumberFormat="1" applyFont="1"/>
    <xf numFmtId="166" fontId="1" fillId="0" borderId="0" xfId="0" applyNumberFormat="1" applyFont="1"/>
    <xf numFmtId="168" fontId="0" fillId="0" borderId="0" xfId="0" applyNumberFormat="1"/>
    <xf numFmtId="0" fontId="3" fillId="0" borderId="0" xfId="2"/>
    <xf numFmtId="166" fontId="2" fillId="0" borderId="0" xfId="0" applyNumberFormat="1" applyFont="1"/>
    <xf numFmtId="0" fontId="0" fillId="0" borderId="0" xfId="0" applyAlignment="1">
      <alignment wrapText="1"/>
    </xf>
    <xf numFmtId="165" fontId="1" fillId="0" borderId="0" xfId="0" applyNumberFormat="1" applyFont="1"/>
    <xf numFmtId="165" fontId="1" fillId="2" borderId="0" xfId="1" applyNumberFormat="1" applyFont="1" applyFill="1" applyBorder="1" applyAlignment="1">
      <alignment wrapText="1"/>
    </xf>
    <xf numFmtId="165" fontId="0" fillId="0" borderId="0" xfId="1" applyNumberFormat="1" applyFont="1" applyBorder="1"/>
    <xf numFmtId="165" fontId="1" fillId="0" borderId="0" xfId="1" applyNumberFormat="1" applyFont="1" applyBorder="1" applyAlignment="1">
      <alignment wrapText="1"/>
    </xf>
    <xf numFmtId="168" fontId="1" fillId="0" borderId="0" xfId="0" applyNumberFormat="1" applyFont="1" applyAlignment="1">
      <alignment wrapText="1"/>
    </xf>
    <xf numFmtId="168" fontId="1" fillId="2" borderId="0" xfId="0" applyNumberFormat="1" applyFont="1" applyFill="1" applyAlignment="1">
      <alignment wrapText="1"/>
    </xf>
    <xf numFmtId="9" fontId="0" fillId="0" borderId="0" xfId="1" applyFont="1"/>
    <xf numFmtId="9" fontId="2" fillId="0" borderId="0" xfId="1" applyFont="1"/>
    <xf numFmtId="9" fontId="0" fillId="0" borderId="0" xfId="1" applyFont="1" applyFill="1" applyBorder="1" applyAlignment="1"/>
    <xf numFmtId="9" fontId="2" fillId="0" borderId="0" xfId="1" applyFont="1" applyAlignment="1">
      <alignment wrapText="1"/>
    </xf>
    <xf numFmtId="165" fontId="0" fillId="3" borderId="0" xfId="0" applyNumberFormat="1" applyFill="1"/>
    <xf numFmtId="9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wrapText="1"/>
    </xf>
    <xf numFmtId="165" fontId="1" fillId="0" borderId="0" xfId="1" applyNumberFormat="1" applyFont="1"/>
    <xf numFmtId="167" fontId="1" fillId="0" borderId="0" xfId="1" applyNumberFormat="1" applyFont="1"/>
    <xf numFmtId="15" fontId="2" fillId="0" borderId="0" xfId="0" applyNumberFormat="1" applyFont="1"/>
    <xf numFmtId="165" fontId="2" fillId="0" borderId="0" xfId="0" applyNumberFormat="1" applyFont="1"/>
    <xf numFmtId="0" fontId="2" fillId="0" borderId="1" xfId="0" applyFont="1" applyBorder="1"/>
    <xf numFmtId="2" fontId="0" fillId="0" borderId="1" xfId="0" applyNumberFormat="1" applyBorder="1"/>
    <xf numFmtId="10" fontId="0" fillId="0" borderId="1" xfId="1" applyNumberFormat="1" applyFont="1" applyBorder="1"/>
    <xf numFmtId="15" fontId="0" fillId="0" borderId="0" xfId="0" applyNumberFormat="1"/>
    <xf numFmtId="167" fontId="2" fillId="0" borderId="0" xfId="0" applyNumberFormat="1" applyFont="1"/>
    <xf numFmtId="169" fontId="2" fillId="0" borderId="0" xfId="0" applyNumberFormat="1" applyFont="1"/>
    <xf numFmtId="169" fontId="0" fillId="0" borderId="0" xfId="0" applyNumberFormat="1"/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2" fontId="0" fillId="0" borderId="0" xfId="0" applyNumberFormat="1" applyAlignment="1">
      <alignment wrapText="1"/>
    </xf>
    <xf numFmtId="17" fontId="8" fillId="0" borderId="0" xfId="0" applyNumberFormat="1" applyFont="1"/>
    <xf numFmtId="17" fontId="9" fillId="0" borderId="0" xfId="0" applyNumberFormat="1" applyFont="1"/>
    <xf numFmtId="17" fontId="7" fillId="0" borderId="0" xfId="0" applyNumberFormat="1" applyFont="1"/>
    <xf numFmtId="10" fontId="0" fillId="0" borderId="0" xfId="1" applyNumberFormat="1" applyFont="1"/>
    <xf numFmtId="17" fontId="2" fillId="0" borderId="0" xfId="0" applyNumberFormat="1" applyFont="1"/>
    <xf numFmtId="17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10" fontId="2" fillId="0" borderId="0" xfId="1" applyNumberFormat="1" applyFont="1" applyAlignment="1">
      <alignment wrapText="1"/>
    </xf>
    <xf numFmtId="165" fontId="2" fillId="0" borderId="0" xfId="1" applyNumberFormat="1" applyFont="1" applyAlignment="1">
      <alignment wrapText="1"/>
    </xf>
    <xf numFmtId="10" fontId="0" fillId="0" borderId="0" xfId="0" applyNumberFormat="1"/>
    <xf numFmtId="2" fontId="2" fillId="0" borderId="0" xfId="1" applyNumberFormat="1" applyFont="1"/>
    <xf numFmtId="10" fontId="2" fillId="0" borderId="0" xfId="1" applyNumberFormat="1" applyFont="1"/>
    <xf numFmtId="10" fontId="0" fillId="0" borderId="0" xfId="1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165" fontId="4" fillId="0" borderId="0" xfId="1" applyNumberFormat="1" applyFont="1"/>
    <xf numFmtId="10" fontId="4" fillId="0" borderId="0" xfId="1" applyNumberFormat="1" applyFont="1"/>
    <xf numFmtId="17" fontId="4" fillId="0" borderId="0" xfId="0" applyNumberFormat="1" applyFont="1"/>
    <xf numFmtId="2" fontId="4" fillId="0" borderId="0" xfId="1" applyNumberFormat="1" applyFont="1"/>
    <xf numFmtId="0" fontId="4" fillId="0" borderId="0" xfId="0" applyFont="1"/>
    <xf numFmtId="0" fontId="0" fillId="0" borderId="1" xfId="0" applyBorder="1"/>
    <xf numFmtId="169" fontId="0" fillId="0" borderId="1" xfId="1" applyNumberFormat="1" applyFont="1" applyBorder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worksheet" Target="worksheets/sheet3.xml"/><Relationship Id="rId18" Type="http://schemas.openxmlformats.org/officeDocument/2006/relationships/worksheet" Target="worksheets/sheet7.xml"/><Relationship Id="rId26" Type="http://schemas.openxmlformats.org/officeDocument/2006/relationships/calcChain" Target="calcChain.xml"/><Relationship Id="rId3" Type="http://schemas.openxmlformats.org/officeDocument/2006/relationships/chartsheet" Target="chartsheets/sheet2.xml"/><Relationship Id="rId21" Type="http://schemas.openxmlformats.org/officeDocument/2006/relationships/worksheet" Target="worksheets/sheet10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0.xml"/><Relationship Id="rId17" Type="http://schemas.openxmlformats.org/officeDocument/2006/relationships/worksheet" Target="worksheets/sheet6.xml"/><Relationship Id="rId25" Type="http://schemas.openxmlformats.org/officeDocument/2006/relationships/sheetMetadata" Target="metadata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5.xml"/><Relationship Id="rId20" Type="http://schemas.openxmlformats.org/officeDocument/2006/relationships/worksheet" Target="worksheets/sheet9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9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5" Type="http://schemas.openxmlformats.org/officeDocument/2006/relationships/worksheet" Target="worksheets/sheet4.xml"/><Relationship Id="rId23" Type="http://schemas.openxmlformats.org/officeDocument/2006/relationships/styles" Target="styles.xml"/><Relationship Id="rId10" Type="http://schemas.openxmlformats.org/officeDocument/2006/relationships/chartsheet" Target="chartsheets/sheet8.xml"/><Relationship Id="rId19" Type="http://schemas.openxmlformats.org/officeDocument/2006/relationships/worksheet" Target="worksheets/sheet8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2.xml"/><Relationship Id="rId14" Type="http://schemas.openxmlformats.org/officeDocument/2006/relationships/chartsheet" Target="chartsheets/sheet11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valuation Future</a:t>
            </a:r>
            <a:r>
              <a:rPr lang="en-GB" sz="2400" b="1" baseline="0">
                <a:solidFill>
                  <a:schemeClr val="tx1"/>
                </a:solidFill>
              </a:rPr>
              <a:t> Service Costs &amp; gilt yields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pre-April 2022 benefits, all valuations 2014-2023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Vals_2014_2023!$C$1</c:f>
              <c:strCache>
                <c:ptCount val="1"/>
                <c:pt idx="0">
                  <c:v>Valuations 2014, 2018, 2020, 2023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3175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9966237337658849"/>
                  <c:y val="4.8959246203011238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2014</a:t>
                    </a:r>
                    <a:r>
                      <a:rPr lang="en-US"/>
                      <a:t> (3.3%, 22.5%)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004-024F-8DB0-0FA1C17E55E7}"/>
                </c:ext>
              </c:extLst>
            </c:dLbl>
            <c:dLbl>
              <c:idx val="1"/>
              <c:layout>
                <c:manualLayout>
                  <c:x val="-0.10280349335596352"/>
                  <c:y val="8.24320495502915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2018</a:t>
                    </a:r>
                    <a:r>
                      <a:rPr lang="en-US" sz="1400"/>
                      <a:t> (1.8%, 28.7%)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38739512949694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7004-024F-8DB0-0FA1C17E55E7}"/>
                </c:ext>
              </c:extLst>
            </c:dLbl>
            <c:dLbl>
              <c:idx val="2"/>
              <c:layout>
                <c:manualLayout>
                  <c:x val="-0.1055321137381702"/>
                  <c:y val="7.6155898922676504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 2020 </a:t>
                    </a:r>
                    <a:r>
                      <a:rPr lang="en-US"/>
                      <a:t>(0.7%, 37.0%)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004-024F-8DB0-0FA1C17E55E7}"/>
                </c:ext>
              </c:extLst>
            </c:dLbl>
            <c:dLbl>
              <c:idx val="3"/>
              <c:layout>
                <c:manualLayout>
                  <c:x val="-9.9392852155417821E-2"/>
                  <c:y val="0.1075366520607517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2023</a:t>
                    </a:r>
                    <a:r>
                      <a:rPr lang="en-US" sz="1400"/>
                      <a:t> (3.7%, 20.6%)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75165160971523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7004-024F-8DB0-0FA1C17E55E7}"/>
                </c:ext>
              </c:extLst>
            </c:dLbl>
            <c:dLbl>
              <c:idx val="4"/>
              <c:layout>
                <c:manualLayout>
                  <c:x val="3.3622047244094386E-2"/>
                  <c:y val="-7.02876157216749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2017 (1.8%, 31.4%)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004-024F-8DB0-0FA1C17E55E7}"/>
                </c:ext>
              </c:extLst>
            </c:dLbl>
            <c:dLbl>
              <c:idx val="5"/>
              <c:layout>
                <c:manualLayout>
                  <c:x val="1.8615225961693346E-2"/>
                  <c:y val="-2.635456132836951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2017</a:t>
                    </a:r>
                    <a:r>
                      <a:rPr lang="en-US" baseline="0"/>
                      <a:t> (1.8%, 31.4%)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2046921829178"/>
                      <c:h val="4.016736401673640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7004-024F-8DB0-0FA1C17E55E7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7004-024F-8DB0-0FA1C17E55E7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7004-024F-8DB0-0FA1C17E55E7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7004-024F-8DB0-0FA1C17E55E7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7004-024F-8DB0-0FA1C17E55E7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004-024F-8DB0-0FA1C17E55E7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004-024F-8DB0-0FA1C17E55E7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004-024F-8DB0-0FA1C17E55E7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004-024F-8DB0-0FA1C17E55E7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004-024F-8DB0-0FA1C17E55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Vals_2014_2023!$B$2:$B$5</c:f>
              <c:numCache>
                <c:formatCode>0.000%</c:formatCode>
                <c:ptCount val="4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</c:numCache>
            </c:numRef>
          </c:xVal>
          <c:yVal>
            <c:numRef>
              <c:f>Vals_2014_2023!$C$2:$C$5</c:f>
              <c:numCache>
                <c:formatCode>0.0%</c:formatCode>
                <c:ptCount val="4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04-024F-8DB0-0FA1C17E55E7}"/>
            </c:ext>
          </c:extLst>
        </c:ser>
        <c:ser>
          <c:idx val="1"/>
          <c:order val="1"/>
          <c:tx>
            <c:strRef>
              <c:f>Vals_2014_2023!$K$6</c:f>
              <c:strCache>
                <c:ptCount val="1"/>
                <c:pt idx="0">
                  <c:v>2017 not implemented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539023011725063"/>
                  <c:y val="-5.71669344007584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i="0" u="none" strike="noStrike" kern="1200" baseline="0">
                        <a:solidFill>
                          <a:srgbClr val="000000"/>
                        </a:solidFill>
                      </a:rPr>
                      <a:t>2017</a:t>
                    </a:r>
                    <a:r>
                      <a:rPr lang="en-US" sz="1400" b="0" i="0" u="none" strike="noStrike" kern="1200" baseline="0">
                        <a:solidFill>
                          <a:srgbClr val="000000"/>
                        </a:solidFill>
                      </a:rPr>
                      <a:t> (1.8%, 31.4%)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53561358869441"/>
                      <c:h val="4.8846055091775746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4E5B-2849-B0E7-19E7BF20D5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Vals_2014_2023!$B$6</c:f>
              <c:numCache>
                <c:formatCode>0.000%</c:formatCode>
                <c:ptCount val="1"/>
                <c:pt idx="0">
                  <c:v>1.8128999999999999E-2</c:v>
                </c:pt>
              </c:numCache>
            </c:numRef>
          </c:xVal>
          <c:yVal>
            <c:numRef>
              <c:f>Vals_2014_2023!$C$6</c:f>
              <c:numCache>
                <c:formatCode>0.0%</c:formatCode>
                <c:ptCount val="1"/>
                <c:pt idx="0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5B-2849-B0E7-19E7BF20D5CE}"/>
            </c:ext>
          </c:extLst>
        </c:ser>
        <c:ser>
          <c:idx val="2"/>
          <c:order val="2"/>
          <c:tx>
            <c:v>All valuations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7E4-A442-A73F-F1DC46E46CDE}"/>
              </c:ext>
            </c:extLst>
          </c:dPt>
          <c:dLbls>
            <c:delete val="1"/>
          </c:dLbls>
          <c:trendline>
            <c:spPr>
              <a:ln w="31750" cap="rnd">
                <a:solidFill>
                  <a:schemeClr val="accent5">
                    <a:alpha val="50000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5519246638929959"/>
                  <c:y val="-0.5587583612040133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Vals_2014_2023!$C$2:$C$6</c:f>
              <c:numCache>
                <c:formatCode>0.0%</c:formatCode>
                <c:ptCount val="5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  <c:pt idx="4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5B-2849-B0E7-19E7BF20D5CE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3"/>
          <c:order val="3"/>
          <c:tx>
            <c:v>Dummy2ndAxis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Vals_2014_2023!$E$2:$E$6</c:f>
              <c:numCache>
                <c:formatCode>"£"#,##0.00</c:formatCode>
                <c:ptCount val="5"/>
                <c:pt idx="0">
                  <c:v>2.25</c:v>
                </c:pt>
                <c:pt idx="1">
                  <c:v>2.8699999999999997</c:v>
                </c:pt>
                <c:pt idx="2">
                  <c:v>3.7</c:v>
                </c:pt>
                <c:pt idx="3">
                  <c:v>2.06</c:v>
                </c:pt>
                <c:pt idx="4">
                  <c:v>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C-E641-9003-02C21BBC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30767"/>
        <c:axId val="362824911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% of salary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0.05"/>
      </c:valAx>
      <c:valAx>
        <c:axId val="362824911"/>
        <c:scaling>
          <c:orientation val="minMax"/>
          <c:max val="4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30767"/>
        <c:crosses val="max"/>
        <c:crossBetween val="midCat"/>
      </c:valAx>
      <c:valAx>
        <c:axId val="363430767"/>
        <c:scaling>
          <c:orientation val="minMax"/>
        </c:scaling>
        <c:delete val="1"/>
        <c:axPos val="b"/>
        <c:numFmt formatCode="0.000%" sourceLinked="1"/>
        <c:majorTickMark val="out"/>
        <c:minorTickMark val="none"/>
        <c:tickLblPos val="nextTo"/>
        <c:crossAx val="36282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monitoring Future Service</a:t>
            </a:r>
            <a:r>
              <a:rPr lang="en-GB" sz="2400" b="1" baseline="0">
                <a:solidFill>
                  <a:schemeClr val="tx1"/>
                </a:solidFill>
              </a:rPr>
              <a:t> Costs &amp; gilt yields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post-April 2022 benefits, March 2022 - September 2023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USS_data_Quarterly!$F$1</c:f>
              <c:strCache>
                <c:ptCount val="1"/>
                <c:pt idx="0">
                  <c:v>2020 valuation quarterly monitoring,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9.9611240614022836E-2"/>
                  <c:y val="-3.342009027114365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9827-E340-9D3A-C400004EC1E1}"/>
                </c:ext>
              </c:extLst>
            </c:dLbl>
            <c:dLbl>
              <c:idx val="2"/>
              <c:layout>
                <c:manualLayout>
                  <c:x val="-8.3240162851403468E-2"/>
                  <c:y val="2.3854643692550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827-E340-9D3A-C400004EC1E1}"/>
                </c:ext>
              </c:extLst>
            </c:dLbl>
            <c:dLbl>
              <c:idx val="3"/>
              <c:layout>
                <c:manualLayout>
                  <c:x val="-2.4577134202017407E-2"/>
                  <c:y val="-5.98273646756498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827-E340-9D3A-C400004EC1E1}"/>
                </c:ext>
              </c:extLst>
            </c:dLbl>
            <c:dLbl>
              <c:idx val="4"/>
              <c:layout>
                <c:manualLayout>
                  <c:x val="-4.3676724925073365E-2"/>
                  <c:y val="5.105137877639764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Mar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140518417462484E-2"/>
                      <c:h val="5.1893387803511999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9827-E340-9D3A-C400004EC1E1}"/>
                </c:ext>
              </c:extLst>
            </c:dLbl>
            <c:dLbl>
              <c:idx val="5"/>
              <c:layout>
                <c:manualLayout>
                  <c:x val="1.7714816684749331E-2"/>
                  <c:y val="-8.2839916976905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827-E340-9D3A-C400004EC1E1}"/>
                </c:ext>
              </c:extLst>
            </c:dLbl>
            <c:dLbl>
              <c:idx val="6"/>
              <c:layout>
                <c:manualLayout>
                  <c:x val="3.1357381486932089E-2"/>
                  <c:y val="-2.217046090995955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827-E340-9D3A-C400004EC1E1}"/>
                </c:ext>
              </c:extLst>
            </c:dLbl>
            <c:dLbl>
              <c:idx val="7"/>
              <c:layout>
                <c:manualLayout>
                  <c:x val="-3.2762673083327067E-2"/>
                  <c:y val="-0.1079445194873653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827-E340-9D3A-C400004EC1E1}"/>
                </c:ext>
              </c:extLst>
            </c:dLbl>
            <c:dLbl>
              <c:idx val="8"/>
              <c:layout>
                <c:manualLayout>
                  <c:x val="2.4999946289114901E-2"/>
                  <c:y val="-3.05386617467796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827-E340-9D3A-C400004EC1E1}"/>
                </c:ext>
              </c:extLst>
            </c:dLbl>
            <c:dLbl>
              <c:idx val="9"/>
              <c:layout>
                <c:manualLayout>
                  <c:x val="-8.3243546637161492E-2"/>
                  <c:y val="-2.007841070075453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Jun 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346574856860476E-2"/>
                      <c:h val="6.026158864033209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9827-E340-9D3A-C400004EC1E1}"/>
                </c:ext>
              </c:extLst>
            </c:dLbl>
            <c:dLbl>
              <c:idx val="10"/>
              <c:layout>
                <c:manualLayout>
                  <c:x val="-2.1855388813096861E-2"/>
                  <c:y val="-7.2379665930879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827-E340-9D3A-C400004EC1E1}"/>
                </c:ext>
              </c:extLst>
            </c:dLbl>
            <c:dLbl>
              <c:idx val="11"/>
              <c:layout>
                <c:manualLayout>
                  <c:x val="1.3622047244094488E-2"/>
                  <c:y val="-4.09989127928047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827-E340-9D3A-C400004EC1E1}"/>
                </c:ext>
              </c:extLst>
            </c:dLbl>
            <c:dLbl>
              <c:idx val="12"/>
              <c:layout>
                <c:manualLayout>
                  <c:x val="-9.9147393410748616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827-E340-9D3A-C400004EC1E1}"/>
                </c:ext>
              </c:extLst>
            </c:dLbl>
            <c:dLbl>
              <c:idx val="13"/>
              <c:layout>
                <c:manualLayout>
                  <c:x val="1.3618609747451318E-2"/>
                  <c:y val="-3.6814812374394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2A0-FB4A-9B86-27547887288E}"/>
                </c:ext>
              </c:extLst>
            </c:dLbl>
            <c:dLbl>
              <c:idx val="14"/>
              <c:layout>
                <c:manualLayout>
                  <c:x val="-7.4546626419310133E-2"/>
                  <c:y val="9.210292228115837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A2A-8F45-BE47-A30D09E147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1">
                    <a:alpha val="49953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1364256480218281"/>
                  <c:y val="-0.5742887029288702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USS_data_Quarterly!$F$2:$F$16</c:f>
              <c:numCache>
                <c:formatCode>0.0%</c:formatCode>
                <c:ptCount val="15"/>
                <c:pt idx="1">
                  <c:v>0.28800000000000003</c:v>
                </c:pt>
                <c:pt idx="2">
                  <c:v>0.28199999999999997</c:v>
                </c:pt>
                <c:pt idx="3">
                  <c:v>0.29499999999999998</c:v>
                </c:pt>
                <c:pt idx="4">
                  <c:v>0.26300000000000001</c:v>
                </c:pt>
                <c:pt idx="5">
                  <c:v>0.27699999999999997</c:v>
                </c:pt>
                <c:pt idx="6">
                  <c:v>0.26899999999999996</c:v>
                </c:pt>
                <c:pt idx="7">
                  <c:v>0.28000000000000003</c:v>
                </c:pt>
                <c:pt idx="8">
                  <c:v>0.247</c:v>
                </c:pt>
                <c:pt idx="9">
                  <c:v>0.21199999999999999</c:v>
                </c:pt>
                <c:pt idx="10">
                  <c:v>0.185</c:v>
                </c:pt>
                <c:pt idx="11">
                  <c:v>0.17899999999999999</c:v>
                </c:pt>
                <c:pt idx="12">
                  <c:v>0.17499999999999999</c:v>
                </c:pt>
                <c:pt idx="13">
                  <c:v>0.156</c:v>
                </c:pt>
                <c:pt idx="14">
                  <c:v>0.14499999999999999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27-E340-9D3A-C400004EC1E1}"/>
            </c:ext>
          </c:extLst>
        </c:ser>
        <c:ser>
          <c:idx val="1"/>
          <c:order val="1"/>
          <c:tx>
            <c:strRef>
              <c:f>USS_data_Quarterly!$E$1</c:f>
              <c:strCache>
                <c:ptCount val="1"/>
                <c:pt idx="0">
                  <c:v>2020 &amp; 2023 valuations,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2325681322576829E-2"/>
                  <c:y val="9.20483971930286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827-E340-9D3A-C400004EC1E1}"/>
                </c:ext>
              </c:extLst>
            </c:dLbl>
            <c:dLbl>
              <c:idx val="12"/>
              <c:layout>
                <c:manualLayout>
                  <c:x val="-6.7198010548817827E-2"/>
                  <c:y val="9.24167298125391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 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827-E340-9D3A-C400004EC1E1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9827-E340-9D3A-C400004EC1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5">
                    <a:alpha val="49921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USS_data_Quarterly!$E$2:$E$14</c:f>
              <c:numCache>
                <c:formatCode>0.0%</c:formatCode>
                <c:ptCount val="13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827-E340-9D3A-C400004E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2"/>
          <c:order val="2"/>
          <c:tx>
            <c:v>Dummy2ndAxi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USS_data_Quarterly!$P$2:$P$16</c:f>
              <c:numCache>
                <c:formatCode>"£"#,##0.00</c:formatCode>
                <c:ptCount val="15"/>
                <c:pt idx="0">
                  <c:v>0</c:v>
                </c:pt>
                <c:pt idx="1">
                  <c:v>2.8800000000000003</c:v>
                </c:pt>
                <c:pt idx="2">
                  <c:v>2.82</c:v>
                </c:pt>
                <c:pt idx="3">
                  <c:v>2.9499999999999997</c:v>
                </c:pt>
                <c:pt idx="4">
                  <c:v>2.63</c:v>
                </c:pt>
                <c:pt idx="5">
                  <c:v>2.7699999999999996</c:v>
                </c:pt>
                <c:pt idx="6">
                  <c:v>2.6899999999999995</c:v>
                </c:pt>
                <c:pt idx="7">
                  <c:v>2.8000000000000003</c:v>
                </c:pt>
                <c:pt idx="8">
                  <c:v>2.4699999999999998</c:v>
                </c:pt>
                <c:pt idx="9">
                  <c:v>2.12</c:v>
                </c:pt>
                <c:pt idx="10">
                  <c:v>1.85</c:v>
                </c:pt>
                <c:pt idx="11">
                  <c:v>1.79</c:v>
                </c:pt>
                <c:pt idx="12">
                  <c:v>1.75</c:v>
                </c:pt>
                <c:pt idx="13">
                  <c:v>1.56</c:v>
                </c:pt>
                <c:pt idx="14">
                  <c:v>1.45</c:v>
                </c:pt>
              </c:numCache>
            </c:numRef>
          </c:xVal>
          <c:yVal>
            <c:numRef>
              <c:f>USS_data_Quarterly!$E$2:$E$16</c:f>
              <c:numCache>
                <c:formatCode>0.0%</c:formatCode>
                <c:ptCount val="15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B-6449-BB56-9546B8E7E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08367"/>
        <c:axId val="2140165104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Nominal 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35000000000000003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% of salary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5.000000000000001E-2"/>
      </c:valAx>
      <c:valAx>
        <c:axId val="2140165104"/>
        <c:scaling>
          <c:orientation val="minMax"/>
          <c:max val="3.5"/>
          <c:min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08367"/>
        <c:crosses val="max"/>
        <c:crossBetween val="midCat"/>
      </c:valAx>
      <c:valAx>
        <c:axId val="377608367"/>
        <c:scaling>
          <c:orientation val="minMax"/>
        </c:scaling>
        <c:delete val="1"/>
        <c:axPos val="b"/>
        <c:numFmt formatCode="&quot;£&quot;#,##0.00" sourceLinked="1"/>
        <c:majorTickMark val="out"/>
        <c:minorTickMark val="none"/>
        <c:tickLblPos val="nextTo"/>
        <c:crossAx val="214016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monitoring Future Service</a:t>
            </a:r>
            <a:r>
              <a:rPr lang="en-GB" sz="2400" b="1" baseline="0">
                <a:solidFill>
                  <a:schemeClr val="tx1"/>
                </a:solidFill>
              </a:rPr>
              <a:t> Costs &amp; gilt yields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pre-April 2022 benefits, March 2022 - September 2023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USS_data_Quarterly!$K$1</c:f>
              <c:strCache>
                <c:ptCount val="1"/>
                <c:pt idx="0">
                  <c:v>2020 valuation quarterly monitoring, no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5.4365083627847767E-3"/>
                  <c:y val="2.59466939017559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C119-C843-83EC-CC073CA9A3A1}"/>
                </c:ext>
              </c:extLst>
            </c:dLbl>
            <c:dLbl>
              <c:idx val="2"/>
              <c:layout>
                <c:manualLayout>
                  <c:x val="-9.4154214693149732E-2"/>
                  <c:y val="-3.342009027114326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119-C843-83EC-CC073CA9A3A1}"/>
                </c:ext>
              </c:extLst>
            </c:dLbl>
            <c:dLbl>
              <c:idx val="3"/>
              <c:layout>
                <c:manualLayout>
                  <c:x val="-3.2762673083327094E-2"/>
                  <c:y val="-3.6814812374394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119-C843-83EC-CC073CA9A3A1}"/>
                </c:ext>
              </c:extLst>
            </c:dLbl>
            <c:dLbl>
              <c:idx val="4"/>
              <c:layout>
                <c:manualLayout>
                  <c:x val="1.2257790763876206E-2"/>
                  <c:y val="8.420913912957149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119-C843-83EC-CC073CA9A3A1}"/>
                </c:ext>
              </c:extLst>
            </c:dLbl>
            <c:dLbl>
              <c:idx val="5"/>
              <c:layout>
                <c:manualLayout>
                  <c:x val="1.3437389221299589E-3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119-C843-83EC-CC073CA9A3A1}"/>
                </c:ext>
              </c:extLst>
            </c:dLbl>
            <c:dLbl>
              <c:idx val="6"/>
              <c:layout>
                <c:manualLayout>
                  <c:x val="2.9993125006713861E-2"/>
                  <c:y val="-2.6354561328369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C119-C843-83EC-CC073CA9A3A1}"/>
                </c:ext>
              </c:extLst>
            </c:dLbl>
            <c:dLbl>
              <c:idx val="7"/>
              <c:layout>
                <c:manualLayout>
                  <c:x val="-3.6855442523981909E-2"/>
                  <c:y val="-6.81955655124699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119-C843-83EC-CC073CA9A3A1}"/>
                </c:ext>
              </c:extLst>
            </c:dLbl>
            <c:dLbl>
              <c:idx val="8"/>
              <c:layout>
                <c:manualLayout>
                  <c:x val="1.8178663888023448E-2"/>
                  <c:y val="-3.47227621651896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C119-C843-83EC-CC073CA9A3A1}"/>
                </c:ext>
              </c:extLst>
            </c:dLbl>
            <c:dLbl>
              <c:idx val="9"/>
              <c:layout>
                <c:manualLayout>
                  <c:x val="-6.2779753144772368E-2"/>
                  <c:y val="-5.35512140480347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C119-C843-83EC-CC073CA9A3A1}"/>
                </c:ext>
              </c:extLst>
            </c:dLbl>
            <c:dLbl>
              <c:idx val="10"/>
              <c:layout>
                <c:manualLayout>
                  <c:x val="-2.1855388813096861E-2"/>
                  <c:y val="-7.2379665930879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C119-C843-83EC-CC073CA9A3A1}"/>
                </c:ext>
              </c:extLst>
            </c:dLbl>
            <c:dLbl>
              <c:idx val="11"/>
              <c:layout>
                <c:manualLayout>
                  <c:x val="3.272163796715042E-2"/>
                  <c:y val="-1.38022600731393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C119-C843-83EC-CC073CA9A3A1}"/>
                </c:ext>
              </c:extLst>
            </c:dLbl>
            <c:dLbl>
              <c:idx val="12"/>
              <c:layout>
                <c:manualLayout>
                  <c:x val="-9.5054623970093774E-2"/>
                  <c:y val="-4.309096300200976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C119-C843-83EC-CC073CA9A3A1}"/>
                </c:ext>
              </c:extLst>
            </c:dLbl>
            <c:dLbl>
              <c:idx val="13"/>
              <c:layout>
                <c:manualLayout>
                  <c:x val="1.3618609747451419E-2"/>
                  <c:y val="-2.6354561328369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B03-F743-998E-344265F90CE8}"/>
                </c:ext>
              </c:extLst>
            </c:dLbl>
            <c:dLbl>
              <c:idx val="14"/>
              <c:layout>
                <c:manualLayout>
                  <c:x val="-9.2281960662147888E-2"/>
                  <c:y val="1.75784930649359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528-9F48-81FD-0A91C3B4FE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1">
                    <a:alpha val="49524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2702592087312414"/>
                  <c:y val="-0.5847489539748953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USS_data_Quarterly!$K$2:$K$16</c:f>
              <c:numCache>
                <c:formatCode>0.0%</c:formatCode>
                <c:ptCount val="15"/>
                <c:pt idx="1">
                  <c:v>0.40100000000000002</c:v>
                </c:pt>
                <c:pt idx="2">
                  <c:v>0.42199999999999999</c:v>
                </c:pt>
                <c:pt idx="3">
                  <c:v>0.46899999999999997</c:v>
                </c:pt>
                <c:pt idx="4">
                  <c:v>0.41199999999999998</c:v>
                </c:pt>
                <c:pt idx="5">
                  <c:v>0.43099999999999999</c:v>
                </c:pt>
                <c:pt idx="6">
                  <c:v>0.42199999999999999</c:v>
                </c:pt>
                <c:pt idx="8">
                  <c:v>0.36399999999999999</c:v>
                </c:pt>
                <c:pt idx="9">
                  <c:v>0.27400000000000002</c:v>
                </c:pt>
                <c:pt idx="10">
                  <c:v>0.24399999999999999</c:v>
                </c:pt>
                <c:pt idx="11">
                  <c:v>0.222</c:v>
                </c:pt>
                <c:pt idx="12">
                  <c:v>0.218</c:v>
                </c:pt>
                <c:pt idx="13">
                  <c:v>0.193</c:v>
                </c:pt>
                <c:pt idx="14">
                  <c:v>0.17100000000000001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119-C843-83EC-CC073CA9A3A1}"/>
            </c:ext>
          </c:extLst>
        </c:ser>
        <c:ser>
          <c:idx val="1"/>
          <c:order val="1"/>
          <c:tx>
            <c:strRef>
              <c:f>USS_data_Quarterly!$L$1</c:f>
              <c:strCache>
                <c:ptCount val="1"/>
                <c:pt idx="0">
                  <c:v>2020 &amp; 2023 valuations,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11629480830607E-2"/>
                  <c:y val="0.131797351167924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C119-C843-83EC-CC073CA9A3A1}"/>
                </c:ext>
              </c:extLst>
            </c:dLbl>
            <c:dLbl>
              <c:idx val="12"/>
              <c:layout>
                <c:manualLayout>
                  <c:x val="-9.9940166074056563E-2"/>
                  <c:y val="7.777237834810397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 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C119-C843-83EC-CC073CA9A3A1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C119-C843-83EC-CC073CA9A3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>
                    <a:alpha val="49733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USS_data_Quarterly!$L$2:$L$14</c:f>
              <c:numCache>
                <c:formatCode>General</c:formatCode>
                <c:ptCount val="13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119-C843-83EC-CC073CA9A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2"/>
          <c:order val="2"/>
          <c:tx>
            <c:v>Dummy2ndAxis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USS_data_Quarterly!$O$2:$O$16</c:f>
              <c:numCache>
                <c:formatCode>"£"#,##0.00</c:formatCode>
                <c:ptCount val="15"/>
                <c:pt idx="0">
                  <c:v>0</c:v>
                </c:pt>
                <c:pt idx="1">
                  <c:v>4.01</c:v>
                </c:pt>
                <c:pt idx="2">
                  <c:v>4.22</c:v>
                </c:pt>
                <c:pt idx="3">
                  <c:v>4.6899999999999995</c:v>
                </c:pt>
                <c:pt idx="4">
                  <c:v>4.12</c:v>
                </c:pt>
                <c:pt idx="5">
                  <c:v>4.3099999999999996</c:v>
                </c:pt>
                <c:pt idx="6">
                  <c:v>4.22</c:v>
                </c:pt>
                <c:pt idx="7">
                  <c:v>0</c:v>
                </c:pt>
                <c:pt idx="8">
                  <c:v>3.6399999999999997</c:v>
                </c:pt>
                <c:pt idx="9">
                  <c:v>2.74</c:v>
                </c:pt>
                <c:pt idx="10">
                  <c:v>2.44</c:v>
                </c:pt>
                <c:pt idx="11">
                  <c:v>2.2200000000000002</c:v>
                </c:pt>
                <c:pt idx="12">
                  <c:v>2.1800000000000002</c:v>
                </c:pt>
                <c:pt idx="13">
                  <c:v>1.9300000000000002</c:v>
                </c:pt>
                <c:pt idx="14">
                  <c:v>1.7100000000000002</c:v>
                </c:pt>
              </c:numCache>
            </c:numRef>
          </c:xVal>
          <c:yVal>
            <c:numRef>
              <c:f>USS_data_Quarterly!$L$2:$L$16</c:f>
              <c:numCache>
                <c:formatCode>General</c:formatCode>
                <c:ptCount val="15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7F-9244-B215-DF2C212DF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80287"/>
        <c:axId val="2092670960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Nominal 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45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</a:t>
                </a:r>
                <a:r>
                  <a:rPr lang="en-GB" sz="1600">
                    <a:solidFill>
                      <a:schemeClr val="tx1"/>
                    </a:solidFill>
                  </a:rPr>
                  <a:t>% of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5.000000000000001E-2"/>
      </c:valAx>
      <c:valAx>
        <c:axId val="2092670960"/>
        <c:scaling>
          <c:orientation val="minMax"/>
          <c:max val="4.5"/>
          <c:min val="1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80287"/>
        <c:crosses val="max"/>
        <c:crossBetween val="midCat"/>
      </c:valAx>
      <c:valAx>
        <c:axId val="377680287"/>
        <c:scaling>
          <c:orientation val="minMax"/>
        </c:scaling>
        <c:delete val="1"/>
        <c:axPos val="b"/>
        <c:numFmt formatCode="&quot;£&quot;#,##0.00" sourceLinked="1"/>
        <c:majorTickMark val="out"/>
        <c:minorTickMark val="none"/>
        <c:tickLblPos val="nextTo"/>
        <c:crossAx val="209267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pre-retirement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equities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Monthly_FMP_march2023!$I$1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Monthly_FMP_march2023!$I$2:$I$44</c:f>
              <c:numCache>
                <c:formatCode>0.0%</c:formatCode>
                <c:ptCount val="43"/>
                <c:pt idx="0">
                  <c:v>3.4500000000000003E-2</c:v>
                </c:pt>
                <c:pt idx="1">
                  <c:v>3.2500000000000001E-2</c:v>
                </c:pt>
                <c:pt idx="2">
                  <c:v>3.2000000000000001E-2</c:v>
                </c:pt>
                <c:pt idx="3">
                  <c:v>3.2500000000000001E-2</c:v>
                </c:pt>
                <c:pt idx="4">
                  <c:v>3.1E-2</c:v>
                </c:pt>
                <c:pt idx="5">
                  <c:v>3.3499999999999995E-2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3.2500000000000001E-2</c:v>
                </c:pt>
                <c:pt idx="9">
                  <c:v>3.0500000000000003E-2</c:v>
                </c:pt>
                <c:pt idx="10">
                  <c:v>3.3000000000000002E-2</c:v>
                </c:pt>
                <c:pt idx="11">
                  <c:v>3.4000000000000002E-2</c:v>
                </c:pt>
                <c:pt idx="12">
                  <c:v>3.7499999999999999E-2</c:v>
                </c:pt>
                <c:pt idx="13">
                  <c:v>3.5000000000000003E-2</c:v>
                </c:pt>
                <c:pt idx="14">
                  <c:v>3.5000000000000003E-2</c:v>
                </c:pt>
                <c:pt idx="15">
                  <c:v>3.4500000000000003E-2</c:v>
                </c:pt>
                <c:pt idx="16">
                  <c:v>3.4000000000000002E-2</c:v>
                </c:pt>
                <c:pt idx="17">
                  <c:v>3.5000000000000003E-2</c:v>
                </c:pt>
                <c:pt idx="18">
                  <c:v>3.7499999999999999E-2</c:v>
                </c:pt>
                <c:pt idx="19">
                  <c:v>3.4500000000000003E-2</c:v>
                </c:pt>
                <c:pt idx="20">
                  <c:v>3.3499999999999995E-2</c:v>
                </c:pt>
                <c:pt idx="21">
                  <c:v>3.4500000000000003E-2</c:v>
                </c:pt>
                <c:pt idx="22">
                  <c:v>3.85E-2</c:v>
                </c:pt>
                <c:pt idx="23">
                  <c:v>3.95E-2</c:v>
                </c:pt>
                <c:pt idx="24">
                  <c:v>4.1500000000000002E-2</c:v>
                </c:pt>
                <c:pt idx="25">
                  <c:v>4.3499999999999997E-2</c:v>
                </c:pt>
                <c:pt idx="26">
                  <c:v>4.7500000000000001E-2</c:v>
                </c:pt>
                <c:pt idx="27">
                  <c:v>4.4500000000000005E-2</c:v>
                </c:pt>
                <c:pt idx="28">
                  <c:v>4.2500000000000003E-2</c:v>
                </c:pt>
                <c:pt idx="29">
                  <c:v>4.9500000000000002E-2</c:v>
                </c:pt>
                <c:pt idx="30">
                  <c:v>5.5500000000000008E-2</c:v>
                </c:pt>
                <c:pt idx="31">
                  <c:v>5.3499999999999999E-2</c:v>
                </c:pt>
                <c:pt idx="32">
                  <c:v>5.1500000000000004E-2</c:v>
                </c:pt>
                <c:pt idx="33">
                  <c:v>5.2999999999999999E-2</c:v>
                </c:pt>
                <c:pt idx="34">
                  <c:v>5.0999999999999997E-2</c:v>
                </c:pt>
                <c:pt idx="35">
                  <c:v>5.4000000000000006E-2</c:v>
                </c:pt>
                <c:pt idx="36">
                  <c:v>5.5E-2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8-6F4D-ADD7-B1C630C34D40}"/>
            </c:ext>
          </c:extLst>
        </c:ser>
        <c:ser>
          <c:idx val="1"/>
          <c:order val="1"/>
          <c:tx>
            <c:strRef>
              <c:f>Monthly_FMP_march2023!$O$1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088-6F4D-ADD7-B1C630C34D40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088-6F4D-ADD7-B1C630C34D40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088-6F4D-ADD7-B1C630C34D40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088-6F4D-ADD7-B1C630C34D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-1.3215804650672847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Monthly_FMP_march2023!$O$2:$O$44</c:f>
              <c:numCache>
                <c:formatCode>0.0%</c:formatCode>
                <c:ptCount val="43"/>
                <c:pt idx="0">
                  <c:v>3.4500000000000003E-2</c:v>
                </c:pt>
                <c:pt idx="12">
                  <c:v>3.7499999999999999E-2</c:v>
                </c:pt>
                <c:pt idx="24">
                  <c:v>4.1500000000000002E-2</c:v>
                </c:pt>
                <c:pt idx="36">
                  <c:v>6.2E-2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88-6F4D-ADD7-B1C630C3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Pre-retirement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best-est. expected nominal return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equities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montly monitoring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Monthly_FMP_march2023!$H$1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5.1639264206652366E-2"/>
                  <c:y val="-8.04328247662624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0.66x + 0.05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0.78</a:t>
                    </a:r>
                    <a:endParaRPr lang="en-US" sz="1600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Monthly_FMP_march2023!$H$2:$H$44</c:f>
              <c:numCache>
                <c:formatCode>0.0%</c:formatCode>
                <c:ptCount val="43"/>
                <c:pt idx="0">
                  <c:v>5.9800000000000006E-2</c:v>
                </c:pt>
                <c:pt idx="1">
                  <c:v>5.7300000000000004E-2</c:v>
                </c:pt>
                <c:pt idx="2">
                  <c:v>5.4699999999999999E-2</c:v>
                </c:pt>
                <c:pt idx="3">
                  <c:v>5.4099999999999995E-2</c:v>
                </c:pt>
                <c:pt idx="4">
                  <c:v>5.1900000000000002E-2</c:v>
                </c:pt>
                <c:pt idx="5">
                  <c:v>5.21E-2</c:v>
                </c:pt>
                <c:pt idx="6">
                  <c:v>5.3200000000000004E-2</c:v>
                </c:pt>
                <c:pt idx="7">
                  <c:v>5.6000000000000008E-2</c:v>
                </c:pt>
                <c:pt idx="8">
                  <c:v>5.16E-2</c:v>
                </c:pt>
                <c:pt idx="9">
                  <c:v>4.8899999999999999E-2</c:v>
                </c:pt>
                <c:pt idx="10">
                  <c:v>5.1499999999999997E-2</c:v>
                </c:pt>
                <c:pt idx="11">
                  <c:v>5.0700000000000002E-2</c:v>
                </c:pt>
                <c:pt idx="12">
                  <c:v>5.4699999999999999E-2</c:v>
                </c:pt>
                <c:pt idx="13">
                  <c:v>5.3100000000000008E-2</c:v>
                </c:pt>
                <c:pt idx="14">
                  <c:v>5.33E-2</c:v>
                </c:pt>
                <c:pt idx="15">
                  <c:v>5.3200000000000004E-2</c:v>
                </c:pt>
                <c:pt idx="16">
                  <c:v>5.4300000000000008E-2</c:v>
                </c:pt>
                <c:pt idx="17">
                  <c:v>5.5300000000000002E-2</c:v>
                </c:pt>
                <c:pt idx="18">
                  <c:v>4.9000000000000002E-2</c:v>
                </c:pt>
                <c:pt idx="19">
                  <c:v>4.5999999999999999E-2</c:v>
                </c:pt>
                <c:pt idx="20">
                  <c:v>4.7599999999999996E-2</c:v>
                </c:pt>
                <c:pt idx="21">
                  <c:v>4.7200000000000006E-2</c:v>
                </c:pt>
                <c:pt idx="22">
                  <c:v>5.1200000000000002E-2</c:v>
                </c:pt>
                <c:pt idx="23">
                  <c:v>5.2200000000000003E-2</c:v>
                </c:pt>
                <c:pt idx="24">
                  <c:v>6.2100000000000002E-2</c:v>
                </c:pt>
                <c:pt idx="25">
                  <c:v>6.4100000000000004E-2</c:v>
                </c:pt>
                <c:pt idx="26">
                  <c:v>6.8099999999999994E-2</c:v>
                </c:pt>
                <c:pt idx="27">
                  <c:v>6.6699999999999995E-2</c:v>
                </c:pt>
                <c:pt idx="28">
                  <c:v>6.4699999999999994E-2</c:v>
                </c:pt>
                <c:pt idx="29">
                  <c:v>7.17E-2</c:v>
                </c:pt>
                <c:pt idx="30">
                  <c:v>7.0900000000000005E-2</c:v>
                </c:pt>
                <c:pt idx="31">
                  <c:v>6.8900000000000003E-2</c:v>
                </c:pt>
                <c:pt idx="32">
                  <c:v>6.6900000000000001E-2</c:v>
                </c:pt>
                <c:pt idx="33">
                  <c:v>7.1099999999999997E-2</c:v>
                </c:pt>
                <c:pt idx="34">
                  <c:v>6.9099999999999995E-2</c:v>
                </c:pt>
                <c:pt idx="35">
                  <c:v>7.2099999999999997E-2</c:v>
                </c:pt>
                <c:pt idx="36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5-0441-B6EA-9FAD25C40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Best-est. expected annual return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post-retirement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bonds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Monthly_FMP_march2023!$J$2:$J$44</c:f>
              <c:numCache>
                <c:formatCode>0.0%</c:formatCode>
                <c:ptCount val="43"/>
                <c:pt idx="0">
                  <c:v>1.7000000000000001E-2</c:v>
                </c:pt>
                <c:pt idx="1">
                  <c:v>1.3999999999999999E-2</c:v>
                </c:pt>
                <c:pt idx="2">
                  <c:v>1.3599999999999999E-2</c:v>
                </c:pt>
                <c:pt idx="3">
                  <c:v>1.3999999999999999E-2</c:v>
                </c:pt>
                <c:pt idx="4">
                  <c:v>1.2500000000000001E-2</c:v>
                </c:pt>
                <c:pt idx="5">
                  <c:v>1.5300000000000001E-2</c:v>
                </c:pt>
                <c:pt idx="6">
                  <c:v>1.44E-2</c:v>
                </c:pt>
                <c:pt idx="7">
                  <c:v>1.43E-2</c:v>
                </c:pt>
                <c:pt idx="8">
                  <c:v>1.4999999999999999E-2</c:v>
                </c:pt>
                <c:pt idx="9">
                  <c:v>1.29E-2</c:v>
                </c:pt>
                <c:pt idx="10">
                  <c:v>1.49E-2</c:v>
                </c:pt>
                <c:pt idx="11">
                  <c:v>1.9799999999999998E-2</c:v>
                </c:pt>
                <c:pt idx="12">
                  <c:v>1.8500000000000003E-2</c:v>
                </c:pt>
                <c:pt idx="13">
                  <c:v>1.7399999999999999E-2</c:v>
                </c:pt>
                <c:pt idx="14">
                  <c:v>1.7500000000000002E-2</c:v>
                </c:pt>
                <c:pt idx="15">
                  <c:v>1.6400000000000001E-2</c:v>
                </c:pt>
                <c:pt idx="16">
                  <c:v>1.4500000000000002E-2</c:v>
                </c:pt>
                <c:pt idx="17">
                  <c:v>1.54E-2</c:v>
                </c:pt>
                <c:pt idx="18">
                  <c:v>1.84E-2</c:v>
                </c:pt>
                <c:pt idx="19">
                  <c:v>1.54E-2</c:v>
                </c:pt>
                <c:pt idx="20">
                  <c:v>1.26E-2</c:v>
                </c:pt>
                <c:pt idx="21">
                  <c:v>1.5600000000000001E-2</c:v>
                </c:pt>
                <c:pt idx="22">
                  <c:v>1.9599999999999999E-2</c:v>
                </c:pt>
                <c:pt idx="23">
                  <c:v>2.1000000000000001E-2</c:v>
                </c:pt>
                <c:pt idx="24">
                  <c:v>2.3E-2</c:v>
                </c:pt>
                <c:pt idx="25">
                  <c:v>2.53E-2</c:v>
                </c:pt>
                <c:pt idx="26">
                  <c:v>2.9399999999999999E-2</c:v>
                </c:pt>
                <c:pt idx="27">
                  <c:v>3.1300000000000001E-2</c:v>
                </c:pt>
                <c:pt idx="28">
                  <c:v>2.9099999999999997E-2</c:v>
                </c:pt>
                <c:pt idx="29">
                  <c:v>3.6299999999999999E-2</c:v>
                </c:pt>
                <c:pt idx="30">
                  <c:v>4.4000000000000004E-2</c:v>
                </c:pt>
                <c:pt idx="31">
                  <c:v>4.1700000000000001E-2</c:v>
                </c:pt>
                <c:pt idx="32">
                  <c:v>3.9399999999999998E-2</c:v>
                </c:pt>
                <c:pt idx="33">
                  <c:v>4.5100000000000001E-2</c:v>
                </c:pt>
                <c:pt idx="34">
                  <c:v>4.2700000000000002E-2</c:v>
                </c:pt>
                <c:pt idx="35">
                  <c:v>4.58E-2</c:v>
                </c:pt>
                <c:pt idx="36">
                  <c:v>4.3100000000000006E-2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11-F34A-B1EE-45EE47D423F6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C11-F34A-B1EE-45EE47D423F6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C11-F34A-B1EE-45EE47D423F6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C11-F34A-B1EE-45EE47D423F6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C11-F34A-B1EE-45EE47D423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Monthly_FMP_march2023!$R$2:$R$44</c:f>
              <c:numCache>
                <c:formatCode>0.0%</c:formatCode>
                <c:ptCount val="43"/>
                <c:pt idx="0">
                  <c:v>1.7000000000000001E-2</c:v>
                </c:pt>
                <c:pt idx="12">
                  <c:v>1.8499999999999999E-2</c:v>
                </c:pt>
                <c:pt idx="24">
                  <c:v>2.2499999999999999E-2</c:v>
                </c:pt>
                <c:pt idx="36">
                  <c:v>4.5999999999999999E-2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11-F34A-B1EE-45EE47D42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Post-retirement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TP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67% pre-ret &amp; 33% post-ret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Monthly_FMP_march2023!$K$2:$K$44</c:f>
              <c:numCache>
                <c:formatCode>0.0%</c:formatCode>
                <c:ptCount val="43"/>
                <c:pt idx="0">
                  <c:v>2.2775E-2</c:v>
                </c:pt>
                <c:pt idx="1">
                  <c:v>2.0104999999999998E-2</c:v>
                </c:pt>
                <c:pt idx="2">
                  <c:v>1.9671999999999999E-2</c:v>
                </c:pt>
                <c:pt idx="3">
                  <c:v>2.0104999999999998E-2</c:v>
                </c:pt>
                <c:pt idx="4">
                  <c:v>1.8605E-2</c:v>
                </c:pt>
                <c:pt idx="5">
                  <c:v>2.1305999999999999E-2</c:v>
                </c:pt>
                <c:pt idx="6">
                  <c:v>2.0538000000000001E-2</c:v>
                </c:pt>
                <c:pt idx="7">
                  <c:v>2.0801E-2</c:v>
                </c:pt>
                <c:pt idx="8">
                  <c:v>2.0774999999999998E-2</c:v>
                </c:pt>
                <c:pt idx="9">
                  <c:v>1.8708000000000002E-2</c:v>
                </c:pt>
                <c:pt idx="10">
                  <c:v>2.0872999999999999E-2</c:v>
                </c:pt>
                <c:pt idx="11">
                  <c:v>2.4486000000000001E-2</c:v>
                </c:pt>
                <c:pt idx="12">
                  <c:v>2.477E-2</c:v>
                </c:pt>
                <c:pt idx="13">
                  <c:v>2.3207999999999999E-2</c:v>
                </c:pt>
                <c:pt idx="14">
                  <c:v>2.3275000000000001E-2</c:v>
                </c:pt>
                <c:pt idx="15">
                  <c:v>2.2373000000000001E-2</c:v>
                </c:pt>
                <c:pt idx="16">
                  <c:v>2.0935000000000002E-2</c:v>
                </c:pt>
                <c:pt idx="17">
                  <c:v>2.1867999999999999E-2</c:v>
                </c:pt>
                <c:pt idx="18">
                  <c:v>2.4702999999999999E-2</c:v>
                </c:pt>
                <c:pt idx="19">
                  <c:v>2.1703E-2</c:v>
                </c:pt>
                <c:pt idx="20">
                  <c:v>1.9496999999999997E-2</c:v>
                </c:pt>
                <c:pt idx="21">
                  <c:v>2.1837000000000002E-2</c:v>
                </c:pt>
                <c:pt idx="22">
                  <c:v>2.5836999999999999E-2</c:v>
                </c:pt>
                <c:pt idx="23">
                  <c:v>2.7104999999999997E-2</c:v>
                </c:pt>
                <c:pt idx="24">
                  <c:v>2.9104999999999999E-2</c:v>
                </c:pt>
                <c:pt idx="25">
                  <c:v>3.1306E-2</c:v>
                </c:pt>
                <c:pt idx="26">
                  <c:v>3.5373000000000002E-2</c:v>
                </c:pt>
                <c:pt idx="27">
                  <c:v>3.5656000000000007E-2</c:v>
                </c:pt>
                <c:pt idx="28">
                  <c:v>3.3521999999999996E-2</c:v>
                </c:pt>
                <c:pt idx="29">
                  <c:v>4.0655999999999998E-2</c:v>
                </c:pt>
                <c:pt idx="30">
                  <c:v>4.7795000000000004E-2</c:v>
                </c:pt>
                <c:pt idx="31">
                  <c:v>4.5593999999999996E-2</c:v>
                </c:pt>
                <c:pt idx="32">
                  <c:v>4.3393000000000001E-2</c:v>
                </c:pt>
                <c:pt idx="33">
                  <c:v>4.7706999999999999E-2</c:v>
                </c:pt>
                <c:pt idx="34">
                  <c:v>4.5439E-2</c:v>
                </c:pt>
                <c:pt idx="35">
                  <c:v>4.8506000000000001E-2</c:v>
                </c:pt>
                <c:pt idx="36">
                  <c:v>4.7027000000000006E-2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C-B645-9096-979D9BF1305D}"/>
            </c:ext>
          </c:extLst>
        </c:ser>
        <c:ser>
          <c:idx val="1"/>
          <c:order val="1"/>
          <c:tx>
            <c:strRef>
              <c:f>Monthly_FMP_march2023!$O$1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2BC-B645-9096-979D9BF1305D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2BC-B645-9096-979D9BF1305D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2BC-B645-9096-979D9BF1305D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2BC-B645-9096-979D9BF130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Monthly_FMP_march2023!$L$2:$L$44</c:f>
              <c:numCache>
                <c:formatCode>0.0%</c:formatCode>
                <c:ptCount val="43"/>
                <c:pt idx="0">
                  <c:v>2.2775E-2</c:v>
                </c:pt>
                <c:pt idx="12">
                  <c:v>2.477E-2</c:v>
                </c:pt>
                <c:pt idx="24">
                  <c:v>2.8769999999999997E-2</c:v>
                </c:pt>
                <c:pt idx="36">
                  <c:v>5.1279999999999999E-2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BC-B645-9096-979D9BF13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Technical Provisions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Self</a:t>
            </a:r>
            <a:r>
              <a:rPr lang="en-GB" sz="2400" b="1" baseline="0">
                <a:solidFill>
                  <a:schemeClr val="tx1"/>
                </a:solidFill>
              </a:rPr>
              <a:t>-Sufficiency liabilities &amp; gilt-yields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USS_data_Quarterly!$T$1</c:f>
              <c:strCache>
                <c:ptCount val="1"/>
                <c:pt idx="0">
                  <c:v>SfS Liab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7.6882727653586294E-2"/>
                  <c:y val="5.94194972490362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8338-7544-9A19-18219620C50C}"/>
                </c:ext>
              </c:extLst>
            </c:dLbl>
            <c:dLbl>
              <c:idx val="2"/>
              <c:layout>
                <c:manualLayout>
                  <c:x val="-2.0948211964636754E-2"/>
                  <c:y val="4.47751457846011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338-7544-9A19-18219620C50C}"/>
                </c:ext>
              </c:extLst>
            </c:dLbl>
            <c:dLbl>
              <c:idx val="3"/>
              <c:layout>
                <c:manualLayout>
                  <c:x val="-8.643252301511424E-2"/>
                  <c:y val="-7.52610944552436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38-7544-9A19-18219620C50C}"/>
                </c:ext>
              </c:extLst>
            </c:dLbl>
            <c:dLbl>
              <c:idx val="4"/>
              <c:layout>
                <c:manualLayout>
                  <c:x val="-3.1862263806383004E-2"/>
                  <c:y val="7.824794913188153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338-7544-9A19-18219620C50C}"/>
                </c:ext>
              </c:extLst>
            </c:dLbl>
            <c:dLbl>
              <c:idx val="5"/>
              <c:layout>
                <c:manualLayout>
                  <c:x val="-4.6869085088784117E-2"/>
                  <c:y val="0.1179969031067769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8338-7544-9A19-18219620C50C}"/>
                </c:ext>
              </c:extLst>
            </c:dLbl>
            <c:dLbl>
              <c:idx val="6"/>
              <c:layout>
                <c:manualLayout>
                  <c:x val="-2.7769494365728158E-2"/>
                  <c:y val="-8.2839916976905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338-7544-9A19-18219620C50C}"/>
                </c:ext>
              </c:extLst>
            </c:dLbl>
            <c:dLbl>
              <c:idx val="7"/>
              <c:layout>
                <c:manualLayout>
                  <c:x val="-5.6418880450312084E-2"/>
                  <c:y val="-6.19194148848549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338-7544-9A19-18219620C50C}"/>
                </c:ext>
              </c:extLst>
            </c:dLbl>
            <c:dLbl>
              <c:idx val="8"/>
              <c:layout>
                <c:manualLayout>
                  <c:x val="2.9092715729769847E-2"/>
                  <c:y val="8.4209139129575328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338-7544-9A19-18219620C50C}"/>
                </c:ext>
              </c:extLst>
            </c:dLbl>
            <c:dLbl>
              <c:idx val="9"/>
              <c:layout>
                <c:manualLayout>
                  <c:x val="-6.1415496664554085E-2"/>
                  <c:y val="6.569564787665133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8338-7544-9A19-18219620C50C}"/>
                </c:ext>
              </c:extLst>
            </c:dLbl>
            <c:dLbl>
              <c:idx val="10"/>
              <c:layout>
                <c:manualLayout>
                  <c:x val="-6.5511596180081955E-2"/>
                  <c:y val="-8.70239350311336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Sep 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081855388813096E-2"/>
                      <c:h val="3.0972885711461794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8338-7544-9A19-18219620C50C}"/>
                </c:ext>
              </c:extLst>
            </c:dLbl>
            <c:dLbl>
              <c:idx val="11"/>
              <c:layout>
                <c:manualLayout>
                  <c:x val="-2.8666466146029156E-2"/>
                  <c:y val="-8.07478667677001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8338-7544-9A19-18219620C50C}"/>
                </c:ext>
              </c:extLst>
            </c:dLbl>
            <c:dLbl>
              <c:idx val="12"/>
              <c:layout>
                <c:manualLayout>
                  <c:x val="-5.6855442523981913E-2"/>
                  <c:y val="0.1305492043620070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8338-7544-9A19-18219620C50C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8338-7544-9A19-18219620C50C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8338-7544-9A19-18219620C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4.6336917639728865E-2"/>
                  <c:y val="-0.5324476987447698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USS_data_Quarterly!$T$2:$T$16</c:f>
              <c:numCache>
                <c:formatCode>"£"#,##0.00</c:formatCode>
                <c:ptCount val="15"/>
                <c:pt idx="1">
                  <c:v>116.4</c:v>
                </c:pt>
                <c:pt idx="2">
                  <c:v>116.1</c:v>
                </c:pt>
                <c:pt idx="3">
                  <c:v>118</c:v>
                </c:pt>
                <c:pt idx="4">
                  <c:v>111.3</c:v>
                </c:pt>
                <c:pt idx="5">
                  <c:v>115.69999999999999</c:v>
                </c:pt>
                <c:pt idx="6">
                  <c:v>118.4</c:v>
                </c:pt>
                <c:pt idx="7">
                  <c:v>123.6</c:v>
                </c:pt>
                <c:pt idx="8">
                  <c:v>115.4</c:v>
                </c:pt>
                <c:pt idx="9">
                  <c:v>91.199999999999989</c:v>
                </c:pt>
                <c:pt idx="10">
                  <c:v>79.5</c:v>
                </c:pt>
                <c:pt idx="11">
                  <c:v>76.2</c:v>
                </c:pt>
                <c:pt idx="12">
                  <c:v>77.5</c:v>
                </c:pt>
                <c:pt idx="13">
                  <c:v>71.8</c:v>
                </c:pt>
                <c:pt idx="14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338-7544-9A19-18219620C50C}"/>
            </c:ext>
          </c:extLst>
        </c:ser>
        <c:ser>
          <c:idx val="1"/>
          <c:order val="1"/>
          <c:tx>
            <c:strRef>
              <c:f>USS_data_Quarterly!$V$1</c:f>
              <c:strCache>
                <c:ptCount val="1"/>
                <c:pt idx="0">
                  <c:v>Val SfS liabs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899388770128154E-2"/>
                  <c:y val="0.15544987315916048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8338-7544-9A19-18219620C50C}"/>
                </c:ext>
              </c:extLst>
            </c:dLbl>
            <c:dLbl>
              <c:idx val="12"/>
              <c:layout>
                <c:manualLayout>
                  <c:x val="-0.1682879118282111"/>
                  <c:y val="9.268836688300984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23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8338-7544-9A19-18219620C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USS_data_Quarterly!$V$2:$V$16</c:f>
              <c:numCache>
                <c:formatCode>"£"#,##0.00</c:formatCode>
                <c:ptCount val="15"/>
                <c:pt idx="0">
                  <c:v>102</c:v>
                </c:pt>
                <c:pt idx="12">
                  <c:v>78.8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338-7544-9A19-18219620C50C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Self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Sufficiency Liabilities £bn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Self</a:t>
            </a:r>
            <a:r>
              <a:rPr lang="en-GB" sz="2400" b="1" baseline="0">
                <a:solidFill>
                  <a:schemeClr val="tx1"/>
                </a:solidFill>
              </a:rPr>
              <a:t>-Sufficiency Deficit &amp; gilt-yields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USS_data_Quarterly!$G$1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2.5040981405291571E-2"/>
                  <c:y val="-5.14591638388298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F48-A04B-A32B-0E6000ABD90D}"/>
                </c:ext>
              </c:extLst>
            </c:dLbl>
            <c:dLbl>
              <c:idx val="2"/>
              <c:layout>
                <c:manualLayout>
                  <c:x val="2.9529277803439596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F48-A04B-A32B-0E6000ABD90D}"/>
                </c:ext>
              </c:extLst>
            </c:dLbl>
            <c:dLbl>
              <c:idx val="3"/>
              <c:layout>
                <c:manualLayout>
                  <c:x val="-8.643252301511424E-2"/>
                  <c:y val="-7.52610944552436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F48-A04B-A32B-0E6000ABD90D}"/>
                </c:ext>
              </c:extLst>
            </c:dLbl>
            <c:dLbl>
              <c:idx val="4"/>
              <c:layout>
                <c:manualLayout>
                  <c:x val="-3.3226520286601335E-2"/>
                  <c:y val="-4.727506342041972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F48-A04B-A32B-0E6000ABD90D}"/>
                </c:ext>
              </c:extLst>
            </c:dLbl>
            <c:dLbl>
              <c:idx val="5"/>
              <c:layout>
                <c:manualLayout>
                  <c:x val="-1.685544252398196E-2"/>
                  <c:y val="8.03399993410864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F48-A04B-A32B-0E6000ABD90D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F48-A04B-A32B-0E6000ABD90D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F48-A04B-A32B-0E6000ABD90D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F48-A04B-A32B-0E6000ABD90D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F48-A04B-A32B-0E6000ABD90D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01E-4C4E-B331-DAC9186D7ABB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376-6E40-9A8E-6AB87DD23F0D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76-6E40-9A8E-6AB87DD23F0D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E8B-3642-83D8-D6451C3DC351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774-C844-B330-E372A3574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5.7114651255223386E-2"/>
                  <c:y val="-0.6361924686192468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USS_data_Quarterly!$G$2:$G$16</c:f>
              <c:numCache>
                <c:formatCode>"£"#,##0.00</c:formatCode>
                <c:ptCount val="15"/>
                <c:pt idx="1">
                  <c:v>42.2</c:v>
                </c:pt>
                <c:pt idx="2">
                  <c:v>40.5</c:v>
                </c:pt>
                <c:pt idx="3">
                  <c:v>37.5</c:v>
                </c:pt>
                <c:pt idx="4">
                  <c:v>31.2</c:v>
                </c:pt>
                <c:pt idx="5">
                  <c:v>30.4</c:v>
                </c:pt>
                <c:pt idx="6">
                  <c:v>30.9</c:v>
                </c:pt>
                <c:pt idx="7">
                  <c:v>31.4</c:v>
                </c:pt>
                <c:pt idx="8">
                  <c:v>26.6</c:v>
                </c:pt>
                <c:pt idx="9">
                  <c:v>13.6</c:v>
                </c:pt>
                <c:pt idx="10">
                  <c:v>6.9</c:v>
                </c:pt>
                <c:pt idx="11">
                  <c:v>4.8</c:v>
                </c:pt>
                <c:pt idx="12">
                  <c:v>3.8</c:v>
                </c:pt>
                <c:pt idx="13">
                  <c:v>1</c:v>
                </c:pt>
                <c:pt idx="14">
                  <c:v>-1.3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48-A04B-A32B-0E6000ABD90D}"/>
            </c:ext>
          </c:extLst>
        </c:ser>
        <c:ser>
          <c:idx val="1"/>
          <c:order val="1"/>
          <c:tx>
            <c:strRef>
              <c:f>USS_data_Quarterly!$I$1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90211728308859"/>
                  <c:y val="5.2939412908114519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6F48-A04B-A32B-0E6000ABD90D}"/>
                </c:ext>
              </c:extLst>
            </c:dLbl>
            <c:dLbl>
              <c:idx val="12"/>
              <c:layout>
                <c:manualLayout>
                  <c:x val="-0.17510919422930252"/>
                  <c:y val="-1.400619378644622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23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47F6-7D47-808E-0D46D82B3A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USS_data_Quarterly!$I$2:$I$15</c:f>
              <c:numCache>
                <c:formatCode>"£"#,##0.00</c:formatCode>
                <c:ptCount val="14"/>
                <c:pt idx="0">
                  <c:v>35.5</c:v>
                </c:pt>
                <c:pt idx="12" formatCode="&quot;£&quot;#,##0.0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F48-A04B-A32B-0E6000ABD90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5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Self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Sufficiency Deficit £bn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Technical Provision Liabilities </a:t>
            </a:r>
            <a:r>
              <a:rPr lang="en-GB" sz="2400" b="1" baseline="0">
                <a:solidFill>
                  <a:schemeClr val="tx1"/>
                </a:solidFill>
              </a:rPr>
              <a:t>&amp; gilt yield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USS_data_Quarterly!$H$1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8.8700626268919641E-2"/>
                  <c:y val="6.961255889038974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DCBE-354E-A502-D58377B0E089}"/>
                </c:ext>
              </c:extLst>
            </c:dLbl>
            <c:dLbl>
              <c:idx val="2"/>
              <c:layout>
                <c:manualLayout>
                  <c:x val="-4.2678884102652269E-2"/>
                  <c:y val="3.419381939182288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BE-354E-A502-D58377B0E089}"/>
                </c:ext>
              </c:extLst>
            </c:dLbl>
            <c:dLbl>
              <c:idx val="3"/>
              <c:layout>
                <c:manualLayout>
                  <c:x val="-9.3087301672556966E-2"/>
                  <c:y val="-7.71983000032949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CBE-354E-A502-D58377B0E089}"/>
                </c:ext>
              </c:extLst>
            </c:dLbl>
            <c:dLbl>
              <c:idx val="4"/>
              <c:layout>
                <c:manualLayout>
                  <c:x val="-2.1145975443383421E-2"/>
                  <c:y val="6.066945606694559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Mar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9645293315143232E-2"/>
                      <c:h val="6.6537739267947149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DCBE-354E-A502-D58377B0E089}"/>
                </c:ext>
              </c:extLst>
            </c:dLbl>
            <c:dLbl>
              <c:idx val="5"/>
              <c:layout>
                <c:manualLayout>
                  <c:x val="-7.6400296484085459E-2"/>
                  <c:y val="8.952311138931894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>
                        <a:solidFill>
                          <a:schemeClr val="tx1"/>
                        </a:solidFill>
                      </a:rPr>
                      <a:t>Jun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353342428376529E-2"/>
                      <c:h val="5.511514512568774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CBE-354E-A502-D58377B0E089}"/>
                </c:ext>
              </c:extLst>
            </c:dLbl>
            <c:dLbl>
              <c:idx val="6"/>
              <c:layout>
                <c:manualLayout>
                  <c:x val="-4.0596942776423069E-2"/>
                  <c:y val="-5.99843508055216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CBE-354E-A502-D58377B0E089}"/>
                </c:ext>
              </c:extLst>
            </c:dLbl>
            <c:dLbl>
              <c:idx val="7"/>
              <c:layout>
                <c:manualLayout>
                  <c:x val="-0.10949554736762952"/>
                  <c:y val="-7.712746680723448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</a:t>
                    </a:r>
                    <a:r>
                      <a:rPr lang="en-US" baseline="0"/>
                      <a:t> </a:t>
                    </a:r>
                    <a:r>
                      <a:rPr lang="en-US"/>
                      <a:t>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DCBE-354E-A502-D58377B0E089}"/>
                </c:ext>
              </c:extLst>
            </c:dLbl>
            <c:dLbl>
              <c:idx val="8"/>
              <c:layout>
                <c:manualLayout>
                  <c:x val="-2.8649386084583901E-2"/>
                  <c:y val="-4.3933054393305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DCBE-354E-A502-D58377B0E089}"/>
                </c:ext>
              </c:extLst>
            </c:dLbl>
            <c:dLbl>
              <c:idx val="9"/>
              <c:layout>
                <c:manualLayout>
                  <c:x val="-4.9137188342589511E-2"/>
                  <c:y val="5.71704609099593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June 22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DCBE-354E-A502-D58377B0E089}"/>
                </c:ext>
              </c:extLst>
            </c:dLbl>
            <c:dLbl>
              <c:idx val="10"/>
              <c:layout>
                <c:manualLayout>
                  <c:x val="-0.13692021785134975"/>
                  <c:y val="-1.13023424373210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Sept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CBE-354E-A502-D58377B0E089}"/>
                </c:ext>
              </c:extLst>
            </c:dLbl>
            <c:dLbl>
              <c:idx val="11"/>
              <c:layout>
                <c:manualLayout>
                  <c:x val="3.4986303724312669E-2"/>
                  <c:y val="-3.640694494778110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4E2-0E42-8F01-D010BFF05B7B}"/>
                </c:ext>
              </c:extLst>
            </c:dLbl>
            <c:dLbl>
              <c:idx val="12"/>
              <c:layout>
                <c:manualLayout>
                  <c:x val="-0.15328109054581002"/>
                  <c:y val="7.02876157216748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4E2-0E42-8F01-D010BFF05B7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93-3F4B-8B4B-89353F2F1FD8}"/>
                </c:ext>
              </c:extLst>
            </c:dLbl>
            <c:dLbl>
              <c:idx val="14"/>
              <c:layout>
                <c:manualLayout>
                  <c:x val="-5.0307763371324789E-3"/>
                  <c:y val="-4.895924620301123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274269263408927E-2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DE5F-0540-B030-57CEFDD3FC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9.9877216916780351E-2"/>
                  <c:y val="-0.54918410041841004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USS_data_Quarterly!$H$2:$H$16</c:f>
              <c:numCache>
                <c:formatCode>"£"#,##0.00</c:formatCode>
                <c:ptCount val="15"/>
                <c:pt idx="1">
                  <c:v>89.8</c:v>
                </c:pt>
                <c:pt idx="2">
                  <c:v>89.7</c:v>
                </c:pt>
                <c:pt idx="3">
                  <c:v>91.8</c:v>
                </c:pt>
                <c:pt idx="4">
                  <c:v>86.3</c:v>
                </c:pt>
                <c:pt idx="5">
                  <c:v>89.7</c:v>
                </c:pt>
                <c:pt idx="6">
                  <c:v>91.2</c:v>
                </c:pt>
                <c:pt idx="7">
                  <c:v>95.3</c:v>
                </c:pt>
                <c:pt idx="8">
                  <c:v>90.4</c:v>
                </c:pt>
                <c:pt idx="9">
                  <c:v>75.8</c:v>
                </c:pt>
                <c:pt idx="10">
                  <c:v>67</c:v>
                </c:pt>
                <c:pt idx="11">
                  <c:v>66.400000000000006</c:v>
                </c:pt>
                <c:pt idx="12">
                  <c:v>66.099999999999994</c:v>
                </c:pt>
                <c:pt idx="13">
                  <c:v>62.3</c:v>
                </c:pt>
                <c:pt idx="1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CBE-354E-A502-D58377B0E089}"/>
            </c:ext>
          </c:extLst>
        </c:ser>
        <c:ser>
          <c:idx val="1"/>
          <c:order val="1"/>
          <c:tx>
            <c:strRef>
              <c:f>USS_data_Quarterly!$J$1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2765358627579467E-2"/>
                  <c:y val="7.53236912331565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DCBE-354E-A502-D58377B0E089}"/>
                </c:ext>
              </c:extLst>
            </c:dLbl>
            <c:dLbl>
              <c:idx val="12"/>
              <c:layout>
                <c:manualLayout>
                  <c:x val="-5.3555445746635115E-2"/>
                  <c:y val="0.1028769808585642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  <a:r>
                      <a:rPr lang="en-US" baseline="0"/>
                      <a:t> </a:t>
                    </a:r>
                  </a:p>
                  <a:p>
                    <a:r>
                      <a:rPr lang="en-US" baseline="0"/>
                      <a:t>Full valuation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CBE-354E-A502-D58377B0E089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DCBE-354E-A502-D58377B0E0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USS_data_Quarterly!$J$2:$J$15</c:f>
              <c:numCache>
                <c:formatCode>"£"#,##0.00</c:formatCode>
                <c:ptCount val="14"/>
                <c:pt idx="0">
                  <c:v>80.599999999999994</c:v>
                </c:pt>
                <c:pt idx="12" formatCode="&quot;£&quot;#,##0.0">
                  <c:v>65.7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CBE-354E-A502-D58377B0E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1E-3"/>
      </c:valAx>
      <c:valAx>
        <c:axId val="260504895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TP Liabilities £ billion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-5.000000000000001E-3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USS_data_Quarterly!$S$1</c:f>
              <c:strCache>
                <c:ptCount val="1"/>
                <c:pt idx="0">
                  <c:v>Ln TP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USS_data_Quarterly!$S$2:$S$16</c:f>
              <c:numCache>
                <c:formatCode>0.00</c:formatCode>
                <c:ptCount val="15"/>
                <c:pt idx="1">
                  <c:v>4.497584975308154</c:v>
                </c:pt>
                <c:pt idx="2">
                  <c:v>4.4964707690647501</c:v>
                </c:pt>
                <c:pt idx="3">
                  <c:v>4.5196122976264448</c:v>
                </c:pt>
                <c:pt idx="4">
                  <c:v>4.4578295980893818</c:v>
                </c:pt>
                <c:pt idx="5">
                  <c:v>4.4964707690647501</c:v>
                </c:pt>
                <c:pt idx="6">
                  <c:v>4.513054897080286</c:v>
                </c:pt>
                <c:pt idx="7">
                  <c:v>4.5570298106601568</c:v>
                </c:pt>
                <c:pt idx="8">
                  <c:v>4.5042442673981311</c:v>
                </c:pt>
                <c:pt idx="9">
                  <c:v>4.3280982926483258</c:v>
                </c:pt>
                <c:pt idx="10">
                  <c:v>4.2046926193909657</c:v>
                </c:pt>
                <c:pt idx="11">
                  <c:v>4.1956970564823886</c:v>
                </c:pt>
                <c:pt idx="12">
                  <c:v>4.1911687468576408</c:v>
                </c:pt>
                <c:pt idx="13">
                  <c:v>4.1319614257934072</c:v>
                </c:pt>
                <c:pt idx="14">
                  <c:v>4.0604430105464191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7-5940-809A-D23E799CE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 SfS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USS_data_Quarterly!$U$1</c:f>
              <c:strCache>
                <c:ptCount val="1"/>
                <c:pt idx="0">
                  <c:v>Ln SfS Liabs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21973492982798E-2"/>
                  <c:y val="-0.50045640128317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USS_data_Quarterly!$U$2:$U$16</c:f>
              <c:numCache>
                <c:formatCode>General</c:formatCode>
                <c:ptCount val="15"/>
                <c:pt idx="1">
                  <c:v>4.7570325352973377</c:v>
                </c:pt>
                <c:pt idx="2">
                  <c:v>4.7544518887038461</c:v>
                </c:pt>
                <c:pt idx="3">
                  <c:v>4.7706846244656651</c:v>
                </c:pt>
                <c:pt idx="4">
                  <c:v>4.7122292582814991</c:v>
                </c:pt>
                <c:pt idx="5">
                  <c:v>4.7510006341996309</c:v>
                </c:pt>
                <c:pt idx="6">
                  <c:v>4.774068722449905</c:v>
                </c:pt>
                <c:pt idx="7">
                  <c:v>4.8170505450235908</c:v>
                </c:pt>
                <c:pt idx="8">
                  <c:v>4.7484043540739993</c:v>
                </c:pt>
                <c:pt idx="9">
                  <c:v>4.513054897080286</c:v>
                </c:pt>
                <c:pt idx="10">
                  <c:v>4.3757570216602861</c:v>
                </c:pt>
                <c:pt idx="11">
                  <c:v>4.3333614626926007</c:v>
                </c:pt>
                <c:pt idx="12">
                  <c:v>4.3502779363593014</c:v>
                </c:pt>
                <c:pt idx="13">
                  <c:v>4.2738844760541781</c:v>
                </c:pt>
                <c:pt idx="14">
                  <c:v>4.2121275978784842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5C-9C45-8ACE-9BB358842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USS_data_Quarterly!$H$1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9778529749897"/>
                  <c:y val="-0.28487386993292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USS_data_Quarterly!$H$2:$H$16</c:f>
              <c:numCache>
                <c:formatCode>"£"#,##0.00</c:formatCode>
                <c:ptCount val="15"/>
                <c:pt idx="1">
                  <c:v>89.8</c:v>
                </c:pt>
                <c:pt idx="2">
                  <c:v>89.7</c:v>
                </c:pt>
                <c:pt idx="3">
                  <c:v>91.8</c:v>
                </c:pt>
                <c:pt idx="4">
                  <c:v>86.3</c:v>
                </c:pt>
                <c:pt idx="5">
                  <c:v>89.7</c:v>
                </c:pt>
                <c:pt idx="6">
                  <c:v>91.2</c:v>
                </c:pt>
                <c:pt idx="7">
                  <c:v>95.3</c:v>
                </c:pt>
                <c:pt idx="8">
                  <c:v>90.4</c:v>
                </c:pt>
                <c:pt idx="9">
                  <c:v>75.8</c:v>
                </c:pt>
                <c:pt idx="10">
                  <c:v>67</c:v>
                </c:pt>
                <c:pt idx="11">
                  <c:v>66.400000000000006</c:v>
                </c:pt>
                <c:pt idx="12">
                  <c:v>66.099999999999994</c:v>
                </c:pt>
                <c:pt idx="13">
                  <c:v>62.3</c:v>
                </c:pt>
                <c:pt idx="1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28-EB47-9647-855066B23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USS_data_Quarterly!$T$1</c:f>
              <c:strCache>
                <c:ptCount val="1"/>
                <c:pt idx="0">
                  <c:v>SfS Liab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87293117285958"/>
                  <c:y val="-0.293931539807524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USS_data_Quarterly!$T$2:$T$16</c:f>
              <c:numCache>
                <c:formatCode>"£"#,##0.00</c:formatCode>
                <c:ptCount val="15"/>
                <c:pt idx="1">
                  <c:v>116.4</c:v>
                </c:pt>
                <c:pt idx="2">
                  <c:v>116.1</c:v>
                </c:pt>
                <c:pt idx="3">
                  <c:v>118</c:v>
                </c:pt>
                <c:pt idx="4">
                  <c:v>111.3</c:v>
                </c:pt>
                <c:pt idx="5">
                  <c:v>115.69999999999999</c:v>
                </c:pt>
                <c:pt idx="6">
                  <c:v>118.4</c:v>
                </c:pt>
                <c:pt idx="7">
                  <c:v>123.6</c:v>
                </c:pt>
                <c:pt idx="8">
                  <c:v>115.4</c:v>
                </c:pt>
                <c:pt idx="9">
                  <c:v>91.199999999999989</c:v>
                </c:pt>
                <c:pt idx="10">
                  <c:v>79.5</c:v>
                </c:pt>
                <c:pt idx="11">
                  <c:v>76.2</c:v>
                </c:pt>
                <c:pt idx="12">
                  <c:v>77.5</c:v>
                </c:pt>
                <c:pt idx="13">
                  <c:v>71.8</c:v>
                </c:pt>
                <c:pt idx="14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D0-7F4B-8A3D-3742AA54D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Future Service</a:t>
            </a:r>
            <a:r>
              <a:rPr lang="en-GB" sz="2400" b="1" baseline="0">
                <a:solidFill>
                  <a:schemeClr val="tx1"/>
                </a:solidFill>
              </a:rPr>
              <a:t> Cost &amp; gilt yields nominal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post-April 2022 benefits, Mar '22- Jun '23, USS quarterly monitoring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USS_data_Quarterly!$F$1</c:f>
              <c:strCache>
                <c:ptCount val="1"/>
                <c:pt idx="0">
                  <c:v>2020 valuation quarterly monitoring,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C22-CD48-B5B7-BEE8E25943DA}"/>
                </c:ext>
              </c:extLst>
            </c:dLbl>
            <c:dLbl>
              <c:idx val="1"/>
              <c:layout>
                <c:manualLayout>
                  <c:x val="-9.6882703013396063E-2"/>
                  <c:y val="-1.585328737939146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C22-CD48-B5B7-BEE8E25943DA}"/>
                </c:ext>
              </c:extLst>
            </c:dLbl>
            <c:dLbl>
              <c:idx val="2"/>
              <c:layout>
                <c:manualLayout>
                  <c:x val="-0.11597246410023437"/>
                  <c:y val="2.3895665907165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C22-CD48-B5B7-BEE8E25943DA}"/>
                </c:ext>
              </c:extLst>
            </c:dLbl>
            <c:dLbl>
              <c:idx val="3"/>
              <c:layout>
                <c:manualLayout>
                  <c:x val="-3.6915537003176603E-2"/>
                  <c:y val="-4.72367587664822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C22-CD48-B5B7-BEE8E25943DA}"/>
                </c:ext>
              </c:extLst>
            </c:dLbl>
            <c:dLbl>
              <c:idx val="4"/>
              <c:layout>
                <c:manualLayout>
                  <c:x val="-6.412417022797566E-2"/>
                  <c:y val="8.44994283176086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C22-CD48-B5B7-BEE8E25943DA}"/>
                </c:ext>
              </c:extLst>
            </c:dLbl>
            <c:dLbl>
              <c:idx val="5"/>
              <c:layout>
                <c:manualLayout>
                  <c:x val="-2.8669901406795317E-2"/>
                  <c:y val="-3.661777891108899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BC22-CD48-B5B7-BEE8E25943DA}"/>
                </c:ext>
              </c:extLst>
            </c:dLbl>
            <c:dLbl>
              <c:idx val="6"/>
              <c:layout>
                <c:manualLayout>
                  <c:x val="9.5292778034395953E-3"/>
                  <c:y val="5.523539683062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C22-CD48-B5B7-BEE8E25943DA}"/>
                </c:ext>
              </c:extLst>
            </c:dLbl>
            <c:dLbl>
              <c:idx val="7"/>
              <c:layout>
                <c:manualLayout>
                  <c:x val="-4.6405237885509876E-2"/>
                  <c:y val="4.47751457846011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BC22-CD48-B5B7-BEE8E25943DA}"/>
                </c:ext>
              </c:extLst>
            </c:dLbl>
            <c:dLbl>
              <c:idx val="8"/>
              <c:layout>
                <c:manualLayout>
                  <c:x val="-2.2885044004952969E-3"/>
                  <c:y val="4.27241694154033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BC22-CD48-B5B7-BEE8E25943DA}"/>
                </c:ext>
              </c:extLst>
            </c:dLbl>
            <c:dLbl>
              <c:idx val="9"/>
              <c:layout>
                <c:manualLayout>
                  <c:x val="-4.1867362058870409E-3"/>
                  <c:y val="4.889356836745598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BC22-CD48-B5B7-BEE8E25943DA}"/>
                </c:ext>
              </c:extLst>
            </c:dLbl>
            <c:dLbl>
              <c:idx val="10"/>
              <c:layout>
                <c:manualLayout>
                  <c:x val="-0.10234652114597545"/>
                  <c:y val="3.01307943201660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BC22-CD48-B5B7-BEE8E25943DA}"/>
                </c:ext>
              </c:extLst>
            </c:dLbl>
            <c:dLbl>
              <c:idx val="11"/>
              <c:layout>
                <c:manualLayout>
                  <c:x val="2.7320155014214928E-3"/>
                  <c:y val="-5.445048572439304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BC22-CD48-B5B7-BEE8E25943DA}"/>
                </c:ext>
              </c:extLst>
            </c:dLbl>
            <c:dLbl>
              <c:idx val="12"/>
              <c:layout>
                <c:manualLayout>
                  <c:x val="-3.0913754157245822E-2"/>
                  <c:y val="5.94085760584349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BC22-CD48-B5B7-BEE8E25943D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3.8888045111046828E-2"/>
                  <c:y val="-4.9591925705966058E-2"/>
                </c:manualLayout>
              </c:layout>
              <c:tx>
                <c:rich>
                  <a:bodyPr rot="0" spcFirstLastPara="1" vertOverflow="ellipsis" vert="horz" wrap="square" anchor="b" anchorCtr="0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-3.58x + 0.31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0.99</a:t>
                    </a:r>
                    <a:endParaRPr lang="en-US" sz="1400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USS_data_Quarterly!$F$2:$F$15</c:f>
              <c:numCache>
                <c:formatCode>0.0%</c:formatCode>
                <c:ptCount val="14"/>
                <c:pt idx="1">
                  <c:v>0.28800000000000003</c:v>
                </c:pt>
                <c:pt idx="2">
                  <c:v>0.28199999999999997</c:v>
                </c:pt>
                <c:pt idx="3">
                  <c:v>0.29499999999999998</c:v>
                </c:pt>
                <c:pt idx="4">
                  <c:v>0.26300000000000001</c:v>
                </c:pt>
                <c:pt idx="5">
                  <c:v>0.27699999999999997</c:v>
                </c:pt>
                <c:pt idx="6">
                  <c:v>0.26899999999999996</c:v>
                </c:pt>
                <c:pt idx="7">
                  <c:v>0.28000000000000003</c:v>
                </c:pt>
                <c:pt idx="8">
                  <c:v>0.247</c:v>
                </c:pt>
                <c:pt idx="9">
                  <c:v>0.21199999999999999</c:v>
                </c:pt>
                <c:pt idx="10">
                  <c:v>0.185</c:v>
                </c:pt>
                <c:pt idx="11">
                  <c:v>0.17899999999999999</c:v>
                </c:pt>
                <c:pt idx="12">
                  <c:v>0.17499999999999999</c:v>
                </c:pt>
                <c:pt idx="13">
                  <c:v>0.156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C22-CD48-B5B7-BEE8E25943DA}"/>
            </c:ext>
          </c:extLst>
        </c:ser>
        <c:ser>
          <c:idx val="1"/>
          <c:order val="1"/>
          <c:tx>
            <c:strRef>
              <c:f>USS_data_Quarterly!$E$1</c:f>
              <c:strCache>
                <c:ptCount val="1"/>
                <c:pt idx="0">
                  <c:v>2020 &amp; 2023 valuations,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8232911881921987E-2"/>
                  <c:y val="0.1150609494942838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  <a:p>
                    <a:r>
                      <a:rPr lang="en-US"/>
                      <a:t>with cuts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BC22-CD48-B5B7-BEE8E25943DA}"/>
                </c:ext>
              </c:extLst>
            </c:dLbl>
            <c:dLbl>
              <c:idx val="12"/>
              <c:layout>
                <c:manualLayout>
                  <c:x val="-0.13670950613235683"/>
                  <c:y val="0.1174419886321571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</a:t>
                    </a:r>
                    <a:r>
                      <a:rPr lang="en-US" baseline="0"/>
                      <a:t> </a:t>
                    </a:r>
                  </a:p>
                  <a:p>
                    <a:r>
                      <a:rPr lang="en-US" baseline="0"/>
                      <a:t>Full valuation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BC22-CD48-B5B7-BEE8E25943DA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BC22-CD48-B5B7-BEE8E25943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USS_data_Quarterly!$E$2:$E$14</c:f>
              <c:numCache>
                <c:formatCode>0.0%</c:formatCode>
                <c:ptCount val="13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C22-CD48-B5B7-BEE8E25943DA}"/>
            </c:ext>
          </c:extLst>
        </c:ser>
        <c:ser>
          <c:idx val="2"/>
          <c:order val="2"/>
          <c:tx>
            <c:strRef>
              <c:f>USS_data_Quarterly!$K$1</c:f>
              <c:strCache>
                <c:ptCount val="1"/>
                <c:pt idx="0">
                  <c:v>2020 valuation quarterly monitoring,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10907700423922334"/>
                  <c:y val="-2.171833743244688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03D-8846-A9D7-7464940683E0}"/>
                </c:ext>
              </c:extLst>
            </c:dLbl>
            <c:dLbl>
              <c:idx val="2"/>
              <c:layout>
                <c:manualLayout>
                  <c:x val="-6.8430800407661479E-3"/>
                  <c:y val="3.88717704057711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03D-8846-A9D7-7464940683E0}"/>
                </c:ext>
              </c:extLst>
            </c:dLbl>
            <c:dLbl>
              <c:idx val="3"/>
              <c:layout>
                <c:manualLayout>
                  <c:x val="-9.6801664561992559E-2"/>
                  <c:y val="3.353431328195046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03D-8846-A9D7-7464940683E0}"/>
                </c:ext>
              </c:extLst>
            </c:dLbl>
            <c:dLbl>
              <c:idx val="4"/>
              <c:layout>
                <c:manualLayout>
                  <c:x val="-6.0057005988795278E-2"/>
                  <c:y val="4.6622632042181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0F8-BA49-A8D9-A4B9FBC73697}"/>
                </c:ext>
              </c:extLst>
            </c:dLbl>
            <c:dLbl>
              <c:idx val="5"/>
              <c:layout>
                <c:manualLayout>
                  <c:x val="-4.9097816630914934E-2"/>
                  <c:y val="-5.305804838324933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03D-8846-A9D7-7464940683E0}"/>
                </c:ext>
              </c:extLst>
            </c:dLbl>
            <c:dLbl>
              <c:idx val="6"/>
              <c:layout>
                <c:manualLayout>
                  <c:x val="-3.5848512837081098E-2"/>
                  <c:y val="-4.74129521020638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0F8-BA49-A8D9-A4B9FBC73697}"/>
                </c:ext>
              </c:extLst>
            </c:dLbl>
            <c:dLbl>
              <c:idx val="8"/>
              <c:layout>
                <c:manualLayout>
                  <c:x val="-3.4109849502100047E-2"/>
                  <c:y val="-6.20764010147267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0F8-BA49-A8D9-A4B9FBC73697}"/>
                </c:ext>
              </c:extLst>
            </c:dLbl>
            <c:dLbl>
              <c:idx val="9"/>
              <c:layout>
                <c:manualLayout>
                  <c:x val="6.0290461130255624E-4"/>
                  <c:y val="1.73941153729096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0F8-BA49-A8D9-A4B9FBC73697}"/>
                </c:ext>
              </c:extLst>
            </c:dLbl>
            <c:dLbl>
              <c:idx val="10"/>
              <c:layout>
                <c:manualLayout>
                  <c:x val="-1.4165091962542989E-3"/>
                  <c:y val="-6.57038273930460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0F8-BA49-A8D9-A4B9FBC73697}"/>
                </c:ext>
              </c:extLst>
            </c:dLbl>
            <c:dLbl>
              <c:idx val="11"/>
              <c:layout>
                <c:manualLayout>
                  <c:x val="1.3437389221299589E-3"/>
                  <c:y val="-3.43148947385761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0F8-BA49-A8D9-A4B9FBC73697}"/>
                </c:ext>
              </c:extLst>
            </c:dLbl>
            <c:dLbl>
              <c:idx val="12"/>
              <c:layout>
                <c:manualLayout>
                  <c:x val="-0.10914795313508788"/>
                  <c:y val="-8.02469338904837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0F8-BA49-A8D9-A4B9FBC7369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7.839938861586862E-2"/>
                  <c:y val="-0.591956963420552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tx2"/>
                        </a:solidFill>
                      </a:rPr>
                      <a:t>y = -6.89x + 0.49</a:t>
                    </a:r>
                    <a:br>
                      <a:rPr lang="en-US" sz="1400" baseline="0">
                        <a:solidFill>
                          <a:schemeClr val="tx2"/>
                        </a:solidFill>
                      </a:rPr>
                    </a:br>
                    <a:r>
                      <a:rPr lang="en-US" sz="1400" baseline="0">
                        <a:solidFill>
                          <a:schemeClr val="tx2"/>
                        </a:solidFill>
                      </a:rPr>
                      <a:t>R² = 0.95</a:t>
                    </a:r>
                    <a:endParaRPr lang="en-US" sz="1400">
                      <a:solidFill>
                        <a:schemeClr val="tx2"/>
                      </a:solidFill>
                    </a:endParaRPr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USS_data_Quarterly!$K$2:$K$15</c:f>
              <c:numCache>
                <c:formatCode>0.0%</c:formatCode>
                <c:ptCount val="14"/>
                <c:pt idx="1">
                  <c:v>0.40100000000000002</c:v>
                </c:pt>
                <c:pt idx="2">
                  <c:v>0.42199999999999999</c:v>
                </c:pt>
                <c:pt idx="3">
                  <c:v>0.46899999999999997</c:v>
                </c:pt>
                <c:pt idx="4">
                  <c:v>0.41199999999999998</c:v>
                </c:pt>
                <c:pt idx="5">
                  <c:v>0.43099999999999999</c:v>
                </c:pt>
                <c:pt idx="6">
                  <c:v>0.42199999999999999</c:v>
                </c:pt>
                <c:pt idx="8">
                  <c:v>0.36399999999999999</c:v>
                </c:pt>
                <c:pt idx="9">
                  <c:v>0.27400000000000002</c:v>
                </c:pt>
                <c:pt idx="10">
                  <c:v>0.24399999999999999</c:v>
                </c:pt>
                <c:pt idx="11">
                  <c:v>0.222</c:v>
                </c:pt>
                <c:pt idx="12">
                  <c:v>0.218</c:v>
                </c:pt>
                <c:pt idx="13">
                  <c:v>0.193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F8-BA49-A8D9-A4B9FBC73697}"/>
            </c:ext>
          </c:extLst>
        </c:ser>
        <c:ser>
          <c:idx val="3"/>
          <c:order val="3"/>
          <c:tx>
            <c:strRef>
              <c:f>USS_data_Quarterly!$L$1</c:f>
              <c:strCache>
                <c:ptCount val="1"/>
                <c:pt idx="0">
                  <c:v>2020 &amp; 2023 valuations,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962978844670756"/>
                  <c:y val="1.3918779972197317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1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1"/>
                        </a:solidFill>
                      </a:rPr>
                      <a:t>Full valuation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0F8-BA49-A8D9-A4B9FBC73697}"/>
                </c:ext>
              </c:extLst>
            </c:dLbl>
            <c:dLbl>
              <c:idx val="12"/>
              <c:layout>
                <c:manualLayout>
                  <c:x val="-0.144052341179394"/>
                  <c:y val="-2.173413067261106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</a:t>
                    </a:r>
                    <a:r>
                      <a:rPr lang="en-US" sz="1200" baseline="0">
                        <a:solidFill>
                          <a:schemeClr val="tx2"/>
                        </a:solidFill>
                      </a:rPr>
                      <a:t> 23 </a:t>
                    </a:r>
                  </a:p>
                  <a:p>
                    <a:r>
                      <a:rPr lang="en-US" sz="1200" baseline="0">
                        <a:solidFill>
                          <a:schemeClr val="tx2"/>
                        </a:solidFill>
                      </a:rPr>
                      <a:t>Full valuation</a:t>
                    </a:r>
                    <a:endParaRPr lang="en-US" sz="1200">
                      <a:solidFill>
                        <a:schemeClr val="tx2"/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USS_data_Quarterly!$L$2:$L$15</c:f>
              <c:numCache>
                <c:formatCode>General</c:formatCode>
                <c:ptCount val="14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F8-BA49-A8D9-A4B9FBC7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Costs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576213-8B01-434C-B012-97E9B6ED07FE}">
  <sheetPr>
    <tabColor theme="6" tint="0.59999389629810485"/>
  </sheetPr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21E552-BC5A-864F-A22D-6DC9CECF88E9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82E0FE-CF38-1B49-A00E-9B31FD7CBB4E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9506-AA66-2949-B61C-9C6A8ED4000A}">
  <sheetPr/>
  <sheetViews>
    <sheetView zoomScale="107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EA8F37-26DB-AD4C-BD80-DAE1119E3C12}">
  <sheetPr/>
  <sheetViews>
    <sheetView zoomScale="107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A2766-1AB5-CB4D-9066-C0EA35CC5BD3}">
  <sheetPr/>
  <sheetViews>
    <sheetView zoomScale="107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247BFE-DFF5-D54D-B3A7-462C7C35EEF0}">
  <sheetPr/>
  <sheetViews>
    <sheetView zoomScale="107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1895A3-DBFF-CC4E-9891-F701C6F2C8BF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857673-EF5D-ED4A-84D4-D95F601C518A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2C6543-A8A0-3741-94AA-6D90B3275532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AF07A8-84D0-EB41-A1EA-C1A719B9CA13}">
  <sheetPr>
    <tabColor theme="6" tint="0.59999389629810485"/>
  </sheetPr>
  <sheetViews>
    <sheetView zoomScale="13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image" Target="../media/image1.png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B3A38-ABE2-9F17-709F-FFCBA7DE4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670CA-B8A3-2E53-96BD-B6FD1BF6AC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918A3-3316-76E6-CBF8-B8B9658E88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EDAA6-58B9-AFDB-7B8F-EF0A26F94C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D5868-EE41-0C50-5C38-A449CDAB53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9E493-477A-5D60-3050-A4CF80B095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C37B7-B947-2729-FBF0-0186CFF1DE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D2B4B-EA08-F536-51E6-1C8A56368F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34779-D938-DC40-B48E-DA03EF9550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4A280-7F78-954A-8B3C-2F0F70931A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2" name="Picture 1" descr="page6image42305216">
          <a:extLst>
            <a:ext uri="{FF2B5EF4-FFF2-40B4-BE49-F238E27FC236}">
              <a16:creationId xmlns:a16="http://schemas.microsoft.com/office/drawing/2014/main" id="{47ADCFBE-F86E-1C48-B510-9DD3DF8D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3" name="Picture 2" descr="page6image42310016">
          <a:extLst>
            <a:ext uri="{FF2B5EF4-FFF2-40B4-BE49-F238E27FC236}">
              <a16:creationId xmlns:a16="http://schemas.microsoft.com/office/drawing/2014/main" id="{23A43F70-CD74-1449-8429-0CC9A9C9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4" name="Picture 3" descr="page6image42316544">
          <a:extLst>
            <a:ext uri="{FF2B5EF4-FFF2-40B4-BE49-F238E27FC236}">
              <a16:creationId xmlns:a16="http://schemas.microsoft.com/office/drawing/2014/main" id="{3E11EA5D-F545-7E46-BA4B-F115CF8D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70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</xdr:colOff>
      <xdr:row>19</xdr:row>
      <xdr:rowOff>0</xdr:rowOff>
    </xdr:from>
    <xdr:to>
      <xdr:col>14</xdr:col>
      <xdr:colOff>120650</xdr:colOff>
      <xdr:row>35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7FAA7A-2EFD-C041-9F1F-F59183F9D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6" name="Picture 5" descr="page6image42305216">
          <a:extLst>
            <a:ext uri="{FF2B5EF4-FFF2-40B4-BE49-F238E27FC236}">
              <a16:creationId xmlns:a16="http://schemas.microsoft.com/office/drawing/2014/main" id="{4E882AE9-3C2A-7442-BB40-A19AFD33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7" name="Picture 6" descr="page6image42310016">
          <a:extLst>
            <a:ext uri="{FF2B5EF4-FFF2-40B4-BE49-F238E27FC236}">
              <a16:creationId xmlns:a16="http://schemas.microsoft.com/office/drawing/2014/main" id="{4092221C-A250-3A49-B131-BA5573276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8" name="Picture 7" descr="page6image42316544">
          <a:extLst>
            <a:ext uri="{FF2B5EF4-FFF2-40B4-BE49-F238E27FC236}">
              <a16:creationId xmlns:a16="http://schemas.microsoft.com/office/drawing/2014/main" id="{995713A0-86E2-BA42-9198-3ACA1EF4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381000</xdr:colOff>
      <xdr:row>19</xdr:row>
      <xdr:rowOff>25400</xdr:rowOff>
    </xdr:from>
    <xdr:to>
      <xdr:col>19</xdr:col>
      <xdr:colOff>139700</xdr:colOff>
      <xdr:row>35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37F961A-A140-F245-BA40-A2F3A1CAE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114300</xdr:colOff>
      <xdr:row>36</xdr:row>
      <xdr:rowOff>101600</xdr:rowOff>
    </xdr:from>
    <xdr:to>
      <xdr:col>14</xdr:col>
      <xdr:colOff>215900</xdr:colOff>
      <xdr:row>53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A9413EC-FF24-AD41-89BC-956F783E4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368300</xdr:colOff>
      <xdr:row>36</xdr:row>
      <xdr:rowOff>152400</xdr:rowOff>
    </xdr:from>
    <xdr:to>
      <xdr:col>19</xdr:col>
      <xdr:colOff>127000</xdr:colOff>
      <xdr:row>53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D6AF7A-FB6A-3D4D-A461-84AFC8EA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4534C-8358-B968-8B72-67263CEA08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10</xdr:col>
      <xdr:colOff>520700</xdr:colOff>
      <xdr:row>64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91CE86-1E4A-EE4A-AD00-4EDA73264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7620000"/>
          <a:ext cx="7124700" cy="3187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10</xdr:col>
      <xdr:colOff>164462</xdr:colOff>
      <xdr:row>86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F226FF-0DAE-5943-9C5D-ED79EB206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1417300"/>
          <a:ext cx="6768462" cy="3048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114300</xdr:colOff>
      <xdr:row>3</xdr:row>
      <xdr:rowOff>0</xdr:rowOff>
    </xdr:to>
    <xdr:pic>
      <xdr:nvPicPr>
        <xdr:cNvPr id="3" name="Picture 2" descr="page37image21701152">
          <a:extLst>
            <a:ext uri="{FF2B5EF4-FFF2-40B4-BE49-F238E27FC236}">
              <a16:creationId xmlns:a16="http://schemas.microsoft.com/office/drawing/2014/main" id="{C6272461-193A-0755-4857-F9149BE1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112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431800</xdr:colOff>
      <xdr:row>4</xdr:row>
      <xdr:rowOff>0</xdr:rowOff>
    </xdr:to>
    <xdr:pic>
      <xdr:nvPicPr>
        <xdr:cNvPr id="5" name="Picture 4" descr="page37image21701360">
          <a:extLst>
            <a:ext uri="{FF2B5EF4-FFF2-40B4-BE49-F238E27FC236}">
              <a16:creationId xmlns:a16="http://schemas.microsoft.com/office/drawing/2014/main" id="{3D862B43-9F5C-8371-4EB7-F8AB41DA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342900</xdr:colOff>
      <xdr:row>4</xdr:row>
      <xdr:rowOff>0</xdr:rowOff>
    </xdr:to>
    <xdr:pic>
      <xdr:nvPicPr>
        <xdr:cNvPr id="7" name="Picture 6" descr="page37image21700736">
          <a:extLst>
            <a:ext uri="{FF2B5EF4-FFF2-40B4-BE49-F238E27FC236}">
              <a16:creationId xmlns:a16="http://schemas.microsoft.com/office/drawing/2014/main" id="{EBD1BA48-F19A-DD35-4E81-9D14EAE8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800100</xdr:colOff>
      <xdr:row>4</xdr:row>
      <xdr:rowOff>0</xdr:rowOff>
    </xdr:from>
    <xdr:to>
      <xdr:col>4</xdr:col>
      <xdr:colOff>304800</xdr:colOff>
      <xdr:row>4</xdr:row>
      <xdr:rowOff>0</xdr:rowOff>
    </xdr:to>
    <xdr:pic>
      <xdr:nvPicPr>
        <xdr:cNvPr id="9" name="Picture 8" descr="page37image21702400">
          <a:extLst>
            <a:ext uri="{FF2B5EF4-FFF2-40B4-BE49-F238E27FC236}">
              <a16:creationId xmlns:a16="http://schemas.microsoft.com/office/drawing/2014/main" id="{4399DCEB-9D84-8C52-231B-CF2303AE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0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317500</xdr:colOff>
      <xdr:row>4</xdr:row>
      <xdr:rowOff>0</xdr:rowOff>
    </xdr:from>
    <xdr:to>
      <xdr:col>5</xdr:col>
      <xdr:colOff>431800</xdr:colOff>
      <xdr:row>4</xdr:row>
      <xdr:rowOff>0</xdr:rowOff>
    </xdr:to>
    <xdr:pic>
      <xdr:nvPicPr>
        <xdr:cNvPr id="10" name="Picture 9" descr="page37image21700528">
          <a:extLst>
            <a:ext uri="{FF2B5EF4-FFF2-40B4-BE49-F238E27FC236}">
              <a16:creationId xmlns:a16="http://schemas.microsoft.com/office/drawing/2014/main" id="{CC5B4EA6-F69E-F5D9-9062-58631CFA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444500</xdr:colOff>
      <xdr:row>4</xdr:row>
      <xdr:rowOff>0</xdr:rowOff>
    </xdr:from>
    <xdr:to>
      <xdr:col>6</xdr:col>
      <xdr:colOff>558800</xdr:colOff>
      <xdr:row>4</xdr:row>
      <xdr:rowOff>0</xdr:rowOff>
    </xdr:to>
    <xdr:pic>
      <xdr:nvPicPr>
        <xdr:cNvPr id="11" name="Picture 10" descr="page37image21702192">
          <a:extLst>
            <a:ext uri="{FF2B5EF4-FFF2-40B4-BE49-F238E27FC236}">
              <a16:creationId xmlns:a16="http://schemas.microsoft.com/office/drawing/2014/main" id="{B9B92246-EC7F-09BB-C4C6-4A406EF7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8</xdr:col>
      <xdr:colOff>177800</xdr:colOff>
      <xdr:row>4</xdr:row>
      <xdr:rowOff>0</xdr:rowOff>
    </xdr:to>
    <xdr:pic>
      <xdr:nvPicPr>
        <xdr:cNvPr id="12" name="Picture 11" descr="page37image21700320">
          <a:extLst>
            <a:ext uri="{FF2B5EF4-FFF2-40B4-BE49-F238E27FC236}">
              <a16:creationId xmlns:a16="http://schemas.microsoft.com/office/drawing/2014/main" id="{CE945653-250F-360F-02D6-754F21CE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0</xdr:rowOff>
    </xdr:from>
    <xdr:to>
      <xdr:col>9</xdr:col>
      <xdr:colOff>533400</xdr:colOff>
      <xdr:row>4</xdr:row>
      <xdr:rowOff>0</xdr:rowOff>
    </xdr:to>
    <xdr:pic>
      <xdr:nvPicPr>
        <xdr:cNvPr id="13" name="Picture 12" descr="page37image21702816">
          <a:extLst>
            <a:ext uri="{FF2B5EF4-FFF2-40B4-BE49-F238E27FC236}">
              <a16:creationId xmlns:a16="http://schemas.microsoft.com/office/drawing/2014/main" id="{5DD44C8B-32F0-CBBF-C87C-0B6AE966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546100</xdr:colOff>
      <xdr:row>4</xdr:row>
      <xdr:rowOff>0</xdr:rowOff>
    </xdr:from>
    <xdr:to>
      <xdr:col>11</xdr:col>
      <xdr:colOff>50800</xdr:colOff>
      <xdr:row>4</xdr:row>
      <xdr:rowOff>0</xdr:rowOff>
    </xdr:to>
    <xdr:pic>
      <xdr:nvPicPr>
        <xdr:cNvPr id="14" name="Picture 13" descr="page37image21702608">
          <a:extLst>
            <a:ext uri="{FF2B5EF4-FFF2-40B4-BE49-F238E27FC236}">
              <a16:creationId xmlns:a16="http://schemas.microsoft.com/office/drawing/2014/main" id="{F8CBB597-DE28-DCAE-3C45-22949FAC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5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63500</xdr:colOff>
      <xdr:row>4</xdr:row>
      <xdr:rowOff>0</xdr:rowOff>
    </xdr:from>
    <xdr:to>
      <xdr:col>12</xdr:col>
      <xdr:colOff>177800</xdr:colOff>
      <xdr:row>4</xdr:row>
      <xdr:rowOff>0</xdr:rowOff>
    </xdr:to>
    <xdr:pic>
      <xdr:nvPicPr>
        <xdr:cNvPr id="15" name="Picture 14" descr="page37image21706144">
          <a:extLst>
            <a:ext uri="{FF2B5EF4-FFF2-40B4-BE49-F238E27FC236}">
              <a16:creationId xmlns:a16="http://schemas.microsoft.com/office/drawing/2014/main" id="{E32A8353-1B9F-F21C-7552-3A4FDF34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190500</xdr:colOff>
      <xdr:row>4</xdr:row>
      <xdr:rowOff>0</xdr:rowOff>
    </xdr:from>
    <xdr:to>
      <xdr:col>13</xdr:col>
      <xdr:colOff>304800</xdr:colOff>
      <xdr:row>4</xdr:row>
      <xdr:rowOff>0</xdr:rowOff>
    </xdr:to>
    <xdr:pic>
      <xdr:nvPicPr>
        <xdr:cNvPr id="16" name="Picture 15" descr="page37image21706768">
          <a:extLst>
            <a:ext uri="{FF2B5EF4-FFF2-40B4-BE49-F238E27FC236}">
              <a16:creationId xmlns:a16="http://schemas.microsoft.com/office/drawing/2014/main" id="{E2905B5E-4A2D-4CD1-B9F2-8AD6C173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317500</xdr:colOff>
      <xdr:row>4</xdr:row>
      <xdr:rowOff>0</xdr:rowOff>
    </xdr:from>
    <xdr:to>
      <xdr:col>14</xdr:col>
      <xdr:colOff>749300</xdr:colOff>
      <xdr:row>4</xdr:row>
      <xdr:rowOff>0</xdr:rowOff>
    </xdr:to>
    <xdr:pic>
      <xdr:nvPicPr>
        <xdr:cNvPr id="17" name="Picture 16" descr="page37image21705728">
          <a:extLst>
            <a:ext uri="{FF2B5EF4-FFF2-40B4-BE49-F238E27FC236}">
              <a16:creationId xmlns:a16="http://schemas.microsoft.com/office/drawing/2014/main" id="{EE2D9878-3DAF-24E2-2E4F-25744581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762000</xdr:colOff>
      <xdr:row>4</xdr:row>
      <xdr:rowOff>0</xdr:rowOff>
    </xdr:from>
    <xdr:to>
      <xdr:col>16</xdr:col>
      <xdr:colOff>279400</xdr:colOff>
      <xdr:row>4</xdr:row>
      <xdr:rowOff>0</xdr:rowOff>
    </xdr:to>
    <xdr:pic>
      <xdr:nvPicPr>
        <xdr:cNvPr id="18" name="Picture 17" descr="page37image21706560">
          <a:extLst>
            <a:ext uri="{FF2B5EF4-FFF2-40B4-BE49-F238E27FC236}">
              <a16:creationId xmlns:a16="http://schemas.microsoft.com/office/drawing/2014/main" id="{AE04456E-7090-B913-2443-D8CB8C9A1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292100</xdr:colOff>
      <xdr:row>4</xdr:row>
      <xdr:rowOff>0</xdr:rowOff>
    </xdr:from>
    <xdr:to>
      <xdr:col>17</xdr:col>
      <xdr:colOff>622300</xdr:colOff>
      <xdr:row>4</xdr:row>
      <xdr:rowOff>0</xdr:rowOff>
    </xdr:to>
    <xdr:pic>
      <xdr:nvPicPr>
        <xdr:cNvPr id="19" name="Picture 18" descr="page37image21704896">
          <a:extLst>
            <a:ext uri="{FF2B5EF4-FFF2-40B4-BE49-F238E27FC236}">
              <a16:creationId xmlns:a16="http://schemas.microsoft.com/office/drawing/2014/main" id="{0A0ACDED-E8F0-CE85-E5B6-007C86E0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9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635000</xdr:colOff>
      <xdr:row>4</xdr:row>
      <xdr:rowOff>0</xdr:rowOff>
    </xdr:from>
    <xdr:to>
      <xdr:col>18</xdr:col>
      <xdr:colOff>749300</xdr:colOff>
      <xdr:row>4</xdr:row>
      <xdr:rowOff>0</xdr:rowOff>
    </xdr:to>
    <xdr:pic>
      <xdr:nvPicPr>
        <xdr:cNvPr id="20" name="Picture 19" descr="page37image21736832">
          <a:extLst>
            <a:ext uri="{FF2B5EF4-FFF2-40B4-BE49-F238E27FC236}">
              <a16:creationId xmlns:a16="http://schemas.microsoft.com/office/drawing/2014/main" id="{67566F4D-FEEC-57B2-DABD-60C1A253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762000</xdr:colOff>
      <xdr:row>4</xdr:row>
      <xdr:rowOff>0</xdr:rowOff>
    </xdr:from>
    <xdr:to>
      <xdr:col>20</xdr:col>
      <xdr:colOff>50800</xdr:colOff>
      <xdr:row>4</xdr:row>
      <xdr:rowOff>0</xdr:rowOff>
    </xdr:to>
    <xdr:pic>
      <xdr:nvPicPr>
        <xdr:cNvPr id="21" name="Picture 20" descr="page37image21731424">
          <a:extLst>
            <a:ext uri="{FF2B5EF4-FFF2-40B4-BE49-F238E27FC236}">
              <a16:creationId xmlns:a16="http://schemas.microsoft.com/office/drawing/2014/main" id="{24A55160-4EF2-1028-6224-D1B09B45E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63500</xdr:colOff>
      <xdr:row>4</xdr:row>
      <xdr:rowOff>0</xdr:rowOff>
    </xdr:from>
    <xdr:to>
      <xdr:col>21</xdr:col>
      <xdr:colOff>495300</xdr:colOff>
      <xdr:row>4</xdr:row>
      <xdr:rowOff>0</xdr:rowOff>
    </xdr:to>
    <xdr:pic>
      <xdr:nvPicPr>
        <xdr:cNvPr id="22" name="Picture 21" descr="page37image21729344">
          <a:extLst>
            <a:ext uri="{FF2B5EF4-FFF2-40B4-BE49-F238E27FC236}">
              <a16:creationId xmlns:a16="http://schemas.microsoft.com/office/drawing/2014/main" id="{FE1ADB9D-26BE-E784-4F6B-0B0778310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508000</xdr:colOff>
      <xdr:row>4</xdr:row>
      <xdr:rowOff>0</xdr:rowOff>
    </xdr:from>
    <xdr:to>
      <xdr:col>23</xdr:col>
      <xdr:colOff>25400</xdr:colOff>
      <xdr:row>4</xdr:row>
      <xdr:rowOff>0</xdr:rowOff>
    </xdr:to>
    <xdr:pic>
      <xdr:nvPicPr>
        <xdr:cNvPr id="23" name="Picture 22" descr="page37image21566544">
          <a:extLst>
            <a:ext uri="{FF2B5EF4-FFF2-40B4-BE49-F238E27FC236}">
              <a16:creationId xmlns:a16="http://schemas.microsoft.com/office/drawing/2014/main" id="{65B9AC49-195F-4B42-3CE4-0403C5486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</xdr:colOff>
      <xdr:row>4</xdr:row>
      <xdr:rowOff>0</xdr:rowOff>
    </xdr:from>
    <xdr:to>
      <xdr:col>24</xdr:col>
      <xdr:colOff>368300</xdr:colOff>
      <xdr:row>4</xdr:row>
      <xdr:rowOff>0</xdr:rowOff>
    </xdr:to>
    <xdr:pic>
      <xdr:nvPicPr>
        <xdr:cNvPr id="24" name="Picture 23" descr="page37image21569248">
          <a:extLst>
            <a:ext uri="{FF2B5EF4-FFF2-40B4-BE49-F238E27FC236}">
              <a16:creationId xmlns:a16="http://schemas.microsoft.com/office/drawing/2014/main" id="{6872B104-5F32-FFA8-439A-C7E97268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4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381000</xdr:colOff>
      <xdr:row>4</xdr:row>
      <xdr:rowOff>0</xdr:rowOff>
    </xdr:from>
    <xdr:to>
      <xdr:col>25</xdr:col>
      <xdr:colOff>495300</xdr:colOff>
      <xdr:row>4</xdr:row>
      <xdr:rowOff>0</xdr:rowOff>
    </xdr:to>
    <xdr:pic>
      <xdr:nvPicPr>
        <xdr:cNvPr id="25" name="Picture 24" descr="page37image21566128">
          <a:extLst>
            <a:ext uri="{FF2B5EF4-FFF2-40B4-BE49-F238E27FC236}">
              <a16:creationId xmlns:a16="http://schemas.microsoft.com/office/drawing/2014/main" id="{18B421D8-71A7-54B7-E5EA-510B9C2D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508000</xdr:colOff>
      <xdr:row>4</xdr:row>
      <xdr:rowOff>0</xdr:rowOff>
    </xdr:from>
    <xdr:to>
      <xdr:col>26</xdr:col>
      <xdr:colOff>622300</xdr:colOff>
      <xdr:row>4</xdr:row>
      <xdr:rowOff>0</xdr:rowOff>
    </xdr:to>
    <xdr:pic>
      <xdr:nvPicPr>
        <xdr:cNvPr id="26" name="Picture 25" descr="page37image21565920">
          <a:extLst>
            <a:ext uri="{FF2B5EF4-FFF2-40B4-BE49-F238E27FC236}">
              <a16:creationId xmlns:a16="http://schemas.microsoft.com/office/drawing/2014/main" id="{FF62BE44-2E5E-AF40-FA7C-FC6C14FD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635000</xdr:colOff>
      <xdr:row>4</xdr:row>
      <xdr:rowOff>0</xdr:rowOff>
    </xdr:from>
    <xdr:to>
      <xdr:col>28</xdr:col>
      <xdr:colOff>241300</xdr:colOff>
      <xdr:row>4</xdr:row>
      <xdr:rowOff>0</xdr:rowOff>
    </xdr:to>
    <xdr:pic>
      <xdr:nvPicPr>
        <xdr:cNvPr id="27" name="Picture 26" descr="page37image21565712">
          <a:extLst>
            <a:ext uri="{FF2B5EF4-FFF2-40B4-BE49-F238E27FC236}">
              <a16:creationId xmlns:a16="http://schemas.microsoft.com/office/drawing/2014/main" id="{E1A9F0B8-35BB-F52A-9336-7BE724B8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254000</xdr:colOff>
      <xdr:row>4</xdr:row>
      <xdr:rowOff>0</xdr:rowOff>
    </xdr:from>
    <xdr:to>
      <xdr:col>29</xdr:col>
      <xdr:colOff>596900</xdr:colOff>
      <xdr:row>4</xdr:row>
      <xdr:rowOff>0</xdr:rowOff>
    </xdr:to>
    <xdr:pic>
      <xdr:nvPicPr>
        <xdr:cNvPr id="28" name="Picture 27" descr="page37image21566336">
          <a:extLst>
            <a:ext uri="{FF2B5EF4-FFF2-40B4-BE49-F238E27FC236}">
              <a16:creationId xmlns:a16="http://schemas.microsoft.com/office/drawing/2014/main" id="{740D61F2-C259-8DE2-8435-B9103671B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97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609600</xdr:colOff>
      <xdr:row>4</xdr:row>
      <xdr:rowOff>0</xdr:rowOff>
    </xdr:from>
    <xdr:to>
      <xdr:col>31</xdr:col>
      <xdr:colOff>114300</xdr:colOff>
      <xdr:row>4</xdr:row>
      <xdr:rowOff>0</xdr:rowOff>
    </xdr:to>
    <xdr:pic>
      <xdr:nvPicPr>
        <xdr:cNvPr id="29" name="Picture 28" descr="page37image21590208">
          <a:extLst>
            <a:ext uri="{FF2B5EF4-FFF2-40B4-BE49-F238E27FC236}">
              <a16:creationId xmlns:a16="http://schemas.microsoft.com/office/drawing/2014/main" id="{15B2D77C-EEF8-0160-9A86-E0A6CDFC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8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127000</xdr:colOff>
      <xdr:row>4</xdr:row>
      <xdr:rowOff>0</xdr:rowOff>
    </xdr:from>
    <xdr:to>
      <xdr:col>32</xdr:col>
      <xdr:colOff>241300</xdr:colOff>
      <xdr:row>4</xdr:row>
      <xdr:rowOff>0</xdr:rowOff>
    </xdr:to>
    <xdr:pic>
      <xdr:nvPicPr>
        <xdr:cNvPr id="30" name="Picture 29" descr="page37image21587296">
          <a:extLst>
            <a:ext uri="{FF2B5EF4-FFF2-40B4-BE49-F238E27FC236}">
              <a16:creationId xmlns:a16="http://schemas.microsoft.com/office/drawing/2014/main" id="{B9456B51-DF50-1BFD-99AD-698BBAD1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254000</xdr:colOff>
      <xdr:row>4</xdr:row>
      <xdr:rowOff>0</xdr:rowOff>
    </xdr:from>
    <xdr:to>
      <xdr:col>33</xdr:col>
      <xdr:colOff>368300</xdr:colOff>
      <xdr:row>4</xdr:row>
      <xdr:rowOff>0</xdr:rowOff>
    </xdr:to>
    <xdr:pic>
      <xdr:nvPicPr>
        <xdr:cNvPr id="31" name="Picture 30" descr="page37image21590000">
          <a:extLst>
            <a:ext uri="{FF2B5EF4-FFF2-40B4-BE49-F238E27FC236}">
              <a16:creationId xmlns:a16="http://schemas.microsoft.com/office/drawing/2014/main" id="{CFC1438B-F5E2-0592-186D-4F49A14A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381000</xdr:colOff>
      <xdr:row>4</xdr:row>
      <xdr:rowOff>0</xdr:rowOff>
    </xdr:from>
    <xdr:to>
      <xdr:col>34</xdr:col>
      <xdr:colOff>812800</xdr:colOff>
      <xdr:row>4</xdr:row>
      <xdr:rowOff>0</xdr:rowOff>
    </xdr:to>
    <xdr:pic>
      <xdr:nvPicPr>
        <xdr:cNvPr id="32" name="Picture 31" descr="page37image21583760">
          <a:extLst>
            <a:ext uri="{FF2B5EF4-FFF2-40B4-BE49-F238E27FC236}">
              <a16:creationId xmlns:a16="http://schemas.microsoft.com/office/drawing/2014/main" id="{3BD9902A-A5D4-249A-E80A-F9D203501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36</xdr:col>
      <xdr:colOff>342900</xdr:colOff>
      <xdr:row>4</xdr:row>
      <xdr:rowOff>0</xdr:rowOff>
    </xdr:to>
    <xdr:pic>
      <xdr:nvPicPr>
        <xdr:cNvPr id="33" name="Picture 32" descr="page37image21586672">
          <a:extLst>
            <a:ext uri="{FF2B5EF4-FFF2-40B4-BE49-F238E27FC236}">
              <a16:creationId xmlns:a16="http://schemas.microsoft.com/office/drawing/2014/main" id="{C9B60E47-74E0-0157-04D9-EB391485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4</xdr:row>
      <xdr:rowOff>0</xdr:rowOff>
    </xdr:from>
    <xdr:to>
      <xdr:col>37</xdr:col>
      <xdr:colOff>685800</xdr:colOff>
      <xdr:row>4</xdr:row>
      <xdr:rowOff>0</xdr:rowOff>
    </xdr:to>
    <xdr:pic>
      <xdr:nvPicPr>
        <xdr:cNvPr id="34" name="Picture 33" descr="page37image21593328">
          <a:extLst>
            <a:ext uri="{FF2B5EF4-FFF2-40B4-BE49-F238E27FC236}">
              <a16:creationId xmlns:a16="http://schemas.microsoft.com/office/drawing/2014/main" id="{7F68DEC9-5BA1-5F8B-C007-754AA578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03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698500</xdr:colOff>
      <xdr:row>4</xdr:row>
      <xdr:rowOff>0</xdr:rowOff>
    </xdr:from>
    <xdr:to>
      <xdr:col>38</xdr:col>
      <xdr:colOff>812800</xdr:colOff>
      <xdr:row>4</xdr:row>
      <xdr:rowOff>0</xdr:rowOff>
    </xdr:to>
    <xdr:pic>
      <xdr:nvPicPr>
        <xdr:cNvPr id="35" name="Picture 34" descr="page37image21593744">
          <a:extLst>
            <a:ext uri="{FF2B5EF4-FFF2-40B4-BE49-F238E27FC236}">
              <a16:creationId xmlns:a16="http://schemas.microsoft.com/office/drawing/2014/main" id="{CE17E98A-6E0B-BBF4-914C-FFE1FA46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40</xdr:col>
      <xdr:colOff>114300</xdr:colOff>
      <xdr:row>4</xdr:row>
      <xdr:rowOff>0</xdr:rowOff>
    </xdr:to>
    <xdr:pic>
      <xdr:nvPicPr>
        <xdr:cNvPr id="36" name="Picture 35" descr="page37image21844448">
          <a:extLst>
            <a:ext uri="{FF2B5EF4-FFF2-40B4-BE49-F238E27FC236}">
              <a16:creationId xmlns:a16="http://schemas.microsoft.com/office/drawing/2014/main" id="{56845E1D-B17C-02A8-F00A-180F9D147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127000</xdr:colOff>
      <xdr:row>4</xdr:row>
      <xdr:rowOff>0</xdr:rowOff>
    </xdr:from>
    <xdr:to>
      <xdr:col>41</xdr:col>
      <xdr:colOff>558800</xdr:colOff>
      <xdr:row>4</xdr:row>
      <xdr:rowOff>0</xdr:rowOff>
    </xdr:to>
    <xdr:pic>
      <xdr:nvPicPr>
        <xdr:cNvPr id="37" name="Picture 36" descr="page37image21845072">
          <a:extLst>
            <a:ext uri="{FF2B5EF4-FFF2-40B4-BE49-F238E27FC236}">
              <a16:creationId xmlns:a16="http://schemas.microsoft.com/office/drawing/2014/main" id="{8D730896-AF8E-021E-A58A-7D51C0EB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571500</xdr:colOff>
      <xdr:row>4</xdr:row>
      <xdr:rowOff>0</xdr:rowOff>
    </xdr:from>
    <xdr:to>
      <xdr:col>43</xdr:col>
      <xdr:colOff>88900</xdr:colOff>
      <xdr:row>4</xdr:row>
      <xdr:rowOff>0</xdr:rowOff>
    </xdr:to>
    <xdr:pic>
      <xdr:nvPicPr>
        <xdr:cNvPr id="38" name="Picture 37" descr="page37image21844864">
          <a:extLst>
            <a:ext uri="{FF2B5EF4-FFF2-40B4-BE49-F238E27FC236}">
              <a16:creationId xmlns:a16="http://schemas.microsoft.com/office/drawing/2014/main" id="{40FF14A3-FAD5-DA3C-7545-7626DB73B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6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101600</xdr:colOff>
      <xdr:row>4</xdr:row>
      <xdr:rowOff>0</xdr:rowOff>
    </xdr:from>
    <xdr:to>
      <xdr:col>44</xdr:col>
      <xdr:colOff>431800</xdr:colOff>
      <xdr:row>4</xdr:row>
      <xdr:rowOff>0</xdr:rowOff>
    </xdr:to>
    <xdr:pic>
      <xdr:nvPicPr>
        <xdr:cNvPr id="39" name="Picture 38" descr="page37image21845280">
          <a:extLst>
            <a:ext uri="{FF2B5EF4-FFF2-40B4-BE49-F238E27FC236}">
              <a16:creationId xmlns:a16="http://schemas.microsoft.com/office/drawing/2014/main" id="{718741D2-D44A-37CF-1115-A2F694A5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27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444500</xdr:colOff>
      <xdr:row>4</xdr:row>
      <xdr:rowOff>0</xdr:rowOff>
    </xdr:from>
    <xdr:to>
      <xdr:col>45</xdr:col>
      <xdr:colOff>558800</xdr:colOff>
      <xdr:row>4</xdr:row>
      <xdr:rowOff>0</xdr:rowOff>
    </xdr:to>
    <xdr:pic>
      <xdr:nvPicPr>
        <xdr:cNvPr id="40" name="Picture 39" descr="page37image21840288">
          <a:extLst>
            <a:ext uri="{FF2B5EF4-FFF2-40B4-BE49-F238E27FC236}">
              <a16:creationId xmlns:a16="http://schemas.microsoft.com/office/drawing/2014/main" id="{9F4CD8C4-042E-7DCD-C751-26A4EC4E2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571500</xdr:colOff>
      <xdr:row>4</xdr:row>
      <xdr:rowOff>0</xdr:rowOff>
    </xdr:from>
    <xdr:to>
      <xdr:col>46</xdr:col>
      <xdr:colOff>685800</xdr:colOff>
      <xdr:row>4</xdr:row>
      <xdr:rowOff>0</xdr:rowOff>
    </xdr:to>
    <xdr:pic>
      <xdr:nvPicPr>
        <xdr:cNvPr id="41" name="Picture 40" descr="page37image21849232">
          <a:extLst>
            <a:ext uri="{FF2B5EF4-FFF2-40B4-BE49-F238E27FC236}">
              <a16:creationId xmlns:a16="http://schemas.microsoft.com/office/drawing/2014/main" id="{EAFB03A4-FA99-D971-4568-8E391437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698500</xdr:colOff>
      <xdr:row>4</xdr:row>
      <xdr:rowOff>0</xdr:rowOff>
    </xdr:from>
    <xdr:to>
      <xdr:col>48</xdr:col>
      <xdr:colOff>304800</xdr:colOff>
      <xdr:row>4</xdr:row>
      <xdr:rowOff>0</xdr:rowOff>
    </xdr:to>
    <xdr:pic>
      <xdr:nvPicPr>
        <xdr:cNvPr id="42" name="Picture 41" descr="page37image21845488">
          <a:extLst>
            <a:ext uri="{FF2B5EF4-FFF2-40B4-BE49-F238E27FC236}">
              <a16:creationId xmlns:a16="http://schemas.microsoft.com/office/drawing/2014/main" id="{14C2CE93-E985-6A78-F366-49D401B3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317500</xdr:colOff>
      <xdr:row>4</xdr:row>
      <xdr:rowOff>0</xdr:rowOff>
    </xdr:from>
    <xdr:to>
      <xdr:col>49</xdr:col>
      <xdr:colOff>660400</xdr:colOff>
      <xdr:row>4</xdr:row>
      <xdr:rowOff>0</xdr:rowOff>
    </xdr:to>
    <xdr:pic>
      <xdr:nvPicPr>
        <xdr:cNvPr id="43" name="Picture 42" descr="page37image21849440">
          <a:extLst>
            <a:ext uri="{FF2B5EF4-FFF2-40B4-BE49-F238E27FC236}">
              <a16:creationId xmlns:a16="http://schemas.microsoft.com/office/drawing/2014/main" id="{E42F0ECB-A0EF-D582-3FE0-A175947C8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673100</xdr:colOff>
      <xdr:row>4</xdr:row>
      <xdr:rowOff>0</xdr:rowOff>
    </xdr:from>
    <xdr:to>
      <xdr:col>51</xdr:col>
      <xdr:colOff>177800</xdr:colOff>
      <xdr:row>4</xdr:row>
      <xdr:rowOff>0</xdr:rowOff>
    </xdr:to>
    <xdr:pic>
      <xdr:nvPicPr>
        <xdr:cNvPr id="44" name="Picture 43" descr="page37image21851104">
          <a:extLst>
            <a:ext uri="{FF2B5EF4-FFF2-40B4-BE49-F238E27FC236}">
              <a16:creationId xmlns:a16="http://schemas.microsoft.com/office/drawing/2014/main" id="{17701A90-0405-7870-ACCB-2328B373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52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190500</xdr:colOff>
      <xdr:row>4</xdr:row>
      <xdr:rowOff>0</xdr:rowOff>
    </xdr:from>
    <xdr:to>
      <xdr:col>52</xdr:col>
      <xdr:colOff>304800</xdr:colOff>
      <xdr:row>4</xdr:row>
      <xdr:rowOff>0</xdr:rowOff>
    </xdr:to>
    <xdr:pic>
      <xdr:nvPicPr>
        <xdr:cNvPr id="45" name="Picture 44" descr="page37image21847776">
          <a:extLst>
            <a:ext uri="{FF2B5EF4-FFF2-40B4-BE49-F238E27FC236}">
              <a16:creationId xmlns:a16="http://schemas.microsoft.com/office/drawing/2014/main" id="{1CDBB00A-3F74-B140-EF24-59E6D9D6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317500</xdr:colOff>
      <xdr:row>4</xdr:row>
      <xdr:rowOff>0</xdr:rowOff>
    </xdr:from>
    <xdr:to>
      <xdr:col>53</xdr:col>
      <xdr:colOff>431800</xdr:colOff>
      <xdr:row>4</xdr:row>
      <xdr:rowOff>0</xdr:rowOff>
    </xdr:to>
    <xdr:pic>
      <xdr:nvPicPr>
        <xdr:cNvPr id="46" name="Picture 45" descr="page37image21848192">
          <a:extLst>
            <a:ext uri="{FF2B5EF4-FFF2-40B4-BE49-F238E27FC236}">
              <a16:creationId xmlns:a16="http://schemas.microsoft.com/office/drawing/2014/main" id="{DBD7B9FF-F163-0E98-FF26-4FE3A017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444500</xdr:colOff>
      <xdr:row>4</xdr:row>
      <xdr:rowOff>0</xdr:rowOff>
    </xdr:from>
    <xdr:to>
      <xdr:col>55</xdr:col>
      <xdr:colOff>50800</xdr:colOff>
      <xdr:row>4</xdr:row>
      <xdr:rowOff>0</xdr:rowOff>
    </xdr:to>
    <xdr:pic>
      <xdr:nvPicPr>
        <xdr:cNvPr id="47" name="Picture 46" descr="page37image21848816">
          <a:extLst>
            <a:ext uri="{FF2B5EF4-FFF2-40B4-BE49-F238E27FC236}">
              <a16:creationId xmlns:a16="http://schemas.microsoft.com/office/drawing/2014/main" id="{B941F06F-D02E-22A0-B363-211405DB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63500</xdr:colOff>
      <xdr:row>4</xdr:row>
      <xdr:rowOff>0</xdr:rowOff>
    </xdr:from>
    <xdr:to>
      <xdr:col>56</xdr:col>
      <xdr:colOff>406400</xdr:colOff>
      <xdr:row>4</xdr:row>
      <xdr:rowOff>0</xdr:rowOff>
    </xdr:to>
    <xdr:pic>
      <xdr:nvPicPr>
        <xdr:cNvPr id="48" name="Picture 47" descr="page37image21846320">
          <a:extLst>
            <a:ext uri="{FF2B5EF4-FFF2-40B4-BE49-F238E27FC236}">
              <a16:creationId xmlns:a16="http://schemas.microsoft.com/office/drawing/2014/main" id="{ED9BAEA9-1B5E-70B5-B83E-C0E3EE1F7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419100</xdr:colOff>
      <xdr:row>4</xdr:row>
      <xdr:rowOff>0</xdr:rowOff>
    </xdr:from>
    <xdr:to>
      <xdr:col>57</xdr:col>
      <xdr:colOff>749300</xdr:colOff>
      <xdr:row>4</xdr:row>
      <xdr:rowOff>0</xdr:rowOff>
    </xdr:to>
    <xdr:pic>
      <xdr:nvPicPr>
        <xdr:cNvPr id="49" name="Picture 48" descr="page37image21848608">
          <a:extLst>
            <a:ext uri="{FF2B5EF4-FFF2-40B4-BE49-F238E27FC236}">
              <a16:creationId xmlns:a16="http://schemas.microsoft.com/office/drawing/2014/main" id="{30A11DCC-2AD7-811E-8146-700662C0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76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762000</xdr:colOff>
      <xdr:row>4</xdr:row>
      <xdr:rowOff>0</xdr:rowOff>
    </xdr:from>
    <xdr:to>
      <xdr:col>59</xdr:col>
      <xdr:colOff>50800</xdr:colOff>
      <xdr:row>4</xdr:row>
      <xdr:rowOff>0</xdr:rowOff>
    </xdr:to>
    <xdr:pic>
      <xdr:nvPicPr>
        <xdr:cNvPr id="50" name="Picture 49" descr="page37image21846944">
          <a:extLst>
            <a:ext uri="{FF2B5EF4-FFF2-40B4-BE49-F238E27FC236}">
              <a16:creationId xmlns:a16="http://schemas.microsoft.com/office/drawing/2014/main" id="{AEDEC96A-FF4C-AD87-8579-6AFF4DB6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63500</xdr:colOff>
      <xdr:row>4</xdr:row>
      <xdr:rowOff>0</xdr:rowOff>
    </xdr:from>
    <xdr:to>
      <xdr:col>60</xdr:col>
      <xdr:colOff>177800</xdr:colOff>
      <xdr:row>4</xdr:row>
      <xdr:rowOff>0</xdr:rowOff>
    </xdr:to>
    <xdr:pic>
      <xdr:nvPicPr>
        <xdr:cNvPr id="51" name="Picture 50" descr="page37image21846736">
          <a:extLst>
            <a:ext uri="{FF2B5EF4-FFF2-40B4-BE49-F238E27FC236}">
              <a16:creationId xmlns:a16="http://schemas.microsoft.com/office/drawing/2014/main" id="{A66532E2-E6C1-998E-C25B-52DF8036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190500</xdr:colOff>
      <xdr:row>4</xdr:row>
      <xdr:rowOff>0</xdr:rowOff>
    </xdr:from>
    <xdr:to>
      <xdr:col>61</xdr:col>
      <xdr:colOff>622300</xdr:colOff>
      <xdr:row>4</xdr:row>
      <xdr:rowOff>0</xdr:rowOff>
    </xdr:to>
    <xdr:pic>
      <xdr:nvPicPr>
        <xdr:cNvPr id="52" name="Picture 51" descr="page37image21847360">
          <a:extLst>
            <a:ext uri="{FF2B5EF4-FFF2-40B4-BE49-F238E27FC236}">
              <a16:creationId xmlns:a16="http://schemas.microsoft.com/office/drawing/2014/main" id="{D3CE0C94-ACD0-E316-7F33-B78948FE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ssex.box.com/s/m5jemntpxr5kum9iyju5kg9x8a85g6hn" TargetMode="External"/><Relationship Id="rId2" Type="http://schemas.openxmlformats.org/officeDocument/2006/relationships/hyperlink" Target="https://docs.google.com/spreadsheets/d/1-4X5CYglfwpnZRtNhT1nxf4UWDDVbgFydXud8nqxDfI/edit?usp=sharing" TargetMode="External"/><Relationship Id="rId1" Type="http://schemas.openxmlformats.org/officeDocument/2006/relationships/hyperlink" Target="https://www.uss.co.uk/about-us/valuation-and-funding/our-valuations" TargetMode="External"/><Relationship Id="rId4" Type="http://schemas.openxmlformats.org/officeDocument/2006/relationships/hyperlink" Target="https://github.com/SussexUCU/USS/blob/main/docs/dashboard/2020_04_MonitoringDashboard_30April2020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.j.grant@sussex.ac.uk" TargetMode="External"/><Relationship Id="rId1" Type="http://schemas.openxmlformats.org/officeDocument/2006/relationships/hyperlink" Target="https://automeris.io/WebPlotDigitizer/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657B-5157-F64C-A5B3-8316A01D25F2}">
  <sheetPr>
    <tabColor rgb="FF7030A0"/>
  </sheetPr>
  <dimension ref="A1:AH33"/>
  <sheetViews>
    <sheetView workbookViewId="0">
      <selection activeCell="R25" sqref="R25"/>
    </sheetView>
  </sheetViews>
  <sheetFormatPr baseColWidth="10" defaultRowHeight="13"/>
  <cols>
    <col min="2" max="3" width="10.83203125" style="7"/>
    <col min="16" max="16" width="11.6640625" bestFit="1" customWidth="1"/>
    <col min="17" max="17" width="11" bestFit="1" customWidth="1"/>
  </cols>
  <sheetData>
    <row r="1" spans="1:34" s="38" customFormat="1" ht="42">
      <c r="A1" s="52" t="s">
        <v>0</v>
      </c>
      <c r="B1" s="80" t="s">
        <v>24</v>
      </c>
      <c r="C1" s="80" t="s">
        <v>45</v>
      </c>
      <c r="D1" s="80" t="s">
        <v>9</v>
      </c>
      <c r="E1" s="80" t="s">
        <v>49</v>
      </c>
      <c r="F1" s="80" t="s">
        <v>89</v>
      </c>
      <c r="G1" s="80" t="s">
        <v>92</v>
      </c>
      <c r="H1" s="80" t="s">
        <v>93</v>
      </c>
      <c r="I1" s="80" t="s">
        <v>89</v>
      </c>
      <c r="J1" s="80"/>
      <c r="K1" s="52" t="s">
        <v>36</v>
      </c>
      <c r="P1" s="52" t="s">
        <v>37</v>
      </c>
      <c r="T1" s="52" t="s">
        <v>50</v>
      </c>
      <c r="V1" s="52" t="s">
        <v>90</v>
      </c>
      <c r="W1" s="52" t="s">
        <v>91</v>
      </c>
      <c r="AA1"/>
      <c r="AB1"/>
      <c r="AF1" s="52" t="s">
        <v>94</v>
      </c>
    </row>
    <row r="2" spans="1:34" ht="18">
      <c r="A2" s="55">
        <v>41729</v>
      </c>
      <c r="B2" s="62">
        <v>3.3468999999999999E-2</v>
      </c>
      <c r="C2" s="56">
        <v>0.22500000000000001</v>
      </c>
      <c r="D2" s="61">
        <v>46.9</v>
      </c>
      <c r="E2" s="14">
        <f>C2*$T$2</f>
        <v>2.25</v>
      </c>
      <c r="F2" s="14"/>
      <c r="G2" s="10">
        <f>D2*AH5</f>
        <v>62.44581787777107</v>
      </c>
      <c r="H2" s="10">
        <f>LN(G2)</f>
        <v>4.1342992667994753</v>
      </c>
      <c r="I2" s="10"/>
      <c r="J2" s="10"/>
      <c r="K2" s="9" t="s">
        <v>38</v>
      </c>
      <c r="P2" s="9" t="s">
        <v>41</v>
      </c>
      <c r="T2">
        <v>10</v>
      </c>
      <c r="V2" s="81">
        <v>2011</v>
      </c>
      <c r="W2" s="81">
        <v>3.8</v>
      </c>
      <c r="X2">
        <f>1+W2/100</f>
        <v>1.038</v>
      </c>
      <c r="Y2" s="45">
        <f>PRODUCT(X2:$X$13)</f>
        <v>1.3370637302421375</v>
      </c>
      <c r="AA2" s="82">
        <v>2011</v>
      </c>
      <c r="AB2" s="82">
        <v>4.5</v>
      </c>
      <c r="AC2">
        <f>1+AB2/100</f>
        <v>1.0449999999999999</v>
      </c>
      <c r="AD2" s="45">
        <f>PRODUCT(AC3:AC$14)</f>
        <v>1.3700318131081728</v>
      </c>
      <c r="AF2" s="76">
        <v>5.1999999999999998E-2</v>
      </c>
      <c r="AG2" s="76">
        <f>1+AF2</f>
        <v>1.052</v>
      </c>
      <c r="AH2" s="45">
        <f>PRODUCT(AG3:AG$14)</f>
        <v>1.4046305033937252</v>
      </c>
    </row>
    <row r="3" spans="1:34" ht="18">
      <c r="A3" s="55">
        <v>43190</v>
      </c>
      <c r="B3" s="62">
        <v>1.8331E-2</v>
      </c>
      <c r="C3" s="56">
        <v>0.28699999999999998</v>
      </c>
      <c r="D3" s="61">
        <v>67.3</v>
      </c>
      <c r="E3" s="14">
        <f t="shared" ref="E3:E6" si="0">C3*$T$2</f>
        <v>2.8699999999999997</v>
      </c>
      <c r="F3" s="14"/>
      <c r="G3" s="10">
        <f>D3*AH9</f>
        <v>84.201831148566043</v>
      </c>
      <c r="H3" s="10">
        <f t="shared" ref="H3:H6" si="1">LN(G3)</f>
        <v>4.4332166686194778</v>
      </c>
      <c r="I3" s="10"/>
      <c r="J3" s="10"/>
      <c r="K3" s="9" t="s">
        <v>38</v>
      </c>
      <c r="P3" s="9" t="s">
        <v>40</v>
      </c>
      <c r="V3" s="81">
        <v>2012</v>
      </c>
      <c r="W3" s="81">
        <v>2.6</v>
      </c>
      <c r="X3">
        <f t="shared" ref="X3:X13" si="2">1+W3/100</f>
        <v>1.026</v>
      </c>
      <c r="Y3" s="45">
        <f>PRODUCT(X3:$X$13)</f>
        <v>1.2881153470540825</v>
      </c>
      <c r="AA3" s="82">
        <v>2012</v>
      </c>
      <c r="AB3" s="82">
        <v>2.8</v>
      </c>
      <c r="AC3">
        <f t="shared" ref="AC3:AC14" si="3">1+AB3/100</f>
        <v>1.028</v>
      </c>
      <c r="AD3" s="45">
        <f>PRODUCT(AC4:AC$14)</f>
        <v>1.3327157715060043</v>
      </c>
      <c r="AF3" s="76">
        <v>2.1999999999999999E-2</v>
      </c>
      <c r="AG3" s="76">
        <f t="shared" ref="AG3:AG14" si="4">1+AF3</f>
        <v>1.022</v>
      </c>
      <c r="AH3" s="45">
        <f>PRODUCT(AG4:AG$14)</f>
        <v>1.3743938389371091</v>
      </c>
    </row>
    <row r="4" spans="1:34" ht="18">
      <c r="A4" s="55">
        <v>43921</v>
      </c>
      <c r="B4" s="62">
        <v>7.0000000000000001E-3</v>
      </c>
      <c r="C4" s="56">
        <v>0.37</v>
      </c>
      <c r="D4" s="61">
        <v>80.599999999999994</v>
      </c>
      <c r="E4" s="14">
        <f t="shared" si="0"/>
        <v>3.7</v>
      </c>
      <c r="F4" s="14"/>
      <c r="G4" s="10">
        <f>D4*AH11</f>
        <v>98.663041448399994</v>
      </c>
      <c r="H4" s="10">
        <f t="shared" si="1"/>
        <v>4.5917104229039172</v>
      </c>
      <c r="I4" s="10"/>
      <c r="J4" s="10"/>
      <c r="K4" s="9" t="s">
        <v>39</v>
      </c>
      <c r="P4" s="9" t="s">
        <v>47</v>
      </c>
      <c r="V4" s="81">
        <v>2013</v>
      </c>
      <c r="W4" s="81">
        <v>2.2999999999999998</v>
      </c>
      <c r="X4">
        <f t="shared" si="2"/>
        <v>1.0229999999999999</v>
      </c>
      <c r="Y4" s="45">
        <f>PRODUCT(X4:$X$13)</f>
        <v>1.2554730478109963</v>
      </c>
      <c r="AA4" s="82">
        <v>2013</v>
      </c>
      <c r="AB4" s="82">
        <v>2.6</v>
      </c>
      <c r="AC4">
        <f t="shared" si="3"/>
        <v>1.026</v>
      </c>
      <c r="AD4" s="45">
        <f>PRODUCT(AC5:AC$14)</f>
        <v>1.298943247081876</v>
      </c>
      <c r="AF4" s="76">
        <v>0.02</v>
      </c>
      <c r="AG4" s="76">
        <f t="shared" si="4"/>
        <v>1.02</v>
      </c>
      <c r="AH4" s="45">
        <f>PRODUCT(AG5:AG$14)</f>
        <v>1.3474449401344202</v>
      </c>
    </row>
    <row r="5" spans="1:34" ht="18">
      <c r="A5" s="55">
        <v>45016</v>
      </c>
      <c r="B5" s="62">
        <v>3.6999999999999998E-2</v>
      </c>
      <c r="C5" s="56">
        <v>0.20599999999999999</v>
      </c>
      <c r="D5" s="61">
        <v>65.7</v>
      </c>
      <c r="E5" s="14">
        <f t="shared" si="0"/>
        <v>2.06</v>
      </c>
      <c r="F5" s="14"/>
      <c r="G5" s="10">
        <f>D5</f>
        <v>65.7</v>
      </c>
      <c r="H5" s="10">
        <f t="shared" si="1"/>
        <v>4.1850989254905651</v>
      </c>
      <c r="I5" s="10"/>
      <c r="J5" s="10"/>
      <c r="K5" s="9" t="s">
        <v>39</v>
      </c>
      <c r="P5" s="9" t="s">
        <v>43</v>
      </c>
      <c r="V5" s="81">
        <v>2014</v>
      </c>
      <c r="W5" s="81">
        <v>1.5</v>
      </c>
      <c r="X5">
        <f t="shared" si="2"/>
        <v>1.0149999999999999</v>
      </c>
      <c r="Y5" s="45">
        <f>PRODUCT(X5:$X$13)</f>
        <v>1.2272463810469176</v>
      </c>
      <c r="AA5" s="82">
        <v>2014</v>
      </c>
      <c r="AB5" s="82">
        <v>1.5</v>
      </c>
      <c r="AC5">
        <f t="shared" si="3"/>
        <v>1.0149999999999999</v>
      </c>
      <c r="AD5" s="45">
        <f>PRODUCT(AC6:AC$14)</f>
        <v>1.2797470414599761</v>
      </c>
      <c r="AF5" s="76">
        <v>1.2E-2</v>
      </c>
      <c r="AG5" s="76">
        <f t="shared" si="4"/>
        <v>1.012</v>
      </c>
      <c r="AH5" s="45">
        <f>PRODUCT(AG6:AG$14)</f>
        <v>1.331467332148637</v>
      </c>
    </row>
    <row r="6" spans="1:34" ht="18">
      <c r="A6" s="60">
        <v>42825</v>
      </c>
      <c r="B6" s="63">
        <v>1.8128999999999999E-2</v>
      </c>
      <c r="C6" s="7">
        <v>0.314</v>
      </c>
      <c r="D6" s="14">
        <v>67.5</v>
      </c>
      <c r="E6" s="14">
        <f t="shared" si="0"/>
        <v>3.14</v>
      </c>
      <c r="F6" s="14"/>
      <c r="G6" s="10">
        <f>D6*AH8</f>
        <v>86.478908900280629</v>
      </c>
      <c r="H6" s="10">
        <f t="shared" si="1"/>
        <v>4.4599005564645964</v>
      </c>
      <c r="I6" s="10"/>
      <c r="J6" s="10"/>
      <c r="K6" s="9" t="s">
        <v>44</v>
      </c>
      <c r="V6" s="81">
        <v>2015</v>
      </c>
      <c r="W6" s="81">
        <v>0.4</v>
      </c>
      <c r="X6">
        <f t="shared" si="2"/>
        <v>1.004</v>
      </c>
      <c r="Y6" s="45">
        <f>PRODUCT(X6:$X$13)</f>
        <v>1.2091097350215934</v>
      </c>
      <c r="AA6" s="82">
        <v>2015</v>
      </c>
      <c r="AB6" s="82">
        <v>0</v>
      </c>
      <c r="AC6">
        <f t="shared" si="3"/>
        <v>1</v>
      </c>
      <c r="AD6" s="45">
        <f>PRODUCT(AC7:AC$14)</f>
        <v>1.2797470414599761</v>
      </c>
      <c r="AF6" s="76">
        <v>-1E-3</v>
      </c>
      <c r="AG6" s="76">
        <f t="shared" si="4"/>
        <v>0.999</v>
      </c>
      <c r="AH6" s="45">
        <f>PRODUCT(AG7:AG$14)</f>
        <v>1.332800132280918</v>
      </c>
    </row>
    <row r="7" spans="1:34" ht="18">
      <c r="A7" s="9" t="s">
        <v>42</v>
      </c>
      <c r="V7" s="81">
        <v>2016</v>
      </c>
      <c r="W7" s="81">
        <v>1</v>
      </c>
      <c r="X7">
        <f t="shared" si="2"/>
        <v>1.01</v>
      </c>
      <c r="Y7" s="45">
        <f>PRODUCT(X7:$X$13)</f>
        <v>1.2042925647625433</v>
      </c>
      <c r="AA7" s="82">
        <v>2016</v>
      </c>
      <c r="AB7" s="82">
        <v>0.7</v>
      </c>
      <c r="AC7">
        <f t="shared" si="3"/>
        <v>1.0069999999999999</v>
      </c>
      <c r="AD7" s="45">
        <f>PRODUCT(AC8:AC$14)</f>
        <v>1.2708510838728662</v>
      </c>
      <c r="AF7" s="76">
        <v>0.01</v>
      </c>
      <c r="AG7" s="76">
        <f t="shared" si="4"/>
        <v>1.01</v>
      </c>
      <c r="AH7" s="45">
        <f>PRODUCT(AG8:AG$14)</f>
        <v>1.3196040913672453</v>
      </c>
    </row>
    <row r="8" spans="1:34" ht="18">
      <c r="A8" s="9" t="s">
        <v>26</v>
      </c>
      <c r="V8" s="81">
        <v>2017</v>
      </c>
      <c r="W8" s="81">
        <v>2.6</v>
      </c>
      <c r="X8">
        <f t="shared" si="2"/>
        <v>1.026</v>
      </c>
      <c r="Y8" s="45">
        <f>PRODUCT(X8:$X$13)</f>
        <v>1.1923688760025182</v>
      </c>
      <c r="AA8" s="82">
        <v>2017</v>
      </c>
      <c r="AB8" s="82">
        <v>2.7</v>
      </c>
      <c r="AC8">
        <f t="shared" si="3"/>
        <v>1.0269999999999999</v>
      </c>
      <c r="AD8" s="45">
        <f>PRODUCT(AC9:AC$14)</f>
        <v>1.2374401985130148</v>
      </c>
      <c r="AF8" s="76">
        <v>0.03</v>
      </c>
      <c r="AG8" s="76">
        <f t="shared" si="4"/>
        <v>1.03</v>
      </c>
      <c r="AH8" s="45">
        <f>PRODUCT(AG9:AG$14)</f>
        <v>1.2811690207448982</v>
      </c>
    </row>
    <row r="9" spans="1:34" ht="18">
      <c r="A9" s="36" t="s">
        <v>25</v>
      </c>
      <c r="P9" s="87" t="s">
        <v>46</v>
      </c>
      <c r="V9" s="81">
        <v>2018</v>
      </c>
      <c r="W9" s="81">
        <v>2.2999999999999998</v>
      </c>
      <c r="X9">
        <f t="shared" si="2"/>
        <v>1.0229999999999999</v>
      </c>
      <c r="Y9" s="45">
        <f>PRODUCT(X9:$X$13)</f>
        <v>1.1621529005872497</v>
      </c>
      <c r="AA9" s="82">
        <v>2018</v>
      </c>
      <c r="AB9" s="82">
        <v>2.5</v>
      </c>
      <c r="AC9">
        <f t="shared" si="3"/>
        <v>1.0249999999999999</v>
      </c>
      <c r="AD9" s="45">
        <f>PRODUCT(AC10:AC$14)</f>
        <v>1.2072587302566</v>
      </c>
      <c r="AF9" s="76">
        <v>2.4E-2</v>
      </c>
      <c r="AG9" s="76">
        <f t="shared" si="4"/>
        <v>1.024</v>
      </c>
      <c r="AH9" s="45">
        <f>PRODUCT(AG10:AG$14)</f>
        <v>1.2511416218211895</v>
      </c>
    </row>
    <row r="10" spans="1:34" ht="18">
      <c r="P10" s="57" t="s">
        <v>32</v>
      </c>
      <c r="Q10" s="57" t="s">
        <v>33</v>
      </c>
      <c r="V10" s="81">
        <v>2019</v>
      </c>
      <c r="W10" s="81">
        <v>1.7</v>
      </c>
      <c r="X10">
        <f t="shared" si="2"/>
        <v>1.0169999999999999</v>
      </c>
      <c r="Y10" s="45">
        <f>PRODUCT(X10:$X$13)</f>
        <v>1.1360243407499997</v>
      </c>
      <c r="AA10" s="82">
        <v>2019</v>
      </c>
      <c r="AB10" s="82">
        <v>1.8</v>
      </c>
      <c r="AC10">
        <f t="shared" si="3"/>
        <v>1.018</v>
      </c>
      <c r="AD10" s="45">
        <f>PRODUCT(AC11:AC$14)</f>
        <v>1.1859123086999999</v>
      </c>
      <c r="AF10" s="76">
        <v>1.7000000000000001E-2</v>
      </c>
      <c r="AG10" s="76">
        <f t="shared" si="4"/>
        <v>1.0169999999999999</v>
      </c>
      <c r="AH10" s="45">
        <f>PRODUCT(AG11:AG$14)</f>
        <v>1.2302277500699998</v>
      </c>
    </row>
    <row r="11" spans="1:34" ht="18">
      <c r="A11" s="9" t="s">
        <v>27</v>
      </c>
      <c r="P11" s="58" cm="1">
        <f t="array" ref="P11:Q15">LINEST(C2:C5,B2:B5,TRUE,TRUE)</f>
        <v>-5.26756328652659</v>
      </c>
      <c r="Q11" s="58">
        <v>0.39815814071231181</v>
      </c>
      <c r="V11" s="81">
        <v>2020</v>
      </c>
      <c r="W11" s="81">
        <v>1</v>
      </c>
      <c r="X11">
        <f t="shared" si="2"/>
        <v>1.01</v>
      </c>
      <c r="Y11" s="45">
        <f>PRODUCT(X11:$X$13)</f>
        <v>1.11703475</v>
      </c>
      <c r="AA11" s="82">
        <v>2020</v>
      </c>
      <c r="AB11" s="82">
        <v>0.9</v>
      </c>
      <c r="AC11">
        <f t="shared" si="3"/>
        <v>1.0089999999999999</v>
      </c>
      <c r="AD11" s="45">
        <f>PRODUCT(AC12:AC$14)</f>
        <v>1.1753343000000001</v>
      </c>
      <c r="AF11" s="76">
        <v>5.0000000000000001E-3</v>
      </c>
      <c r="AG11" s="76">
        <f t="shared" si="4"/>
        <v>1.0049999999999999</v>
      </c>
      <c r="AH11" s="45">
        <f>PRODUCT(AG12:AG$14)</f>
        <v>1.224107214</v>
      </c>
    </row>
    <row r="12" spans="1:34" ht="18">
      <c r="A12" s="36" t="s">
        <v>4</v>
      </c>
      <c r="P12" s="58">
        <v>0.51407944364940783</v>
      </c>
      <c r="Q12" s="58">
        <v>1.3780300843836453E-2</v>
      </c>
      <c r="V12" s="81">
        <v>2021</v>
      </c>
      <c r="W12" s="81">
        <v>2.5</v>
      </c>
      <c r="X12">
        <f t="shared" si="2"/>
        <v>1.0249999999999999</v>
      </c>
      <c r="Y12" s="45">
        <f>PRODUCT(X12:$X$13)</f>
        <v>1.1059749999999999</v>
      </c>
      <c r="AA12" s="82">
        <v>2021</v>
      </c>
      <c r="AB12" s="82">
        <v>2.6</v>
      </c>
      <c r="AC12">
        <f t="shared" si="3"/>
        <v>1.026</v>
      </c>
      <c r="AD12" s="45">
        <f>PRODUCT(AC13:AC$14)</f>
        <v>1.1455500000000001</v>
      </c>
      <c r="AF12" s="76">
        <v>4.2000000000000003E-2</v>
      </c>
      <c r="AG12" s="76">
        <f t="shared" si="4"/>
        <v>1.042</v>
      </c>
      <c r="AH12" s="45">
        <f>PRODUCT(AG13:AG$14)</f>
        <v>1.1747669999999999</v>
      </c>
    </row>
    <row r="13" spans="1:34" ht="18">
      <c r="O13" s="9" t="s">
        <v>34</v>
      </c>
      <c r="P13" s="59">
        <v>0.98130713352376175</v>
      </c>
      <c r="Q13" s="59">
        <v>1.2378425849263885E-2</v>
      </c>
      <c r="R13" s="9" t="s">
        <v>35</v>
      </c>
      <c r="V13" s="81">
        <v>2022</v>
      </c>
      <c r="W13" s="81">
        <v>7.9</v>
      </c>
      <c r="X13">
        <f t="shared" si="2"/>
        <v>1.079</v>
      </c>
      <c r="Y13" s="45">
        <f>PRODUCT(X13:$X$13)</f>
        <v>1.079</v>
      </c>
      <c r="AA13" s="82">
        <v>2022</v>
      </c>
      <c r="AB13" s="82">
        <v>9.1</v>
      </c>
      <c r="AC13">
        <f t="shared" si="3"/>
        <v>1.091</v>
      </c>
      <c r="AD13" s="45">
        <f>PRODUCT(AC14:AC$14)</f>
        <v>1.05</v>
      </c>
      <c r="AF13" s="76">
        <v>0.10100000000000001</v>
      </c>
      <c r="AG13" s="76">
        <f t="shared" si="4"/>
        <v>1.101</v>
      </c>
      <c r="AH13" s="45">
        <f>PRODUCT(AG14:AG$14)</f>
        <v>1.0669999999999999</v>
      </c>
    </row>
    <row r="14" spans="1:34" ht="18">
      <c r="A14" s="9" t="s">
        <v>29</v>
      </c>
      <c r="O14" s="9"/>
      <c r="P14" s="58">
        <v>104.99268635670944</v>
      </c>
      <c r="Q14" s="58">
        <v>2</v>
      </c>
      <c r="R14" s="9"/>
      <c r="V14" s="81">
        <v>2023</v>
      </c>
      <c r="AA14" s="82">
        <v>2023</v>
      </c>
      <c r="AB14" s="82">
        <v>5</v>
      </c>
      <c r="AC14">
        <f t="shared" si="3"/>
        <v>1.05</v>
      </c>
      <c r="AD14" s="45">
        <v>0.01</v>
      </c>
      <c r="AF14" s="76">
        <v>6.7000000000000004E-2</v>
      </c>
      <c r="AG14" s="76">
        <f t="shared" si="4"/>
        <v>1.0669999999999999</v>
      </c>
      <c r="AH14" s="45">
        <v>0.01</v>
      </c>
    </row>
    <row r="15" spans="1:34">
      <c r="A15" s="36" t="s">
        <v>28</v>
      </c>
      <c r="P15" s="58">
        <v>1.6087549146988549E-2</v>
      </c>
      <c r="Q15" s="58">
        <v>3.0645085301144869E-4</v>
      </c>
    </row>
    <row r="19" spans="1:18">
      <c r="A19" s="9" t="s">
        <v>31</v>
      </c>
    </row>
    <row r="20" spans="1:18">
      <c r="A20" s="36" t="s">
        <v>30</v>
      </c>
    </row>
    <row r="21" spans="1:18">
      <c r="P21" s="87" t="s">
        <v>48</v>
      </c>
    </row>
    <row r="22" spans="1:18">
      <c r="P22" s="57" t="s">
        <v>32</v>
      </c>
      <c r="Q22" s="57" t="s">
        <v>33</v>
      </c>
    </row>
    <row r="23" spans="1:18">
      <c r="P23" s="88" cm="1">
        <f t="array" ref="P23:Q27">LINEST(C2:C6,B2:B6,TRUE,TRUE)</f>
        <v>-5.3545575492011173</v>
      </c>
      <c r="Q23" s="88">
        <v>0.40240787740458683</v>
      </c>
    </row>
    <row r="24" spans="1:18">
      <c r="P24" s="88">
        <v>0.47145776471399464</v>
      </c>
      <c r="Q24" s="88">
        <v>1.1932371867084577E-2</v>
      </c>
    </row>
    <row r="25" spans="1:18">
      <c r="A25" s="9"/>
      <c r="O25" s="9" t="s">
        <v>34</v>
      </c>
      <c r="P25" s="89">
        <v>0.97727128938422947</v>
      </c>
      <c r="Q25" s="89">
        <v>1.1614491497778654E-2</v>
      </c>
      <c r="R25" s="9" t="s">
        <v>35</v>
      </c>
    </row>
    <row r="26" spans="1:18">
      <c r="A26" s="60"/>
      <c r="P26" s="88">
        <v>128.9916492719309</v>
      </c>
      <c r="Q26" s="88">
        <v>3</v>
      </c>
    </row>
    <row r="27" spans="1:18">
      <c r="P27" s="88">
        <v>1.7400510761744082E-2</v>
      </c>
      <c r="Q27" s="88">
        <v>4.0468923825591794E-4</v>
      </c>
    </row>
    <row r="31" spans="1:18">
      <c r="A31" s="60"/>
    </row>
    <row r="32" spans="1:18">
      <c r="A32" s="55"/>
      <c r="B32" s="62"/>
    </row>
    <row r="33" spans="1:2">
      <c r="A33" s="60"/>
      <c r="B33" s="63"/>
    </row>
  </sheetData>
  <hyperlinks>
    <hyperlink ref="A12" r:id="rId1" xr:uid="{1AB62FB2-18E2-E241-B010-B42E96E2CF82}"/>
    <hyperlink ref="A9" r:id="rId2" xr:uid="{A7746C16-9C18-914F-9154-1788BF597916}"/>
    <hyperlink ref="A15" r:id="rId3" xr:uid="{6766D9A0-1B01-A644-BEBE-D5D3E5E9D123}"/>
    <hyperlink ref="A20" r:id="rId4" xr:uid="{576D58A2-FFB0-5549-B259-E1CA2241AA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B712-45F8-C346-A586-5A382D96F58E}">
  <sheetPr>
    <tabColor theme="7" tint="0.59999389629810485"/>
  </sheetPr>
  <dimension ref="A1:AP46"/>
  <sheetViews>
    <sheetView workbookViewId="0">
      <selection activeCell="L38" sqref="L38"/>
    </sheetView>
  </sheetViews>
  <sheetFormatPr baseColWidth="10" defaultRowHeight="13"/>
  <cols>
    <col min="2" max="6" width="10.83203125" style="10"/>
    <col min="7" max="13" width="10.83203125" style="65"/>
    <col min="14" max="14" width="10.83203125" style="70"/>
    <col min="15" max="16" width="10.83203125" style="65"/>
    <col min="17" max="17" width="10.83203125" style="70"/>
    <col min="18" max="18" width="10.83203125" style="65"/>
    <col min="19" max="20" width="10.83203125" style="70"/>
    <col min="21" max="24" width="10.83203125" style="65"/>
    <col min="26" max="29" width="10.83203125" style="51"/>
    <col min="30" max="32" width="10.83203125" style="70"/>
  </cols>
  <sheetData>
    <row r="1" spans="1:42" s="38" customFormat="1" ht="112">
      <c r="B1" s="66" t="s">
        <v>57</v>
      </c>
      <c r="C1" s="66" t="s">
        <v>23</v>
      </c>
      <c r="D1" s="66" t="s">
        <v>58</v>
      </c>
      <c r="E1" s="66" t="s">
        <v>59</v>
      </c>
      <c r="F1" s="73" t="s">
        <v>83</v>
      </c>
      <c r="G1" s="64" t="s">
        <v>60</v>
      </c>
      <c r="H1" s="75" t="s">
        <v>95</v>
      </c>
      <c r="I1" s="75" t="s">
        <v>95</v>
      </c>
      <c r="J1" s="75" t="s">
        <v>95</v>
      </c>
      <c r="K1" s="75" t="s">
        <v>97</v>
      </c>
      <c r="L1" s="64">
        <v>0.67</v>
      </c>
      <c r="M1" s="64" t="s">
        <v>61</v>
      </c>
      <c r="N1" s="79" t="s">
        <v>62</v>
      </c>
      <c r="O1" s="75" t="s">
        <v>96</v>
      </c>
      <c r="P1" s="75" t="s">
        <v>66</v>
      </c>
      <c r="Q1" s="74" t="s">
        <v>62</v>
      </c>
      <c r="R1" s="75" t="s">
        <v>96</v>
      </c>
      <c r="S1" s="74" t="s">
        <v>62</v>
      </c>
      <c r="T1" s="74" t="s">
        <v>84</v>
      </c>
      <c r="U1" s="75" t="s">
        <v>62</v>
      </c>
      <c r="V1" s="75" t="s">
        <v>85</v>
      </c>
      <c r="W1" s="75"/>
      <c r="X1" s="75"/>
      <c r="Y1" s="71" t="s">
        <v>63</v>
      </c>
      <c r="Z1" s="73" t="str">
        <f t="shared" ref="Z1:AC2" si="0">B1</f>
        <v>Nom Gilts (single equiv)</v>
      </c>
      <c r="AA1" s="73" t="str">
        <f t="shared" si="0"/>
        <v>FBB expected pre-retirement return relative to 30 yr nom gilts</v>
      </c>
      <c r="AB1" s="73" t="str">
        <f t="shared" si="0"/>
        <v>Discount rates: Pre- retirement (Gilts+)</v>
      </c>
      <c r="AC1" s="73" t="str">
        <f t="shared" si="0"/>
        <v>CPI capped at 2.5% (single equiv)</v>
      </c>
      <c r="AD1" s="74" t="str">
        <f t="shared" ref="AD1" si="1">G1</f>
        <v>% SE gilts</v>
      </c>
      <c r="AE1" s="75" t="s">
        <v>64</v>
      </c>
      <c r="AF1" s="75" t="s">
        <v>65</v>
      </c>
      <c r="AG1" s="72"/>
      <c r="AH1" s="72" t="str">
        <f t="shared" ref="AH1:AH2" si="2">M1</f>
        <v>SE gilt yield Valuations (interim and full)</v>
      </c>
      <c r="AI1" s="72" t="str">
        <f t="shared" ref="AI1:AI2" si="3">N1</f>
        <v>Valuations</v>
      </c>
      <c r="AJ1" s="72" t="str">
        <f t="shared" ref="AJ1:AJ2" si="4">O1</f>
        <v>Valuations yearly (full and interim)</v>
      </c>
      <c r="AK1" s="52" t="s">
        <v>67</v>
      </c>
      <c r="AL1" s="52" t="s">
        <v>71</v>
      </c>
      <c r="AM1" s="52" t="s">
        <v>68</v>
      </c>
      <c r="AN1" s="52" t="s">
        <v>69</v>
      </c>
      <c r="AO1" s="52" t="s">
        <v>70</v>
      </c>
      <c r="AP1" s="38">
        <v>10</v>
      </c>
    </row>
    <row r="2" spans="1:42" ht="14">
      <c r="A2" s="67">
        <v>43891</v>
      </c>
      <c r="B2" s="10">
        <v>0.7</v>
      </c>
      <c r="C2" s="10">
        <v>5.28</v>
      </c>
      <c r="D2" s="10">
        <v>2.75</v>
      </c>
      <c r="E2" s="10">
        <v>1.7</v>
      </c>
      <c r="F2" s="10">
        <v>1</v>
      </c>
      <c r="G2" s="65">
        <f>B2/100</f>
        <v>6.9999999999999993E-3</v>
      </c>
      <c r="H2" s="65">
        <f>(B2+C2)/100</f>
        <v>5.9800000000000006E-2</v>
      </c>
      <c r="I2" s="65">
        <f>(B2+D2)/100</f>
        <v>3.4500000000000003E-2</v>
      </c>
      <c r="J2" s="65">
        <f>(B2+F2)/100</f>
        <v>1.7000000000000001E-2</v>
      </c>
      <c r="K2" s="65">
        <f>J2*$L$1+I2*(1-$L$1)</f>
        <v>2.2775E-2</v>
      </c>
      <c r="L2" s="65">
        <f>R2*$L$1+O2*(1-$L$1)</f>
        <v>2.2775E-2</v>
      </c>
      <c r="M2" s="65">
        <v>7.0000000000000001E-3</v>
      </c>
      <c r="N2" s="70">
        <v>2.75E-2</v>
      </c>
      <c r="O2" s="65">
        <f>N2+M2</f>
        <v>3.4500000000000003E-2</v>
      </c>
      <c r="Q2" s="70">
        <v>0.01</v>
      </c>
      <c r="R2" s="65">
        <f>Q2+M2</f>
        <v>1.7000000000000001E-2</v>
      </c>
      <c r="S2" s="70">
        <v>5.79E-2</v>
      </c>
      <c r="T2" s="70">
        <v>1.55E-2</v>
      </c>
      <c r="U2" s="65">
        <f>S2+M2</f>
        <v>6.4899999999999999E-2</v>
      </c>
      <c r="V2" s="65">
        <f>T2+M2</f>
        <v>2.2499999999999999E-2</v>
      </c>
      <c r="Y2" s="6">
        <f>A2</f>
        <v>43891</v>
      </c>
      <c r="Z2" s="51">
        <f t="shared" si="0"/>
        <v>0.7</v>
      </c>
      <c r="AA2" s="51">
        <f t="shared" si="0"/>
        <v>5.28</v>
      </c>
      <c r="AB2" s="51">
        <f t="shared" si="0"/>
        <v>2.75</v>
      </c>
      <c r="AC2" s="51">
        <f t="shared" si="0"/>
        <v>1.7</v>
      </c>
      <c r="AD2" s="70">
        <f>G2</f>
        <v>6.9999999999999993E-3</v>
      </c>
      <c r="AE2" s="70">
        <f>H2</f>
        <v>5.9800000000000006E-2</v>
      </c>
      <c r="AF2" s="70">
        <f>I2</f>
        <v>3.4500000000000003E-2</v>
      </c>
      <c r="AG2" s="70"/>
      <c r="AH2" s="70">
        <f t="shared" si="2"/>
        <v>7.0000000000000001E-3</v>
      </c>
      <c r="AI2" s="70">
        <f t="shared" si="3"/>
        <v>2.75E-2</v>
      </c>
      <c r="AJ2" s="70">
        <f t="shared" si="4"/>
        <v>3.4500000000000003E-2</v>
      </c>
      <c r="AM2" s="76">
        <v>5.7000000000000002E-2</v>
      </c>
      <c r="AN2" s="65">
        <v>0.22</v>
      </c>
      <c r="AO2">
        <f>AN2*$AP$1</f>
        <v>2.2000000000000002</v>
      </c>
    </row>
    <row r="3" spans="1:42">
      <c r="A3" s="6">
        <v>43922</v>
      </c>
      <c r="B3" s="10">
        <v>0.5</v>
      </c>
      <c r="C3" s="10">
        <v>5.23</v>
      </c>
      <c r="D3" s="10">
        <v>2.75</v>
      </c>
      <c r="E3" s="10">
        <v>1.7</v>
      </c>
      <c r="F3" s="10">
        <v>0.9</v>
      </c>
      <c r="G3" s="65">
        <f t="shared" ref="G3:G38" si="5">B3/100</f>
        <v>5.0000000000000001E-3</v>
      </c>
      <c r="H3" s="65">
        <f t="shared" ref="H3:H38" si="6">(B3+C3)/100</f>
        <v>5.7300000000000004E-2</v>
      </c>
      <c r="I3" s="65">
        <f t="shared" ref="I3:I38" si="7">(B3+D3)/100</f>
        <v>3.2500000000000001E-2</v>
      </c>
      <c r="J3" s="65">
        <f t="shared" ref="J3:J38" si="8">(B3+F3)/100</f>
        <v>1.3999999999999999E-2</v>
      </c>
      <c r="K3" s="65">
        <f t="shared" ref="K3:K38" si="9">J3*$L$1+I3*(1-$L$1)</f>
        <v>2.0104999999999998E-2</v>
      </c>
      <c r="Y3" s="6">
        <f>A5</f>
        <v>43983</v>
      </c>
      <c r="Z3" s="51">
        <f>B5</f>
        <v>0.6</v>
      </c>
      <c r="AA3" s="51">
        <f>C5</f>
        <v>4.8099999999999996</v>
      </c>
      <c r="AB3" s="51">
        <f>D5</f>
        <v>2.65</v>
      </c>
      <c r="AC3" s="51">
        <f>E5</f>
        <v>1.8</v>
      </c>
      <c r="AD3" s="70">
        <f>G5</f>
        <v>6.0000000000000001E-3</v>
      </c>
      <c r="AE3" s="70">
        <f>H5</f>
        <v>5.4099999999999995E-2</v>
      </c>
      <c r="AF3" s="70">
        <f>I5</f>
        <v>3.2500000000000001E-2</v>
      </c>
      <c r="AG3" s="70"/>
      <c r="AH3" s="70"/>
      <c r="AI3" s="70"/>
      <c r="AJ3" s="70"/>
      <c r="AL3">
        <v>3.7</v>
      </c>
      <c r="AM3" s="76">
        <v>6.2E-2</v>
      </c>
      <c r="AN3" s="65">
        <v>0.20599999999999999</v>
      </c>
      <c r="AO3">
        <f t="shared" ref="AO3:AO6" si="10">AN3*$AP$1</f>
        <v>2.06</v>
      </c>
    </row>
    <row r="4" spans="1:42">
      <c r="A4" s="6">
        <v>43952</v>
      </c>
      <c r="B4" s="10">
        <v>0.5</v>
      </c>
      <c r="C4" s="10">
        <v>4.97</v>
      </c>
      <c r="D4" s="10">
        <v>2.7</v>
      </c>
      <c r="E4" s="10">
        <v>1.8</v>
      </c>
      <c r="F4" s="10">
        <v>0.86</v>
      </c>
      <c r="G4" s="65">
        <f t="shared" si="5"/>
        <v>5.0000000000000001E-3</v>
      </c>
      <c r="H4" s="65">
        <f t="shared" si="6"/>
        <v>5.4699999999999999E-2</v>
      </c>
      <c r="I4" s="65">
        <f t="shared" si="7"/>
        <v>3.2000000000000001E-2</v>
      </c>
      <c r="J4" s="65">
        <f t="shared" si="8"/>
        <v>1.3599999999999999E-2</v>
      </c>
      <c r="K4" s="65">
        <f t="shared" si="9"/>
        <v>1.9671999999999999E-2</v>
      </c>
      <c r="Y4" s="6">
        <f>A8</f>
        <v>44075</v>
      </c>
      <c r="Z4" s="51">
        <f>B8</f>
        <v>0.7</v>
      </c>
      <c r="AA4" s="51">
        <f>C8</f>
        <v>4.62</v>
      </c>
      <c r="AB4" s="51">
        <f>D8</f>
        <v>2.6</v>
      </c>
      <c r="AC4" s="51">
        <f>E8</f>
        <v>1.8</v>
      </c>
      <c r="AD4" s="70">
        <f>G8</f>
        <v>6.9999999999999993E-3</v>
      </c>
      <c r="AE4" s="70">
        <f>H8</f>
        <v>5.3200000000000004E-2</v>
      </c>
      <c r="AF4" s="70">
        <f>I8</f>
        <v>3.3000000000000002E-2</v>
      </c>
      <c r="AG4" s="70"/>
      <c r="AH4" s="70"/>
      <c r="AI4" s="70"/>
      <c r="AJ4" s="70"/>
      <c r="AM4" s="76">
        <v>6.7000000000000004E-2</v>
      </c>
      <c r="AN4" s="65">
        <v>0.192</v>
      </c>
      <c r="AO4">
        <f t="shared" si="10"/>
        <v>1.92</v>
      </c>
    </row>
    <row r="5" spans="1:42" ht="14">
      <c r="A5" s="67">
        <v>43983</v>
      </c>
      <c r="B5" s="10">
        <v>0.6</v>
      </c>
      <c r="C5" s="10">
        <v>4.8099999999999996</v>
      </c>
      <c r="D5" s="10">
        <v>2.65</v>
      </c>
      <c r="E5" s="10">
        <v>1.8</v>
      </c>
      <c r="F5" s="10">
        <v>0.8</v>
      </c>
      <c r="G5" s="65">
        <f t="shared" si="5"/>
        <v>6.0000000000000001E-3</v>
      </c>
      <c r="H5" s="65">
        <f t="shared" si="6"/>
        <v>5.4099999999999995E-2</v>
      </c>
      <c r="I5" s="65">
        <f t="shared" si="7"/>
        <v>3.2500000000000001E-2</v>
      </c>
      <c r="J5" s="65">
        <f t="shared" si="8"/>
        <v>1.3999999999999999E-2</v>
      </c>
      <c r="K5" s="65">
        <f t="shared" si="9"/>
        <v>2.0104999999999998E-2</v>
      </c>
      <c r="Y5" s="6">
        <f>A11</f>
        <v>44166</v>
      </c>
      <c r="Z5" s="51">
        <f>B11</f>
        <v>0.6</v>
      </c>
      <c r="AA5" s="51">
        <f>C11</f>
        <v>4.29</v>
      </c>
      <c r="AB5" s="51">
        <f>D11</f>
        <v>2.4500000000000002</v>
      </c>
      <c r="AC5" s="51">
        <f>E11</f>
        <v>1.8</v>
      </c>
      <c r="AD5" s="70">
        <f>G11</f>
        <v>6.0000000000000001E-3</v>
      </c>
      <c r="AE5" s="70">
        <f>H11</f>
        <v>4.8899999999999999E-2</v>
      </c>
      <c r="AF5" s="70">
        <f>I11</f>
        <v>3.0500000000000003E-2</v>
      </c>
      <c r="AG5" s="70"/>
      <c r="AH5" s="70"/>
      <c r="AI5" s="70"/>
      <c r="AJ5" s="70"/>
    </row>
    <row r="6" spans="1:42">
      <c r="A6" s="6">
        <v>44013</v>
      </c>
      <c r="B6" s="10">
        <v>0.5</v>
      </c>
      <c r="C6" s="10">
        <v>4.6900000000000004</v>
      </c>
      <c r="D6" s="10">
        <v>2.6</v>
      </c>
      <c r="E6" s="10">
        <v>1.8</v>
      </c>
      <c r="F6" s="10">
        <v>0.75</v>
      </c>
      <c r="G6" s="65">
        <f t="shared" si="5"/>
        <v>5.0000000000000001E-3</v>
      </c>
      <c r="H6" s="65">
        <f t="shared" si="6"/>
        <v>5.1900000000000002E-2</v>
      </c>
      <c r="I6" s="65">
        <f t="shared" si="7"/>
        <v>3.1E-2</v>
      </c>
      <c r="J6" s="65">
        <f t="shared" si="8"/>
        <v>1.2500000000000001E-2</v>
      </c>
      <c r="K6" s="65">
        <f t="shared" si="9"/>
        <v>1.8605E-2</v>
      </c>
      <c r="Y6" s="6">
        <f>A14</f>
        <v>44256</v>
      </c>
      <c r="Z6" s="51">
        <f>B14</f>
        <v>1.3</v>
      </c>
      <c r="AA6" s="51">
        <f>C14</f>
        <v>4.17</v>
      </c>
      <c r="AB6" s="51">
        <f>D14</f>
        <v>2.4500000000000002</v>
      </c>
      <c r="AC6" s="51">
        <f>E14</f>
        <v>1.9</v>
      </c>
      <c r="AD6" s="70">
        <f>G14</f>
        <v>1.3000000000000001E-2</v>
      </c>
      <c r="AE6" s="70">
        <f>H14</f>
        <v>5.4699999999999999E-2</v>
      </c>
      <c r="AF6" s="70">
        <f>I14</f>
        <v>3.7499999999999999E-2</v>
      </c>
      <c r="AG6" s="70"/>
      <c r="AH6" s="70">
        <f t="shared" ref="AH6" si="11">M14</f>
        <v>1.2999999999999999E-2</v>
      </c>
      <c r="AI6" s="70">
        <f t="shared" ref="AI6" si="12">N14</f>
        <v>2.4500000000000001E-2</v>
      </c>
      <c r="AJ6" s="70">
        <f t="shared" ref="AJ6" si="13">O14</f>
        <v>3.7499999999999999E-2</v>
      </c>
      <c r="AL6">
        <v>1.7</v>
      </c>
      <c r="AM6" s="63">
        <v>4.2000000000000003E-2</v>
      </c>
      <c r="AN6" s="65">
        <f>AN3+1.4*(AM3-AM6)</f>
        <v>0.23399999999999999</v>
      </c>
      <c r="AO6">
        <f t="shared" si="10"/>
        <v>2.34</v>
      </c>
    </row>
    <row r="7" spans="1:42">
      <c r="A7" s="6">
        <v>44044</v>
      </c>
      <c r="B7" s="10">
        <v>0.8</v>
      </c>
      <c r="C7" s="10">
        <v>4.41</v>
      </c>
      <c r="D7" s="10">
        <v>2.5499999999999998</v>
      </c>
      <c r="E7" s="10">
        <v>1.8</v>
      </c>
      <c r="F7" s="10">
        <v>0.73</v>
      </c>
      <c r="G7" s="65">
        <f t="shared" si="5"/>
        <v>8.0000000000000002E-3</v>
      </c>
      <c r="H7" s="65">
        <f t="shared" si="6"/>
        <v>5.21E-2</v>
      </c>
      <c r="I7" s="65">
        <f t="shared" si="7"/>
        <v>3.3499999999999995E-2</v>
      </c>
      <c r="J7" s="65">
        <f t="shared" si="8"/>
        <v>1.5300000000000001E-2</v>
      </c>
      <c r="K7" s="65">
        <f t="shared" si="9"/>
        <v>2.1305999999999999E-2</v>
      </c>
      <c r="Y7" s="6">
        <f>A17</f>
        <v>44348</v>
      </c>
      <c r="Z7" s="51">
        <f>B17</f>
        <v>1.1000000000000001</v>
      </c>
      <c r="AA7" s="51">
        <f>C17</f>
        <v>4.22</v>
      </c>
      <c r="AB7" s="51">
        <f>D17</f>
        <v>2.35</v>
      </c>
      <c r="AC7" s="51">
        <f>E17</f>
        <v>1.9</v>
      </c>
      <c r="AD7" s="70">
        <f>G17</f>
        <v>1.1000000000000001E-2</v>
      </c>
      <c r="AE7" s="70">
        <f>H17</f>
        <v>5.3200000000000004E-2</v>
      </c>
      <c r="AF7" s="70">
        <f>I17</f>
        <v>3.4500000000000003E-2</v>
      </c>
      <c r="AG7" s="70"/>
      <c r="AH7" s="70"/>
      <c r="AI7" s="70"/>
      <c r="AJ7" s="70"/>
    </row>
    <row r="8" spans="1:42" ht="14">
      <c r="A8" s="67">
        <v>44075</v>
      </c>
      <c r="B8" s="10">
        <v>0.7</v>
      </c>
      <c r="C8" s="10">
        <v>4.62</v>
      </c>
      <c r="D8" s="10">
        <v>2.6</v>
      </c>
      <c r="E8" s="10">
        <v>1.8</v>
      </c>
      <c r="F8" s="10">
        <v>0.74</v>
      </c>
      <c r="G8" s="65">
        <f t="shared" si="5"/>
        <v>6.9999999999999993E-3</v>
      </c>
      <c r="H8" s="65">
        <f t="shared" si="6"/>
        <v>5.3200000000000004E-2</v>
      </c>
      <c r="I8" s="65">
        <f t="shared" si="7"/>
        <v>3.3000000000000002E-2</v>
      </c>
      <c r="J8" s="65">
        <f t="shared" si="8"/>
        <v>1.44E-2</v>
      </c>
      <c r="K8" s="65">
        <f t="shared" si="9"/>
        <v>2.0538000000000001E-2</v>
      </c>
      <c r="Y8" s="6">
        <f>A20</f>
        <v>44440</v>
      </c>
      <c r="Z8" s="51">
        <f>B20</f>
        <v>1.3</v>
      </c>
      <c r="AA8" s="51">
        <f>C20</f>
        <v>3.6</v>
      </c>
      <c r="AB8" s="51">
        <f>D20</f>
        <v>2.4500000000000002</v>
      </c>
      <c r="AC8" s="51">
        <f>E20</f>
        <v>2</v>
      </c>
      <c r="AD8" s="70">
        <f>G20</f>
        <v>1.3000000000000001E-2</v>
      </c>
      <c r="AE8" s="70">
        <f>H20</f>
        <v>4.9000000000000002E-2</v>
      </c>
      <c r="AF8" s="70">
        <f>I20</f>
        <v>3.7499999999999999E-2</v>
      </c>
      <c r="AG8" s="70"/>
      <c r="AH8" s="70"/>
      <c r="AI8" s="70"/>
      <c r="AJ8" s="70"/>
    </row>
    <row r="9" spans="1:42">
      <c r="A9" s="6">
        <v>44105</v>
      </c>
      <c r="B9" s="10">
        <v>0.7</v>
      </c>
      <c r="C9" s="10">
        <v>4.9000000000000004</v>
      </c>
      <c r="D9" s="10">
        <v>2.7</v>
      </c>
      <c r="E9" s="10">
        <v>1.8</v>
      </c>
      <c r="F9" s="10">
        <v>0.73</v>
      </c>
      <c r="G9" s="65">
        <f t="shared" si="5"/>
        <v>6.9999999999999993E-3</v>
      </c>
      <c r="H9" s="65">
        <f t="shared" si="6"/>
        <v>5.6000000000000008E-2</v>
      </c>
      <c r="I9" s="65">
        <f t="shared" si="7"/>
        <v>3.4000000000000002E-2</v>
      </c>
      <c r="J9" s="65">
        <f t="shared" si="8"/>
        <v>1.43E-2</v>
      </c>
      <c r="K9" s="65">
        <f t="shared" si="9"/>
        <v>2.0801E-2</v>
      </c>
      <c r="Y9" s="6">
        <f>A23</f>
        <v>44531</v>
      </c>
      <c r="Z9" s="51">
        <f>B23</f>
        <v>1</v>
      </c>
      <c r="AA9" s="51">
        <f>C23</f>
        <v>3.72</v>
      </c>
      <c r="AB9" s="51">
        <f>D23</f>
        <v>2.4500000000000002</v>
      </c>
      <c r="AC9" s="51">
        <f>E23</f>
        <v>1.9</v>
      </c>
      <c r="AD9" s="70">
        <f>G23</f>
        <v>0.01</v>
      </c>
      <c r="AE9" s="70">
        <f>H23</f>
        <v>4.7200000000000006E-2</v>
      </c>
      <c r="AF9" s="70">
        <f>I23</f>
        <v>3.4500000000000003E-2</v>
      </c>
      <c r="AG9" s="70"/>
      <c r="AH9" s="70"/>
      <c r="AI9" s="70"/>
      <c r="AJ9" s="70"/>
    </row>
    <row r="10" spans="1:42">
      <c r="A10" s="6">
        <v>44136</v>
      </c>
      <c r="B10" s="10">
        <v>0.8</v>
      </c>
      <c r="C10" s="10">
        <v>4.3600000000000003</v>
      </c>
      <c r="D10" s="10">
        <v>2.4500000000000002</v>
      </c>
      <c r="E10" s="10">
        <v>1.8</v>
      </c>
      <c r="F10" s="10">
        <v>0.7</v>
      </c>
      <c r="G10" s="65">
        <f t="shared" si="5"/>
        <v>8.0000000000000002E-3</v>
      </c>
      <c r="H10" s="65">
        <f t="shared" si="6"/>
        <v>5.16E-2</v>
      </c>
      <c r="I10" s="65">
        <f t="shared" si="7"/>
        <v>3.2500000000000001E-2</v>
      </c>
      <c r="J10" s="65">
        <f t="shared" si="8"/>
        <v>1.4999999999999999E-2</v>
      </c>
      <c r="K10" s="65">
        <f t="shared" si="9"/>
        <v>2.0774999999999998E-2</v>
      </c>
      <c r="Y10" s="6">
        <f>A26</f>
        <v>44621</v>
      </c>
      <c r="Z10" s="51">
        <f>B26</f>
        <v>1.7</v>
      </c>
      <c r="AA10" s="51">
        <f>C26</f>
        <v>4.51</v>
      </c>
      <c r="AB10" s="51">
        <f>D26</f>
        <v>2.4500000000000002</v>
      </c>
      <c r="AC10" s="51">
        <f>E26</f>
        <v>2.1</v>
      </c>
      <c r="AD10" s="70">
        <f>G26</f>
        <v>1.7000000000000001E-2</v>
      </c>
      <c r="AE10" s="70">
        <f>H26</f>
        <v>6.2100000000000002E-2</v>
      </c>
      <c r="AF10" s="70">
        <f>I26</f>
        <v>4.1500000000000002E-2</v>
      </c>
      <c r="AG10" s="70"/>
      <c r="AH10" s="70">
        <f t="shared" ref="AH10" si="14">M26</f>
        <v>1.7000000000000001E-2</v>
      </c>
      <c r="AI10" s="70">
        <f t="shared" ref="AI10" si="15">N26</f>
        <v>2.4500000000000001E-2</v>
      </c>
      <c r="AJ10" s="70">
        <f t="shared" ref="AJ10" si="16">O26</f>
        <v>4.1500000000000002E-2</v>
      </c>
    </row>
    <row r="11" spans="1:42" ht="14">
      <c r="A11" s="67">
        <v>44166</v>
      </c>
      <c r="B11" s="10">
        <v>0.6</v>
      </c>
      <c r="C11" s="10">
        <v>4.29</v>
      </c>
      <c r="D11" s="10">
        <v>2.4500000000000002</v>
      </c>
      <c r="E11" s="10">
        <v>1.8</v>
      </c>
      <c r="F11" s="10">
        <v>0.69</v>
      </c>
      <c r="G11" s="65">
        <f t="shared" si="5"/>
        <v>6.0000000000000001E-3</v>
      </c>
      <c r="H11" s="65">
        <f t="shared" si="6"/>
        <v>4.8899999999999999E-2</v>
      </c>
      <c r="I11" s="65">
        <f t="shared" si="7"/>
        <v>3.0500000000000003E-2</v>
      </c>
      <c r="J11" s="65">
        <f t="shared" si="8"/>
        <v>1.29E-2</v>
      </c>
      <c r="K11" s="65">
        <f t="shared" si="9"/>
        <v>1.8708000000000002E-2</v>
      </c>
      <c r="Y11" s="6">
        <f>A29</f>
        <v>44713</v>
      </c>
      <c r="Z11" s="51">
        <f>B29</f>
        <v>2.5</v>
      </c>
      <c r="AA11" s="51">
        <f>C29</f>
        <v>4.17</v>
      </c>
      <c r="AB11" s="51">
        <f>D29</f>
        <v>1.95</v>
      </c>
      <c r="AC11" s="51">
        <f>E29</f>
        <v>1.9</v>
      </c>
      <c r="AD11" s="70">
        <f>G29</f>
        <v>2.5000000000000001E-2</v>
      </c>
      <c r="AE11" s="70">
        <f>H29</f>
        <v>6.6699999999999995E-2</v>
      </c>
      <c r="AF11" s="70">
        <f>I29</f>
        <v>4.4500000000000005E-2</v>
      </c>
      <c r="AG11" s="70"/>
      <c r="AH11" s="70"/>
      <c r="AI11" s="70"/>
      <c r="AJ11" s="70"/>
    </row>
    <row r="12" spans="1:42">
      <c r="A12" s="6">
        <v>44197</v>
      </c>
      <c r="B12" s="10">
        <v>0.8</v>
      </c>
      <c r="C12" s="10">
        <v>4.3499999999999996</v>
      </c>
      <c r="D12" s="10">
        <v>2.5</v>
      </c>
      <c r="E12" s="10">
        <v>1.8</v>
      </c>
      <c r="F12" s="10">
        <v>0.69</v>
      </c>
      <c r="G12" s="65">
        <f t="shared" si="5"/>
        <v>8.0000000000000002E-3</v>
      </c>
      <c r="H12" s="65">
        <f t="shared" si="6"/>
        <v>5.1499999999999997E-2</v>
      </c>
      <c r="I12" s="65">
        <f t="shared" si="7"/>
        <v>3.3000000000000002E-2</v>
      </c>
      <c r="J12" s="65">
        <f t="shared" si="8"/>
        <v>1.49E-2</v>
      </c>
      <c r="K12" s="65">
        <f t="shared" si="9"/>
        <v>2.0872999999999999E-2</v>
      </c>
      <c r="Y12" s="6">
        <f>A32</f>
        <v>44805</v>
      </c>
      <c r="Z12" s="51">
        <f>B32</f>
        <v>3.7</v>
      </c>
      <c r="AA12" s="51">
        <f>C32</f>
        <v>3.39</v>
      </c>
      <c r="AB12" s="51">
        <f>D32</f>
        <v>1.85</v>
      </c>
      <c r="AC12" s="51">
        <f>E32</f>
        <v>2</v>
      </c>
      <c r="AD12" s="70">
        <f>G32</f>
        <v>3.7000000000000005E-2</v>
      </c>
      <c r="AE12" s="70">
        <f>H32</f>
        <v>7.0900000000000005E-2</v>
      </c>
      <c r="AF12" s="70">
        <f>I32</f>
        <v>5.5500000000000008E-2</v>
      </c>
      <c r="AG12" s="70"/>
      <c r="AH12" s="70"/>
      <c r="AI12" s="70"/>
      <c r="AJ12" s="70"/>
    </row>
    <row r="13" spans="1:42">
      <c r="A13" s="6">
        <v>44228</v>
      </c>
      <c r="B13" s="10">
        <v>1.3</v>
      </c>
      <c r="C13" s="10">
        <v>3.77</v>
      </c>
      <c r="D13" s="10">
        <v>2.1</v>
      </c>
      <c r="E13" s="10">
        <v>1.9</v>
      </c>
      <c r="F13" s="10">
        <v>0.68</v>
      </c>
      <c r="G13" s="65">
        <f t="shared" si="5"/>
        <v>1.3000000000000001E-2</v>
      </c>
      <c r="H13" s="65">
        <f t="shared" si="6"/>
        <v>5.0700000000000002E-2</v>
      </c>
      <c r="I13" s="65">
        <f t="shared" si="7"/>
        <v>3.4000000000000002E-2</v>
      </c>
      <c r="J13" s="65">
        <f t="shared" si="8"/>
        <v>1.9799999999999998E-2</v>
      </c>
      <c r="K13" s="65">
        <f t="shared" si="9"/>
        <v>2.4486000000000001E-2</v>
      </c>
      <c r="Y13" s="6">
        <f>A35</f>
        <v>44896</v>
      </c>
      <c r="Z13" s="51">
        <f>B35</f>
        <v>3.9</v>
      </c>
      <c r="AA13" s="51">
        <f>C35</f>
        <v>3.21</v>
      </c>
      <c r="AB13" s="51">
        <f>D35</f>
        <v>1.4</v>
      </c>
      <c r="AC13" s="51">
        <f>E35</f>
        <v>1.9</v>
      </c>
      <c r="AD13" s="70">
        <f>G35</f>
        <v>3.9E-2</v>
      </c>
      <c r="AE13" s="70">
        <f>H35</f>
        <v>7.1099999999999997E-2</v>
      </c>
      <c r="AF13" s="70">
        <f>I35</f>
        <v>5.2999999999999999E-2</v>
      </c>
      <c r="AG13" s="70"/>
      <c r="AH13" s="70"/>
      <c r="AI13" s="70"/>
      <c r="AJ13" s="70"/>
    </row>
    <row r="14" spans="1:42" s="87" customFormat="1" ht="14">
      <c r="A14" s="68">
        <v>44256</v>
      </c>
      <c r="B14" s="26">
        <v>1.3</v>
      </c>
      <c r="C14" s="26">
        <v>4.17</v>
      </c>
      <c r="D14" s="26">
        <v>2.4500000000000002</v>
      </c>
      <c r="E14" s="26">
        <v>1.9</v>
      </c>
      <c r="F14" s="26">
        <v>0.55000000000000004</v>
      </c>
      <c r="G14" s="83">
        <f t="shared" si="5"/>
        <v>1.3000000000000001E-2</v>
      </c>
      <c r="H14" s="83">
        <f t="shared" si="6"/>
        <v>5.4699999999999999E-2</v>
      </c>
      <c r="I14" s="83">
        <f t="shared" si="7"/>
        <v>3.7499999999999999E-2</v>
      </c>
      <c r="J14" s="83">
        <f t="shared" si="8"/>
        <v>1.8500000000000003E-2</v>
      </c>
      <c r="K14" s="65">
        <f t="shared" si="9"/>
        <v>2.477E-2</v>
      </c>
      <c r="L14" s="65">
        <f>R14*$L$1+O14*(1-$L$1)</f>
        <v>2.477E-2</v>
      </c>
      <c r="M14" s="83">
        <v>1.2999999999999999E-2</v>
      </c>
      <c r="N14" s="84">
        <v>2.4500000000000001E-2</v>
      </c>
      <c r="O14" s="83">
        <f>N14+M14</f>
        <v>3.7499999999999999E-2</v>
      </c>
      <c r="P14" s="83"/>
      <c r="Q14" s="84">
        <v>5.4999999999999997E-3</v>
      </c>
      <c r="R14" s="83">
        <f t="shared" ref="R14:R38" si="17">Q14+M14</f>
        <v>1.8499999999999999E-2</v>
      </c>
      <c r="S14" s="84">
        <v>4.6899999999999997E-2</v>
      </c>
      <c r="T14" s="84">
        <v>9.9000000000000008E-3</v>
      </c>
      <c r="U14" s="83">
        <f>S14+M14</f>
        <v>5.9899999999999995E-2</v>
      </c>
      <c r="V14" s="83">
        <f>T14+M14</f>
        <v>2.29E-2</v>
      </c>
      <c r="W14" s="83"/>
      <c r="X14" s="83"/>
      <c r="Y14" s="85">
        <f>A38</f>
        <v>44986</v>
      </c>
      <c r="Z14" s="86">
        <f>B38</f>
        <v>3.7</v>
      </c>
      <c r="AA14" s="86">
        <f>C38</f>
        <v>4</v>
      </c>
      <c r="AB14" s="86">
        <f>D38</f>
        <v>1.8</v>
      </c>
      <c r="AC14" s="86">
        <f>E38</f>
        <v>1.9</v>
      </c>
      <c r="AD14" s="84">
        <f>G38</f>
        <v>3.7000000000000005E-2</v>
      </c>
      <c r="AE14" s="84">
        <f>H38</f>
        <v>7.6999999999999999E-2</v>
      </c>
      <c r="AF14" s="84">
        <f>I38</f>
        <v>5.5E-2</v>
      </c>
      <c r="AG14" s="84"/>
      <c r="AH14" s="84">
        <f t="shared" ref="AH14" si="18">M38</f>
        <v>3.6999999999999998E-2</v>
      </c>
      <c r="AI14" s="84">
        <f t="shared" ref="AI14" si="19">N38</f>
        <v>2.5000000000000001E-2</v>
      </c>
      <c r="AJ14" s="84">
        <f t="shared" ref="AJ14" si="20">O38</f>
        <v>6.2E-2</v>
      </c>
    </row>
    <row r="15" spans="1:42">
      <c r="A15" s="6">
        <v>44287</v>
      </c>
      <c r="B15" s="10">
        <v>1.2</v>
      </c>
      <c r="C15" s="10">
        <v>4.1100000000000003</v>
      </c>
      <c r="D15" s="10">
        <v>2.2999999999999998</v>
      </c>
      <c r="E15" s="10">
        <v>1.9</v>
      </c>
      <c r="F15" s="10">
        <v>0.54</v>
      </c>
      <c r="G15" s="65">
        <f t="shared" si="5"/>
        <v>1.2E-2</v>
      </c>
      <c r="H15" s="65">
        <f t="shared" si="6"/>
        <v>5.3100000000000008E-2</v>
      </c>
      <c r="I15" s="65">
        <f t="shared" si="7"/>
        <v>3.5000000000000003E-2</v>
      </c>
      <c r="J15" s="65">
        <f t="shared" si="8"/>
        <v>1.7399999999999999E-2</v>
      </c>
      <c r="K15" s="65">
        <f t="shared" si="9"/>
        <v>2.3207999999999999E-2</v>
      </c>
      <c r="Y15" s="6">
        <f>A41</f>
        <v>45078</v>
      </c>
      <c r="Z15" s="10">
        <f>B41</f>
        <v>0</v>
      </c>
      <c r="AA15" s="10">
        <f>C41</f>
        <v>0</v>
      </c>
      <c r="AB15" s="10">
        <f>D41</f>
        <v>0</v>
      </c>
      <c r="AC15" s="10">
        <f>E41</f>
        <v>0</v>
      </c>
      <c r="AD15" s="70">
        <f t="shared" ref="AD15:AF15" si="21">G41</f>
        <v>0</v>
      </c>
      <c r="AE15" s="70">
        <f t="shared" si="21"/>
        <v>0</v>
      </c>
      <c r="AF15" s="70">
        <f t="shared" si="21"/>
        <v>0</v>
      </c>
    </row>
    <row r="16" spans="1:42" ht="14">
      <c r="A16" s="67">
        <v>44317</v>
      </c>
      <c r="B16" s="10">
        <v>1.2</v>
      </c>
      <c r="C16" s="10">
        <v>4.13</v>
      </c>
      <c r="D16" s="10">
        <v>2.2999999999999998</v>
      </c>
      <c r="E16" s="10">
        <v>1.9</v>
      </c>
      <c r="F16" s="10">
        <v>0.55000000000000004</v>
      </c>
      <c r="G16" s="65">
        <f t="shared" si="5"/>
        <v>1.2E-2</v>
      </c>
      <c r="H16" s="65">
        <f t="shared" si="6"/>
        <v>5.33E-2</v>
      </c>
      <c r="I16" s="65">
        <f t="shared" si="7"/>
        <v>3.5000000000000003E-2</v>
      </c>
      <c r="J16" s="65">
        <f t="shared" si="8"/>
        <v>1.7500000000000002E-2</v>
      </c>
      <c r="K16" s="65">
        <f t="shared" si="9"/>
        <v>2.3275000000000001E-2</v>
      </c>
      <c r="Y16" s="6">
        <f>A44</f>
        <v>45170</v>
      </c>
      <c r="Z16" s="10">
        <f>B44</f>
        <v>0</v>
      </c>
      <c r="AA16" s="10">
        <f>C44</f>
        <v>0</v>
      </c>
      <c r="AB16" s="10">
        <f>D44</f>
        <v>0</v>
      </c>
      <c r="AC16" s="10">
        <f>E44</f>
        <v>0</v>
      </c>
      <c r="AD16" s="70">
        <f t="shared" ref="AD16:AF16" si="22">G44</f>
        <v>0</v>
      </c>
      <c r="AE16" s="70">
        <f t="shared" si="22"/>
        <v>0</v>
      </c>
      <c r="AF16" s="70">
        <f t="shared" si="22"/>
        <v>0</v>
      </c>
    </row>
    <row r="17" spans="1:32">
      <c r="A17" s="6">
        <v>44348</v>
      </c>
      <c r="B17" s="10">
        <v>1.1000000000000001</v>
      </c>
      <c r="C17" s="10">
        <v>4.22</v>
      </c>
      <c r="D17" s="10">
        <v>2.35</v>
      </c>
      <c r="E17" s="10">
        <v>1.9</v>
      </c>
      <c r="F17" s="10">
        <v>0.54</v>
      </c>
      <c r="G17" s="65">
        <f t="shared" si="5"/>
        <v>1.1000000000000001E-2</v>
      </c>
      <c r="H17" s="65">
        <f t="shared" si="6"/>
        <v>5.3200000000000004E-2</v>
      </c>
      <c r="I17" s="65">
        <f t="shared" si="7"/>
        <v>3.4500000000000003E-2</v>
      </c>
      <c r="J17" s="65">
        <f t="shared" si="8"/>
        <v>1.6400000000000001E-2</v>
      </c>
      <c r="K17" s="65">
        <f t="shared" si="9"/>
        <v>2.2373000000000001E-2</v>
      </c>
      <c r="Y17" s="6"/>
    </row>
    <row r="18" spans="1:32">
      <c r="A18" s="6">
        <v>44378</v>
      </c>
      <c r="B18" s="10">
        <v>0.9</v>
      </c>
      <c r="C18" s="10">
        <v>4.53</v>
      </c>
      <c r="D18" s="10">
        <v>2.5</v>
      </c>
      <c r="E18" s="10">
        <v>1.9</v>
      </c>
      <c r="F18" s="10">
        <v>0.55000000000000004</v>
      </c>
      <c r="G18" s="65">
        <f t="shared" si="5"/>
        <v>9.0000000000000011E-3</v>
      </c>
      <c r="H18" s="65">
        <f t="shared" si="6"/>
        <v>5.4300000000000008E-2</v>
      </c>
      <c r="I18" s="65">
        <f t="shared" si="7"/>
        <v>3.4000000000000002E-2</v>
      </c>
      <c r="J18" s="65">
        <f t="shared" si="8"/>
        <v>1.4500000000000002E-2</v>
      </c>
      <c r="K18" s="65">
        <f t="shared" si="9"/>
        <v>2.0935000000000002E-2</v>
      </c>
      <c r="U18" s="51"/>
      <c r="Y18" s="6"/>
    </row>
    <row r="19" spans="1:32" ht="14">
      <c r="A19" s="67">
        <v>44409</v>
      </c>
      <c r="B19" s="10">
        <v>1</v>
      </c>
      <c r="C19" s="10">
        <v>4.53</v>
      </c>
      <c r="D19" s="10">
        <v>2.5</v>
      </c>
      <c r="E19" s="10">
        <v>1.9</v>
      </c>
      <c r="F19" s="10">
        <v>0.54</v>
      </c>
      <c r="G19" s="65">
        <f t="shared" si="5"/>
        <v>0.01</v>
      </c>
      <c r="H19" s="65">
        <f t="shared" si="6"/>
        <v>5.5300000000000002E-2</v>
      </c>
      <c r="I19" s="65">
        <f t="shared" si="7"/>
        <v>3.5000000000000003E-2</v>
      </c>
      <c r="J19" s="65">
        <f t="shared" si="8"/>
        <v>1.54E-2</v>
      </c>
      <c r="K19" s="65">
        <f t="shared" si="9"/>
        <v>2.1867999999999999E-2</v>
      </c>
      <c r="Y19" s="6"/>
    </row>
    <row r="20" spans="1:32">
      <c r="A20" s="6">
        <v>44440</v>
      </c>
      <c r="B20" s="10">
        <v>1.3</v>
      </c>
      <c r="C20" s="10">
        <v>3.6</v>
      </c>
      <c r="D20" s="10">
        <v>2.4500000000000002</v>
      </c>
      <c r="E20" s="10">
        <v>2</v>
      </c>
      <c r="F20" s="10">
        <v>0.54</v>
      </c>
      <c r="G20" s="65">
        <f t="shared" si="5"/>
        <v>1.3000000000000001E-2</v>
      </c>
      <c r="H20" s="65">
        <f t="shared" si="6"/>
        <v>4.9000000000000002E-2</v>
      </c>
      <c r="I20" s="65">
        <f t="shared" si="7"/>
        <v>3.7499999999999999E-2</v>
      </c>
      <c r="J20" s="65">
        <f t="shared" si="8"/>
        <v>1.84E-2</v>
      </c>
      <c r="K20" s="65">
        <f t="shared" si="9"/>
        <v>2.4702999999999999E-2</v>
      </c>
      <c r="Y20" s="6"/>
    </row>
    <row r="21" spans="1:32">
      <c r="A21" s="6">
        <v>44470</v>
      </c>
      <c r="B21" s="10">
        <v>1</v>
      </c>
      <c r="C21" s="10">
        <v>3.6</v>
      </c>
      <c r="D21" s="10">
        <v>2.4500000000000002</v>
      </c>
      <c r="E21" s="10">
        <v>2</v>
      </c>
      <c r="F21" s="10">
        <v>0.54</v>
      </c>
      <c r="G21" s="65">
        <f t="shared" si="5"/>
        <v>0.01</v>
      </c>
      <c r="H21" s="65">
        <f t="shared" si="6"/>
        <v>4.5999999999999999E-2</v>
      </c>
      <c r="I21" s="65">
        <f t="shared" si="7"/>
        <v>3.4500000000000003E-2</v>
      </c>
      <c r="J21" s="65">
        <f t="shared" si="8"/>
        <v>1.54E-2</v>
      </c>
      <c r="K21" s="65">
        <f t="shared" si="9"/>
        <v>2.1703E-2</v>
      </c>
      <c r="Y21" s="6"/>
      <c r="AA21" s="77" t="s">
        <v>72</v>
      </c>
      <c r="AC21" s="77" t="s">
        <v>75</v>
      </c>
      <c r="AD21" s="78" t="s">
        <v>76</v>
      </c>
    </row>
    <row r="22" spans="1:32" ht="14">
      <c r="A22" s="67">
        <v>44501</v>
      </c>
      <c r="B22" s="10">
        <v>0.7</v>
      </c>
      <c r="C22" s="10">
        <v>4.0599999999999996</v>
      </c>
      <c r="D22" s="10">
        <v>2.65</v>
      </c>
      <c r="E22" s="10">
        <v>2</v>
      </c>
      <c r="F22" s="10">
        <v>0.56000000000000005</v>
      </c>
      <c r="G22" s="65">
        <f t="shared" si="5"/>
        <v>6.9999999999999993E-3</v>
      </c>
      <c r="H22" s="65">
        <f t="shared" si="6"/>
        <v>4.7599999999999996E-2</v>
      </c>
      <c r="I22" s="65">
        <f t="shared" si="7"/>
        <v>3.3499999999999995E-2</v>
      </c>
      <c r="J22" s="65">
        <f t="shared" si="8"/>
        <v>1.26E-2</v>
      </c>
      <c r="K22" s="65">
        <f t="shared" si="9"/>
        <v>1.9496999999999997E-2</v>
      </c>
      <c r="Y22" s="6"/>
      <c r="AA22" s="77" t="s">
        <v>73</v>
      </c>
      <c r="AB22" s="77"/>
      <c r="AC22" s="65">
        <v>0.34499999999999997</v>
      </c>
      <c r="AD22" s="70">
        <v>0.20599999999999999</v>
      </c>
    </row>
    <row r="23" spans="1:32">
      <c r="A23" s="6">
        <v>44531</v>
      </c>
      <c r="B23" s="10">
        <v>1</v>
      </c>
      <c r="C23" s="10">
        <v>3.72</v>
      </c>
      <c r="D23" s="10">
        <v>2.4500000000000002</v>
      </c>
      <c r="E23" s="10">
        <v>1.9</v>
      </c>
      <c r="F23" s="10">
        <v>0.56000000000000005</v>
      </c>
      <c r="G23" s="65">
        <f t="shared" si="5"/>
        <v>0.01</v>
      </c>
      <c r="H23" s="65">
        <f t="shared" si="6"/>
        <v>4.7200000000000006E-2</v>
      </c>
      <c r="I23" s="65">
        <f t="shared" si="7"/>
        <v>3.4500000000000003E-2</v>
      </c>
      <c r="J23" s="65">
        <f t="shared" si="8"/>
        <v>1.5600000000000001E-2</v>
      </c>
      <c r="K23" s="65">
        <f t="shared" si="9"/>
        <v>2.1837000000000002E-2</v>
      </c>
      <c r="Y23" s="6"/>
      <c r="AA23" s="77" t="s">
        <v>74</v>
      </c>
      <c r="AC23" s="65">
        <v>0.318</v>
      </c>
      <c r="AD23" s="70">
        <v>0.192</v>
      </c>
    </row>
    <row r="24" spans="1:32">
      <c r="A24" s="6">
        <v>44562</v>
      </c>
      <c r="B24" s="10">
        <v>1.4</v>
      </c>
      <c r="C24" s="10">
        <v>3.72</v>
      </c>
      <c r="D24" s="10">
        <v>2.4500000000000002</v>
      </c>
      <c r="E24" s="10">
        <v>2</v>
      </c>
      <c r="F24" s="10">
        <v>0.56000000000000005</v>
      </c>
      <c r="G24" s="65">
        <f t="shared" si="5"/>
        <v>1.3999999999999999E-2</v>
      </c>
      <c r="H24" s="65">
        <f t="shared" si="6"/>
        <v>5.1200000000000002E-2</v>
      </c>
      <c r="I24" s="65">
        <f t="shared" si="7"/>
        <v>3.85E-2</v>
      </c>
      <c r="J24" s="65">
        <f t="shared" si="8"/>
        <v>1.9599999999999999E-2</v>
      </c>
      <c r="K24" s="65">
        <f t="shared" si="9"/>
        <v>2.5836999999999999E-2</v>
      </c>
      <c r="Y24" s="6"/>
      <c r="AF24" s="78" t="s">
        <v>77</v>
      </c>
    </row>
    <row r="25" spans="1:32" ht="14">
      <c r="A25" s="67">
        <v>44593</v>
      </c>
      <c r="B25" s="10">
        <v>1.5</v>
      </c>
      <c r="C25" s="10">
        <v>3.72</v>
      </c>
      <c r="D25" s="10">
        <v>2.4500000000000002</v>
      </c>
      <c r="E25" s="10">
        <v>2.1</v>
      </c>
      <c r="F25" s="10">
        <v>0.6</v>
      </c>
      <c r="G25" s="65">
        <f t="shared" si="5"/>
        <v>1.4999999999999999E-2</v>
      </c>
      <c r="H25" s="65">
        <f t="shared" si="6"/>
        <v>5.2200000000000003E-2</v>
      </c>
      <c r="I25" s="65">
        <f t="shared" si="7"/>
        <v>3.95E-2</v>
      </c>
      <c r="J25" s="65">
        <f t="shared" si="8"/>
        <v>2.1000000000000001E-2</v>
      </c>
      <c r="K25" s="65">
        <f t="shared" si="9"/>
        <v>2.7104999999999997E-2</v>
      </c>
      <c r="Y25" s="6"/>
      <c r="AA25" s="77" t="s">
        <v>78</v>
      </c>
      <c r="AC25" s="65">
        <f>AC22-AC23</f>
        <v>2.6999999999999968E-2</v>
      </c>
      <c r="AD25" s="65">
        <f>AD22-AD23</f>
        <v>1.3999999999999985E-2</v>
      </c>
      <c r="AF25" s="70">
        <f>(AC25+AD25)/2</f>
        <v>2.0499999999999977E-2</v>
      </c>
    </row>
    <row r="26" spans="1:32" ht="16">
      <c r="A26" s="69">
        <v>44621</v>
      </c>
      <c r="B26" s="10">
        <v>1.7</v>
      </c>
      <c r="C26" s="10">
        <v>4.51</v>
      </c>
      <c r="D26" s="10">
        <v>2.4500000000000002</v>
      </c>
      <c r="E26" s="10">
        <v>2.1</v>
      </c>
      <c r="F26" s="10">
        <v>0.6</v>
      </c>
      <c r="G26" s="65">
        <f t="shared" si="5"/>
        <v>1.7000000000000001E-2</v>
      </c>
      <c r="H26" s="65">
        <f t="shared" si="6"/>
        <v>6.2100000000000002E-2</v>
      </c>
      <c r="I26" s="65">
        <f t="shared" si="7"/>
        <v>4.1500000000000002E-2</v>
      </c>
      <c r="J26" s="65">
        <f>(B26+F26)/100</f>
        <v>2.3E-2</v>
      </c>
      <c r="K26" s="65">
        <f t="shared" si="9"/>
        <v>2.9104999999999999E-2</v>
      </c>
      <c r="L26" s="65">
        <f>R26*$L$1+O26*(1-$L$1)</f>
        <v>2.8769999999999997E-2</v>
      </c>
      <c r="M26" s="65">
        <v>1.7000000000000001E-2</v>
      </c>
      <c r="N26" s="70">
        <v>2.4500000000000001E-2</v>
      </c>
      <c r="O26" s="65">
        <f>N26+M26</f>
        <v>4.1500000000000002E-2</v>
      </c>
      <c r="P26" s="51">
        <f>(2.34-2.06)*1000</f>
        <v>279.99999999999983</v>
      </c>
      <c r="Q26" s="70">
        <v>5.4999999999999997E-3</v>
      </c>
      <c r="R26" s="65">
        <f t="shared" si="17"/>
        <v>2.2499999999999999E-2</v>
      </c>
      <c r="X26" s="51"/>
      <c r="Y26" s="6"/>
      <c r="AA26" s="77" t="s">
        <v>79</v>
      </c>
      <c r="AC26" s="65">
        <v>5.0000000000000001E-3</v>
      </c>
      <c r="AD26" s="65">
        <v>5.0000000000000001E-3</v>
      </c>
      <c r="AF26" s="70">
        <v>5.0000000000000001E-3</v>
      </c>
    </row>
    <row r="27" spans="1:32" ht="14">
      <c r="A27" s="67">
        <v>44652</v>
      </c>
      <c r="B27" s="10">
        <v>1.9</v>
      </c>
      <c r="C27" s="10">
        <v>4.51</v>
      </c>
      <c r="D27" s="10">
        <v>2.4500000000000002</v>
      </c>
      <c r="E27" s="10">
        <v>2</v>
      </c>
      <c r="F27" s="10">
        <v>0.63</v>
      </c>
      <c r="G27" s="65">
        <f t="shared" si="5"/>
        <v>1.9E-2</v>
      </c>
      <c r="H27" s="65">
        <f t="shared" si="6"/>
        <v>6.4100000000000004E-2</v>
      </c>
      <c r="I27" s="65">
        <f t="shared" si="7"/>
        <v>4.3499999999999997E-2</v>
      </c>
      <c r="J27" s="65">
        <f t="shared" si="8"/>
        <v>2.53E-2</v>
      </c>
      <c r="K27" s="65">
        <f t="shared" si="9"/>
        <v>3.1306E-2</v>
      </c>
    </row>
    <row r="28" spans="1:32">
      <c r="A28" s="6">
        <v>44682</v>
      </c>
      <c r="B28" s="10">
        <v>2.2999999999999998</v>
      </c>
      <c r="C28" s="10">
        <v>4.51</v>
      </c>
      <c r="D28" s="10">
        <v>2.4500000000000002</v>
      </c>
      <c r="E28" s="10">
        <v>2</v>
      </c>
      <c r="F28" s="10">
        <v>0.64</v>
      </c>
      <c r="G28" s="65">
        <f t="shared" si="5"/>
        <v>2.3E-2</v>
      </c>
      <c r="H28" s="65">
        <f t="shared" si="6"/>
        <v>6.8099999999999994E-2</v>
      </c>
      <c r="I28" s="65">
        <f t="shared" si="7"/>
        <v>4.7500000000000001E-2</v>
      </c>
      <c r="J28" s="65">
        <f t="shared" si="8"/>
        <v>2.9399999999999999E-2</v>
      </c>
      <c r="K28" s="65">
        <f t="shared" si="9"/>
        <v>3.5373000000000002E-2</v>
      </c>
      <c r="AA28" s="77" t="s">
        <v>80</v>
      </c>
      <c r="AC28" s="77">
        <f>AC25/AC26</f>
        <v>5.3999999999999932</v>
      </c>
      <c r="AD28" s="77">
        <f>AD25/AD26</f>
        <v>2.7999999999999967</v>
      </c>
      <c r="AF28" s="51">
        <f>AF25/AF26</f>
        <v>4.0999999999999952</v>
      </c>
    </row>
    <row r="29" spans="1:32">
      <c r="A29" s="6">
        <v>44713</v>
      </c>
      <c r="B29" s="10">
        <v>2.5</v>
      </c>
      <c r="C29" s="10">
        <v>4.17</v>
      </c>
      <c r="D29" s="10">
        <v>1.95</v>
      </c>
      <c r="E29" s="10">
        <v>1.9</v>
      </c>
      <c r="F29" s="10">
        <v>0.63</v>
      </c>
      <c r="G29" s="65">
        <f t="shared" si="5"/>
        <v>2.5000000000000001E-2</v>
      </c>
      <c r="H29" s="65">
        <f t="shared" si="6"/>
        <v>6.6699999999999995E-2</v>
      </c>
      <c r="I29" s="65">
        <f t="shared" si="7"/>
        <v>4.4500000000000005E-2</v>
      </c>
      <c r="J29" s="65">
        <f t="shared" si="8"/>
        <v>3.1300000000000001E-2</v>
      </c>
      <c r="K29" s="65">
        <f t="shared" si="9"/>
        <v>3.5656000000000007E-2</v>
      </c>
    </row>
    <row r="30" spans="1:32" ht="14">
      <c r="A30" s="67">
        <v>44743</v>
      </c>
      <c r="B30" s="10">
        <v>2.2999999999999998</v>
      </c>
      <c r="C30" s="10">
        <v>4.17</v>
      </c>
      <c r="D30" s="10">
        <v>1.95</v>
      </c>
      <c r="E30" s="10">
        <v>1.9</v>
      </c>
      <c r="F30" s="10">
        <v>0.61</v>
      </c>
      <c r="G30" s="65">
        <f t="shared" si="5"/>
        <v>2.3E-2</v>
      </c>
      <c r="H30" s="65">
        <f t="shared" si="6"/>
        <v>6.4699999999999994E-2</v>
      </c>
      <c r="I30" s="65">
        <f t="shared" si="7"/>
        <v>4.2500000000000003E-2</v>
      </c>
      <c r="J30" s="65">
        <f t="shared" si="8"/>
        <v>2.9099999999999997E-2</v>
      </c>
      <c r="K30" s="65">
        <f t="shared" si="9"/>
        <v>3.3521999999999996E-2</v>
      </c>
      <c r="AA30" s="77" t="s">
        <v>81</v>
      </c>
    </row>
    <row r="31" spans="1:32">
      <c r="A31" s="6">
        <v>44774</v>
      </c>
      <c r="B31" s="10">
        <v>3</v>
      </c>
      <c r="C31" s="10">
        <v>4.17</v>
      </c>
      <c r="D31" s="10">
        <v>1.95</v>
      </c>
      <c r="E31" s="10">
        <v>2</v>
      </c>
      <c r="F31" s="10">
        <v>0.63</v>
      </c>
      <c r="G31" s="65">
        <f t="shared" si="5"/>
        <v>0.03</v>
      </c>
      <c r="H31" s="65">
        <f t="shared" si="6"/>
        <v>7.17E-2</v>
      </c>
      <c r="I31" s="65">
        <f t="shared" si="7"/>
        <v>4.9500000000000002E-2</v>
      </c>
      <c r="J31" s="65">
        <f t="shared" si="8"/>
        <v>3.6299999999999999E-2</v>
      </c>
      <c r="K31" s="65">
        <f t="shared" si="9"/>
        <v>4.0655999999999998E-2</v>
      </c>
      <c r="AA31" s="77" t="s">
        <v>82</v>
      </c>
      <c r="AC31" s="51">
        <f>AC28*2.7</f>
        <v>14.579999999999982</v>
      </c>
      <c r="AD31" s="51">
        <f>AD28*2.7</f>
        <v>7.5599999999999916</v>
      </c>
      <c r="AF31" s="51">
        <f>AVERAGE(AC31:AD31)</f>
        <v>11.069999999999986</v>
      </c>
    </row>
    <row r="32" spans="1:32">
      <c r="A32" s="6">
        <v>44805</v>
      </c>
      <c r="B32" s="10">
        <v>3.7</v>
      </c>
      <c r="C32" s="10">
        <v>3.39</v>
      </c>
      <c r="D32" s="10">
        <v>1.85</v>
      </c>
      <c r="E32" s="10">
        <v>2</v>
      </c>
      <c r="F32" s="10">
        <v>0.7</v>
      </c>
      <c r="G32" s="65">
        <f t="shared" si="5"/>
        <v>3.7000000000000005E-2</v>
      </c>
      <c r="H32" s="65">
        <f t="shared" si="6"/>
        <v>7.0900000000000005E-2</v>
      </c>
      <c r="I32" s="65">
        <f t="shared" si="7"/>
        <v>5.5500000000000008E-2</v>
      </c>
      <c r="J32" s="65">
        <f t="shared" si="8"/>
        <v>4.4000000000000004E-2</v>
      </c>
      <c r="K32" s="65">
        <f t="shared" si="9"/>
        <v>4.7795000000000004E-2</v>
      </c>
    </row>
    <row r="33" spans="1:24" ht="14">
      <c r="A33" s="67">
        <v>44835</v>
      </c>
      <c r="B33" s="10">
        <v>3.5</v>
      </c>
      <c r="C33" s="10">
        <v>3.39</v>
      </c>
      <c r="D33" s="10">
        <v>1.85</v>
      </c>
      <c r="E33" s="10">
        <v>1.89</v>
      </c>
      <c r="F33" s="10">
        <v>0.67</v>
      </c>
      <c r="G33" s="65">
        <f t="shared" si="5"/>
        <v>3.5000000000000003E-2</v>
      </c>
      <c r="H33" s="65">
        <f t="shared" si="6"/>
        <v>6.8900000000000003E-2</v>
      </c>
      <c r="I33" s="65">
        <f t="shared" si="7"/>
        <v>5.3499999999999999E-2</v>
      </c>
      <c r="J33" s="65">
        <f t="shared" si="8"/>
        <v>4.1700000000000001E-2</v>
      </c>
      <c r="K33" s="65">
        <f t="shared" si="9"/>
        <v>4.5593999999999996E-2</v>
      </c>
    </row>
    <row r="34" spans="1:24">
      <c r="A34" s="6">
        <v>44866</v>
      </c>
      <c r="B34" s="10">
        <v>3.3</v>
      </c>
      <c r="C34" s="10">
        <v>3.39</v>
      </c>
      <c r="D34" s="10">
        <v>1.85</v>
      </c>
      <c r="E34" s="10">
        <v>1.8</v>
      </c>
      <c r="F34" s="10">
        <v>0.64</v>
      </c>
      <c r="G34" s="65">
        <f t="shared" si="5"/>
        <v>3.3000000000000002E-2</v>
      </c>
      <c r="H34" s="65">
        <f t="shared" si="6"/>
        <v>6.6900000000000001E-2</v>
      </c>
      <c r="I34" s="65">
        <f t="shared" si="7"/>
        <v>5.1500000000000004E-2</v>
      </c>
      <c r="J34" s="65">
        <f t="shared" si="8"/>
        <v>3.9399999999999998E-2</v>
      </c>
      <c r="K34" s="65">
        <f t="shared" si="9"/>
        <v>4.3393000000000001E-2</v>
      </c>
    </row>
    <row r="35" spans="1:24">
      <c r="A35" s="6">
        <v>44896</v>
      </c>
      <c r="B35" s="10">
        <v>3.9</v>
      </c>
      <c r="C35" s="10">
        <v>3.21</v>
      </c>
      <c r="D35" s="10">
        <v>1.4</v>
      </c>
      <c r="E35" s="10">
        <v>1.9</v>
      </c>
      <c r="F35" s="10">
        <v>0.61</v>
      </c>
      <c r="G35" s="65">
        <f t="shared" si="5"/>
        <v>3.9E-2</v>
      </c>
      <c r="H35" s="65">
        <f t="shared" si="6"/>
        <v>7.1099999999999997E-2</v>
      </c>
      <c r="I35" s="65">
        <f t="shared" si="7"/>
        <v>5.2999999999999999E-2</v>
      </c>
      <c r="J35" s="65">
        <f t="shared" si="8"/>
        <v>4.5100000000000001E-2</v>
      </c>
      <c r="K35" s="65">
        <f t="shared" si="9"/>
        <v>4.7706999999999999E-2</v>
      </c>
    </row>
    <row r="36" spans="1:24">
      <c r="A36" s="6">
        <v>44927</v>
      </c>
      <c r="B36" s="10">
        <v>3.7</v>
      </c>
      <c r="C36" s="10">
        <v>3.21</v>
      </c>
      <c r="D36" s="10">
        <v>1.4</v>
      </c>
      <c r="E36" s="10">
        <v>1.9</v>
      </c>
      <c r="F36" s="10">
        <v>0.56999999999999995</v>
      </c>
      <c r="G36" s="65">
        <f t="shared" si="5"/>
        <v>3.7000000000000005E-2</v>
      </c>
      <c r="H36" s="65">
        <f t="shared" si="6"/>
        <v>6.9099999999999995E-2</v>
      </c>
      <c r="I36" s="65">
        <f t="shared" si="7"/>
        <v>5.0999999999999997E-2</v>
      </c>
      <c r="J36" s="65">
        <f t="shared" si="8"/>
        <v>4.2700000000000002E-2</v>
      </c>
      <c r="K36" s="65">
        <f t="shared" si="9"/>
        <v>4.5439E-2</v>
      </c>
    </row>
    <row r="37" spans="1:24">
      <c r="A37" s="6">
        <v>44958</v>
      </c>
      <c r="B37" s="10">
        <v>4</v>
      </c>
      <c r="C37" s="10">
        <v>3.21</v>
      </c>
      <c r="D37" s="10">
        <v>1.4</v>
      </c>
      <c r="E37" s="10">
        <v>1.9</v>
      </c>
      <c r="F37" s="10">
        <v>0.57999999999999996</v>
      </c>
      <c r="G37" s="65">
        <f t="shared" si="5"/>
        <v>0.04</v>
      </c>
      <c r="H37" s="65">
        <f t="shared" si="6"/>
        <v>7.2099999999999997E-2</v>
      </c>
      <c r="I37" s="65">
        <f t="shared" si="7"/>
        <v>5.4000000000000006E-2</v>
      </c>
      <c r="J37" s="65">
        <f t="shared" si="8"/>
        <v>4.58E-2</v>
      </c>
      <c r="K37" s="65">
        <f t="shared" si="9"/>
        <v>4.8506000000000001E-2</v>
      </c>
    </row>
    <row r="38" spans="1:24" ht="16">
      <c r="A38" s="69">
        <v>44986</v>
      </c>
      <c r="B38" s="10">
        <v>3.7</v>
      </c>
      <c r="C38" s="10">
        <v>4</v>
      </c>
      <c r="D38" s="10">
        <v>1.8</v>
      </c>
      <c r="E38" s="10">
        <v>1.9</v>
      </c>
      <c r="F38" s="10">
        <v>0.61</v>
      </c>
      <c r="G38" s="65">
        <f t="shared" si="5"/>
        <v>3.7000000000000005E-2</v>
      </c>
      <c r="H38" s="65">
        <f t="shared" si="6"/>
        <v>7.6999999999999999E-2</v>
      </c>
      <c r="I38" s="65">
        <f t="shared" si="7"/>
        <v>5.5E-2</v>
      </c>
      <c r="J38" s="65">
        <f t="shared" si="8"/>
        <v>4.3100000000000006E-2</v>
      </c>
      <c r="K38" s="65">
        <f t="shared" si="9"/>
        <v>4.7027000000000006E-2</v>
      </c>
      <c r="L38" s="65">
        <f>R38*$L$1+O38*(1-$L$1)</f>
        <v>5.1279999999999999E-2</v>
      </c>
      <c r="M38" s="65">
        <v>3.6999999999999998E-2</v>
      </c>
      <c r="N38" s="70">
        <v>2.5000000000000001E-2</v>
      </c>
      <c r="O38" s="65">
        <f>N38+M38</f>
        <v>6.2E-2</v>
      </c>
      <c r="P38" s="51">
        <v>0</v>
      </c>
      <c r="Q38" s="70">
        <v>8.9999999999999993E-3</v>
      </c>
      <c r="R38" s="65">
        <f t="shared" si="17"/>
        <v>4.5999999999999999E-2</v>
      </c>
      <c r="S38" s="70">
        <v>4.7500000000000001E-2</v>
      </c>
      <c r="T38" s="70">
        <v>1.2E-2</v>
      </c>
      <c r="U38" s="65">
        <f>S38+M38</f>
        <v>8.4499999999999992E-2</v>
      </c>
      <c r="V38" s="65">
        <f>T38+M38</f>
        <v>4.9000000000000002E-2</v>
      </c>
      <c r="X38" s="51"/>
    </row>
    <row r="39" spans="1:24">
      <c r="A39" s="6">
        <v>45017</v>
      </c>
    </row>
    <row r="40" spans="1:24">
      <c r="A40" s="6">
        <v>45047</v>
      </c>
    </row>
    <row r="41" spans="1:24">
      <c r="A41" s="6">
        <v>45078</v>
      </c>
    </row>
    <row r="42" spans="1:24">
      <c r="A42" s="6">
        <v>45108</v>
      </c>
    </row>
    <row r="43" spans="1:24">
      <c r="A43" s="6">
        <v>45139</v>
      </c>
    </row>
    <row r="44" spans="1:24">
      <c r="A44" s="6">
        <v>45170</v>
      </c>
    </row>
    <row r="45" spans="1:24">
      <c r="A45" s="6"/>
    </row>
    <row r="46" spans="1:24">
      <c r="A4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64D0-4B86-D840-9699-6D617DB92369}">
  <sheetPr>
    <tabColor rgb="FF7030A0"/>
  </sheetPr>
  <dimension ref="A1:V50"/>
  <sheetViews>
    <sheetView topLeftCell="L1" workbookViewId="0">
      <selection activeCell="W2" sqref="W2"/>
    </sheetView>
  </sheetViews>
  <sheetFormatPr baseColWidth="10" defaultRowHeight="13"/>
  <cols>
    <col min="2" max="2" width="10.83203125" style="4"/>
    <col min="3" max="3" width="10.83203125" style="8"/>
    <col min="7" max="10" width="12.33203125" customWidth="1"/>
    <col min="12" max="13" width="11.83203125" customWidth="1"/>
    <col min="14" max="14" width="12.33203125" customWidth="1"/>
    <col min="17" max="17" width="20.33203125" style="45" bestFit="1" customWidth="1"/>
  </cols>
  <sheetData>
    <row r="1" spans="1:22" ht="84">
      <c r="A1" t="str">
        <f>USS_data_Monthly!A1</f>
        <v>Date</v>
      </c>
      <c r="B1" s="21" t="s">
        <v>54</v>
      </c>
      <c r="C1" s="29" t="s">
        <v>52</v>
      </c>
      <c r="D1" s="22" t="s">
        <v>7</v>
      </c>
      <c r="E1" s="24" t="s">
        <v>55</v>
      </c>
      <c r="F1" s="23" t="str">
        <f>B1</f>
        <v>2020 valuation quarterly monitoring, cuts</v>
      </c>
      <c r="G1" s="22" t="s">
        <v>13</v>
      </c>
      <c r="H1" s="22" t="s">
        <v>12</v>
      </c>
      <c r="I1" s="25" t="str">
        <f>G1</f>
        <v>SS Deficit £bn, quarterly</v>
      </c>
      <c r="J1" s="25" t="str">
        <f>H1</f>
        <v>TP Liabilities £bn, quarterly</v>
      </c>
      <c r="K1" s="22" t="s">
        <v>53</v>
      </c>
      <c r="L1" s="24" t="s">
        <v>56</v>
      </c>
      <c r="M1" s="52" t="s">
        <v>23</v>
      </c>
      <c r="N1" s="22" t="s">
        <v>87</v>
      </c>
      <c r="O1">
        <v>10</v>
      </c>
      <c r="Q1" s="48" t="s">
        <v>22</v>
      </c>
      <c r="R1" s="9" t="s">
        <v>99</v>
      </c>
      <c r="S1" s="9" t="s">
        <v>51</v>
      </c>
      <c r="T1" s="9" t="s">
        <v>88</v>
      </c>
      <c r="U1" s="9" t="s">
        <v>86</v>
      </c>
      <c r="V1" s="9" t="s">
        <v>98</v>
      </c>
    </row>
    <row r="2" spans="1:22">
      <c r="A2" s="19">
        <f>USS_data_Monthly!A2</f>
        <v>43891</v>
      </c>
      <c r="B2" s="8">
        <f>USS_data_Monthly!B2</f>
        <v>0.252</v>
      </c>
      <c r="C2" s="8">
        <v>0.37</v>
      </c>
      <c r="D2" s="8">
        <f>USS_data_Monthly!C2</f>
        <v>6.9999999999999993E-3</v>
      </c>
      <c r="E2" s="20">
        <f>B2</f>
        <v>0.252</v>
      </c>
      <c r="F2" s="1"/>
      <c r="G2" s="14"/>
      <c r="H2" s="15"/>
      <c r="I2" s="14">
        <f>USS_data_Monthly!F2</f>
        <v>35.5</v>
      </c>
      <c r="J2" s="28">
        <f>USS_data_Monthly!G2</f>
        <v>80.599999999999994</v>
      </c>
      <c r="L2" s="7">
        <f>C2</f>
        <v>0.37</v>
      </c>
      <c r="M2" s="9">
        <v>5.28</v>
      </c>
      <c r="N2" s="15"/>
      <c r="O2" s="14">
        <f>K2*$O$1</f>
        <v>0</v>
      </c>
      <c r="P2" s="14">
        <f>F2*$O$1</f>
        <v>0</v>
      </c>
      <c r="Q2" s="45">
        <f>L2/E2</f>
        <v>1.4682539682539681</v>
      </c>
      <c r="R2">
        <v>66.5</v>
      </c>
      <c r="S2" s="10"/>
      <c r="V2" s="14">
        <f>R2+I2</f>
        <v>102</v>
      </c>
    </row>
    <row r="3" spans="1:22">
      <c r="A3" s="19">
        <f>USS_data_Monthly!A5</f>
        <v>43983</v>
      </c>
      <c r="B3" s="8">
        <f>USS_data_Monthly!B5</f>
        <v>0.28800000000000003</v>
      </c>
      <c r="D3" s="8">
        <f>USS_data_Monthly!C5</f>
        <v>6.0000000000000001E-3</v>
      </c>
      <c r="E3" s="7"/>
      <c r="F3" s="7">
        <f t="shared" ref="F3:F14" si="0">B3</f>
        <v>0.28800000000000003</v>
      </c>
      <c r="G3" s="15">
        <f>USS_data_Monthly!F5</f>
        <v>42.2</v>
      </c>
      <c r="H3" s="15">
        <f>USS_data_Monthly!G5</f>
        <v>89.8</v>
      </c>
      <c r="I3" s="15"/>
      <c r="J3" s="15"/>
      <c r="K3" s="49">
        <v>0.40100000000000002</v>
      </c>
      <c r="M3" s="9">
        <v>4.8099999999999996</v>
      </c>
      <c r="N3" s="15">
        <f>USS_data_Monthly!E5</f>
        <v>74.2</v>
      </c>
      <c r="O3" s="14">
        <f t="shared" ref="O3:O16" si="1">K3*$O$1</f>
        <v>4.01</v>
      </c>
      <c r="P3" s="14">
        <f t="shared" ref="P3:P16" si="2">F3*$O$1</f>
        <v>2.8800000000000003</v>
      </c>
      <c r="S3" s="10">
        <f t="shared" ref="S3:S16" si="3">LN(H3)</f>
        <v>4.497584975308154</v>
      </c>
      <c r="T3" s="14">
        <f>G3+N3</f>
        <v>116.4</v>
      </c>
      <c r="U3">
        <f>LN(T3)</f>
        <v>4.7570325352973377</v>
      </c>
      <c r="V3" s="14"/>
    </row>
    <row r="4" spans="1:22" ht="15">
      <c r="A4" s="19">
        <f>USS_data_Monthly!A8</f>
        <v>44075</v>
      </c>
      <c r="B4" s="8">
        <f>USS_data_Monthly!B8</f>
        <v>0.28199999999999997</v>
      </c>
      <c r="D4" s="8">
        <f>USS_data_Monthly!C8</f>
        <v>6.9999999999999993E-3</v>
      </c>
      <c r="F4" s="7">
        <f t="shared" si="0"/>
        <v>0.28199999999999997</v>
      </c>
      <c r="G4" s="15">
        <f>USS_data_Monthly!F8</f>
        <v>40.5</v>
      </c>
      <c r="H4" s="15">
        <f>USS_data_Monthly!G8</f>
        <v>89.7</v>
      </c>
      <c r="I4" s="15"/>
      <c r="J4" s="15"/>
      <c r="K4" s="49">
        <v>0.42199999999999999</v>
      </c>
      <c r="M4" s="16">
        <v>4.62</v>
      </c>
      <c r="N4" s="15">
        <f>USS_data_Monthly!E8</f>
        <v>75.599999999999994</v>
      </c>
      <c r="O4" s="14">
        <f t="shared" si="1"/>
        <v>4.22</v>
      </c>
      <c r="P4" s="14">
        <f t="shared" si="2"/>
        <v>2.82</v>
      </c>
      <c r="S4" s="10">
        <f t="shared" si="3"/>
        <v>4.4964707690647501</v>
      </c>
      <c r="T4" s="14">
        <f t="shared" ref="T4:T16" si="4">G4+N4</f>
        <v>116.1</v>
      </c>
      <c r="U4">
        <f t="shared" ref="U4:U16" si="5">LN(T4)</f>
        <v>4.7544518887038461</v>
      </c>
    </row>
    <row r="5" spans="1:22">
      <c r="A5" s="19">
        <f>USS_data_Monthly!A11</f>
        <v>44166</v>
      </c>
      <c r="B5" s="8">
        <f>USS_data_Monthly!B11</f>
        <v>0.29499999999999998</v>
      </c>
      <c r="D5" s="8">
        <f>USS_data_Monthly!C11</f>
        <v>6.0000000000000001E-3</v>
      </c>
      <c r="F5" s="7">
        <f t="shared" si="0"/>
        <v>0.29499999999999998</v>
      </c>
      <c r="G5" s="15">
        <f>USS_data_Monthly!F11</f>
        <v>37.5</v>
      </c>
      <c r="H5" s="15">
        <f>USS_data_Monthly!G11</f>
        <v>91.8</v>
      </c>
      <c r="I5" s="15"/>
      <c r="J5" s="15"/>
      <c r="K5" s="49">
        <v>0.46899999999999997</v>
      </c>
      <c r="M5" s="9">
        <v>4.29</v>
      </c>
      <c r="N5" s="15">
        <f>USS_data_Monthly!E11</f>
        <v>80.5</v>
      </c>
      <c r="O5" s="14">
        <f t="shared" si="1"/>
        <v>4.6899999999999995</v>
      </c>
      <c r="P5" s="14">
        <f t="shared" si="2"/>
        <v>2.9499999999999997</v>
      </c>
      <c r="Q5" s="46"/>
      <c r="S5" s="10">
        <f t="shared" si="3"/>
        <v>4.5196122976264448</v>
      </c>
      <c r="T5" s="14">
        <f t="shared" si="4"/>
        <v>118</v>
      </c>
      <c r="U5">
        <f t="shared" si="5"/>
        <v>4.7706846244656651</v>
      </c>
    </row>
    <row r="6" spans="1:22">
      <c r="A6" s="19">
        <f>USS_data_Monthly!A14</f>
        <v>44256</v>
      </c>
      <c r="B6" s="8">
        <f>USS_data_Monthly!B14</f>
        <v>0.26300000000000001</v>
      </c>
      <c r="C6" s="31">
        <v>0.36699999999999999</v>
      </c>
      <c r="D6" s="8">
        <f>USS_data_Monthly!C14</f>
        <v>1.3000000000000001E-2</v>
      </c>
      <c r="F6" s="7">
        <f t="shared" si="0"/>
        <v>0.26300000000000001</v>
      </c>
      <c r="G6" s="15">
        <f>USS_data_Monthly!F14</f>
        <v>31.2</v>
      </c>
      <c r="H6" s="15">
        <f>USS_data_Monthly!G14</f>
        <v>86.3</v>
      </c>
      <c r="I6" s="15"/>
      <c r="J6" s="15"/>
      <c r="K6" s="49">
        <v>0.41199999999999998</v>
      </c>
      <c r="L6" s="26"/>
      <c r="M6" s="9">
        <v>4.17</v>
      </c>
      <c r="N6" s="15">
        <f>USS_data_Monthly!E14</f>
        <v>80.099999999999994</v>
      </c>
      <c r="O6" s="14">
        <f t="shared" si="1"/>
        <v>4.12</v>
      </c>
      <c r="P6" s="14">
        <f t="shared" si="2"/>
        <v>2.63</v>
      </c>
      <c r="Q6" s="47">
        <f>K6/F6</f>
        <v>1.5665399239543725</v>
      </c>
      <c r="S6" s="10">
        <f t="shared" si="3"/>
        <v>4.4578295980893818</v>
      </c>
      <c r="T6" s="14">
        <f t="shared" si="4"/>
        <v>111.3</v>
      </c>
      <c r="U6">
        <f t="shared" si="5"/>
        <v>4.7122292582814991</v>
      </c>
    </row>
    <row r="7" spans="1:22">
      <c r="A7" s="19">
        <f>USS_data_Monthly!A17</f>
        <v>44348</v>
      </c>
      <c r="B7" s="8">
        <f>USS_data_Monthly!B17</f>
        <v>0.27699999999999997</v>
      </c>
      <c r="D7" s="8">
        <f>USS_data_Monthly!C17</f>
        <v>1.1000000000000001E-2</v>
      </c>
      <c r="F7" s="7">
        <f t="shared" si="0"/>
        <v>0.27699999999999997</v>
      </c>
      <c r="G7" s="15">
        <f>USS_data_Monthly!F17</f>
        <v>30.4</v>
      </c>
      <c r="H7" s="15">
        <f>USS_data_Monthly!G17</f>
        <v>89.7</v>
      </c>
      <c r="I7" s="15"/>
      <c r="J7" s="15"/>
      <c r="K7" s="49">
        <v>0.43099999999999999</v>
      </c>
      <c r="M7" s="9">
        <v>4.22</v>
      </c>
      <c r="N7" s="15">
        <f>USS_data_Monthly!E17</f>
        <v>85.3</v>
      </c>
      <c r="O7" s="14">
        <f t="shared" si="1"/>
        <v>4.3099999999999996</v>
      </c>
      <c r="P7" s="14">
        <f t="shared" si="2"/>
        <v>2.7699999999999996</v>
      </c>
      <c r="Q7" s="47"/>
      <c r="S7" s="10">
        <f t="shared" si="3"/>
        <v>4.4964707690647501</v>
      </c>
      <c r="T7" s="14">
        <f t="shared" si="4"/>
        <v>115.69999999999999</v>
      </c>
      <c r="U7">
        <f t="shared" si="5"/>
        <v>4.7510006341996309</v>
      </c>
    </row>
    <row r="8" spans="1:22">
      <c r="A8" s="19">
        <f>USS_data_Monthly!A20</f>
        <v>44440</v>
      </c>
      <c r="B8" s="8">
        <f>USS_data_Monthly!B20</f>
        <v>0.26899999999999996</v>
      </c>
      <c r="C8" s="8">
        <v>0.42199999999999999</v>
      </c>
      <c r="D8" s="8">
        <f>USS_data_Monthly!C20</f>
        <v>1.3000000000000001E-2</v>
      </c>
      <c r="F8" s="7">
        <f t="shared" si="0"/>
        <v>0.26899999999999996</v>
      </c>
      <c r="G8" s="15">
        <f>USS_data_Monthly!F20</f>
        <v>30.9</v>
      </c>
      <c r="H8" s="15">
        <f>USS_data_Monthly!G20</f>
        <v>91.2</v>
      </c>
      <c r="I8" s="15"/>
      <c r="J8" s="15"/>
      <c r="K8" s="7">
        <f>C8</f>
        <v>0.42199999999999999</v>
      </c>
      <c r="M8" s="9">
        <v>3.6</v>
      </c>
      <c r="N8" s="15">
        <f>USS_data_Monthly!E20</f>
        <v>87.5</v>
      </c>
      <c r="O8" s="14">
        <f t="shared" si="1"/>
        <v>4.22</v>
      </c>
      <c r="P8" s="14">
        <f t="shared" si="2"/>
        <v>2.6899999999999995</v>
      </c>
      <c r="Q8" s="47">
        <f t="shared" ref="Q8:Q13" si="6">K8/F8</f>
        <v>1.5687732342007437</v>
      </c>
      <c r="S8" s="10">
        <f t="shared" si="3"/>
        <v>4.513054897080286</v>
      </c>
      <c r="T8" s="14">
        <f t="shared" si="4"/>
        <v>118.4</v>
      </c>
      <c r="U8">
        <f t="shared" si="5"/>
        <v>4.774068722449905</v>
      </c>
    </row>
    <row r="9" spans="1:22">
      <c r="A9" s="19">
        <f>USS_data_Monthly!A23</f>
        <v>44531</v>
      </c>
      <c r="B9" s="8">
        <f>USS_data_Monthly!B23</f>
        <v>0.28000000000000003</v>
      </c>
      <c r="D9" s="8">
        <f>USS_data_Monthly!C23</f>
        <v>0.01</v>
      </c>
      <c r="F9" s="7">
        <f t="shared" si="0"/>
        <v>0.28000000000000003</v>
      </c>
      <c r="G9" s="15">
        <f>USS_data_Monthly!F23</f>
        <v>31.4</v>
      </c>
      <c r="H9" s="15">
        <f>USS_data_Monthly!G23</f>
        <v>95.3</v>
      </c>
      <c r="I9" s="15"/>
      <c r="J9" s="15"/>
      <c r="K9" s="7"/>
      <c r="M9" s="9">
        <v>3.72</v>
      </c>
      <c r="N9" s="15">
        <f>USS_data_Monthly!E23</f>
        <v>92.2</v>
      </c>
      <c r="O9" s="14">
        <f t="shared" si="1"/>
        <v>0</v>
      </c>
      <c r="P9" s="14">
        <f t="shared" si="2"/>
        <v>2.8000000000000003</v>
      </c>
      <c r="Q9" s="47"/>
      <c r="R9" s="7"/>
      <c r="S9" s="10">
        <f t="shared" si="3"/>
        <v>4.5570298106601568</v>
      </c>
      <c r="T9" s="14">
        <f t="shared" si="4"/>
        <v>123.6</v>
      </c>
      <c r="U9">
        <f t="shared" si="5"/>
        <v>4.8170505450235908</v>
      </c>
    </row>
    <row r="10" spans="1:22">
      <c r="A10" s="19">
        <f>USS_data_Monthly!A26</f>
        <v>44621</v>
      </c>
      <c r="B10" s="8">
        <f>USS_data_Monthly!B26</f>
        <v>0.247</v>
      </c>
      <c r="C10" s="8">
        <v>0.36399999999999999</v>
      </c>
      <c r="D10" s="8">
        <f>USS_data_Monthly!C26</f>
        <v>1.7000000000000001E-2</v>
      </c>
      <c r="F10" s="7">
        <f t="shared" si="0"/>
        <v>0.247</v>
      </c>
      <c r="G10" s="15">
        <f>USS_data_Monthly!F26</f>
        <v>26.6</v>
      </c>
      <c r="H10" s="15">
        <f>USS_data_Monthly!G26</f>
        <v>90.4</v>
      </c>
      <c r="I10" s="15"/>
      <c r="J10" s="15"/>
      <c r="K10" s="7">
        <f t="shared" ref="K10:K16" si="7">C10</f>
        <v>0.36399999999999999</v>
      </c>
      <c r="M10" s="9">
        <v>4.51</v>
      </c>
      <c r="N10" s="15">
        <f>USS_data_Monthly!E26</f>
        <v>88.8</v>
      </c>
      <c r="O10" s="14">
        <f t="shared" si="1"/>
        <v>3.6399999999999997</v>
      </c>
      <c r="P10" s="14">
        <f t="shared" si="2"/>
        <v>2.4699999999999998</v>
      </c>
      <c r="Q10" s="47">
        <f t="shared" si="6"/>
        <v>1.4736842105263157</v>
      </c>
      <c r="R10" s="7"/>
      <c r="S10" s="10">
        <f t="shared" si="3"/>
        <v>4.5042442673981311</v>
      </c>
      <c r="T10" s="14">
        <f t="shared" si="4"/>
        <v>115.4</v>
      </c>
      <c r="U10">
        <f t="shared" si="5"/>
        <v>4.7484043540739993</v>
      </c>
    </row>
    <row r="11" spans="1:22">
      <c r="A11" s="19">
        <f>USS_data_Monthly!A29</f>
        <v>44713</v>
      </c>
      <c r="B11" s="8">
        <f>USS_data_Monthly!B29</f>
        <v>0.21199999999999999</v>
      </c>
      <c r="C11" s="8">
        <v>0.27400000000000002</v>
      </c>
      <c r="D11" s="8">
        <f>USS_data_Monthly!C29</f>
        <v>2.5000000000000001E-2</v>
      </c>
      <c r="F11" s="7">
        <f t="shared" si="0"/>
        <v>0.21199999999999999</v>
      </c>
      <c r="G11" s="15">
        <f>USS_data_Monthly!F29</f>
        <v>13.6</v>
      </c>
      <c r="H11" s="15">
        <f>USS_data_Monthly!G29</f>
        <v>75.8</v>
      </c>
      <c r="I11" s="15"/>
      <c r="J11" s="15"/>
      <c r="K11" s="7">
        <f t="shared" si="7"/>
        <v>0.27400000000000002</v>
      </c>
      <c r="M11" s="9">
        <v>4.17</v>
      </c>
      <c r="N11" s="15">
        <f>USS_data_Monthly!E29</f>
        <v>77.599999999999994</v>
      </c>
      <c r="O11" s="14">
        <f t="shared" si="1"/>
        <v>2.74</v>
      </c>
      <c r="P11" s="14">
        <f t="shared" si="2"/>
        <v>2.12</v>
      </c>
      <c r="Q11" s="47">
        <f t="shared" si="6"/>
        <v>1.2924528301886793</v>
      </c>
      <c r="S11" s="10">
        <f t="shared" si="3"/>
        <v>4.3280982926483258</v>
      </c>
      <c r="T11" s="14">
        <f t="shared" si="4"/>
        <v>91.199999999999989</v>
      </c>
      <c r="U11">
        <f t="shared" si="5"/>
        <v>4.513054897080286</v>
      </c>
    </row>
    <row r="12" spans="1:22">
      <c r="A12" s="19">
        <f>USS_data_Monthly!A32</f>
        <v>44805</v>
      </c>
      <c r="B12" s="8">
        <f>USS_data_Monthly!B32</f>
        <v>0.185</v>
      </c>
      <c r="C12" s="8">
        <v>0.24399999999999999</v>
      </c>
      <c r="D12" s="8">
        <f>USS_data_Monthly!C32</f>
        <v>3.7000000000000005E-2</v>
      </c>
      <c r="F12" s="7">
        <f t="shared" si="0"/>
        <v>0.185</v>
      </c>
      <c r="G12" s="15">
        <f>USS_data_Monthly!F32</f>
        <v>6.9</v>
      </c>
      <c r="H12" s="15">
        <f>USS_data_Monthly!G32</f>
        <v>67</v>
      </c>
      <c r="I12" s="15"/>
      <c r="J12" s="15"/>
      <c r="K12" s="7">
        <f t="shared" si="7"/>
        <v>0.24399999999999999</v>
      </c>
      <c r="M12" s="9">
        <v>3.39</v>
      </c>
      <c r="N12" s="15">
        <f>USS_data_Monthly!E32</f>
        <v>72.599999999999994</v>
      </c>
      <c r="O12" s="14">
        <f t="shared" si="1"/>
        <v>2.44</v>
      </c>
      <c r="P12" s="14">
        <f t="shared" si="2"/>
        <v>1.85</v>
      </c>
      <c r="Q12" s="47">
        <f t="shared" si="6"/>
        <v>1.318918918918919</v>
      </c>
      <c r="S12" s="10">
        <f t="shared" si="3"/>
        <v>4.2046926193909657</v>
      </c>
      <c r="T12" s="14">
        <f t="shared" si="4"/>
        <v>79.5</v>
      </c>
      <c r="U12">
        <f t="shared" si="5"/>
        <v>4.3757570216602861</v>
      </c>
    </row>
    <row r="13" spans="1:22">
      <c r="A13" s="19">
        <f>USS_data_Monthly!A35</f>
        <v>44896</v>
      </c>
      <c r="B13" s="8">
        <f>USS_data_Monthly!B35</f>
        <v>0.17899999999999999</v>
      </c>
      <c r="C13" s="8">
        <v>0.222</v>
      </c>
      <c r="D13" s="8">
        <f>USS_data_Monthly!C35</f>
        <v>3.9E-2</v>
      </c>
      <c r="F13" s="7">
        <f t="shared" si="0"/>
        <v>0.17899999999999999</v>
      </c>
      <c r="G13" s="15">
        <f>USS_data_Monthly!F35</f>
        <v>4.8</v>
      </c>
      <c r="H13" s="15">
        <f>USS_data_Monthly!G35</f>
        <v>66.400000000000006</v>
      </c>
      <c r="I13" s="15"/>
      <c r="J13" s="15"/>
      <c r="K13" s="7">
        <f t="shared" si="7"/>
        <v>0.222</v>
      </c>
      <c r="M13" s="9">
        <v>3.21</v>
      </c>
      <c r="N13" s="15">
        <f>USS_data_Monthly!E35</f>
        <v>71.400000000000006</v>
      </c>
      <c r="O13" s="14">
        <f t="shared" si="1"/>
        <v>2.2200000000000002</v>
      </c>
      <c r="P13" s="14">
        <f t="shared" si="2"/>
        <v>1.79</v>
      </c>
      <c r="Q13" s="47">
        <f t="shared" si="6"/>
        <v>1.240223463687151</v>
      </c>
      <c r="S13" s="10">
        <f t="shared" si="3"/>
        <v>4.1956970564823886</v>
      </c>
      <c r="T13" s="14">
        <f t="shared" si="4"/>
        <v>76.2</v>
      </c>
      <c r="U13">
        <f t="shared" si="5"/>
        <v>4.3333614626926007</v>
      </c>
    </row>
    <row r="14" spans="1:22">
      <c r="A14" s="19">
        <f>USS_data_Monthly!A38</f>
        <v>44986</v>
      </c>
      <c r="B14" s="8">
        <f>USS_data_Monthly!B38</f>
        <v>0.17499999999999999</v>
      </c>
      <c r="C14" s="8">
        <f>USS_data_Monthly!D38</f>
        <v>0.218</v>
      </c>
      <c r="D14" s="8">
        <f>USS_data_Monthly!C38</f>
        <v>3.7000000000000005E-2</v>
      </c>
      <c r="E14" s="8">
        <v>0.16200000000000001</v>
      </c>
      <c r="F14" s="7">
        <f t="shared" si="0"/>
        <v>0.17499999999999999</v>
      </c>
      <c r="G14" s="15">
        <f>USS_data_Monthly!F38</f>
        <v>3.8</v>
      </c>
      <c r="H14" s="15">
        <f>USS_data_Monthly!G38</f>
        <v>66.099999999999994</v>
      </c>
      <c r="I14" s="35">
        <v>5.0999999999999996</v>
      </c>
      <c r="J14" s="35">
        <v>65.7</v>
      </c>
      <c r="K14" s="7">
        <f t="shared" si="7"/>
        <v>0.218</v>
      </c>
      <c r="L14" s="8">
        <v>0.20599999999999999</v>
      </c>
      <c r="M14" s="9">
        <v>4</v>
      </c>
      <c r="N14" s="15">
        <f>USS_data_Monthly!E38</f>
        <v>73.7</v>
      </c>
      <c r="O14" s="14">
        <f t="shared" si="1"/>
        <v>2.1800000000000002</v>
      </c>
      <c r="P14" s="14">
        <f t="shared" si="2"/>
        <v>1.75</v>
      </c>
      <c r="S14" s="10">
        <f t="shared" si="3"/>
        <v>4.1911687468576408</v>
      </c>
      <c r="T14" s="14">
        <f t="shared" si="4"/>
        <v>77.5</v>
      </c>
      <c r="U14">
        <f t="shared" si="5"/>
        <v>4.3502779363593014</v>
      </c>
      <c r="V14" s="14">
        <f>N14+I14</f>
        <v>78.8</v>
      </c>
    </row>
    <row r="15" spans="1:22">
      <c r="A15" s="19">
        <f>USS_data_Monthly!A41</f>
        <v>45078</v>
      </c>
      <c r="B15" s="8">
        <f>USS_data_Monthly!B41</f>
        <v>0.156</v>
      </c>
      <c r="C15" s="8">
        <f>USS_data_Monthly!D41</f>
        <v>0.193</v>
      </c>
      <c r="D15" s="8">
        <f>USS_data_Monthly!C41</f>
        <v>4.2999999999999997E-2</v>
      </c>
      <c r="E15" s="8"/>
      <c r="F15" s="7">
        <f t="shared" ref="F15:F16" si="8">B15</f>
        <v>0.156</v>
      </c>
      <c r="G15" s="15">
        <f>USS_data_Monthly!F41</f>
        <v>1</v>
      </c>
      <c r="H15" s="15">
        <f>USS_data_Monthly!G41</f>
        <v>62.3</v>
      </c>
      <c r="K15" s="7">
        <f t="shared" si="7"/>
        <v>0.193</v>
      </c>
      <c r="N15" s="15">
        <f>USS_data_Monthly!E41</f>
        <v>70.8</v>
      </c>
      <c r="O15" s="14">
        <f t="shared" si="1"/>
        <v>1.9300000000000002</v>
      </c>
      <c r="P15" s="14">
        <f t="shared" si="2"/>
        <v>1.56</v>
      </c>
      <c r="S15" s="10">
        <f t="shared" si="3"/>
        <v>4.1319614257934072</v>
      </c>
      <c r="T15" s="14">
        <f t="shared" si="4"/>
        <v>71.8</v>
      </c>
      <c r="U15">
        <f t="shared" si="5"/>
        <v>4.2738844760541781</v>
      </c>
    </row>
    <row r="16" spans="1:22">
      <c r="A16" s="19">
        <f>USS_data_Monthly!A44</f>
        <v>45170</v>
      </c>
      <c r="B16" s="53">
        <f>USS_data_Monthly!B44</f>
        <v>0.14499999999999999</v>
      </c>
      <c r="C16" s="53">
        <f>USS_data_Monthly!D44</f>
        <v>0.17100000000000001</v>
      </c>
      <c r="D16" s="53">
        <f>USS_data_Monthly!C44</f>
        <v>4.8000000000000001E-2</v>
      </c>
      <c r="E16" s="53"/>
      <c r="F16" s="7">
        <f t="shared" si="8"/>
        <v>0.14499999999999999</v>
      </c>
      <c r="G16" s="54">
        <f>USS_data_Monthly!F44</f>
        <v>-1.3</v>
      </c>
      <c r="H16" s="54">
        <f>USS_data_Monthly!G44</f>
        <v>58</v>
      </c>
      <c r="K16" s="7">
        <f t="shared" si="7"/>
        <v>0.17100000000000001</v>
      </c>
      <c r="N16" s="54">
        <f>USS_data_Monthly!E44</f>
        <v>68.8</v>
      </c>
      <c r="O16" s="14">
        <f t="shared" si="1"/>
        <v>1.7100000000000002</v>
      </c>
      <c r="P16" s="14">
        <f t="shared" si="2"/>
        <v>1.45</v>
      </c>
      <c r="S16" s="10">
        <f t="shared" si="3"/>
        <v>4.0604430105464191</v>
      </c>
      <c r="T16" s="14">
        <f t="shared" si="4"/>
        <v>67.5</v>
      </c>
      <c r="U16">
        <f t="shared" si="5"/>
        <v>4.2121275978784842</v>
      </c>
    </row>
    <row r="17" spans="1:20">
      <c r="A17" s="19"/>
      <c r="C17" s="53"/>
      <c r="K17" s="9"/>
      <c r="T17" s="14"/>
    </row>
    <row r="18" spans="1:20">
      <c r="A18" s="19"/>
    </row>
    <row r="19" spans="1:20">
      <c r="A19" s="19"/>
    </row>
    <row r="20" spans="1:20">
      <c r="A20" s="19"/>
    </row>
    <row r="21" spans="1:20">
      <c r="A21" s="19"/>
      <c r="Q21" s="51"/>
      <c r="R21" s="10"/>
    </row>
    <row r="22" spans="1:20">
      <c r="A22" s="19"/>
    </row>
    <row r="23" spans="1:20">
      <c r="A23" s="19"/>
    </row>
    <row r="25" spans="1:20">
      <c r="B25" s="12"/>
      <c r="C25" s="30"/>
      <c r="O25" s="45"/>
      <c r="P25" s="45"/>
    </row>
    <row r="29" spans="1:20">
      <c r="K29" s="9"/>
      <c r="L29" s="50"/>
      <c r="M29" s="50"/>
    </row>
    <row r="31" spans="1:20">
      <c r="K31" s="45"/>
    </row>
    <row r="32" spans="1:20">
      <c r="R32" s="10"/>
    </row>
    <row r="33" spans="9:19">
      <c r="L33" s="50"/>
      <c r="M33" s="50"/>
      <c r="R33" s="10"/>
    </row>
    <row r="35" spans="9:19">
      <c r="K35" s="45"/>
    </row>
    <row r="36" spans="9:19">
      <c r="Q36" s="47"/>
    </row>
    <row r="40" spans="9:19">
      <c r="S40" s="14"/>
    </row>
    <row r="41" spans="9:19">
      <c r="S41" s="14"/>
    </row>
    <row r="44" spans="9:19">
      <c r="R44" s="27"/>
    </row>
    <row r="45" spans="9:19">
      <c r="R45" s="27"/>
    </row>
    <row r="46" spans="9:19">
      <c r="I46" s="7"/>
    </row>
    <row r="48" spans="9:19">
      <c r="I48" s="14"/>
    </row>
    <row r="49" spans="7:7">
      <c r="G49" s="11"/>
    </row>
    <row r="50" spans="7:7">
      <c r="G50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outlinePr summaryBelow="0" summaryRight="0"/>
  </sheetPr>
  <dimension ref="A1:G1001"/>
  <sheetViews>
    <sheetView workbookViewId="0">
      <pane xSplit="1" topLeftCell="B1" activePane="topRight" state="frozen"/>
      <selection pane="topRight" activeCell="F30" sqref="F30"/>
    </sheetView>
  </sheetViews>
  <sheetFormatPr baseColWidth="10" defaultColWidth="12.6640625" defaultRowHeight="15.75" customHeight="1"/>
  <cols>
    <col min="3" max="4" width="12.6640625" style="41"/>
    <col min="5" max="5" width="12.6640625" style="35"/>
    <col min="6" max="6" width="13.6640625" style="35" bestFit="1" customWidth="1"/>
    <col min="7" max="7" width="17.83203125" style="35" bestFit="1" customWidth="1"/>
  </cols>
  <sheetData>
    <row r="1" spans="1:7" s="38" customFormat="1" ht="28">
      <c r="A1" s="24" t="s">
        <v>0</v>
      </c>
      <c r="B1" s="24" t="s">
        <v>1</v>
      </c>
      <c r="C1" s="40" t="s">
        <v>3</v>
      </c>
      <c r="D1" s="42" t="s">
        <v>2</v>
      </c>
      <c r="E1" s="43" t="s">
        <v>10</v>
      </c>
      <c r="F1" s="44" t="s">
        <v>8</v>
      </c>
      <c r="G1" s="44" t="s">
        <v>9</v>
      </c>
    </row>
    <row r="2" spans="1:7" ht="15.75" customHeight="1">
      <c r="A2" s="19">
        <v>43891</v>
      </c>
      <c r="B2" s="39">
        <f>RAW_FSC!A2</f>
        <v>0.252</v>
      </c>
      <c r="C2" s="31">
        <f>RAW_GiltsYield_nom!A2</f>
        <v>6.9999999999999993E-3</v>
      </c>
      <c r="D2" s="31">
        <v>0.33600000000000002</v>
      </c>
      <c r="E2" s="35">
        <f>RAW_assets!C2</f>
        <v>66.5</v>
      </c>
      <c r="F2" s="35">
        <f>RAW_SS_deficit!A2</f>
        <v>35.5</v>
      </c>
      <c r="G2" s="35">
        <f>RAW_TP_Liabs!A2</f>
        <v>80.599999999999994</v>
      </c>
    </row>
    <row r="3" spans="1:7" ht="15.75" customHeight="1">
      <c r="A3" s="19">
        <v>43922</v>
      </c>
      <c r="B3" s="39">
        <f>RAW_FSC!A3</f>
        <v>0.28100000000000003</v>
      </c>
      <c r="C3" s="31">
        <f>RAW_GiltsYield_nom!A3</f>
        <v>5.0000000000000001E-3</v>
      </c>
      <c r="E3" s="35">
        <f>RAW_assets!C3</f>
        <v>71.099999999999994</v>
      </c>
      <c r="F3" s="35">
        <f>RAW_SS_deficit!A3</f>
        <v>40</v>
      </c>
      <c r="G3" s="35">
        <f>RAW_TP_Liabs!A3</f>
        <v>86.1</v>
      </c>
    </row>
    <row r="4" spans="1:7" ht="15.75" customHeight="1">
      <c r="A4" s="19">
        <v>43952</v>
      </c>
      <c r="B4" s="39">
        <f>RAW_FSC!A4</f>
        <v>0.28600000000000003</v>
      </c>
      <c r="C4" s="31">
        <f>RAW_GiltsYield_nom!A4</f>
        <v>5.0000000000000001E-3</v>
      </c>
      <c r="E4" s="35">
        <f>RAW_assets!C4</f>
        <v>73</v>
      </c>
      <c r="F4" s="35">
        <f>RAW_SS_deficit!A4</f>
        <v>41.7</v>
      </c>
      <c r="G4" s="35">
        <f>RAW_TP_Liabs!A4</f>
        <v>88.8</v>
      </c>
    </row>
    <row r="5" spans="1:7" ht="15.75" customHeight="1">
      <c r="A5" s="19">
        <v>43983</v>
      </c>
      <c r="B5" s="39">
        <f>RAW_FSC!A5</f>
        <v>0.28800000000000003</v>
      </c>
      <c r="C5" s="31">
        <f>RAW_GiltsYield_nom!A5</f>
        <v>6.0000000000000001E-3</v>
      </c>
      <c r="E5" s="35">
        <f>RAW_assets!C5</f>
        <v>74.2</v>
      </c>
      <c r="F5" s="35">
        <f>RAW_SS_deficit!A5</f>
        <v>42.2</v>
      </c>
      <c r="G5" s="35">
        <f>RAW_TP_Liabs!A5</f>
        <v>89.8</v>
      </c>
    </row>
    <row r="6" spans="1:7" ht="15.75" customHeight="1">
      <c r="A6" s="19">
        <v>44013</v>
      </c>
      <c r="B6" s="39">
        <f>RAW_FSC!A6</f>
        <v>0.29499999999999998</v>
      </c>
      <c r="C6" s="31">
        <f>RAW_GiltsYield_nom!A6</f>
        <v>5.0000000000000001E-3</v>
      </c>
      <c r="E6" s="35">
        <f>RAW_assets!C6</f>
        <v>75.099999999999994</v>
      </c>
      <c r="F6" s="35">
        <f>RAW_SS_deficit!A6</f>
        <v>44.2</v>
      </c>
      <c r="G6" s="35">
        <f>RAW_TP_Liabs!A6</f>
        <v>91.8</v>
      </c>
    </row>
    <row r="7" spans="1:7" ht="15.75" customHeight="1">
      <c r="A7" s="19">
        <v>44044</v>
      </c>
      <c r="B7" s="39">
        <f>RAW_FSC!A7</f>
        <v>0.27600000000000002</v>
      </c>
      <c r="C7" s="31">
        <f>RAW_GiltsYield_nom!A7</f>
        <v>8.0000000000000002E-3</v>
      </c>
      <c r="E7" s="35">
        <f>RAW_assets!C7</f>
        <v>75.3</v>
      </c>
      <c r="F7" s="35">
        <f>RAW_SS_deficit!A7</f>
        <v>38</v>
      </c>
      <c r="G7" s="35">
        <f>RAW_TP_Liabs!A7</f>
        <v>88.1</v>
      </c>
    </row>
    <row r="8" spans="1:7" ht="15.75" customHeight="1">
      <c r="A8" s="19">
        <v>44075</v>
      </c>
      <c r="B8" s="39">
        <f>RAW_FSC!A8</f>
        <v>0.28199999999999997</v>
      </c>
      <c r="C8" s="31">
        <f>RAW_GiltsYield_nom!A8</f>
        <v>6.9999999999999993E-3</v>
      </c>
      <c r="E8" s="35">
        <f>RAW_assets!C8</f>
        <v>75.599999999999994</v>
      </c>
      <c r="F8" s="35">
        <f>RAW_SS_deficit!A8</f>
        <v>40.5</v>
      </c>
      <c r="G8" s="35">
        <f>RAW_TP_Liabs!A8</f>
        <v>89.7</v>
      </c>
    </row>
    <row r="9" spans="1:7" ht="15.75" customHeight="1">
      <c r="A9" s="19">
        <v>44105</v>
      </c>
      <c r="B9" s="39">
        <f>RAW_FSC!A9</f>
        <v>0.27800000000000002</v>
      </c>
      <c r="C9" s="31">
        <f>RAW_GiltsYield_nom!A9</f>
        <v>6.9999999999999993E-3</v>
      </c>
      <c r="E9" s="35">
        <f>RAW_assets!C9</f>
        <v>75</v>
      </c>
      <c r="F9" s="35">
        <f>RAW_SS_deficit!A9</f>
        <v>39.200000000000003</v>
      </c>
      <c r="G9" s="35">
        <f>RAW_TP_Liabs!A9</f>
        <v>88.1</v>
      </c>
    </row>
    <row r="10" spans="1:7" ht="15.75" customHeight="1">
      <c r="A10" s="19">
        <v>44136</v>
      </c>
      <c r="B10" s="39">
        <f>RAW_FSC!A10</f>
        <v>0.28999999999999998</v>
      </c>
      <c r="C10" s="31">
        <f>RAW_GiltsYield_nom!A10</f>
        <v>8.0000000000000002E-3</v>
      </c>
      <c r="E10" s="35">
        <f>RAW_assets!C10</f>
        <v>78.8</v>
      </c>
      <c r="F10" s="35">
        <f>RAW_SS_deficit!A10</f>
        <v>37.4</v>
      </c>
      <c r="G10" s="35">
        <f>RAW_TP_Liabs!A10</f>
        <v>90.4</v>
      </c>
    </row>
    <row r="11" spans="1:7" ht="15.75" customHeight="1">
      <c r="A11" s="19">
        <v>44166</v>
      </c>
      <c r="B11" s="39">
        <f>RAW_FSC!A11</f>
        <v>0.29499999999999998</v>
      </c>
      <c r="C11" s="31">
        <f>RAW_GiltsYield_nom!A11</f>
        <v>6.0000000000000001E-3</v>
      </c>
      <c r="E11" s="35">
        <f>RAW_assets!C11</f>
        <v>80.5</v>
      </c>
      <c r="F11" s="35">
        <f>RAW_SS_deficit!A11</f>
        <v>37.5</v>
      </c>
      <c r="G11" s="35">
        <f>RAW_TP_Liabs!A11</f>
        <v>91.8</v>
      </c>
    </row>
    <row r="12" spans="1:7" ht="15.75" customHeight="1">
      <c r="A12" s="19">
        <v>44197</v>
      </c>
      <c r="B12" s="39">
        <f>RAW_FSC!A12</f>
        <v>0.28199999999999997</v>
      </c>
      <c r="C12" s="31">
        <f>RAW_GiltsYield_nom!A12</f>
        <v>8.0000000000000002E-3</v>
      </c>
      <c r="E12" s="35">
        <f>RAW_assets!C12</f>
        <v>80.2</v>
      </c>
      <c r="F12" s="35">
        <f>RAW_SS_deficit!A12</f>
        <v>34.4</v>
      </c>
      <c r="G12" s="35">
        <f>RAW_TP_Liabs!A12</f>
        <v>89.1</v>
      </c>
    </row>
    <row r="13" spans="1:7" ht="15.75" customHeight="1">
      <c r="A13" s="19">
        <v>44228</v>
      </c>
      <c r="B13" s="39">
        <f>RAW_FSC!A13</f>
        <v>0.27399999999999997</v>
      </c>
      <c r="C13" s="31">
        <f>RAW_GiltsYield_nom!A13</f>
        <v>1.3000000000000001E-2</v>
      </c>
      <c r="E13" s="35">
        <f>RAW_assets!C13</f>
        <v>79</v>
      </c>
      <c r="F13" s="35">
        <f>RAW_SS_deficit!A13</f>
        <v>29</v>
      </c>
      <c r="G13" s="35">
        <f>RAW_TP_Liabs!A13</f>
        <v>86.8</v>
      </c>
    </row>
    <row r="14" spans="1:7" ht="15.75" customHeight="1">
      <c r="A14" s="19">
        <v>44256</v>
      </c>
      <c r="B14" s="39">
        <f>RAW_FSC!A14</f>
        <v>0.26300000000000001</v>
      </c>
      <c r="C14" s="31">
        <f>RAW_GiltsYield_nom!A14</f>
        <v>1.3000000000000001E-2</v>
      </c>
      <c r="D14" s="31">
        <v>0.36699999999999999</v>
      </c>
      <c r="E14" s="35">
        <f>RAW_assets!C14</f>
        <v>80.099999999999994</v>
      </c>
      <c r="F14" s="35">
        <f>RAW_SS_deficit!A14</f>
        <v>31.2</v>
      </c>
      <c r="G14" s="35">
        <f>RAW_TP_Liabs!A14</f>
        <v>86.3</v>
      </c>
    </row>
    <row r="15" spans="1:7" ht="15.75" customHeight="1">
      <c r="A15" s="19">
        <v>44287</v>
      </c>
      <c r="B15" s="39">
        <f>RAW_FSC!A15</f>
        <v>0.27399999999999997</v>
      </c>
      <c r="C15" s="31">
        <f>RAW_GiltsYield_nom!A15</f>
        <v>1.2E-2</v>
      </c>
      <c r="E15" s="35">
        <f>RAW_assets!C15</f>
        <v>82</v>
      </c>
      <c r="F15" s="35">
        <f>RAW_SS_deficit!A15</f>
        <v>31</v>
      </c>
      <c r="G15" s="35">
        <f>RAW_TP_Liabs!A15</f>
        <v>88.2</v>
      </c>
    </row>
    <row r="16" spans="1:7" ht="15.75" customHeight="1">
      <c r="A16" s="19">
        <v>44317</v>
      </c>
      <c r="B16" s="39">
        <f>RAW_FSC!A16</f>
        <v>0.27899999999999997</v>
      </c>
      <c r="C16" s="31">
        <f>RAW_GiltsYield_nom!A16</f>
        <v>1.2E-2</v>
      </c>
      <c r="E16" s="35">
        <f>RAW_assets!C16</f>
        <v>83.4</v>
      </c>
      <c r="F16" s="35">
        <f>RAW_SS_deficit!A16</f>
        <v>33.4</v>
      </c>
      <c r="G16" s="35">
        <f>RAW_TP_Liabs!A16</f>
        <v>90.9</v>
      </c>
    </row>
    <row r="17" spans="1:7" ht="15.75" customHeight="1">
      <c r="A17" s="19">
        <v>44348</v>
      </c>
      <c r="B17" s="39">
        <f>RAW_FSC!A17</f>
        <v>0.27699999999999997</v>
      </c>
      <c r="C17" s="31">
        <f>RAW_GiltsYield_nom!A17</f>
        <v>1.1000000000000001E-2</v>
      </c>
      <c r="E17" s="35">
        <f>RAW_assets!C17</f>
        <v>85.3</v>
      </c>
      <c r="F17" s="35">
        <f>RAW_SS_deficit!A17</f>
        <v>30.4</v>
      </c>
      <c r="G17" s="35">
        <f>RAW_TP_Liabs!A17</f>
        <v>89.7</v>
      </c>
    </row>
    <row r="18" spans="1:7" ht="15.75" customHeight="1">
      <c r="A18" s="19">
        <v>44378</v>
      </c>
      <c r="B18" s="39">
        <f>RAW_FSC!A18</f>
        <v>0.28800000000000003</v>
      </c>
      <c r="C18" s="31">
        <f>RAW_GiltsYield_nom!A18</f>
        <v>9.0000000000000011E-3</v>
      </c>
      <c r="E18" s="35">
        <f>RAW_assets!C18</f>
        <v>87.8</v>
      </c>
      <c r="F18" s="35">
        <f>RAW_SS_deficit!A18</f>
        <v>35.799999999999997</v>
      </c>
      <c r="G18" s="35">
        <f>RAW_TP_Liabs!A18</f>
        <v>94.2</v>
      </c>
    </row>
    <row r="19" spans="1:7" ht="15.75" customHeight="1">
      <c r="A19" s="19">
        <v>44409</v>
      </c>
      <c r="B19" s="39">
        <f>RAW_FSC!A19</f>
        <v>0.28699999999999998</v>
      </c>
      <c r="C19" s="31">
        <f>RAW_GiltsYield_nom!A19</f>
        <v>0.01</v>
      </c>
      <c r="E19" s="35">
        <f>RAW_assets!C19</f>
        <v>89.6</v>
      </c>
      <c r="F19" s="35">
        <f>RAW_SS_deficit!A19</f>
        <v>35.299999999999997</v>
      </c>
      <c r="G19" s="35">
        <f>RAW_TP_Liabs!A19</f>
        <v>95</v>
      </c>
    </row>
    <row r="20" spans="1:7" ht="15.75" customHeight="1">
      <c r="A20" s="19">
        <v>44440</v>
      </c>
      <c r="B20" s="39">
        <f>RAW_FSC!A20</f>
        <v>0.26899999999999996</v>
      </c>
      <c r="C20" s="31">
        <f>RAW_GiltsYield_nom!A20</f>
        <v>1.3000000000000001E-2</v>
      </c>
      <c r="E20" s="35">
        <f>RAW_assets!C20</f>
        <v>87.5</v>
      </c>
      <c r="F20" s="35">
        <f>RAW_SS_deficit!A20</f>
        <v>30.9</v>
      </c>
      <c r="G20" s="35">
        <f>RAW_TP_Liabs!A20</f>
        <v>91.2</v>
      </c>
    </row>
    <row r="21" spans="1:7" ht="15.75" customHeight="1">
      <c r="A21" s="19">
        <v>44470</v>
      </c>
      <c r="B21" s="39">
        <f>RAW_FSC!A21</f>
        <v>0.28499999999999998</v>
      </c>
      <c r="C21" s="31">
        <f>RAW_GiltsYield_nom!A21</f>
        <v>0.01</v>
      </c>
      <c r="E21" s="35">
        <f>RAW_assets!C21</f>
        <v>90.5</v>
      </c>
      <c r="F21" s="35">
        <f>RAW_SS_deficit!A21</f>
        <v>35</v>
      </c>
      <c r="G21" s="35">
        <f>RAW_TP_Liabs!A21</f>
        <v>96.4</v>
      </c>
    </row>
    <row r="22" spans="1:7" ht="15.75" customHeight="1">
      <c r="A22" s="19">
        <v>44501</v>
      </c>
      <c r="B22" s="39">
        <f>RAW_FSC!A22</f>
        <v>0.29299999999999998</v>
      </c>
      <c r="C22" s="31">
        <f>RAW_GiltsYield_nom!A22</f>
        <v>6.9999999999999993E-3</v>
      </c>
      <c r="E22" s="35">
        <f>RAW_assets!C22</f>
        <v>93.1</v>
      </c>
      <c r="F22" s="35">
        <f>RAW_SS_deficit!A22</f>
        <v>40.1</v>
      </c>
      <c r="G22" s="35">
        <f>RAW_TP_Liabs!A22</f>
        <v>100.4</v>
      </c>
    </row>
    <row r="23" spans="1:7" ht="15.75" customHeight="1">
      <c r="A23" s="19">
        <v>44531</v>
      </c>
      <c r="B23" s="39">
        <f>RAW_FSC!A23</f>
        <v>0.28000000000000003</v>
      </c>
      <c r="C23" s="31">
        <f>RAW_GiltsYield_nom!A23</f>
        <v>0.01</v>
      </c>
      <c r="E23" s="35">
        <f>RAW_assets!C23</f>
        <v>92.2</v>
      </c>
      <c r="F23" s="35">
        <f>RAW_SS_deficit!A23</f>
        <v>31.4</v>
      </c>
      <c r="G23" s="35">
        <f>RAW_TP_Liabs!A23</f>
        <v>95.3</v>
      </c>
    </row>
    <row r="24" spans="1:7" ht="15.75" customHeight="1">
      <c r="A24" s="19">
        <v>44562</v>
      </c>
      <c r="B24" s="39">
        <f>RAW_FSC!A24</f>
        <v>0.26400000000000001</v>
      </c>
      <c r="C24" s="31">
        <f>RAW_GiltsYield_nom!A24</f>
        <v>1.3999999999999999E-2</v>
      </c>
      <c r="E24" s="35">
        <f>RAW_assets!C24</f>
        <v>89.3</v>
      </c>
      <c r="F24" s="35">
        <f>RAW_SS_deficit!A24</f>
        <v>30.3</v>
      </c>
      <c r="G24" s="35">
        <f>RAW_TP_Liabs!A24</f>
        <v>92.7</v>
      </c>
    </row>
    <row r="25" spans="1:7" ht="15.75" customHeight="1">
      <c r="A25" s="19">
        <v>44593</v>
      </c>
      <c r="B25" s="39">
        <f>RAW_FSC!A25</f>
        <v>0.25600000000000001</v>
      </c>
      <c r="C25" s="31">
        <f>RAW_GiltsYield_nom!A25</f>
        <v>1.4999999999999999E-2</v>
      </c>
      <c r="D25" s="41">
        <v>0.40699999999999997</v>
      </c>
      <c r="E25" s="35">
        <f>RAW_assets!C25</f>
        <v>88.8</v>
      </c>
      <c r="F25" s="35">
        <f>RAW_SS_deficit!A25</f>
        <v>28.2</v>
      </c>
      <c r="G25" s="35">
        <f>RAW_TP_Liabs!A25</f>
        <v>91.3</v>
      </c>
    </row>
    <row r="26" spans="1:7" ht="15.75" customHeight="1">
      <c r="A26" s="19">
        <v>44621</v>
      </c>
      <c r="B26" s="39">
        <f>RAW_FSC!A26</f>
        <v>0.247</v>
      </c>
      <c r="C26" s="31">
        <f>RAW_GiltsYield_nom!A26</f>
        <v>1.7000000000000001E-2</v>
      </c>
      <c r="D26" s="31">
        <v>0.36399999999999999</v>
      </c>
      <c r="E26" s="35">
        <f>RAW_assets!C26</f>
        <v>88.8</v>
      </c>
      <c r="F26" s="35">
        <f>RAW_SS_deficit!A26</f>
        <v>26.6</v>
      </c>
      <c r="G26" s="35">
        <f>RAW_TP_Liabs!A26</f>
        <v>90.4</v>
      </c>
    </row>
    <row r="27" spans="1:7" ht="15.75" customHeight="1">
      <c r="A27" s="19">
        <v>44652</v>
      </c>
      <c r="B27" s="39">
        <f>RAW_FSC!A27</f>
        <v>0.23</v>
      </c>
      <c r="C27" s="31">
        <f>RAW_GiltsYield_nom!A27</f>
        <v>1.9E-2</v>
      </c>
      <c r="D27" s="31"/>
      <c r="E27" s="35">
        <f>RAW_assets!C27</f>
        <v>84.3</v>
      </c>
      <c r="F27" s="35">
        <f>RAW_SS_deficit!A27</f>
        <v>22.8</v>
      </c>
      <c r="G27" s="35">
        <f>RAW_TP_Liabs!A27</f>
        <v>84.9</v>
      </c>
    </row>
    <row r="28" spans="1:7" ht="15.75" customHeight="1">
      <c r="A28" s="19">
        <v>44682</v>
      </c>
      <c r="B28" s="39">
        <f>RAW_FSC!A28</f>
        <v>0.21</v>
      </c>
      <c r="C28" s="31">
        <f>RAW_GiltsYield_nom!A28</f>
        <v>2.3E-2</v>
      </c>
      <c r="D28" s="31"/>
      <c r="E28" s="35">
        <f>RAW_assets!C28</f>
        <v>81.2</v>
      </c>
      <c r="F28" s="35">
        <f>RAW_SS_deficit!A28</f>
        <v>17.2</v>
      </c>
      <c r="G28" s="35">
        <f>RAW_TP_Liabs!A28</f>
        <v>79.099999999999994</v>
      </c>
    </row>
    <row r="29" spans="1:7" ht="15.75" customHeight="1">
      <c r="A29" s="19">
        <v>44713</v>
      </c>
      <c r="B29" s="39">
        <f>RAW_FSC!A29</f>
        <v>0.21199999999999999</v>
      </c>
      <c r="C29" s="31">
        <f>RAW_GiltsYield_nom!A29</f>
        <v>2.5000000000000001E-2</v>
      </c>
      <c r="D29" s="31"/>
      <c r="E29" s="35">
        <f>RAW_assets!C29</f>
        <v>77.599999999999994</v>
      </c>
      <c r="F29" s="35">
        <f>RAW_SS_deficit!A29</f>
        <v>13.6</v>
      </c>
      <c r="G29" s="35">
        <f>RAW_TP_Liabs!A29</f>
        <v>75.8</v>
      </c>
    </row>
    <row r="30" spans="1:7" ht="15.75" customHeight="1">
      <c r="A30" s="19">
        <v>44743</v>
      </c>
      <c r="B30" s="39">
        <f>RAW_FSC!A30</f>
        <v>0.221</v>
      </c>
      <c r="C30" s="31">
        <f>RAW_GiltsYield_nom!A30</f>
        <v>2.3E-2</v>
      </c>
      <c r="E30" s="35">
        <f>RAW_assets!C30</f>
        <v>81</v>
      </c>
      <c r="F30" s="35">
        <f>RAW_SS_deficit!A30</f>
        <v>15.7</v>
      </c>
      <c r="G30" s="35">
        <f>RAW_TP_Liabs!A30</f>
        <v>80</v>
      </c>
    </row>
    <row r="31" spans="1:7" ht="15.75" customHeight="1">
      <c r="A31" s="19">
        <v>44774</v>
      </c>
      <c r="B31" s="39">
        <f>RAW_FSC!A31</f>
        <v>0.19800000000000001</v>
      </c>
      <c r="C31" s="31">
        <f>RAW_GiltsYield_nom!A31</f>
        <v>0.03</v>
      </c>
      <c r="E31" s="35">
        <f>RAW_assets!C31</f>
        <v>77.900000000000006</v>
      </c>
      <c r="F31" s="35">
        <f>RAW_SS_deficit!A31</f>
        <v>10.4</v>
      </c>
      <c r="G31" s="35">
        <f>RAW_TP_Liabs!A31</f>
        <v>73.8</v>
      </c>
    </row>
    <row r="32" spans="1:7" ht="15.75" customHeight="1">
      <c r="A32" s="19">
        <v>44805</v>
      </c>
      <c r="B32" s="39">
        <f>RAW_FSC!A32</f>
        <v>0.185</v>
      </c>
      <c r="C32" s="31">
        <f>RAW_GiltsYield_nom!A32</f>
        <v>3.7000000000000005E-2</v>
      </c>
      <c r="D32" s="31"/>
      <c r="E32" s="35">
        <f>RAW_assets!C32</f>
        <v>72.599999999999994</v>
      </c>
      <c r="F32" s="35">
        <f>RAW_SS_deficit!A32</f>
        <v>6.9</v>
      </c>
      <c r="G32" s="35">
        <f>RAW_TP_Liabs!A32</f>
        <v>67</v>
      </c>
    </row>
    <row r="33" spans="1:7" ht="15.75" customHeight="1">
      <c r="A33" s="19">
        <v>44835</v>
      </c>
      <c r="B33" s="39">
        <f>RAW_FSC!A33</f>
        <v>0.18</v>
      </c>
      <c r="C33" s="31">
        <f>RAW_GiltsYield_nom!A33</f>
        <v>3.5000000000000003E-2</v>
      </c>
      <c r="E33" s="35">
        <f>RAW_assets!C33</f>
        <v>71.3</v>
      </c>
      <c r="F33" s="35">
        <f>RAW_SS_deficit!A33</f>
        <v>6.2</v>
      </c>
      <c r="G33" s="35">
        <f>RAW_TP_Liabs!A33</f>
        <v>65.900000000000006</v>
      </c>
    </row>
    <row r="34" spans="1:7" ht="15.75" customHeight="1">
      <c r="A34" s="19">
        <v>44866</v>
      </c>
      <c r="B34" s="39">
        <f>RAW_FSC!A34</f>
        <v>0.183</v>
      </c>
      <c r="C34" s="31">
        <f>RAW_GiltsYield_nom!A34</f>
        <v>3.3000000000000002E-2</v>
      </c>
      <c r="E34" s="35">
        <f>RAW_assets!C34</f>
        <v>73.599999999999994</v>
      </c>
      <c r="F34" s="35">
        <f>RAW_SS_deficit!A34</f>
        <v>7.1</v>
      </c>
      <c r="G34" s="35">
        <f>RAW_TP_Liabs!A34</f>
        <v>68.400000000000006</v>
      </c>
    </row>
    <row r="35" spans="1:7" ht="15.75" customHeight="1">
      <c r="A35" s="19">
        <v>44896</v>
      </c>
      <c r="B35" s="39">
        <f>RAW_FSC!A35</f>
        <v>0.17899999999999999</v>
      </c>
      <c r="C35" s="31">
        <f>RAW_GiltsYield_nom!A35</f>
        <v>3.9E-2</v>
      </c>
      <c r="E35" s="35">
        <f>RAW_assets!C35</f>
        <v>71.400000000000006</v>
      </c>
      <c r="F35" s="35">
        <f>RAW_SS_deficit!A35</f>
        <v>4.8</v>
      </c>
      <c r="G35" s="35">
        <f>RAW_TP_Liabs!A35</f>
        <v>66.400000000000006</v>
      </c>
    </row>
    <row r="36" spans="1:7" ht="15.75" customHeight="1">
      <c r="A36" s="19">
        <v>44927</v>
      </c>
      <c r="B36" s="39">
        <f>RAW_FSC!A36</f>
        <v>0.185</v>
      </c>
      <c r="C36" s="31">
        <f>RAW_GiltsYield_nom!A36</f>
        <v>3.7000000000000005E-2</v>
      </c>
      <c r="E36" s="35">
        <f>RAW_assets!C36</f>
        <v>73.7</v>
      </c>
      <c r="F36" s="35">
        <f>RAW_SS_deficit!A36</f>
        <v>5.9</v>
      </c>
      <c r="G36" s="35">
        <f>RAW_TP_Liabs!A36</f>
        <v>69.099999999999994</v>
      </c>
    </row>
    <row r="37" spans="1:7" ht="15.75" customHeight="1">
      <c r="A37" s="19">
        <v>44958</v>
      </c>
      <c r="B37" s="39">
        <f>RAW_FSC!A37</f>
        <v>0.17300000000000001</v>
      </c>
      <c r="C37" s="31">
        <f>RAW_GiltsYield_nom!A37</f>
        <v>0.04</v>
      </c>
      <c r="E37" s="35">
        <f>RAW_assets!C37</f>
        <v>71.7</v>
      </c>
      <c r="F37" s="35">
        <f>RAW_SS_deficit!A37</f>
        <v>3.2</v>
      </c>
      <c r="G37" s="35">
        <f>RAW_TP_Liabs!A37</f>
        <v>65.3</v>
      </c>
    </row>
    <row r="38" spans="1:7" ht="15.75" customHeight="1">
      <c r="A38" s="19">
        <v>44986</v>
      </c>
      <c r="B38" s="39">
        <f>RAW_FSC!A38</f>
        <v>0.17499999999999999</v>
      </c>
      <c r="C38" s="31">
        <f>RAW_GiltsYield_nom!A38</f>
        <v>3.7000000000000005E-2</v>
      </c>
      <c r="D38" s="41">
        <v>0.218</v>
      </c>
      <c r="E38" s="35">
        <f>RAW_assets!C38</f>
        <v>73.7</v>
      </c>
      <c r="F38" s="35">
        <f>RAW_SS_deficit!A38</f>
        <v>3.8</v>
      </c>
      <c r="G38" s="35">
        <f>RAW_TP_Liabs!A38</f>
        <v>66.099999999999994</v>
      </c>
    </row>
    <row r="39" spans="1:7" ht="15.75" customHeight="1">
      <c r="A39" s="19">
        <v>45017</v>
      </c>
      <c r="B39" s="39"/>
      <c r="C39" s="31"/>
    </row>
    <row r="40" spans="1:7" ht="15.75" customHeight="1">
      <c r="A40" s="19">
        <v>45047</v>
      </c>
      <c r="B40" s="39"/>
      <c r="C40" s="31"/>
    </row>
    <row r="41" spans="1:7" ht="15.75" customHeight="1">
      <c r="A41" s="19">
        <v>45078</v>
      </c>
      <c r="B41" s="39">
        <v>0.156</v>
      </c>
      <c r="C41" s="31">
        <v>4.2999999999999997E-2</v>
      </c>
      <c r="D41" s="41">
        <v>0.193</v>
      </c>
      <c r="E41" s="35">
        <v>70.8</v>
      </c>
      <c r="F41" s="35">
        <v>1</v>
      </c>
      <c r="G41" s="35">
        <v>62.3</v>
      </c>
    </row>
    <row r="42" spans="1:7" ht="15.75" customHeight="1">
      <c r="A42" s="19">
        <v>45108</v>
      </c>
      <c r="B42" s="3"/>
      <c r="C42" s="31"/>
    </row>
    <row r="43" spans="1:7" ht="15.75" customHeight="1">
      <c r="A43" s="19">
        <v>45139</v>
      </c>
      <c r="B43" s="3"/>
      <c r="C43" s="31"/>
    </row>
    <row r="44" spans="1:7" ht="15.75" customHeight="1">
      <c r="A44" s="19">
        <v>45170</v>
      </c>
      <c r="B44" s="53">
        <v>0.14499999999999999</v>
      </c>
      <c r="C44" s="31">
        <v>4.8000000000000001E-2</v>
      </c>
      <c r="D44" s="41">
        <v>0.17100000000000001</v>
      </c>
      <c r="E44" s="35">
        <v>68.8</v>
      </c>
      <c r="F44" s="35">
        <v>-1.3</v>
      </c>
      <c r="G44" s="35">
        <v>58</v>
      </c>
    </row>
    <row r="45" spans="1:7" ht="15.75" customHeight="1">
      <c r="A45" s="19">
        <v>45200</v>
      </c>
      <c r="B45" s="3"/>
      <c r="C45" s="31"/>
    </row>
    <row r="46" spans="1:7" ht="15.75" customHeight="1">
      <c r="A46" s="19">
        <v>45231</v>
      </c>
      <c r="B46" s="3"/>
      <c r="C46" s="31"/>
    </row>
    <row r="47" spans="1:7" ht="15.75" customHeight="1">
      <c r="A47" s="2"/>
      <c r="B47" s="3"/>
      <c r="C47" s="31"/>
    </row>
    <row r="48" spans="1:7" ht="15.75" customHeight="1">
      <c r="A48" s="2"/>
      <c r="B48" s="3"/>
      <c r="C48" s="31"/>
    </row>
    <row r="49" spans="1:3" ht="15.75" customHeight="1">
      <c r="A49" s="2"/>
      <c r="B49" s="3"/>
      <c r="C49" s="31"/>
    </row>
    <row r="50" spans="1:3" ht="15.75" customHeight="1">
      <c r="A50" s="2"/>
      <c r="B50" s="3"/>
      <c r="C50" s="31"/>
    </row>
    <row r="51" spans="1:3" ht="15.75" customHeight="1">
      <c r="A51" s="2"/>
      <c r="B51" s="3"/>
      <c r="C51" s="31"/>
    </row>
    <row r="52" spans="1:3" ht="13">
      <c r="A52" s="2"/>
      <c r="B52" s="3"/>
      <c r="C52" s="31"/>
    </row>
    <row r="53" spans="1:3" ht="13">
      <c r="A53" s="2"/>
      <c r="B53" s="3"/>
      <c r="C53" s="31"/>
    </row>
    <row r="54" spans="1:3" ht="13">
      <c r="A54" s="2"/>
      <c r="B54" s="3"/>
      <c r="C54" s="31"/>
    </row>
    <row r="55" spans="1:3" ht="13">
      <c r="A55" s="2"/>
      <c r="B55" s="3"/>
      <c r="C55" s="31"/>
    </row>
    <row r="56" spans="1:3" ht="13">
      <c r="A56" s="2"/>
      <c r="B56" s="3"/>
      <c r="C56" s="31"/>
    </row>
    <row r="57" spans="1:3" ht="13">
      <c r="A57" s="2"/>
      <c r="B57" s="3"/>
      <c r="C57" s="31"/>
    </row>
    <row r="58" spans="1:3" ht="13">
      <c r="A58" s="2"/>
      <c r="B58" s="3"/>
      <c r="C58" s="31"/>
    </row>
    <row r="59" spans="1:3" ht="13">
      <c r="A59" s="2"/>
      <c r="B59" s="3"/>
      <c r="C59" s="31"/>
    </row>
    <row r="60" spans="1:3" ht="13">
      <c r="A60" s="2"/>
      <c r="B60" s="3"/>
      <c r="C60" s="31"/>
    </row>
    <row r="61" spans="1:3" ht="13">
      <c r="A61" s="2"/>
      <c r="B61" s="3"/>
      <c r="C61" s="31"/>
    </row>
    <row r="62" spans="1:3" ht="13">
      <c r="A62" s="2"/>
      <c r="B62" s="3"/>
      <c r="C62" s="31"/>
    </row>
    <row r="63" spans="1:3" ht="13">
      <c r="A63" s="2"/>
      <c r="B63" s="3"/>
      <c r="C63" s="31"/>
    </row>
    <row r="64" spans="1:3" ht="13">
      <c r="A64" s="2"/>
      <c r="B64" s="3"/>
      <c r="C64" s="31"/>
    </row>
    <row r="65" spans="1:3" ht="13">
      <c r="A65" s="2"/>
      <c r="B65" s="3"/>
      <c r="C65" s="31"/>
    </row>
    <row r="66" spans="1:3" ht="13">
      <c r="A66" s="2"/>
      <c r="B66" s="3"/>
      <c r="C66" s="31"/>
    </row>
    <row r="67" spans="1:3" ht="13">
      <c r="A67" s="2"/>
      <c r="B67" s="3"/>
      <c r="C67" s="31"/>
    </row>
    <row r="68" spans="1:3" ht="13">
      <c r="A68" s="2"/>
      <c r="B68" s="3"/>
      <c r="C68" s="31"/>
    </row>
    <row r="69" spans="1:3" ht="13">
      <c r="A69" s="2"/>
      <c r="B69" s="3"/>
      <c r="C69" s="31"/>
    </row>
    <row r="70" spans="1:3" ht="13">
      <c r="A70" s="2"/>
      <c r="B70" s="3"/>
      <c r="C70" s="31"/>
    </row>
    <row r="71" spans="1:3" ht="13">
      <c r="A71" s="2"/>
      <c r="B71" s="3"/>
      <c r="C71" s="31"/>
    </row>
    <row r="72" spans="1:3" ht="13">
      <c r="A72" s="2"/>
      <c r="B72" s="3"/>
      <c r="C72" s="31"/>
    </row>
    <row r="73" spans="1:3" ht="13">
      <c r="A73" s="2"/>
      <c r="B73" s="3"/>
      <c r="C73" s="31"/>
    </row>
    <row r="74" spans="1:3" ht="13">
      <c r="A74" s="2"/>
      <c r="B74" s="3"/>
      <c r="C74" s="31"/>
    </row>
    <row r="75" spans="1:3" ht="13">
      <c r="A75" s="2"/>
      <c r="B75" s="3"/>
      <c r="C75" s="31"/>
    </row>
    <row r="76" spans="1:3" ht="13">
      <c r="A76" s="2"/>
      <c r="B76" s="3"/>
      <c r="C76" s="31"/>
    </row>
    <row r="77" spans="1:3" ht="13">
      <c r="A77" s="2"/>
      <c r="B77" s="3"/>
      <c r="C77" s="31"/>
    </row>
    <row r="78" spans="1:3" ht="13">
      <c r="A78" s="2"/>
      <c r="B78" s="3"/>
      <c r="C78" s="31"/>
    </row>
    <row r="79" spans="1:3" ht="13">
      <c r="A79" s="2"/>
      <c r="B79" s="3"/>
      <c r="C79" s="31"/>
    </row>
    <row r="80" spans="1:3" ht="13">
      <c r="A80" s="2"/>
      <c r="B80" s="3"/>
      <c r="C80" s="31"/>
    </row>
    <row r="81" spans="1:3" ht="13">
      <c r="A81" s="2"/>
      <c r="B81" s="3"/>
      <c r="C81" s="31"/>
    </row>
    <row r="82" spans="1:3" ht="13">
      <c r="A82" s="2"/>
      <c r="B82" s="3"/>
      <c r="C82" s="31"/>
    </row>
    <row r="83" spans="1:3" ht="13">
      <c r="A83" s="2"/>
      <c r="B83" s="3"/>
      <c r="C83" s="31"/>
    </row>
    <row r="84" spans="1:3" ht="13">
      <c r="A84" s="2"/>
      <c r="B84" s="3"/>
      <c r="C84" s="31"/>
    </row>
    <row r="85" spans="1:3" ht="13">
      <c r="A85" s="2"/>
      <c r="B85" s="3"/>
      <c r="C85" s="31"/>
    </row>
    <row r="86" spans="1:3" ht="13">
      <c r="A86" s="2"/>
      <c r="B86" s="3"/>
      <c r="C86" s="31"/>
    </row>
    <row r="87" spans="1:3" ht="13">
      <c r="A87" s="2"/>
      <c r="B87" s="3"/>
      <c r="C87" s="31"/>
    </row>
    <row r="88" spans="1:3" ht="13">
      <c r="A88" s="2"/>
      <c r="B88" s="3"/>
      <c r="C88" s="31"/>
    </row>
    <row r="89" spans="1:3" ht="13">
      <c r="A89" s="2"/>
      <c r="B89" s="3"/>
      <c r="C89" s="31"/>
    </row>
    <row r="90" spans="1:3" ht="13">
      <c r="A90" s="2"/>
      <c r="B90" s="3"/>
      <c r="C90" s="31"/>
    </row>
    <row r="91" spans="1:3" ht="13">
      <c r="A91" s="2"/>
      <c r="B91" s="3"/>
      <c r="C91" s="31"/>
    </row>
    <row r="92" spans="1:3" ht="13">
      <c r="A92" s="2"/>
      <c r="B92" s="3"/>
      <c r="C92" s="31"/>
    </row>
    <row r="93" spans="1:3" ht="13">
      <c r="A93" s="2"/>
      <c r="B93" s="3"/>
      <c r="C93" s="31"/>
    </row>
    <row r="94" spans="1:3" ht="13">
      <c r="A94" s="2"/>
      <c r="B94" s="3"/>
      <c r="C94" s="31"/>
    </row>
    <row r="95" spans="1:3" ht="13">
      <c r="A95" s="2"/>
      <c r="B95" s="3"/>
      <c r="C95" s="31"/>
    </row>
    <row r="96" spans="1:3" ht="13">
      <c r="A96" s="2"/>
      <c r="B96" s="3"/>
      <c r="C96" s="31"/>
    </row>
    <row r="97" spans="1:3" ht="13">
      <c r="A97" s="2"/>
      <c r="B97" s="3"/>
      <c r="C97" s="31"/>
    </row>
    <row r="98" spans="1:3" ht="13">
      <c r="A98" s="2"/>
      <c r="B98" s="3"/>
      <c r="C98" s="31"/>
    </row>
    <row r="99" spans="1:3" ht="13">
      <c r="A99" s="2"/>
      <c r="B99" s="3"/>
      <c r="C99" s="31"/>
    </row>
    <row r="100" spans="1:3" ht="13">
      <c r="A100" s="2"/>
      <c r="B100" s="3"/>
      <c r="C100" s="31"/>
    </row>
    <row r="101" spans="1:3" ht="13">
      <c r="A101" s="2"/>
      <c r="B101" s="3"/>
      <c r="C101" s="31"/>
    </row>
    <row r="102" spans="1:3" ht="13">
      <c r="A102" s="2"/>
      <c r="B102" s="3"/>
      <c r="C102" s="31"/>
    </row>
    <row r="103" spans="1:3" ht="13">
      <c r="A103" s="2"/>
      <c r="B103" s="3"/>
      <c r="C103" s="31"/>
    </row>
    <row r="104" spans="1:3" ht="13">
      <c r="A104" s="2"/>
      <c r="B104" s="3"/>
      <c r="C104" s="31"/>
    </row>
    <row r="105" spans="1:3" ht="13">
      <c r="A105" s="2"/>
      <c r="B105" s="3"/>
      <c r="C105" s="31"/>
    </row>
    <row r="106" spans="1:3" ht="13">
      <c r="A106" s="2"/>
      <c r="B106" s="3"/>
      <c r="C106" s="31"/>
    </row>
    <row r="107" spans="1:3" ht="13">
      <c r="A107" s="2"/>
      <c r="B107" s="3"/>
      <c r="C107" s="31"/>
    </row>
    <row r="108" spans="1:3" ht="13">
      <c r="A108" s="2"/>
      <c r="B108" s="3"/>
      <c r="C108" s="31"/>
    </row>
    <row r="109" spans="1:3" ht="13">
      <c r="A109" s="2"/>
      <c r="B109" s="3"/>
      <c r="C109" s="31"/>
    </row>
    <row r="110" spans="1:3" ht="13">
      <c r="A110" s="2"/>
      <c r="B110" s="3"/>
      <c r="C110" s="31"/>
    </row>
    <row r="111" spans="1:3" ht="13">
      <c r="A111" s="2"/>
      <c r="B111" s="3"/>
      <c r="C111" s="31"/>
    </row>
    <row r="112" spans="1:3" ht="13">
      <c r="A112" s="2"/>
      <c r="B112" s="3"/>
      <c r="C112" s="31"/>
    </row>
    <row r="113" spans="1:3" ht="13">
      <c r="A113" s="2"/>
      <c r="B113" s="3"/>
      <c r="C113" s="31"/>
    </row>
    <row r="114" spans="1:3" ht="13">
      <c r="A114" s="2"/>
      <c r="B114" s="3"/>
      <c r="C114" s="31"/>
    </row>
    <row r="115" spans="1:3" ht="13">
      <c r="A115" s="2"/>
      <c r="B115" s="3"/>
      <c r="C115" s="31"/>
    </row>
    <row r="116" spans="1:3" ht="13">
      <c r="A116" s="2"/>
      <c r="B116" s="3"/>
      <c r="C116" s="31"/>
    </row>
    <row r="117" spans="1:3" ht="13">
      <c r="A117" s="2"/>
      <c r="B117" s="3"/>
      <c r="C117" s="31"/>
    </row>
    <row r="118" spans="1:3" ht="13">
      <c r="A118" s="2"/>
      <c r="B118" s="3"/>
      <c r="C118" s="31"/>
    </row>
    <row r="119" spans="1:3" ht="13">
      <c r="A119" s="2"/>
      <c r="B119" s="3"/>
      <c r="C119" s="31"/>
    </row>
    <row r="120" spans="1:3" ht="13">
      <c r="A120" s="2"/>
      <c r="B120" s="3"/>
      <c r="C120" s="31"/>
    </row>
    <row r="121" spans="1:3" ht="13">
      <c r="A121" s="2"/>
      <c r="B121" s="3"/>
      <c r="C121" s="31"/>
    </row>
    <row r="122" spans="1:3" ht="13">
      <c r="A122" s="2"/>
      <c r="B122" s="3"/>
      <c r="C122" s="31"/>
    </row>
    <row r="123" spans="1:3" ht="13">
      <c r="A123" s="2"/>
      <c r="B123" s="3"/>
      <c r="C123" s="31"/>
    </row>
    <row r="124" spans="1:3" ht="13">
      <c r="A124" s="2"/>
      <c r="B124" s="3"/>
      <c r="C124" s="31"/>
    </row>
    <row r="125" spans="1:3" ht="13">
      <c r="A125" s="2"/>
      <c r="B125" s="3"/>
      <c r="C125" s="31"/>
    </row>
    <row r="126" spans="1:3" ht="13">
      <c r="A126" s="2"/>
      <c r="B126" s="3"/>
      <c r="C126" s="31"/>
    </row>
    <row r="127" spans="1:3" ht="13">
      <c r="A127" s="2"/>
      <c r="B127" s="3"/>
      <c r="C127" s="31"/>
    </row>
    <row r="128" spans="1:3" ht="13">
      <c r="A128" s="2"/>
      <c r="B128" s="3"/>
      <c r="C128" s="31"/>
    </row>
    <row r="129" spans="1:3" ht="13">
      <c r="A129" s="2"/>
      <c r="B129" s="3"/>
      <c r="C129" s="31"/>
    </row>
    <row r="130" spans="1:3" ht="13">
      <c r="A130" s="2"/>
      <c r="B130" s="3"/>
      <c r="C130" s="31"/>
    </row>
    <row r="131" spans="1:3" ht="13">
      <c r="A131" s="2"/>
      <c r="B131" s="3"/>
      <c r="C131" s="31"/>
    </row>
    <row r="132" spans="1:3" ht="13">
      <c r="A132" s="2"/>
      <c r="B132" s="3"/>
      <c r="C132" s="31"/>
    </row>
    <row r="133" spans="1:3" ht="13">
      <c r="A133" s="2"/>
      <c r="B133" s="3"/>
      <c r="C133" s="31"/>
    </row>
    <row r="134" spans="1:3" ht="13">
      <c r="A134" s="2"/>
      <c r="B134" s="3"/>
      <c r="C134" s="31"/>
    </row>
    <row r="135" spans="1:3" ht="13">
      <c r="A135" s="2"/>
      <c r="B135" s="3"/>
      <c r="C135" s="31"/>
    </row>
    <row r="136" spans="1:3" ht="13">
      <c r="A136" s="2"/>
      <c r="B136" s="3"/>
      <c r="C136" s="31"/>
    </row>
    <row r="137" spans="1:3" ht="13">
      <c r="A137" s="2"/>
      <c r="B137" s="3"/>
      <c r="C137" s="31"/>
    </row>
    <row r="138" spans="1:3" ht="13">
      <c r="A138" s="2"/>
      <c r="B138" s="3"/>
      <c r="C138" s="31"/>
    </row>
    <row r="139" spans="1:3" ht="13">
      <c r="A139" s="2"/>
      <c r="B139" s="3"/>
      <c r="C139" s="31"/>
    </row>
    <row r="140" spans="1:3" ht="13">
      <c r="A140" s="2"/>
      <c r="B140" s="3"/>
      <c r="C140" s="31"/>
    </row>
    <row r="141" spans="1:3" ht="13">
      <c r="A141" s="2"/>
      <c r="B141" s="3"/>
      <c r="C141" s="31"/>
    </row>
    <row r="142" spans="1:3" ht="13">
      <c r="A142" s="2"/>
      <c r="B142" s="3"/>
      <c r="C142" s="31"/>
    </row>
    <row r="143" spans="1:3" ht="13">
      <c r="A143" s="2"/>
      <c r="B143" s="3"/>
      <c r="C143" s="31"/>
    </row>
    <row r="144" spans="1:3" ht="13">
      <c r="A144" s="2"/>
      <c r="B144" s="3"/>
      <c r="C144" s="31"/>
    </row>
    <row r="145" spans="1:3" ht="13">
      <c r="A145" s="2"/>
      <c r="B145" s="3"/>
      <c r="C145" s="31"/>
    </row>
    <row r="146" spans="1:3" ht="13">
      <c r="A146" s="2"/>
      <c r="B146" s="3"/>
      <c r="C146" s="31"/>
    </row>
    <row r="147" spans="1:3" ht="13">
      <c r="A147" s="2"/>
      <c r="B147" s="3"/>
      <c r="C147" s="31"/>
    </row>
    <row r="148" spans="1:3" ht="13">
      <c r="A148" s="2"/>
      <c r="B148" s="3"/>
      <c r="C148" s="31"/>
    </row>
    <row r="149" spans="1:3" ht="13">
      <c r="A149" s="2"/>
      <c r="B149" s="3"/>
      <c r="C149" s="31"/>
    </row>
    <row r="150" spans="1:3" ht="13">
      <c r="A150" s="2"/>
      <c r="B150" s="3"/>
      <c r="C150" s="31"/>
    </row>
    <row r="151" spans="1:3" ht="13">
      <c r="A151" s="2"/>
      <c r="B151" s="3"/>
      <c r="C151" s="31"/>
    </row>
    <row r="152" spans="1:3" ht="13">
      <c r="A152" s="2"/>
      <c r="B152" s="3"/>
      <c r="C152" s="31"/>
    </row>
    <row r="153" spans="1:3" ht="13">
      <c r="A153" s="2"/>
      <c r="B153" s="3"/>
      <c r="C153" s="31"/>
    </row>
    <row r="154" spans="1:3" ht="13">
      <c r="A154" s="2"/>
      <c r="B154" s="3"/>
      <c r="C154" s="31"/>
    </row>
    <row r="155" spans="1:3" ht="13">
      <c r="A155" s="2"/>
      <c r="B155" s="3"/>
      <c r="C155" s="31"/>
    </row>
    <row r="156" spans="1:3" ht="13">
      <c r="A156" s="2"/>
      <c r="B156" s="3"/>
      <c r="C156" s="31"/>
    </row>
    <row r="157" spans="1:3" ht="13">
      <c r="A157" s="2"/>
      <c r="B157" s="3"/>
      <c r="C157" s="31"/>
    </row>
    <row r="158" spans="1:3" ht="13">
      <c r="A158" s="2"/>
      <c r="B158" s="3"/>
      <c r="C158" s="31"/>
    </row>
    <row r="159" spans="1:3" ht="13">
      <c r="A159" s="2"/>
      <c r="B159" s="3"/>
      <c r="C159" s="31"/>
    </row>
    <row r="160" spans="1:3" ht="13">
      <c r="A160" s="2"/>
      <c r="B160" s="3"/>
      <c r="C160" s="31"/>
    </row>
    <row r="161" spans="1:3" ht="13">
      <c r="A161" s="2"/>
      <c r="B161" s="3"/>
      <c r="C161" s="31"/>
    </row>
    <row r="162" spans="1:3" ht="13">
      <c r="A162" s="2"/>
      <c r="B162" s="3"/>
      <c r="C162" s="31"/>
    </row>
    <row r="163" spans="1:3" ht="13">
      <c r="A163" s="2"/>
      <c r="B163" s="3"/>
      <c r="C163" s="31"/>
    </row>
    <row r="164" spans="1:3" ht="13">
      <c r="A164" s="2"/>
      <c r="B164" s="3"/>
      <c r="C164" s="31"/>
    </row>
    <row r="165" spans="1:3" ht="13">
      <c r="A165" s="2"/>
      <c r="B165" s="3"/>
      <c r="C165" s="31"/>
    </row>
    <row r="166" spans="1:3" ht="13">
      <c r="A166" s="2"/>
      <c r="B166" s="3"/>
      <c r="C166" s="31"/>
    </row>
    <row r="167" spans="1:3" ht="13">
      <c r="A167" s="2"/>
      <c r="B167" s="3"/>
      <c r="C167" s="31"/>
    </row>
    <row r="168" spans="1:3" ht="13">
      <c r="A168" s="2"/>
      <c r="B168" s="3"/>
      <c r="C168" s="31"/>
    </row>
    <row r="169" spans="1:3" ht="13">
      <c r="A169" s="2"/>
      <c r="B169" s="3"/>
      <c r="C169" s="31"/>
    </row>
    <row r="170" spans="1:3" ht="13">
      <c r="A170" s="2"/>
      <c r="B170" s="3"/>
      <c r="C170" s="31"/>
    </row>
    <row r="171" spans="1:3" ht="13">
      <c r="A171" s="2"/>
      <c r="B171" s="3"/>
      <c r="C171" s="31"/>
    </row>
    <row r="172" spans="1:3" ht="13">
      <c r="A172" s="2"/>
      <c r="B172" s="3"/>
      <c r="C172" s="31"/>
    </row>
    <row r="173" spans="1:3" ht="13">
      <c r="A173" s="2"/>
      <c r="B173" s="3"/>
      <c r="C173" s="31"/>
    </row>
    <row r="174" spans="1:3" ht="13">
      <c r="A174" s="2"/>
      <c r="B174" s="3"/>
      <c r="C174" s="31"/>
    </row>
    <row r="175" spans="1:3" ht="13">
      <c r="A175" s="2"/>
      <c r="B175" s="3"/>
      <c r="C175" s="31"/>
    </row>
    <row r="176" spans="1:3" ht="13">
      <c r="A176" s="2"/>
      <c r="B176" s="3"/>
      <c r="C176" s="31"/>
    </row>
    <row r="177" spans="1:3" ht="13">
      <c r="A177" s="2"/>
      <c r="B177" s="3"/>
      <c r="C177" s="31"/>
    </row>
    <row r="178" spans="1:3" ht="13">
      <c r="A178" s="2"/>
      <c r="B178" s="3"/>
      <c r="C178" s="31"/>
    </row>
    <row r="179" spans="1:3" ht="13">
      <c r="A179" s="2"/>
      <c r="B179" s="3"/>
      <c r="C179" s="31"/>
    </row>
    <row r="180" spans="1:3" ht="13">
      <c r="A180" s="2"/>
      <c r="B180" s="3"/>
      <c r="C180" s="31"/>
    </row>
    <row r="181" spans="1:3" ht="13">
      <c r="A181" s="2"/>
      <c r="B181" s="3"/>
      <c r="C181" s="31"/>
    </row>
    <row r="182" spans="1:3" ht="13">
      <c r="A182" s="2"/>
      <c r="B182" s="3"/>
      <c r="C182" s="31"/>
    </row>
    <row r="183" spans="1:3" ht="13">
      <c r="A183" s="2"/>
      <c r="B183" s="3"/>
      <c r="C183" s="31"/>
    </row>
    <row r="184" spans="1:3" ht="13">
      <c r="A184" s="2"/>
      <c r="B184" s="3"/>
      <c r="C184" s="31"/>
    </row>
    <row r="185" spans="1:3" ht="13">
      <c r="A185" s="2"/>
      <c r="B185" s="3"/>
      <c r="C185" s="31"/>
    </row>
    <row r="186" spans="1:3" ht="13">
      <c r="A186" s="2"/>
      <c r="B186" s="3"/>
      <c r="C186" s="31"/>
    </row>
    <row r="187" spans="1:3" ht="13">
      <c r="A187" s="2"/>
      <c r="B187" s="3"/>
      <c r="C187" s="31"/>
    </row>
    <row r="188" spans="1:3" ht="13">
      <c r="A188" s="2"/>
      <c r="B188" s="3"/>
      <c r="C188" s="31"/>
    </row>
    <row r="189" spans="1:3" ht="13">
      <c r="A189" s="2"/>
      <c r="B189" s="3"/>
      <c r="C189" s="31"/>
    </row>
    <row r="190" spans="1:3" ht="13">
      <c r="A190" s="2"/>
      <c r="B190" s="3"/>
      <c r="C190" s="31"/>
    </row>
    <row r="191" spans="1:3" ht="13">
      <c r="A191" s="2"/>
      <c r="B191" s="3"/>
      <c r="C191" s="31"/>
    </row>
    <row r="192" spans="1:3" ht="13">
      <c r="A192" s="2"/>
      <c r="B192" s="3"/>
      <c r="C192" s="31"/>
    </row>
    <row r="193" spans="1:3" ht="13">
      <c r="A193" s="2"/>
      <c r="B193" s="3"/>
      <c r="C193" s="31"/>
    </row>
    <row r="194" spans="1:3" ht="13">
      <c r="A194" s="2"/>
      <c r="B194" s="3"/>
      <c r="C194" s="31"/>
    </row>
    <row r="195" spans="1:3" ht="13">
      <c r="A195" s="2"/>
      <c r="B195" s="3"/>
      <c r="C195" s="31"/>
    </row>
    <row r="196" spans="1:3" ht="13">
      <c r="A196" s="2"/>
      <c r="B196" s="3"/>
      <c r="C196" s="31"/>
    </row>
    <row r="197" spans="1:3" ht="13">
      <c r="A197" s="2"/>
      <c r="B197" s="3"/>
      <c r="C197" s="31"/>
    </row>
    <row r="198" spans="1:3" ht="13">
      <c r="A198" s="2"/>
      <c r="B198" s="3"/>
      <c r="C198" s="31"/>
    </row>
    <row r="199" spans="1:3" ht="13">
      <c r="A199" s="2"/>
      <c r="B199" s="3"/>
      <c r="C199" s="31"/>
    </row>
    <row r="200" spans="1:3" ht="13">
      <c r="A200" s="2"/>
      <c r="B200" s="3"/>
      <c r="C200" s="31"/>
    </row>
    <row r="201" spans="1:3" ht="13">
      <c r="A201" s="2"/>
      <c r="B201" s="3"/>
      <c r="C201" s="31"/>
    </row>
    <row r="202" spans="1:3" ht="13">
      <c r="A202" s="2"/>
      <c r="B202" s="3"/>
      <c r="C202" s="31"/>
    </row>
    <row r="203" spans="1:3" ht="13">
      <c r="A203" s="2"/>
      <c r="B203" s="3"/>
      <c r="C203" s="31"/>
    </row>
    <row r="204" spans="1:3" ht="13">
      <c r="A204" s="2"/>
      <c r="B204" s="3"/>
      <c r="C204" s="31"/>
    </row>
    <row r="205" spans="1:3" ht="13">
      <c r="A205" s="2"/>
      <c r="B205" s="3"/>
      <c r="C205" s="31"/>
    </row>
    <row r="206" spans="1:3" ht="13">
      <c r="A206" s="2"/>
      <c r="B206" s="3"/>
      <c r="C206" s="31"/>
    </row>
    <row r="207" spans="1:3" ht="13">
      <c r="A207" s="2"/>
      <c r="B207" s="3"/>
      <c r="C207" s="31"/>
    </row>
    <row r="208" spans="1:3" ht="13">
      <c r="A208" s="2"/>
      <c r="B208" s="3"/>
      <c r="C208" s="31"/>
    </row>
    <row r="209" spans="1:3" ht="13">
      <c r="A209" s="2"/>
      <c r="B209" s="3"/>
      <c r="C209" s="31"/>
    </row>
    <row r="210" spans="1:3" ht="13">
      <c r="A210" s="2"/>
      <c r="B210" s="3"/>
      <c r="C210" s="31"/>
    </row>
    <row r="211" spans="1:3" ht="13">
      <c r="A211" s="2"/>
      <c r="B211" s="3"/>
      <c r="C211" s="31"/>
    </row>
    <row r="212" spans="1:3" ht="13">
      <c r="A212" s="2"/>
      <c r="B212" s="3"/>
      <c r="C212" s="31"/>
    </row>
    <row r="213" spans="1:3" ht="13">
      <c r="A213" s="2"/>
      <c r="B213" s="3"/>
      <c r="C213" s="31"/>
    </row>
    <row r="214" spans="1:3" ht="13">
      <c r="A214" s="2"/>
      <c r="B214" s="3"/>
      <c r="C214" s="31"/>
    </row>
    <row r="215" spans="1:3" ht="13">
      <c r="A215" s="2"/>
      <c r="B215" s="3"/>
      <c r="C215" s="31"/>
    </row>
    <row r="216" spans="1:3" ht="13">
      <c r="A216" s="2"/>
      <c r="B216" s="3"/>
      <c r="C216" s="31"/>
    </row>
    <row r="217" spans="1:3" ht="13">
      <c r="A217" s="2"/>
      <c r="B217" s="3"/>
      <c r="C217" s="31"/>
    </row>
    <row r="218" spans="1:3" ht="13">
      <c r="A218" s="2"/>
      <c r="B218" s="3"/>
      <c r="C218" s="31"/>
    </row>
    <row r="219" spans="1:3" ht="13">
      <c r="A219" s="2"/>
      <c r="B219" s="3"/>
      <c r="C219" s="31"/>
    </row>
    <row r="220" spans="1:3" ht="13">
      <c r="A220" s="2"/>
      <c r="B220" s="3"/>
      <c r="C220" s="31"/>
    </row>
    <row r="221" spans="1:3" ht="13">
      <c r="A221" s="2"/>
      <c r="B221" s="3"/>
      <c r="C221" s="31"/>
    </row>
    <row r="222" spans="1:3" ht="13">
      <c r="A222" s="2"/>
      <c r="B222" s="3"/>
      <c r="C222" s="31"/>
    </row>
    <row r="223" spans="1:3" ht="13">
      <c r="A223" s="2"/>
      <c r="B223" s="3"/>
      <c r="C223" s="31"/>
    </row>
    <row r="224" spans="1:3" ht="13">
      <c r="A224" s="2"/>
      <c r="B224" s="3"/>
      <c r="C224" s="31"/>
    </row>
    <row r="225" spans="1:3" ht="13">
      <c r="A225" s="2"/>
      <c r="B225" s="3"/>
      <c r="C225" s="31"/>
    </row>
    <row r="226" spans="1:3" ht="13">
      <c r="A226" s="2"/>
      <c r="B226" s="3"/>
      <c r="C226" s="31"/>
    </row>
    <row r="227" spans="1:3" ht="13">
      <c r="A227" s="2"/>
      <c r="B227" s="3"/>
      <c r="C227" s="31"/>
    </row>
    <row r="228" spans="1:3" ht="13">
      <c r="A228" s="2"/>
      <c r="B228" s="3"/>
      <c r="C228" s="31"/>
    </row>
    <row r="229" spans="1:3" ht="13">
      <c r="A229" s="2"/>
      <c r="B229" s="3"/>
      <c r="C229" s="31"/>
    </row>
    <row r="230" spans="1:3" ht="13">
      <c r="A230" s="2"/>
      <c r="B230" s="3"/>
      <c r="C230" s="31"/>
    </row>
    <row r="231" spans="1:3" ht="13">
      <c r="A231" s="2"/>
      <c r="B231" s="3"/>
      <c r="C231" s="31"/>
    </row>
    <row r="232" spans="1:3" ht="13">
      <c r="A232" s="2"/>
      <c r="B232" s="3"/>
      <c r="C232" s="31"/>
    </row>
    <row r="233" spans="1:3" ht="13">
      <c r="A233" s="2"/>
      <c r="B233" s="3"/>
      <c r="C233" s="31"/>
    </row>
    <row r="234" spans="1:3" ht="13">
      <c r="A234" s="2"/>
      <c r="B234" s="3"/>
      <c r="C234" s="31"/>
    </row>
    <row r="235" spans="1:3" ht="13">
      <c r="A235" s="2"/>
      <c r="B235" s="3"/>
      <c r="C235" s="31"/>
    </row>
    <row r="236" spans="1:3" ht="13">
      <c r="A236" s="2"/>
      <c r="B236" s="3"/>
      <c r="C236" s="31"/>
    </row>
    <row r="237" spans="1:3" ht="13">
      <c r="A237" s="2"/>
      <c r="B237" s="3"/>
      <c r="C237" s="31"/>
    </row>
    <row r="238" spans="1:3" ht="13">
      <c r="A238" s="2"/>
      <c r="B238" s="3"/>
      <c r="C238" s="31"/>
    </row>
    <row r="239" spans="1:3" ht="13">
      <c r="A239" s="2"/>
      <c r="B239" s="3"/>
      <c r="C239" s="31"/>
    </row>
    <row r="240" spans="1:3" ht="13">
      <c r="A240" s="2"/>
      <c r="B240" s="3"/>
      <c r="C240" s="31"/>
    </row>
    <row r="241" spans="1:3" ht="13">
      <c r="A241" s="2"/>
      <c r="B241" s="3"/>
      <c r="C241" s="31"/>
    </row>
    <row r="242" spans="1:3" ht="13">
      <c r="A242" s="2"/>
      <c r="B242" s="3"/>
      <c r="C242" s="31"/>
    </row>
    <row r="243" spans="1:3" ht="13">
      <c r="A243" s="2"/>
      <c r="B243" s="3"/>
      <c r="C243" s="31"/>
    </row>
    <row r="244" spans="1:3" ht="13">
      <c r="A244" s="2"/>
      <c r="B244" s="3"/>
      <c r="C244" s="31"/>
    </row>
    <row r="245" spans="1:3" ht="13">
      <c r="A245" s="2"/>
      <c r="B245" s="3"/>
      <c r="C245" s="31"/>
    </row>
    <row r="246" spans="1:3" ht="13">
      <c r="A246" s="2"/>
      <c r="B246" s="3"/>
      <c r="C246" s="31"/>
    </row>
    <row r="247" spans="1:3" ht="13">
      <c r="A247" s="2"/>
      <c r="B247" s="3"/>
      <c r="C247" s="31"/>
    </row>
    <row r="248" spans="1:3" ht="13">
      <c r="A248" s="2"/>
      <c r="B248" s="3"/>
      <c r="C248" s="31"/>
    </row>
    <row r="249" spans="1:3" ht="13">
      <c r="A249" s="2"/>
      <c r="B249" s="3"/>
      <c r="C249" s="31"/>
    </row>
    <row r="250" spans="1:3" ht="13">
      <c r="A250" s="2"/>
      <c r="B250" s="3"/>
      <c r="C250" s="31"/>
    </row>
    <row r="251" spans="1:3" ht="13">
      <c r="A251" s="2"/>
      <c r="B251" s="3"/>
      <c r="C251" s="31"/>
    </row>
    <row r="252" spans="1:3" ht="13">
      <c r="A252" s="2"/>
      <c r="B252" s="3"/>
      <c r="C252" s="31"/>
    </row>
    <row r="253" spans="1:3" ht="13">
      <c r="A253" s="2"/>
      <c r="B253" s="3"/>
      <c r="C253" s="31"/>
    </row>
    <row r="254" spans="1:3" ht="13">
      <c r="A254" s="2"/>
      <c r="B254" s="3"/>
      <c r="C254" s="31"/>
    </row>
    <row r="255" spans="1:3" ht="13">
      <c r="A255" s="2"/>
      <c r="B255" s="3"/>
      <c r="C255" s="31"/>
    </row>
    <row r="256" spans="1:3" ht="13">
      <c r="A256" s="2"/>
      <c r="B256" s="3"/>
      <c r="C256" s="31"/>
    </row>
    <row r="257" spans="1:3" ht="13">
      <c r="A257" s="2"/>
      <c r="B257" s="3"/>
      <c r="C257" s="31"/>
    </row>
    <row r="258" spans="1:3" ht="13">
      <c r="A258" s="2"/>
      <c r="B258" s="3"/>
      <c r="C258" s="31"/>
    </row>
    <row r="259" spans="1:3" ht="13">
      <c r="A259" s="2"/>
      <c r="B259" s="3"/>
      <c r="C259" s="31"/>
    </row>
    <row r="260" spans="1:3" ht="13">
      <c r="A260" s="2"/>
      <c r="B260" s="3"/>
      <c r="C260" s="31"/>
    </row>
    <row r="261" spans="1:3" ht="13">
      <c r="A261" s="2"/>
      <c r="B261" s="3"/>
      <c r="C261" s="31"/>
    </row>
    <row r="262" spans="1:3" ht="13">
      <c r="A262" s="2"/>
      <c r="B262" s="3"/>
      <c r="C262" s="31"/>
    </row>
    <row r="263" spans="1:3" ht="13">
      <c r="A263" s="2"/>
      <c r="B263" s="3"/>
      <c r="C263" s="31"/>
    </row>
    <row r="264" spans="1:3" ht="13">
      <c r="A264" s="2"/>
      <c r="B264" s="3"/>
      <c r="C264" s="31"/>
    </row>
    <row r="265" spans="1:3" ht="13">
      <c r="A265" s="2"/>
      <c r="B265" s="3"/>
      <c r="C265" s="31"/>
    </row>
    <row r="266" spans="1:3" ht="13">
      <c r="A266" s="2"/>
      <c r="B266" s="3"/>
      <c r="C266" s="31"/>
    </row>
    <row r="267" spans="1:3" ht="13">
      <c r="A267" s="2"/>
      <c r="B267" s="3"/>
      <c r="C267" s="31"/>
    </row>
    <row r="268" spans="1:3" ht="13">
      <c r="A268" s="2"/>
      <c r="B268" s="3"/>
      <c r="C268" s="31"/>
    </row>
    <row r="269" spans="1:3" ht="13">
      <c r="A269" s="2"/>
      <c r="B269" s="3"/>
      <c r="C269" s="31"/>
    </row>
    <row r="270" spans="1:3" ht="13">
      <c r="A270" s="2"/>
      <c r="B270" s="3"/>
      <c r="C270" s="31"/>
    </row>
    <row r="271" spans="1:3" ht="13">
      <c r="A271" s="2"/>
      <c r="B271" s="3"/>
      <c r="C271" s="31"/>
    </row>
    <row r="272" spans="1:3" ht="13">
      <c r="A272" s="2"/>
      <c r="B272" s="3"/>
      <c r="C272" s="31"/>
    </row>
    <row r="273" spans="1:3" ht="13">
      <c r="A273" s="2"/>
      <c r="B273" s="3"/>
      <c r="C273" s="31"/>
    </row>
    <row r="274" spans="1:3" ht="13">
      <c r="A274" s="2"/>
      <c r="B274" s="3"/>
      <c r="C274" s="31"/>
    </row>
    <row r="275" spans="1:3" ht="13">
      <c r="A275" s="2"/>
      <c r="B275" s="3"/>
      <c r="C275" s="31"/>
    </row>
    <row r="276" spans="1:3" ht="13">
      <c r="A276" s="2"/>
      <c r="B276" s="3"/>
      <c r="C276" s="31"/>
    </row>
    <row r="277" spans="1:3" ht="13">
      <c r="A277" s="2"/>
      <c r="B277" s="3"/>
      <c r="C277" s="31"/>
    </row>
    <row r="278" spans="1:3" ht="13">
      <c r="A278" s="2"/>
      <c r="B278" s="3"/>
      <c r="C278" s="31"/>
    </row>
    <row r="279" spans="1:3" ht="13">
      <c r="A279" s="2"/>
      <c r="B279" s="3"/>
      <c r="C279" s="31"/>
    </row>
    <row r="280" spans="1:3" ht="13">
      <c r="A280" s="2"/>
      <c r="B280" s="3"/>
      <c r="C280" s="31"/>
    </row>
    <row r="281" spans="1:3" ht="13">
      <c r="A281" s="2"/>
      <c r="B281" s="3"/>
      <c r="C281" s="31"/>
    </row>
    <row r="282" spans="1:3" ht="13">
      <c r="A282" s="2"/>
      <c r="B282" s="3"/>
      <c r="C282" s="31"/>
    </row>
    <row r="283" spans="1:3" ht="13">
      <c r="A283" s="2"/>
      <c r="B283" s="3"/>
      <c r="C283" s="31"/>
    </row>
    <row r="284" spans="1:3" ht="13">
      <c r="A284" s="2"/>
      <c r="B284" s="3"/>
      <c r="C284" s="31"/>
    </row>
    <row r="285" spans="1:3" ht="13">
      <c r="A285" s="2"/>
      <c r="B285" s="3"/>
      <c r="C285" s="31"/>
    </row>
    <row r="286" spans="1:3" ht="13">
      <c r="A286" s="2"/>
      <c r="B286" s="3"/>
      <c r="C286" s="31"/>
    </row>
    <row r="287" spans="1:3" ht="13">
      <c r="A287" s="2"/>
      <c r="B287" s="3"/>
      <c r="C287" s="31"/>
    </row>
    <row r="288" spans="1:3" ht="13">
      <c r="A288" s="2"/>
      <c r="B288" s="3"/>
      <c r="C288" s="31"/>
    </row>
    <row r="289" spans="1:3" ht="13">
      <c r="A289" s="2"/>
      <c r="B289" s="3"/>
      <c r="C289" s="31"/>
    </row>
    <row r="290" spans="1:3" ht="13">
      <c r="A290" s="2"/>
      <c r="B290" s="3"/>
      <c r="C290" s="31"/>
    </row>
    <row r="291" spans="1:3" ht="13">
      <c r="A291" s="2"/>
      <c r="B291" s="3"/>
      <c r="C291" s="31"/>
    </row>
    <row r="292" spans="1:3" ht="13">
      <c r="A292" s="2"/>
      <c r="B292" s="3"/>
      <c r="C292" s="31"/>
    </row>
    <row r="293" spans="1:3" ht="13">
      <c r="A293" s="2"/>
      <c r="B293" s="3"/>
      <c r="C293" s="31"/>
    </row>
    <row r="294" spans="1:3" ht="13">
      <c r="A294" s="2"/>
      <c r="B294" s="3"/>
      <c r="C294" s="31"/>
    </row>
    <row r="295" spans="1:3" ht="13">
      <c r="A295" s="2"/>
      <c r="B295" s="3"/>
      <c r="C295" s="31"/>
    </row>
    <row r="296" spans="1:3" ht="13">
      <c r="A296" s="2"/>
      <c r="B296" s="3"/>
      <c r="C296" s="31"/>
    </row>
    <row r="297" spans="1:3" ht="13">
      <c r="A297" s="2"/>
      <c r="B297" s="3"/>
      <c r="C297" s="31"/>
    </row>
    <row r="298" spans="1:3" ht="13">
      <c r="A298" s="2"/>
      <c r="B298" s="3"/>
      <c r="C298" s="31"/>
    </row>
    <row r="299" spans="1:3" ht="13">
      <c r="A299" s="2"/>
      <c r="B299" s="3"/>
      <c r="C299" s="31"/>
    </row>
    <row r="300" spans="1:3" ht="13">
      <c r="A300" s="2"/>
      <c r="B300" s="3"/>
      <c r="C300" s="31"/>
    </row>
    <row r="301" spans="1:3" ht="13">
      <c r="A301" s="2"/>
      <c r="B301" s="3"/>
      <c r="C301" s="31"/>
    </row>
    <row r="302" spans="1:3" ht="13">
      <c r="A302" s="2"/>
      <c r="B302" s="3"/>
      <c r="C302" s="31"/>
    </row>
    <row r="303" spans="1:3" ht="13">
      <c r="A303" s="2"/>
      <c r="B303" s="3"/>
      <c r="C303" s="31"/>
    </row>
    <row r="304" spans="1:3" ht="13">
      <c r="A304" s="2"/>
      <c r="B304" s="3"/>
      <c r="C304" s="31"/>
    </row>
    <row r="305" spans="1:3" ht="13">
      <c r="A305" s="2"/>
      <c r="B305" s="3"/>
      <c r="C305" s="31"/>
    </row>
    <row r="306" spans="1:3" ht="13">
      <c r="A306" s="2"/>
      <c r="B306" s="3"/>
      <c r="C306" s="31"/>
    </row>
    <row r="307" spans="1:3" ht="13">
      <c r="A307" s="2"/>
      <c r="B307" s="3"/>
      <c r="C307" s="31"/>
    </row>
    <row r="308" spans="1:3" ht="13">
      <c r="A308" s="2"/>
      <c r="B308" s="3"/>
      <c r="C308" s="31"/>
    </row>
    <row r="309" spans="1:3" ht="13">
      <c r="A309" s="2"/>
      <c r="B309" s="3"/>
      <c r="C309" s="31"/>
    </row>
    <row r="310" spans="1:3" ht="13">
      <c r="A310" s="2"/>
      <c r="B310" s="3"/>
      <c r="C310" s="31"/>
    </row>
    <row r="311" spans="1:3" ht="13">
      <c r="A311" s="2"/>
      <c r="B311" s="3"/>
      <c r="C311" s="31"/>
    </row>
    <row r="312" spans="1:3" ht="13">
      <c r="A312" s="2"/>
      <c r="B312" s="3"/>
      <c r="C312" s="31"/>
    </row>
    <row r="313" spans="1:3" ht="13">
      <c r="A313" s="2"/>
      <c r="B313" s="3"/>
      <c r="C313" s="31"/>
    </row>
    <row r="314" spans="1:3" ht="13">
      <c r="A314" s="2"/>
      <c r="B314" s="3"/>
      <c r="C314" s="31"/>
    </row>
    <row r="315" spans="1:3" ht="13">
      <c r="A315" s="2"/>
      <c r="B315" s="3"/>
      <c r="C315" s="31"/>
    </row>
    <row r="316" spans="1:3" ht="13">
      <c r="A316" s="2"/>
      <c r="B316" s="3"/>
      <c r="C316" s="31"/>
    </row>
    <row r="317" spans="1:3" ht="13">
      <c r="A317" s="2"/>
      <c r="B317" s="3"/>
      <c r="C317" s="31"/>
    </row>
    <row r="318" spans="1:3" ht="13">
      <c r="A318" s="2"/>
      <c r="B318" s="3"/>
      <c r="C318" s="31"/>
    </row>
    <row r="319" spans="1:3" ht="13">
      <c r="A319" s="2"/>
      <c r="B319" s="3"/>
      <c r="C319" s="31"/>
    </row>
    <row r="320" spans="1:3" ht="13">
      <c r="A320" s="2"/>
      <c r="B320" s="3"/>
      <c r="C320" s="31"/>
    </row>
    <row r="321" spans="1:3" ht="13">
      <c r="A321" s="2"/>
      <c r="B321" s="3"/>
      <c r="C321" s="31"/>
    </row>
    <row r="322" spans="1:3" ht="13">
      <c r="A322" s="2"/>
      <c r="B322" s="3"/>
      <c r="C322" s="31"/>
    </row>
    <row r="323" spans="1:3" ht="13">
      <c r="A323" s="2"/>
      <c r="B323" s="3"/>
      <c r="C323" s="31"/>
    </row>
    <row r="324" spans="1:3" ht="13">
      <c r="A324" s="2"/>
      <c r="B324" s="3"/>
      <c r="C324" s="31"/>
    </row>
    <row r="325" spans="1:3" ht="13">
      <c r="A325" s="2"/>
      <c r="B325" s="3"/>
      <c r="C325" s="31"/>
    </row>
    <row r="326" spans="1:3" ht="13">
      <c r="A326" s="2"/>
      <c r="B326" s="3"/>
      <c r="C326" s="31"/>
    </row>
    <row r="327" spans="1:3" ht="13">
      <c r="A327" s="2"/>
      <c r="B327" s="3"/>
      <c r="C327" s="31"/>
    </row>
    <row r="328" spans="1:3" ht="13">
      <c r="A328" s="2"/>
      <c r="B328" s="3"/>
      <c r="C328" s="31"/>
    </row>
    <row r="329" spans="1:3" ht="13">
      <c r="A329" s="2"/>
      <c r="B329" s="3"/>
      <c r="C329" s="31"/>
    </row>
    <row r="330" spans="1:3" ht="13">
      <c r="A330" s="2"/>
      <c r="B330" s="3"/>
      <c r="C330" s="31"/>
    </row>
    <row r="331" spans="1:3" ht="13">
      <c r="A331" s="2"/>
      <c r="B331" s="3"/>
      <c r="C331" s="31"/>
    </row>
    <row r="332" spans="1:3" ht="13">
      <c r="A332" s="2"/>
      <c r="B332" s="3"/>
      <c r="C332" s="31"/>
    </row>
    <row r="333" spans="1:3" ht="13">
      <c r="A333" s="2"/>
      <c r="B333" s="3"/>
      <c r="C333" s="31"/>
    </row>
    <row r="334" spans="1:3" ht="13">
      <c r="A334" s="2"/>
      <c r="B334" s="3"/>
      <c r="C334" s="31"/>
    </row>
    <row r="335" spans="1:3" ht="13">
      <c r="A335" s="2"/>
      <c r="B335" s="3"/>
      <c r="C335" s="31"/>
    </row>
    <row r="336" spans="1:3" ht="13">
      <c r="A336" s="2"/>
      <c r="B336" s="3"/>
      <c r="C336" s="31"/>
    </row>
    <row r="337" spans="1:3" ht="13">
      <c r="A337" s="2"/>
      <c r="B337" s="3"/>
      <c r="C337" s="31"/>
    </row>
    <row r="338" spans="1:3" ht="13">
      <c r="A338" s="2"/>
      <c r="B338" s="3"/>
      <c r="C338" s="31"/>
    </row>
    <row r="339" spans="1:3" ht="13">
      <c r="A339" s="2"/>
      <c r="B339" s="3"/>
      <c r="C339" s="31"/>
    </row>
    <row r="340" spans="1:3" ht="13">
      <c r="A340" s="2"/>
      <c r="B340" s="3"/>
      <c r="C340" s="31"/>
    </row>
    <row r="341" spans="1:3" ht="13">
      <c r="A341" s="2"/>
      <c r="B341" s="3"/>
      <c r="C341" s="31"/>
    </row>
    <row r="342" spans="1:3" ht="13">
      <c r="A342" s="2"/>
      <c r="B342" s="3"/>
      <c r="C342" s="31"/>
    </row>
    <row r="343" spans="1:3" ht="13">
      <c r="A343" s="2"/>
      <c r="B343" s="3"/>
      <c r="C343" s="31"/>
    </row>
    <row r="344" spans="1:3" ht="13">
      <c r="A344" s="2"/>
      <c r="B344" s="3"/>
      <c r="C344" s="31"/>
    </row>
    <row r="345" spans="1:3" ht="13">
      <c r="A345" s="2"/>
      <c r="B345" s="3"/>
      <c r="C345" s="31"/>
    </row>
    <row r="346" spans="1:3" ht="13">
      <c r="A346" s="2"/>
      <c r="B346" s="3"/>
      <c r="C346" s="31"/>
    </row>
    <row r="347" spans="1:3" ht="13">
      <c r="A347" s="2"/>
      <c r="B347" s="3"/>
      <c r="C347" s="31"/>
    </row>
    <row r="348" spans="1:3" ht="13">
      <c r="A348" s="2"/>
      <c r="B348" s="3"/>
      <c r="C348" s="31"/>
    </row>
    <row r="349" spans="1:3" ht="13">
      <c r="A349" s="2"/>
      <c r="B349" s="3"/>
      <c r="C349" s="31"/>
    </row>
    <row r="350" spans="1:3" ht="13">
      <c r="A350" s="2"/>
      <c r="B350" s="3"/>
      <c r="C350" s="31"/>
    </row>
    <row r="351" spans="1:3" ht="13">
      <c r="A351" s="2"/>
      <c r="B351" s="3"/>
      <c r="C351" s="31"/>
    </row>
    <row r="352" spans="1:3" ht="13">
      <c r="A352" s="2"/>
      <c r="B352" s="3"/>
      <c r="C352" s="31"/>
    </row>
    <row r="353" spans="1:3" ht="13">
      <c r="A353" s="2"/>
      <c r="B353" s="3"/>
      <c r="C353" s="31"/>
    </row>
    <row r="354" spans="1:3" ht="13">
      <c r="A354" s="2"/>
      <c r="B354" s="3"/>
      <c r="C354" s="31"/>
    </row>
    <row r="355" spans="1:3" ht="13">
      <c r="A355" s="2"/>
      <c r="B355" s="3"/>
      <c r="C355" s="31"/>
    </row>
    <row r="356" spans="1:3" ht="13">
      <c r="A356" s="2"/>
      <c r="B356" s="3"/>
      <c r="C356" s="31"/>
    </row>
    <row r="357" spans="1:3" ht="13">
      <c r="A357" s="2"/>
      <c r="B357" s="3"/>
      <c r="C357" s="31"/>
    </row>
    <row r="358" spans="1:3" ht="13">
      <c r="A358" s="2"/>
      <c r="B358" s="3"/>
      <c r="C358" s="31"/>
    </row>
    <row r="359" spans="1:3" ht="13">
      <c r="A359" s="2"/>
      <c r="B359" s="3"/>
      <c r="C359" s="31"/>
    </row>
    <row r="360" spans="1:3" ht="13">
      <c r="A360" s="2"/>
      <c r="B360" s="3"/>
      <c r="C360" s="31"/>
    </row>
    <row r="361" spans="1:3" ht="13">
      <c r="A361" s="2"/>
      <c r="B361" s="3"/>
      <c r="C361" s="31"/>
    </row>
    <row r="362" spans="1:3" ht="13">
      <c r="A362" s="2"/>
      <c r="B362" s="3"/>
      <c r="C362" s="31"/>
    </row>
    <row r="363" spans="1:3" ht="13">
      <c r="A363" s="2"/>
      <c r="B363" s="3"/>
      <c r="C363" s="31"/>
    </row>
    <row r="364" spans="1:3" ht="13">
      <c r="A364" s="2"/>
      <c r="B364" s="3"/>
      <c r="C364" s="31"/>
    </row>
    <row r="365" spans="1:3" ht="13">
      <c r="A365" s="2"/>
      <c r="B365" s="3"/>
      <c r="C365" s="31"/>
    </row>
    <row r="366" spans="1:3" ht="13">
      <c r="A366" s="2"/>
      <c r="B366" s="3"/>
      <c r="C366" s="31"/>
    </row>
    <row r="367" spans="1:3" ht="13">
      <c r="A367" s="2"/>
      <c r="B367" s="3"/>
      <c r="C367" s="31"/>
    </row>
    <row r="368" spans="1:3" ht="13">
      <c r="A368" s="2"/>
      <c r="B368" s="3"/>
      <c r="C368" s="31"/>
    </row>
    <row r="369" spans="1:3" ht="13">
      <c r="A369" s="2"/>
      <c r="B369" s="3"/>
      <c r="C369" s="31"/>
    </row>
    <row r="370" spans="1:3" ht="13">
      <c r="A370" s="2"/>
      <c r="B370" s="3"/>
      <c r="C370" s="31"/>
    </row>
    <row r="371" spans="1:3" ht="13">
      <c r="A371" s="2"/>
      <c r="B371" s="3"/>
      <c r="C371" s="31"/>
    </row>
    <row r="372" spans="1:3" ht="13">
      <c r="A372" s="2"/>
      <c r="B372" s="3"/>
      <c r="C372" s="31"/>
    </row>
    <row r="373" spans="1:3" ht="13">
      <c r="A373" s="2"/>
      <c r="B373" s="3"/>
      <c r="C373" s="31"/>
    </row>
    <row r="374" spans="1:3" ht="13">
      <c r="A374" s="2"/>
      <c r="B374" s="3"/>
      <c r="C374" s="31"/>
    </row>
    <row r="375" spans="1:3" ht="13">
      <c r="A375" s="2"/>
      <c r="B375" s="3"/>
      <c r="C375" s="31"/>
    </row>
    <row r="376" spans="1:3" ht="13">
      <c r="A376" s="2"/>
      <c r="B376" s="3"/>
      <c r="C376" s="31"/>
    </row>
    <row r="377" spans="1:3" ht="13">
      <c r="A377" s="2"/>
      <c r="B377" s="3"/>
      <c r="C377" s="31"/>
    </row>
    <row r="378" spans="1:3" ht="13">
      <c r="A378" s="2"/>
      <c r="B378" s="3"/>
      <c r="C378" s="31"/>
    </row>
    <row r="379" spans="1:3" ht="13">
      <c r="A379" s="2"/>
      <c r="B379" s="3"/>
      <c r="C379" s="31"/>
    </row>
    <row r="380" spans="1:3" ht="13">
      <c r="A380" s="2"/>
      <c r="B380" s="3"/>
      <c r="C380" s="31"/>
    </row>
    <row r="381" spans="1:3" ht="13">
      <c r="A381" s="2"/>
      <c r="B381" s="3"/>
      <c r="C381" s="31"/>
    </row>
    <row r="382" spans="1:3" ht="13">
      <c r="A382" s="2"/>
      <c r="B382" s="3"/>
      <c r="C382" s="31"/>
    </row>
    <row r="383" spans="1:3" ht="13">
      <c r="A383" s="2"/>
      <c r="B383" s="3"/>
      <c r="C383" s="31"/>
    </row>
    <row r="384" spans="1:3" ht="13">
      <c r="A384" s="2"/>
      <c r="B384" s="3"/>
      <c r="C384" s="31"/>
    </row>
    <row r="385" spans="1:3" ht="13">
      <c r="A385" s="2"/>
      <c r="B385" s="3"/>
      <c r="C385" s="31"/>
    </row>
    <row r="386" spans="1:3" ht="13">
      <c r="A386" s="2"/>
      <c r="B386" s="3"/>
      <c r="C386" s="31"/>
    </row>
    <row r="387" spans="1:3" ht="13">
      <c r="A387" s="2"/>
      <c r="B387" s="3"/>
      <c r="C387" s="31"/>
    </row>
    <row r="388" spans="1:3" ht="13">
      <c r="A388" s="2"/>
      <c r="B388" s="3"/>
      <c r="C388" s="31"/>
    </row>
    <row r="389" spans="1:3" ht="13">
      <c r="A389" s="2"/>
      <c r="B389" s="3"/>
      <c r="C389" s="31"/>
    </row>
    <row r="390" spans="1:3" ht="13">
      <c r="A390" s="2"/>
      <c r="B390" s="3"/>
      <c r="C390" s="31"/>
    </row>
    <row r="391" spans="1:3" ht="13">
      <c r="A391" s="2"/>
      <c r="B391" s="3"/>
      <c r="C391" s="31"/>
    </row>
    <row r="392" spans="1:3" ht="13">
      <c r="A392" s="2"/>
      <c r="B392" s="3"/>
      <c r="C392" s="31"/>
    </row>
    <row r="393" spans="1:3" ht="13">
      <c r="A393" s="2"/>
      <c r="B393" s="3"/>
      <c r="C393" s="31"/>
    </row>
    <row r="394" spans="1:3" ht="13">
      <c r="A394" s="2"/>
      <c r="B394" s="3"/>
      <c r="C394" s="31"/>
    </row>
    <row r="395" spans="1:3" ht="13">
      <c r="A395" s="2"/>
      <c r="B395" s="3"/>
      <c r="C395" s="31"/>
    </row>
    <row r="396" spans="1:3" ht="13">
      <c r="A396" s="2"/>
      <c r="B396" s="3"/>
      <c r="C396" s="31"/>
    </row>
    <row r="397" spans="1:3" ht="13">
      <c r="A397" s="2"/>
      <c r="B397" s="3"/>
      <c r="C397" s="31"/>
    </row>
    <row r="398" spans="1:3" ht="13">
      <c r="A398" s="2"/>
      <c r="B398" s="3"/>
      <c r="C398" s="31"/>
    </row>
    <row r="399" spans="1:3" ht="13">
      <c r="A399" s="2"/>
      <c r="B399" s="3"/>
      <c r="C399" s="31"/>
    </row>
    <row r="400" spans="1:3" ht="13">
      <c r="A400" s="2"/>
      <c r="B400" s="3"/>
      <c r="C400" s="31"/>
    </row>
    <row r="401" spans="1:3" ht="13">
      <c r="A401" s="2"/>
      <c r="B401" s="3"/>
      <c r="C401" s="31"/>
    </row>
    <row r="402" spans="1:3" ht="13">
      <c r="A402" s="2"/>
      <c r="B402" s="3"/>
      <c r="C402" s="31"/>
    </row>
    <row r="403" spans="1:3" ht="13">
      <c r="A403" s="2"/>
      <c r="B403" s="3"/>
      <c r="C403" s="31"/>
    </row>
    <row r="404" spans="1:3" ht="13">
      <c r="A404" s="2"/>
      <c r="B404" s="3"/>
      <c r="C404" s="31"/>
    </row>
    <row r="405" spans="1:3" ht="13">
      <c r="A405" s="2"/>
      <c r="B405" s="3"/>
      <c r="C405" s="31"/>
    </row>
    <row r="406" spans="1:3" ht="13">
      <c r="A406" s="2"/>
      <c r="B406" s="3"/>
      <c r="C406" s="31"/>
    </row>
    <row r="407" spans="1:3" ht="13">
      <c r="A407" s="2"/>
      <c r="B407" s="3"/>
      <c r="C407" s="31"/>
    </row>
    <row r="408" spans="1:3" ht="13">
      <c r="A408" s="2"/>
      <c r="B408" s="3"/>
      <c r="C408" s="31"/>
    </row>
    <row r="409" spans="1:3" ht="13">
      <c r="A409" s="2"/>
      <c r="B409" s="3"/>
      <c r="C409" s="31"/>
    </row>
    <row r="410" spans="1:3" ht="13">
      <c r="A410" s="2"/>
      <c r="B410" s="3"/>
      <c r="C410" s="31"/>
    </row>
    <row r="411" spans="1:3" ht="13">
      <c r="A411" s="2"/>
      <c r="B411" s="3"/>
      <c r="C411" s="31"/>
    </row>
    <row r="412" spans="1:3" ht="13">
      <c r="A412" s="2"/>
      <c r="B412" s="3"/>
      <c r="C412" s="31"/>
    </row>
    <row r="413" spans="1:3" ht="13">
      <c r="A413" s="2"/>
      <c r="B413" s="3"/>
      <c r="C413" s="31"/>
    </row>
    <row r="414" spans="1:3" ht="13">
      <c r="A414" s="2"/>
      <c r="B414" s="3"/>
      <c r="C414" s="31"/>
    </row>
    <row r="415" spans="1:3" ht="13">
      <c r="A415" s="2"/>
      <c r="B415" s="3"/>
      <c r="C415" s="31"/>
    </row>
    <row r="416" spans="1:3" ht="13">
      <c r="A416" s="2"/>
      <c r="B416" s="3"/>
      <c r="C416" s="31"/>
    </row>
    <row r="417" spans="1:3" ht="13">
      <c r="A417" s="2"/>
      <c r="B417" s="3"/>
      <c r="C417" s="31"/>
    </row>
    <row r="418" spans="1:3" ht="13">
      <c r="A418" s="2"/>
      <c r="B418" s="3"/>
      <c r="C418" s="31"/>
    </row>
    <row r="419" spans="1:3" ht="13">
      <c r="A419" s="2"/>
      <c r="B419" s="3"/>
      <c r="C419" s="31"/>
    </row>
    <row r="420" spans="1:3" ht="13">
      <c r="A420" s="2"/>
      <c r="B420" s="3"/>
      <c r="C420" s="31"/>
    </row>
    <row r="421" spans="1:3" ht="13">
      <c r="A421" s="2"/>
      <c r="B421" s="3"/>
      <c r="C421" s="31"/>
    </row>
    <row r="422" spans="1:3" ht="13">
      <c r="A422" s="2"/>
      <c r="B422" s="3"/>
      <c r="C422" s="31"/>
    </row>
    <row r="423" spans="1:3" ht="13">
      <c r="A423" s="2"/>
      <c r="B423" s="3"/>
      <c r="C423" s="31"/>
    </row>
    <row r="424" spans="1:3" ht="13">
      <c r="A424" s="2"/>
      <c r="B424" s="3"/>
      <c r="C424" s="31"/>
    </row>
    <row r="425" spans="1:3" ht="13">
      <c r="A425" s="2"/>
      <c r="B425" s="3"/>
      <c r="C425" s="31"/>
    </row>
    <row r="426" spans="1:3" ht="13">
      <c r="A426" s="2"/>
      <c r="B426" s="3"/>
      <c r="C426" s="31"/>
    </row>
    <row r="427" spans="1:3" ht="13">
      <c r="A427" s="2"/>
      <c r="B427" s="3"/>
      <c r="C427" s="31"/>
    </row>
    <row r="428" spans="1:3" ht="13">
      <c r="A428" s="2"/>
      <c r="B428" s="3"/>
      <c r="C428" s="31"/>
    </row>
    <row r="429" spans="1:3" ht="13">
      <c r="A429" s="2"/>
      <c r="B429" s="3"/>
      <c r="C429" s="31"/>
    </row>
    <row r="430" spans="1:3" ht="13">
      <c r="A430" s="2"/>
      <c r="B430" s="3"/>
      <c r="C430" s="31"/>
    </row>
    <row r="431" spans="1:3" ht="13">
      <c r="A431" s="2"/>
      <c r="B431" s="3"/>
      <c r="C431" s="31"/>
    </row>
    <row r="432" spans="1:3" ht="13">
      <c r="A432" s="2"/>
      <c r="B432" s="3"/>
      <c r="C432" s="31"/>
    </row>
    <row r="433" spans="1:3" ht="13">
      <c r="A433" s="2"/>
      <c r="B433" s="3"/>
      <c r="C433" s="31"/>
    </row>
    <row r="434" spans="1:3" ht="13">
      <c r="A434" s="2"/>
      <c r="B434" s="3"/>
      <c r="C434" s="31"/>
    </row>
    <row r="435" spans="1:3" ht="13">
      <c r="A435" s="2"/>
      <c r="B435" s="3"/>
      <c r="C435" s="31"/>
    </row>
    <row r="436" spans="1:3" ht="13">
      <c r="A436" s="2"/>
      <c r="B436" s="3"/>
      <c r="C436" s="31"/>
    </row>
    <row r="437" spans="1:3" ht="13">
      <c r="A437" s="2"/>
      <c r="B437" s="3"/>
      <c r="C437" s="31"/>
    </row>
    <row r="438" spans="1:3" ht="13">
      <c r="A438" s="2"/>
      <c r="B438" s="3"/>
      <c r="C438" s="31"/>
    </row>
    <row r="439" spans="1:3" ht="13">
      <c r="A439" s="2"/>
      <c r="B439" s="3"/>
      <c r="C439" s="31"/>
    </row>
    <row r="440" spans="1:3" ht="13">
      <c r="A440" s="2"/>
      <c r="B440" s="3"/>
      <c r="C440" s="31"/>
    </row>
    <row r="441" spans="1:3" ht="13">
      <c r="A441" s="2"/>
      <c r="B441" s="3"/>
      <c r="C441" s="31"/>
    </row>
    <row r="442" spans="1:3" ht="13">
      <c r="A442" s="2"/>
      <c r="B442" s="3"/>
      <c r="C442" s="31"/>
    </row>
    <row r="443" spans="1:3" ht="13">
      <c r="A443" s="2"/>
      <c r="B443" s="3"/>
      <c r="C443" s="31"/>
    </row>
    <row r="444" spans="1:3" ht="13">
      <c r="A444" s="2"/>
      <c r="B444" s="3"/>
      <c r="C444" s="31"/>
    </row>
    <row r="445" spans="1:3" ht="13">
      <c r="A445" s="2"/>
      <c r="B445" s="3"/>
      <c r="C445" s="31"/>
    </row>
    <row r="446" spans="1:3" ht="13">
      <c r="A446" s="2"/>
      <c r="B446" s="3"/>
      <c r="C446" s="31"/>
    </row>
    <row r="447" spans="1:3" ht="13">
      <c r="A447" s="2"/>
      <c r="B447" s="3"/>
      <c r="C447" s="31"/>
    </row>
    <row r="448" spans="1:3" ht="13">
      <c r="A448" s="2"/>
      <c r="B448" s="3"/>
      <c r="C448" s="31"/>
    </row>
    <row r="449" spans="1:3" ht="13">
      <c r="A449" s="2"/>
      <c r="B449" s="3"/>
      <c r="C449" s="31"/>
    </row>
    <row r="450" spans="1:3" ht="13">
      <c r="A450" s="2"/>
      <c r="B450" s="3"/>
      <c r="C450" s="31"/>
    </row>
    <row r="451" spans="1:3" ht="13">
      <c r="A451" s="2"/>
      <c r="B451" s="3"/>
      <c r="C451" s="31"/>
    </row>
    <row r="452" spans="1:3" ht="13">
      <c r="A452" s="2"/>
      <c r="B452" s="3"/>
      <c r="C452" s="31"/>
    </row>
    <row r="453" spans="1:3" ht="13">
      <c r="A453" s="2"/>
      <c r="B453" s="3"/>
      <c r="C453" s="31"/>
    </row>
    <row r="454" spans="1:3" ht="13">
      <c r="A454" s="2"/>
      <c r="B454" s="3"/>
      <c r="C454" s="31"/>
    </row>
    <row r="455" spans="1:3" ht="13">
      <c r="A455" s="2"/>
      <c r="B455" s="3"/>
      <c r="C455" s="31"/>
    </row>
    <row r="456" spans="1:3" ht="13">
      <c r="A456" s="2"/>
      <c r="B456" s="3"/>
      <c r="C456" s="31"/>
    </row>
    <row r="457" spans="1:3" ht="13">
      <c r="A457" s="2"/>
      <c r="B457" s="3"/>
      <c r="C457" s="31"/>
    </row>
    <row r="458" spans="1:3" ht="13">
      <c r="A458" s="2"/>
      <c r="B458" s="3"/>
      <c r="C458" s="31"/>
    </row>
    <row r="459" spans="1:3" ht="13">
      <c r="A459" s="2"/>
      <c r="B459" s="3"/>
      <c r="C459" s="31"/>
    </row>
    <row r="460" spans="1:3" ht="13">
      <c r="A460" s="2"/>
      <c r="B460" s="3"/>
      <c r="C460" s="31"/>
    </row>
    <row r="461" spans="1:3" ht="13">
      <c r="A461" s="2"/>
      <c r="B461" s="3"/>
      <c r="C461" s="31"/>
    </row>
    <row r="462" spans="1:3" ht="13">
      <c r="A462" s="2"/>
      <c r="B462" s="3"/>
      <c r="C462" s="31"/>
    </row>
    <row r="463" spans="1:3" ht="13">
      <c r="A463" s="2"/>
      <c r="B463" s="3"/>
      <c r="C463" s="31"/>
    </row>
    <row r="464" spans="1:3" ht="13">
      <c r="A464" s="2"/>
      <c r="B464" s="3"/>
      <c r="C464" s="31"/>
    </row>
    <row r="465" spans="1:3" ht="13">
      <c r="A465" s="2"/>
      <c r="B465" s="3"/>
      <c r="C465" s="31"/>
    </row>
    <row r="466" spans="1:3" ht="13">
      <c r="A466" s="2"/>
      <c r="B466" s="3"/>
      <c r="C466" s="31"/>
    </row>
    <row r="467" spans="1:3" ht="13">
      <c r="A467" s="2"/>
      <c r="B467" s="3"/>
      <c r="C467" s="31"/>
    </row>
    <row r="468" spans="1:3" ht="13">
      <c r="A468" s="2"/>
      <c r="B468" s="3"/>
      <c r="C468" s="31"/>
    </row>
    <row r="469" spans="1:3" ht="13">
      <c r="A469" s="2"/>
      <c r="B469" s="3"/>
      <c r="C469" s="31"/>
    </row>
    <row r="470" spans="1:3" ht="13">
      <c r="A470" s="2"/>
      <c r="B470" s="3"/>
      <c r="C470" s="31"/>
    </row>
    <row r="471" spans="1:3" ht="13">
      <c r="A471" s="2"/>
      <c r="B471" s="3"/>
      <c r="C471" s="31"/>
    </row>
    <row r="472" spans="1:3" ht="13">
      <c r="A472" s="2"/>
      <c r="B472" s="3"/>
      <c r="C472" s="31"/>
    </row>
    <row r="473" spans="1:3" ht="13">
      <c r="A473" s="2"/>
      <c r="B473" s="3"/>
      <c r="C473" s="31"/>
    </row>
    <row r="474" spans="1:3" ht="13">
      <c r="A474" s="2"/>
      <c r="B474" s="3"/>
      <c r="C474" s="31"/>
    </row>
    <row r="475" spans="1:3" ht="13">
      <c r="A475" s="2"/>
      <c r="B475" s="3"/>
      <c r="C475" s="31"/>
    </row>
    <row r="476" spans="1:3" ht="13">
      <c r="A476" s="2"/>
      <c r="B476" s="3"/>
      <c r="C476" s="31"/>
    </row>
    <row r="477" spans="1:3" ht="13">
      <c r="A477" s="2"/>
      <c r="B477" s="3"/>
      <c r="C477" s="31"/>
    </row>
    <row r="478" spans="1:3" ht="13">
      <c r="A478" s="2"/>
      <c r="B478" s="3"/>
      <c r="C478" s="31"/>
    </row>
    <row r="479" spans="1:3" ht="13">
      <c r="A479" s="2"/>
      <c r="B479" s="3"/>
      <c r="C479" s="31"/>
    </row>
    <row r="480" spans="1:3" ht="13">
      <c r="A480" s="2"/>
      <c r="B480" s="3"/>
      <c r="C480" s="31"/>
    </row>
    <row r="481" spans="1:3" ht="13">
      <c r="A481" s="2"/>
      <c r="B481" s="3"/>
      <c r="C481" s="31"/>
    </row>
    <row r="482" spans="1:3" ht="13">
      <c r="A482" s="2"/>
      <c r="B482" s="3"/>
      <c r="C482" s="31"/>
    </row>
    <row r="483" spans="1:3" ht="13">
      <c r="A483" s="2"/>
      <c r="B483" s="3"/>
      <c r="C483" s="31"/>
    </row>
    <row r="484" spans="1:3" ht="13">
      <c r="A484" s="2"/>
      <c r="B484" s="3"/>
      <c r="C484" s="31"/>
    </row>
    <row r="485" spans="1:3" ht="13">
      <c r="A485" s="2"/>
      <c r="B485" s="3"/>
      <c r="C485" s="31"/>
    </row>
    <row r="486" spans="1:3" ht="13">
      <c r="A486" s="2"/>
      <c r="B486" s="3"/>
      <c r="C486" s="31"/>
    </row>
    <row r="487" spans="1:3" ht="13">
      <c r="A487" s="2"/>
      <c r="B487" s="3"/>
      <c r="C487" s="31"/>
    </row>
    <row r="488" spans="1:3" ht="13">
      <c r="A488" s="2"/>
      <c r="B488" s="3"/>
      <c r="C488" s="31"/>
    </row>
    <row r="489" spans="1:3" ht="13">
      <c r="A489" s="2"/>
      <c r="B489" s="3"/>
      <c r="C489" s="31"/>
    </row>
    <row r="490" spans="1:3" ht="13">
      <c r="A490" s="2"/>
      <c r="B490" s="3"/>
      <c r="C490" s="31"/>
    </row>
    <row r="491" spans="1:3" ht="13">
      <c r="A491" s="2"/>
      <c r="B491" s="3"/>
      <c r="C491" s="31"/>
    </row>
    <row r="492" spans="1:3" ht="13">
      <c r="A492" s="2"/>
      <c r="B492" s="3"/>
      <c r="C492" s="31"/>
    </row>
    <row r="493" spans="1:3" ht="13">
      <c r="A493" s="2"/>
      <c r="B493" s="3"/>
      <c r="C493" s="31"/>
    </row>
    <row r="494" spans="1:3" ht="13">
      <c r="A494" s="2"/>
      <c r="B494" s="3"/>
      <c r="C494" s="31"/>
    </row>
    <row r="495" spans="1:3" ht="13">
      <c r="A495" s="2"/>
      <c r="B495" s="3"/>
      <c r="C495" s="31"/>
    </row>
    <row r="496" spans="1:3" ht="13">
      <c r="A496" s="2"/>
      <c r="B496" s="3"/>
      <c r="C496" s="31"/>
    </row>
    <row r="497" spans="1:3" ht="13">
      <c r="A497" s="2"/>
      <c r="B497" s="3"/>
      <c r="C497" s="31"/>
    </row>
    <row r="498" spans="1:3" ht="13">
      <c r="A498" s="2"/>
      <c r="B498" s="3"/>
      <c r="C498" s="31"/>
    </row>
    <row r="499" spans="1:3" ht="13">
      <c r="A499" s="2"/>
      <c r="B499" s="3"/>
      <c r="C499" s="31"/>
    </row>
    <row r="500" spans="1:3" ht="13">
      <c r="A500" s="2"/>
      <c r="B500" s="3"/>
      <c r="C500" s="31"/>
    </row>
    <row r="501" spans="1:3" ht="13">
      <c r="A501" s="2"/>
      <c r="B501" s="3"/>
      <c r="C501" s="31"/>
    </row>
    <row r="502" spans="1:3" ht="13">
      <c r="A502" s="2"/>
      <c r="B502" s="3"/>
      <c r="C502" s="31"/>
    </row>
    <row r="503" spans="1:3" ht="13">
      <c r="A503" s="2"/>
      <c r="B503" s="3"/>
      <c r="C503" s="31"/>
    </row>
    <row r="504" spans="1:3" ht="13">
      <c r="A504" s="2"/>
      <c r="B504" s="3"/>
      <c r="C504" s="31"/>
    </row>
    <row r="505" spans="1:3" ht="13">
      <c r="A505" s="2"/>
      <c r="B505" s="3"/>
      <c r="C505" s="31"/>
    </row>
    <row r="506" spans="1:3" ht="13">
      <c r="A506" s="2"/>
      <c r="B506" s="3"/>
      <c r="C506" s="31"/>
    </row>
    <row r="507" spans="1:3" ht="13">
      <c r="A507" s="2"/>
      <c r="B507" s="3"/>
      <c r="C507" s="31"/>
    </row>
    <row r="508" spans="1:3" ht="13">
      <c r="A508" s="2"/>
      <c r="B508" s="3"/>
      <c r="C508" s="31"/>
    </row>
    <row r="509" spans="1:3" ht="13">
      <c r="A509" s="2"/>
      <c r="B509" s="3"/>
      <c r="C509" s="31"/>
    </row>
    <row r="510" spans="1:3" ht="13">
      <c r="A510" s="2"/>
      <c r="B510" s="3"/>
      <c r="C510" s="31"/>
    </row>
    <row r="511" spans="1:3" ht="13">
      <c r="A511" s="2"/>
      <c r="B511" s="3"/>
      <c r="C511" s="31"/>
    </row>
    <row r="512" spans="1:3" ht="13">
      <c r="A512" s="2"/>
      <c r="B512" s="3"/>
      <c r="C512" s="31"/>
    </row>
    <row r="513" spans="1:3" ht="13">
      <c r="A513" s="2"/>
      <c r="B513" s="3"/>
      <c r="C513" s="31"/>
    </row>
    <row r="514" spans="1:3" ht="13">
      <c r="A514" s="2"/>
      <c r="B514" s="3"/>
      <c r="C514" s="31"/>
    </row>
    <row r="515" spans="1:3" ht="13">
      <c r="A515" s="2"/>
      <c r="B515" s="3"/>
      <c r="C515" s="31"/>
    </row>
    <row r="516" spans="1:3" ht="13">
      <c r="A516" s="2"/>
      <c r="B516" s="3"/>
      <c r="C516" s="31"/>
    </row>
    <row r="517" spans="1:3" ht="13">
      <c r="A517" s="2"/>
      <c r="B517" s="3"/>
      <c r="C517" s="31"/>
    </row>
    <row r="518" spans="1:3" ht="13">
      <c r="A518" s="2"/>
      <c r="B518" s="3"/>
      <c r="C518" s="31"/>
    </row>
    <row r="519" spans="1:3" ht="13">
      <c r="A519" s="2"/>
      <c r="B519" s="3"/>
      <c r="C519" s="31"/>
    </row>
    <row r="520" spans="1:3" ht="13">
      <c r="A520" s="2"/>
      <c r="B520" s="3"/>
      <c r="C520" s="31"/>
    </row>
    <row r="521" spans="1:3" ht="13">
      <c r="A521" s="2"/>
      <c r="B521" s="3"/>
      <c r="C521" s="31"/>
    </row>
    <row r="522" spans="1:3" ht="13">
      <c r="A522" s="2"/>
      <c r="B522" s="3"/>
      <c r="C522" s="31"/>
    </row>
    <row r="523" spans="1:3" ht="13">
      <c r="A523" s="2"/>
      <c r="B523" s="3"/>
      <c r="C523" s="31"/>
    </row>
    <row r="524" spans="1:3" ht="13">
      <c r="A524" s="2"/>
      <c r="B524" s="3"/>
      <c r="C524" s="31"/>
    </row>
    <row r="525" spans="1:3" ht="13">
      <c r="A525" s="2"/>
      <c r="B525" s="3"/>
      <c r="C525" s="31"/>
    </row>
    <row r="526" spans="1:3" ht="13">
      <c r="A526" s="2"/>
      <c r="B526" s="3"/>
      <c r="C526" s="31"/>
    </row>
    <row r="527" spans="1:3" ht="13">
      <c r="A527" s="2"/>
      <c r="B527" s="3"/>
      <c r="C527" s="31"/>
    </row>
    <row r="528" spans="1:3" ht="13">
      <c r="A528" s="2"/>
      <c r="B528" s="3"/>
      <c r="C528" s="31"/>
    </row>
    <row r="529" spans="1:3" ht="13">
      <c r="A529" s="2"/>
      <c r="B529" s="3"/>
      <c r="C529" s="31"/>
    </row>
    <row r="530" spans="1:3" ht="13">
      <c r="A530" s="2"/>
      <c r="B530" s="3"/>
      <c r="C530" s="31"/>
    </row>
    <row r="531" spans="1:3" ht="13">
      <c r="A531" s="2"/>
      <c r="B531" s="3"/>
      <c r="C531" s="31"/>
    </row>
    <row r="532" spans="1:3" ht="13">
      <c r="A532" s="2"/>
      <c r="B532" s="3"/>
      <c r="C532" s="31"/>
    </row>
    <row r="533" spans="1:3" ht="13">
      <c r="A533" s="2"/>
      <c r="B533" s="3"/>
      <c r="C533" s="31"/>
    </row>
    <row r="534" spans="1:3" ht="13">
      <c r="A534" s="2"/>
      <c r="B534" s="3"/>
      <c r="C534" s="31"/>
    </row>
    <row r="535" spans="1:3" ht="13">
      <c r="A535" s="2"/>
      <c r="B535" s="3"/>
      <c r="C535" s="31"/>
    </row>
    <row r="536" spans="1:3" ht="13">
      <c r="A536" s="2"/>
      <c r="B536" s="3"/>
      <c r="C536" s="31"/>
    </row>
    <row r="537" spans="1:3" ht="13">
      <c r="A537" s="2"/>
      <c r="B537" s="3"/>
      <c r="C537" s="31"/>
    </row>
    <row r="538" spans="1:3" ht="13">
      <c r="A538" s="2"/>
      <c r="B538" s="3"/>
      <c r="C538" s="31"/>
    </row>
    <row r="539" spans="1:3" ht="13">
      <c r="A539" s="2"/>
      <c r="B539" s="3"/>
      <c r="C539" s="31"/>
    </row>
    <row r="540" spans="1:3" ht="13">
      <c r="A540" s="2"/>
      <c r="B540" s="3"/>
      <c r="C540" s="31"/>
    </row>
    <row r="541" spans="1:3" ht="13">
      <c r="A541" s="2"/>
      <c r="B541" s="3"/>
      <c r="C541" s="31"/>
    </row>
    <row r="542" spans="1:3" ht="13">
      <c r="A542" s="2"/>
      <c r="B542" s="3"/>
      <c r="C542" s="31"/>
    </row>
    <row r="543" spans="1:3" ht="13">
      <c r="A543" s="2"/>
      <c r="B543" s="3"/>
      <c r="C543" s="31"/>
    </row>
    <row r="544" spans="1:3" ht="13">
      <c r="A544" s="2"/>
      <c r="B544" s="3"/>
      <c r="C544" s="31"/>
    </row>
    <row r="545" spans="1:3" ht="13">
      <c r="A545" s="2"/>
      <c r="B545" s="3"/>
      <c r="C545" s="31"/>
    </row>
    <row r="546" spans="1:3" ht="13">
      <c r="A546" s="2"/>
      <c r="B546" s="3"/>
      <c r="C546" s="31"/>
    </row>
    <row r="547" spans="1:3" ht="13">
      <c r="A547" s="2"/>
      <c r="B547" s="3"/>
      <c r="C547" s="31"/>
    </row>
    <row r="548" spans="1:3" ht="13">
      <c r="A548" s="2"/>
      <c r="B548" s="3"/>
      <c r="C548" s="31"/>
    </row>
    <row r="549" spans="1:3" ht="13">
      <c r="A549" s="2"/>
      <c r="B549" s="3"/>
      <c r="C549" s="31"/>
    </row>
    <row r="550" spans="1:3" ht="13">
      <c r="A550" s="2"/>
      <c r="B550" s="3"/>
      <c r="C550" s="31"/>
    </row>
    <row r="551" spans="1:3" ht="13">
      <c r="A551" s="2"/>
      <c r="B551" s="3"/>
      <c r="C551" s="31"/>
    </row>
    <row r="552" spans="1:3" ht="13">
      <c r="A552" s="2"/>
      <c r="B552" s="3"/>
      <c r="C552" s="31"/>
    </row>
    <row r="553" spans="1:3" ht="13">
      <c r="A553" s="2"/>
      <c r="B553" s="3"/>
      <c r="C553" s="31"/>
    </row>
    <row r="554" spans="1:3" ht="13">
      <c r="A554" s="2"/>
      <c r="B554" s="3"/>
      <c r="C554" s="31"/>
    </row>
    <row r="555" spans="1:3" ht="13">
      <c r="A555" s="2"/>
      <c r="B555" s="3"/>
      <c r="C555" s="31"/>
    </row>
    <row r="556" spans="1:3" ht="13">
      <c r="A556" s="2"/>
      <c r="B556" s="3"/>
      <c r="C556" s="31"/>
    </row>
    <row r="557" spans="1:3" ht="13">
      <c r="A557" s="2"/>
      <c r="B557" s="3"/>
      <c r="C557" s="31"/>
    </row>
    <row r="558" spans="1:3" ht="13">
      <c r="A558" s="2"/>
      <c r="B558" s="3"/>
      <c r="C558" s="31"/>
    </row>
    <row r="559" spans="1:3" ht="13">
      <c r="A559" s="2"/>
      <c r="B559" s="3"/>
      <c r="C559" s="31"/>
    </row>
    <row r="560" spans="1:3" ht="13">
      <c r="A560" s="2"/>
      <c r="B560" s="3"/>
      <c r="C560" s="31"/>
    </row>
    <row r="561" spans="1:3" ht="13">
      <c r="A561" s="2"/>
      <c r="B561" s="3"/>
      <c r="C561" s="31"/>
    </row>
    <row r="562" spans="1:3" ht="13">
      <c r="A562" s="2"/>
      <c r="B562" s="3"/>
      <c r="C562" s="31"/>
    </row>
    <row r="563" spans="1:3" ht="13">
      <c r="A563" s="2"/>
      <c r="B563" s="3"/>
      <c r="C563" s="31"/>
    </row>
    <row r="564" spans="1:3" ht="13">
      <c r="A564" s="2"/>
      <c r="B564" s="3"/>
      <c r="C564" s="31"/>
    </row>
    <row r="565" spans="1:3" ht="13">
      <c r="A565" s="2"/>
      <c r="B565" s="3"/>
      <c r="C565" s="31"/>
    </row>
    <row r="566" spans="1:3" ht="13">
      <c r="A566" s="2"/>
      <c r="B566" s="3"/>
      <c r="C566" s="31"/>
    </row>
    <row r="567" spans="1:3" ht="13">
      <c r="A567" s="2"/>
      <c r="B567" s="3"/>
      <c r="C567" s="31"/>
    </row>
    <row r="568" spans="1:3" ht="13">
      <c r="A568" s="2"/>
      <c r="B568" s="3"/>
      <c r="C568" s="31"/>
    </row>
    <row r="569" spans="1:3" ht="13">
      <c r="A569" s="2"/>
      <c r="B569" s="3"/>
      <c r="C569" s="31"/>
    </row>
    <row r="570" spans="1:3" ht="13">
      <c r="A570" s="2"/>
      <c r="B570" s="3"/>
      <c r="C570" s="31"/>
    </row>
    <row r="571" spans="1:3" ht="13">
      <c r="A571" s="2"/>
      <c r="B571" s="3"/>
      <c r="C571" s="31"/>
    </row>
    <row r="572" spans="1:3" ht="13">
      <c r="A572" s="2"/>
      <c r="B572" s="3"/>
      <c r="C572" s="31"/>
    </row>
    <row r="573" spans="1:3" ht="13">
      <c r="A573" s="2"/>
      <c r="B573" s="3"/>
      <c r="C573" s="31"/>
    </row>
    <row r="574" spans="1:3" ht="13">
      <c r="A574" s="2"/>
      <c r="B574" s="3"/>
      <c r="C574" s="31"/>
    </row>
    <row r="575" spans="1:3" ht="13">
      <c r="A575" s="2"/>
      <c r="B575" s="3"/>
      <c r="C575" s="31"/>
    </row>
    <row r="576" spans="1:3" ht="13">
      <c r="A576" s="2"/>
      <c r="B576" s="3"/>
      <c r="C576" s="31"/>
    </row>
    <row r="577" spans="1:3" ht="13">
      <c r="A577" s="2"/>
      <c r="B577" s="3"/>
      <c r="C577" s="31"/>
    </row>
    <row r="578" spans="1:3" ht="13">
      <c r="A578" s="2"/>
      <c r="B578" s="3"/>
      <c r="C578" s="31"/>
    </row>
    <row r="579" spans="1:3" ht="13">
      <c r="A579" s="2"/>
      <c r="B579" s="3"/>
      <c r="C579" s="31"/>
    </row>
    <row r="580" spans="1:3" ht="13">
      <c r="A580" s="2"/>
      <c r="B580" s="3"/>
      <c r="C580" s="31"/>
    </row>
    <row r="581" spans="1:3" ht="13">
      <c r="A581" s="2"/>
      <c r="B581" s="3"/>
      <c r="C581" s="31"/>
    </row>
    <row r="582" spans="1:3" ht="13">
      <c r="A582" s="2"/>
      <c r="B582" s="3"/>
      <c r="C582" s="31"/>
    </row>
    <row r="583" spans="1:3" ht="13">
      <c r="A583" s="2"/>
      <c r="B583" s="3"/>
      <c r="C583" s="31"/>
    </row>
    <row r="584" spans="1:3" ht="13">
      <c r="A584" s="2"/>
      <c r="B584" s="3"/>
      <c r="C584" s="31"/>
    </row>
    <row r="585" spans="1:3" ht="13">
      <c r="A585" s="2"/>
      <c r="B585" s="3"/>
      <c r="C585" s="31"/>
    </row>
    <row r="586" spans="1:3" ht="13">
      <c r="A586" s="2"/>
      <c r="B586" s="3"/>
      <c r="C586" s="31"/>
    </row>
    <row r="587" spans="1:3" ht="13">
      <c r="A587" s="2"/>
      <c r="B587" s="3"/>
      <c r="C587" s="31"/>
    </row>
    <row r="588" spans="1:3" ht="13">
      <c r="A588" s="2"/>
      <c r="B588" s="3"/>
      <c r="C588" s="31"/>
    </row>
    <row r="589" spans="1:3" ht="13">
      <c r="A589" s="2"/>
      <c r="B589" s="3"/>
      <c r="C589" s="31"/>
    </row>
    <row r="590" spans="1:3" ht="13">
      <c r="A590" s="2"/>
      <c r="B590" s="3"/>
      <c r="C590" s="31"/>
    </row>
    <row r="591" spans="1:3" ht="13">
      <c r="A591" s="2"/>
      <c r="B591" s="3"/>
      <c r="C591" s="31"/>
    </row>
    <row r="592" spans="1:3" ht="13">
      <c r="A592" s="2"/>
      <c r="B592" s="3"/>
      <c r="C592" s="31"/>
    </row>
    <row r="593" spans="1:3" ht="13">
      <c r="A593" s="2"/>
      <c r="B593" s="3"/>
      <c r="C593" s="31"/>
    </row>
    <row r="594" spans="1:3" ht="13">
      <c r="A594" s="2"/>
      <c r="B594" s="3"/>
      <c r="C594" s="31"/>
    </row>
    <row r="595" spans="1:3" ht="13">
      <c r="A595" s="2"/>
      <c r="B595" s="3"/>
      <c r="C595" s="31"/>
    </row>
    <row r="596" spans="1:3" ht="13">
      <c r="A596" s="2"/>
      <c r="B596" s="3"/>
      <c r="C596" s="31"/>
    </row>
    <row r="597" spans="1:3" ht="13">
      <c r="A597" s="2"/>
      <c r="B597" s="3"/>
      <c r="C597" s="31"/>
    </row>
    <row r="598" spans="1:3" ht="13">
      <c r="A598" s="2"/>
      <c r="B598" s="3"/>
      <c r="C598" s="31"/>
    </row>
    <row r="599" spans="1:3" ht="13">
      <c r="A599" s="2"/>
      <c r="B599" s="3"/>
      <c r="C599" s="31"/>
    </row>
    <row r="600" spans="1:3" ht="13">
      <c r="A600" s="2"/>
      <c r="B600" s="3"/>
      <c r="C600" s="31"/>
    </row>
    <row r="601" spans="1:3" ht="13">
      <c r="A601" s="2"/>
      <c r="B601" s="3"/>
      <c r="C601" s="31"/>
    </row>
    <row r="602" spans="1:3" ht="13">
      <c r="A602" s="2"/>
      <c r="B602" s="3"/>
      <c r="C602" s="31"/>
    </row>
    <row r="603" spans="1:3" ht="13">
      <c r="A603" s="2"/>
      <c r="B603" s="3"/>
      <c r="C603" s="31"/>
    </row>
    <row r="604" spans="1:3" ht="13">
      <c r="A604" s="2"/>
      <c r="B604" s="3"/>
      <c r="C604" s="31"/>
    </row>
    <row r="605" spans="1:3" ht="13">
      <c r="A605" s="2"/>
      <c r="B605" s="3"/>
      <c r="C605" s="31"/>
    </row>
    <row r="606" spans="1:3" ht="13">
      <c r="A606" s="2"/>
      <c r="B606" s="3"/>
      <c r="C606" s="31"/>
    </row>
    <row r="607" spans="1:3" ht="13">
      <c r="A607" s="2"/>
      <c r="B607" s="3"/>
      <c r="C607" s="31"/>
    </row>
    <row r="608" spans="1:3" ht="13">
      <c r="A608" s="2"/>
      <c r="B608" s="3"/>
      <c r="C608" s="31"/>
    </row>
    <row r="609" spans="1:3" ht="13">
      <c r="A609" s="2"/>
      <c r="B609" s="3"/>
      <c r="C609" s="31"/>
    </row>
    <row r="610" spans="1:3" ht="13">
      <c r="A610" s="2"/>
      <c r="B610" s="3"/>
      <c r="C610" s="31"/>
    </row>
    <row r="611" spans="1:3" ht="13">
      <c r="A611" s="2"/>
      <c r="B611" s="3"/>
      <c r="C611" s="31"/>
    </row>
    <row r="612" spans="1:3" ht="13">
      <c r="A612" s="2"/>
      <c r="B612" s="3"/>
      <c r="C612" s="31"/>
    </row>
    <row r="613" spans="1:3" ht="13">
      <c r="A613" s="2"/>
      <c r="B613" s="3"/>
      <c r="C613" s="31"/>
    </row>
    <row r="614" spans="1:3" ht="13">
      <c r="A614" s="2"/>
      <c r="B614" s="3"/>
      <c r="C614" s="31"/>
    </row>
    <row r="615" spans="1:3" ht="13">
      <c r="A615" s="2"/>
      <c r="B615" s="3"/>
      <c r="C615" s="31"/>
    </row>
    <row r="616" spans="1:3" ht="13">
      <c r="A616" s="2"/>
      <c r="B616" s="3"/>
      <c r="C616" s="31"/>
    </row>
    <row r="617" spans="1:3" ht="13">
      <c r="A617" s="2"/>
      <c r="B617" s="3"/>
      <c r="C617" s="31"/>
    </row>
    <row r="618" spans="1:3" ht="13">
      <c r="A618" s="2"/>
      <c r="B618" s="3"/>
      <c r="C618" s="31"/>
    </row>
    <row r="619" spans="1:3" ht="13">
      <c r="A619" s="2"/>
      <c r="B619" s="3"/>
      <c r="C619" s="31"/>
    </row>
    <row r="620" spans="1:3" ht="13">
      <c r="A620" s="2"/>
      <c r="B620" s="3"/>
      <c r="C620" s="31"/>
    </row>
    <row r="621" spans="1:3" ht="13">
      <c r="A621" s="2"/>
      <c r="B621" s="3"/>
      <c r="C621" s="31"/>
    </row>
    <row r="622" spans="1:3" ht="13">
      <c r="A622" s="2"/>
      <c r="B622" s="3"/>
      <c r="C622" s="31"/>
    </row>
    <row r="623" spans="1:3" ht="13">
      <c r="A623" s="2"/>
      <c r="B623" s="3"/>
      <c r="C623" s="31"/>
    </row>
    <row r="624" spans="1:3" ht="13">
      <c r="A624" s="2"/>
      <c r="B624" s="3"/>
      <c r="C624" s="31"/>
    </row>
    <row r="625" spans="1:3" ht="13">
      <c r="A625" s="2"/>
      <c r="B625" s="3"/>
      <c r="C625" s="31"/>
    </row>
    <row r="626" spans="1:3" ht="13">
      <c r="A626" s="2"/>
      <c r="B626" s="3"/>
      <c r="C626" s="31"/>
    </row>
    <row r="627" spans="1:3" ht="13">
      <c r="A627" s="2"/>
      <c r="B627" s="3"/>
      <c r="C627" s="31"/>
    </row>
    <row r="628" spans="1:3" ht="13">
      <c r="A628" s="2"/>
      <c r="B628" s="3"/>
      <c r="C628" s="31"/>
    </row>
    <row r="629" spans="1:3" ht="13">
      <c r="A629" s="2"/>
      <c r="B629" s="3"/>
      <c r="C629" s="31"/>
    </row>
    <row r="630" spans="1:3" ht="13">
      <c r="A630" s="2"/>
      <c r="B630" s="3"/>
      <c r="C630" s="31"/>
    </row>
    <row r="631" spans="1:3" ht="13">
      <c r="A631" s="2"/>
      <c r="B631" s="3"/>
      <c r="C631" s="31"/>
    </row>
    <row r="632" spans="1:3" ht="13">
      <c r="A632" s="2"/>
      <c r="B632" s="3"/>
      <c r="C632" s="31"/>
    </row>
    <row r="633" spans="1:3" ht="13">
      <c r="A633" s="2"/>
      <c r="B633" s="3"/>
      <c r="C633" s="31"/>
    </row>
    <row r="634" spans="1:3" ht="13">
      <c r="A634" s="2"/>
      <c r="B634" s="3"/>
      <c r="C634" s="31"/>
    </row>
    <row r="635" spans="1:3" ht="13">
      <c r="A635" s="2"/>
      <c r="B635" s="3"/>
      <c r="C635" s="31"/>
    </row>
    <row r="636" spans="1:3" ht="13">
      <c r="A636" s="2"/>
      <c r="B636" s="3"/>
      <c r="C636" s="31"/>
    </row>
    <row r="637" spans="1:3" ht="13">
      <c r="A637" s="2"/>
      <c r="B637" s="3"/>
      <c r="C637" s="31"/>
    </row>
    <row r="638" spans="1:3" ht="13">
      <c r="A638" s="2"/>
      <c r="B638" s="3"/>
      <c r="C638" s="31"/>
    </row>
    <row r="639" spans="1:3" ht="13">
      <c r="A639" s="2"/>
      <c r="B639" s="3"/>
      <c r="C639" s="31"/>
    </row>
    <row r="640" spans="1:3" ht="13">
      <c r="A640" s="2"/>
      <c r="B640" s="3"/>
      <c r="C640" s="31"/>
    </row>
    <row r="641" spans="1:3" ht="13">
      <c r="A641" s="2"/>
      <c r="B641" s="3"/>
      <c r="C641" s="31"/>
    </row>
    <row r="642" spans="1:3" ht="13">
      <c r="A642" s="2"/>
      <c r="B642" s="3"/>
      <c r="C642" s="31"/>
    </row>
    <row r="643" spans="1:3" ht="13">
      <c r="A643" s="2"/>
      <c r="B643" s="3"/>
      <c r="C643" s="31"/>
    </row>
    <row r="644" spans="1:3" ht="13">
      <c r="A644" s="2"/>
      <c r="B644" s="3"/>
      <c r="C644" s="31"/>
    </row>
    <row r="645" spans="1:3" ht="13">
      <c r="A645" s="2"/>
      <c r="B645" s="3"/>
      <c r="C645" s="31"/>
    </row>
    <row r="646" spans="1:3" ht="13">
      <c r="A646" s="2"/>
      <c r="B646" s="3"/>
      <c r="C646" s="31"/>
    </row>
    <row r="647" spans="1:3" ht="13">
      <c r="A647" s="2"/>
      <c r="B647" s="3"/>
      <c r="C647" s="31"/>
    </row>
    <row r="648" spans="1:3" ht="13">
      <c r="A648" s="2"/>
      <c r="B648" s="3"/>
      <c r="C648" s="31"/>
    </row>
    <row r="649" spans="1:3" ht="13">
      <c r="A649" s="2"/>
      <c r="B649" s="3"/>
      <c r="C649" s="31"/>
    </row>
    <row r="650" spans="1:3" ht="13">
      <c r="A650" s="2"/>
      <c r="B650" s="3"/>
      <c r="C650" s="31"/>
    </row>
    <row r="651" spans="1:3" ht="13">
      <c r="A651" s="2"/>
      <c r="B651" s="3"/>
      <c r="C651" s="31"/>
    </row>
    <row r="652" spans="1:3" ht="13">
      <c r="A652" s="2"/>
      <c r="B652" s="3"/>
      <c r="C652" s="31"/>
    </row>
    <row r="653" spans="1:3" ht="13">
      <c r="A653" s="2"/>
      <c r="B653" s="3"/>
      <c r="C653" s="31"/>
    </row>
    <row r="654" spans="1:3" ht="13">
      <c r="A654" s="2"/>
      <c r="B654" s="3"/>
      <c r="C654" s="31"/>
    </row>
    <row r="655" spans="1:3" ht="13">
      <c r="A655" s="2"/>
      <c r="B655" s="3"/>
      <c r="C655" s="31"/>
    </row>
    <row r="656" spans="1:3" ht="13">
      <c r="A656" s="2"/>
      <c r="B656" s="3"/>
      <c r="C656" s="31"/>
    </row>
    <row r="657" spans="1:3" ht="13">
      <c r="A657" s="2"/>
      <c r="B657" s="3"/>
      <c r="C657" s="31"/>
    </row>
    <row r="658" spans="1:3" ht="13">
      <c r="A658" s="2"/>
      <c r="B658" s="3"/>
      <c r="C658" s="31"/>
    </row>
    <row r="659" spans="1:3" ht="13">
      <c r="A659" s="2"/>
      <c r="B659" s="3"/>
      <c r="C659" s="31"/>
    </row>
    <row r="660" spans="1:3" ht="13">
      <c r="A660" s="2"/>
      <c r="B660" s="3"/>
      <c r="C660" s="31"/>
    </row>
    <row r="661" spans="1:3" ht="13">
      <c r="A661" s="2"/>
      <c r="B661" s="3"/>
      <c r="C661" s="31"/>
    </row>
    <row r="662" spans="1:3" ht="13">
      <c r="A662" s="2"/>
      <c r="B662" s="3"/>
      <c r="C662" s="31"/>
    </row>
    <row r="663" spans="1:3" ht="13">
      <c r="A663" s="2"/>
      <c r="B663" s="3"/>
      <c r="C663" s="31"/>
    </row>
    <row r="664" spans="1:3" ht="13">
      <c r="A664" s="2"/>
      <c r="B664" s="3"/>
      <c r="C664" s="31"/>
    </row>
    <row r="665" spans="1:3" ht="13">
      <c r="A665" s="2"/>
      <c r="B665" s="3"/>
      <c r="C665" s="31"/>
    </row>
    <row r="666" spans="1:3" ht="13">
      <c r="A666" s="2"/>
      <c r="B666" s="3"/>
      <c r="C666" s="31"/>
    </row>
    <row r="667" spans="1:3" ht="13">
      <c r="A667" s="2"/>
      <c r="B667" s="3"/>
      <c r="C667" s="31"/>
    </row>
    <row r="668" spans="1:3" ht="13">
      <c r="A668" s="2"/>
      <c r="B668" s="3"/>
      <c r="C668" s="31"/>
    </row>
    <row r="669" spans="1:3" ht="13">
      <c r="A669" s="2"/>
      <c r="B669" s="3"/>
      <c r="C669" s="31"/>
    </row>
    <row r="670" spans="1:3" ht="13">
      <c r="A670" s="2"/>
      <c r="B670" s="3"/>
      <c r="C670" s="31"/>
    </row>
    <row r="671" spans="1:3" ht="13">
      <c r="A671" s="2"/>
      <c r="B671" s="3"/>
      <c r="C671" s="31"/>
    </row>
    <row r="672" spans="1:3" ht="13">
      <c r="A672" s="2"/>
      <c r="B672" s="3"/>
      <c r="C672" s="31"/>
    </row>
    <row r="673" spans="1:3" ht="13">
      <c r="A673" s="2"/>
      <c r="B673" s="3"/>
      <c r="C673" s="31"/>
    </row>
    <row r="674" spans="1:3" ht="13">
      <c r="A674" s="2"/>
      <c r="B674" s="3"/>
      <c r="C674" s="31"/>
    </row>
    <row r="675" spans="1:3" ht="13">
      <c r="A675" s="2"/>
      <c r="B675" s="3"/>
      <c r="C675" s="31"/>
    </row>
    <row r="676" spans="1:3" ht="13">
      <c r="A676" s="2"/>
      <c r="B676" s="3"/>
      <c r="C676" s="31"/>
    </row>
    <row r="677" spans="1:3" ht="13">
      <c r="A677" s="2"/>
      <c r="B677" s="3"/>
      <c r="C677" s="31"/>
    </row>
    <row r="678" spans="1:3" ht="13">
      <c r="A678" s="2"/>
      <c r="B678" s="3"/>
      <c r="C678" s="31"/>
    </row>
    <row r="679" spans="1:3" ht="13">
      <c r="A679" s="2"/>
      <c r="B679" s="3"/>
      <c r="C679" s="31"/>
    </row>
    <row r="680" spans="1:3" ht="13">
      <c r="A680" s="2"/>
      <c r="B680" s="3"/>
      <c r="C680" s="31"/>
    </row>
    <row r="681" spans="1:3" ht="13">
      <c r="A681" s="2"/>
      <c r="B681" s="3"/>
      <c r="C681" s="31"/>
    </row>
    <row r="682" spans="1:3" ht="13">
      <c r="A682" s="2"/>
      <c r="B682" s="3"/>
      <c r="C682" s="31"/>
    </row>
    <row r="683" spans="1:3" ht="13">
      <c r="A683" s="2"/>
      <c r="B683" s="3"/>
      <c r="C683" s="31"/>
    </row>
    <row r="684" spans="1:3" ht="13">
      <c r="A684" s="2"/>
      <c r="B684" s="3"/>
      <c r="C684" s="31"/>
    </row>
    <row r="685" spans="1:3" ht="13">
      <c r="A685" s="2"/>
      <c r="B685" s="3"/>
      <c r="C685" s="31"/>
    </row>
    <row r="686" spans="1:3" ht="13">
      <c r="A686" s="2"/>
      <c r="B686" s="3"/>
      <c r="C686" s="31"/>
    </row>
    <row r="687" spans="1:3" ht="13">
      <c r="A687" s="2"/>
      <c r="B687" s="3"/>
      <c r="C687" s="31"/>
    </row>
    <row r="688" spans="1:3" ht="13">
      <c r="A688" s="2"/>
      <c r="B688" s="3"/>
      <c r="C688" s="31"/>
    </row>
    <row r="689" spans="1:3" ht="13">
      <c r="A689" s="2"/>
      <c r="B689" s="3"/>
      <c r="C689" s="31"/>
    </row>
    <row r="690" spans="1:3" ht="13">
      <c r="A690" s="2"/>
      <c r="B690" s="3"/>
      <c r="C690" s="31"/>
    </row>
    <row r="691" spans="1:3" ht="13">
      <c r="A691" s="2"/>
      <c r="B691" s="3"/>
      <c r="C691" s="31"/>
    </row>
    <row r="692" spans="1:3" ht="13">
      <c r="A692" s="2"/>
      <c r="B692" s="3"/>
      <c r="C692" s="31"/>
    </row>
    <row r="693" spans="1:3" ht="13">
      <c r="A693" s="2"/>
      <c r="B693" s="3"/>
      <c r="C693" s="31"/>
    </row>
    <row r="694" spans="1:3" ht="13">
      <c r="A694" s="2"/>
      <c r="B694" s="3"/>
      <c r="C694" s="31"/>
    </row>
    <row r="695" spans="1:3" ht="13">
      <c r="A695" s="2"/>
      <c r="B695" s="3"/>
      <c r="C695" s="31"/>
    </row>
    <row r="696" spans="1:3" ht="13">
      <c r="A696" s="2"/>
      <c r="B696" s="3"/>
      <c r="C696" s="31"/>
    </row>
    <row r="697" spans="1:3" ht="13">
      <c r="A697" s="2"/>
      <c r="B697" s="3"/>
      <c r="C697" s="31"/>
    </row>
    <row r="698" spans="1:3" ht="13">
      <c r="A698" s="2"/>
      <c r="B698" s="3"/>
      <c r="C698" s="31"/>
    </row>
    <row r="699" spans="1:3" ht="13">
      <c r="A699" s="2"/>
      <c r="B699" s="3"/>
      <c r="C699" s="31"/>
    </row>
    <row r="700" spans="1:3" ht="13">
      <c r="A700" s="2"/>
      <c r="B700" s="3"/>
      <c r="C700" s="31"/>
    </row>
    <row r="701" spans="1:3" ht="13">
      <c r="A701" s="2"/>
      <c r="B701" s="3"/>
      <c r="C701" s="31"/>
    </row>
    <row r="702" spans="1:3" ht="13">
      <c r="A702" s="2"/>
      <c r="B702" s="3"/>
      <c r="C702" s="31"/>
    </row>
    <row r="703" spans="1:3" ht="13">
      <c r="A703" s="2"/>
      <c r="B703" s="3"/>
      <c r="C703" s="31"/>
    </row>
    <row r="704" spans="1:3" ht="13">
      <c r="A704" s="2"/>
      <c r="B704" s="3"/>
      <c r="C704" s="31"/>
    </row>
    <row r="705" spans="1:3" ht="13">
      <c r="A705" s="2"/>
      <c r="B705" s="3"/>
      <c r="C705" s="31"/>
    </row>
    <row r="706" spans="1:3" ht="13">
      <c r="A706" s="2"/>
      <c r="B706" s="3"/>
      <c r="C706" s="31"/>
    </row>
    <row r="707" spans="1:3" ht="13">
      <c r="A707" s="2"/>
      <c r="B707" s="3"/>
      <c r="C707" s="31"/>
    </row>
    <row r="708" spans="1:3" ht="13">
      <c r="A708" s="2"/>
      <c r="B708" s="3"/>
      <c r="C708" s="31"/>
    </row>
    <row r="709" spans="1:3" ht="13">
      <c r="A709" s="2"/>
      <c r="B709" s="3"/>
      <c r="C709" s="31"/>
    </row>
    <row r="710" spans="1:3" ht="13">
      <c r="A710" s="2"/>
      <c r="B710" s="3"/>
      <c r="C710" s="31"/>
    </row>
    <row r="711" spans="1:3" ht="13">
      <c r="A711" s="2"/>
      <c r="B711" s="3"/>
      <c r="C711" s="31"/>
    </row>
    <row r="712" spans="1:3" ht="13">
      <c r="A712" s="2"/>
      <c r="B712" s="3"/>
      <c r="C712" s="31"/>
    </row>
    <row r="713" spans="1:3" ht="13">
      <c r="A713" s="2"/>
      <c r="B713" s="3"/>
      <c r="C713" s="31"/>
    </row>
    <row r="714" spans="1:3" ht="13">
      <c r="A714" s="2"/>
      <c r="B714" s="3"/>
      <c r="C714" s="31"/>
    </row>
    <row r="715" spans="1:3" ht="13">
      <c r="A715" s="2"/>
      <c r="B715" s="3"/>
      <c r="C715" s="31"/>
    </row>
    <row r="716" spans="1:3" ht="13">
      <c r="A716" s="2"/>
      <c r="B716" s="3"/>
      <c r="C716" s="31"/>
    </row>
    <row r="717" spans="1:3" ht="13">
      <c r="A717" s="2"/>
      <c r="B717" s="3"/>
      <c r="C717" s="31"/>
    </row>
    <row r="718" spans="1:3" ht="13">
      <c r="A718" s="2"/>
      <c r="B718" s="3"/>
      <c r="C718" s="31"/>
    </row>
    <row r="719" spans="1:3" ht="13">
      <c r="A719" s="2"/>
      <c r="B719" s="3"/>
      <c r="C719" s="31"/>
    </row>
    <row r="720" spans="1:3" ht="13">
      <c r="A720" s="2"/>
      <c r="B720" s="3"/>
      <c r="C720" s="31"/>
    </row>
    <row r="721" spans="1:3" ht="13">
      <c r="A721" s="2"/>
      <c r="B721" s="3"/>
      <c r="C721" s="31"/>
    </row>
    <row r="722" spans="1:3" ht="13">
      <c r="A722" s="2"/>
      <c r="B722" s="3"/>
      <c r="C722" s="31"/>
    </row>
    <row r="723" spans="1:3" ht="13">
      <c r="A723" s="2"/>
      <c r="B723" s="3"/>
      <c r="C723" s="31"/>
    </row>
    <row r="724" spans="1:3" ht="13">
      <c r="A724" s="2"/>
      <c r="B724" s="3"/>
      <c r="C724" s="31"/>
    </row>
    <row r="725" spans="1:3" ht="13">
      <c r="A725" s="2"/>
      <c r="B725" s="3"/>
      <c r="C725" s="31"/>
    </row>
    <row r="726" spans="1:3" ht="13">
      <c r="A726" s="2"/>
      <c r="B726" s="3"/>
      <c r="C726" s="31"/>
    </row>
    <row r="727" spans="1:3" ht="13">
      <c r="A727" s="2"/>
      <c r="B727" s="3"/>
      <c r="C727" s="31"/>
    </row>
    <row r="728" spans="1:3" ht="13">
      <c r="A728" s="2"/>
      <c r="B728" s="3"/>
      <c r="C728" s="31"/>
    </row>
    <row r="729" spans="1:3" ht="13">
      <c r="A729" s="2"/>
      <c r="B729" s="3"/>
      <c r="C729" s="31"/>
    </row>
    <row r="730" spans="1:3" ht="13">
      <c r="A730" s="2"/>
      <c r="B730" s="3"/>
      <c r="C730" s="31"/>
    </row>
    <row r="731" spans="1:3" ht="13">
      <c r="A731" s="2"/>
      <c r="B731" s="3"/>
      <c r="C731" s="31"/>
    </row>
    <row r="732" spans="1:3" ht="13">
      <c r="A732" s="2"/>
      <c r="B732" s="3"/>
      <c r="C732" s="31"/>
    </row>
    <row r="733" spans="1:3" ht="13">
      <c r="A733" s="2"/>
      <c r="B733" s="3"/>
      <c r="C733" s="31"/>
    </row>
    <row r="734" spans="1:3" ht="13">
      <c r="A734" s="2"/>
      <c r="B734" s="3"/>
      <c r="C734" s="31"/>
    </row>
    <row r="735" spans="1:3" ht="13">
      <c r="A735" s="2"/>
      <c r="B735" s="3"/>
      <c r="C735" s="31"/>
    </row>
    <row r="736" spans="1:3" ht="13">
      <c r="A736" s="2"/>
      <c r="B736" s="3"/>
      <c r="C736" s="31"/>
    </row>
    <row r="737" spans="1:3" ht="13">
      <c r="A737" s="2"/>
      <c r="B737" s="3"/>
      <c r="C737" s="31"/>
    </row>
    <row r="738" spans="1:3" ht="13">
      <c r="A738" s="2"/>
      <c r="B738" s="3"/>
      <c r="C738" s="31"/>
    </row>
    <row r="739" spans="1:3" ht="13">
      <c r="A739" s="2"/>
      <c r="B739" s="3"/>
      <c r="C739" s="31"/>
    </row>
    <row r="740" spans="1:3" ht="13">
      <c r="A740" s="2"/>
      <c r="B740" s="3"/>
      <c r="C740" s="31"/>
    </row>
    <row r="741" spans="1:3" ht="13">
      <c r="A741" s="2"/>
      <c r="B741" s="3"/>
      <c r="C741" s="31"/>
    </row>
    <row r="742" spans="1:3" ht="13">
      <c r="A742" s="2"/>
      <c r="B742" s="3"/>
      <c r="C742" s="31"/>
    </row>
    <row r="743" spans="1:3" ht="13">
      <c r="A743" s="2"/>
      <c r="B743" s="3"/>
      <c r="C743" s="31"/>
    </row>
    <row r="744" spans="1:3" ht="13">
      <c r="A744" s="2"/>
      <c r="B744" s="3"/>
      <c r="C744" s="31"/>
    </row>
    <row r="745" spans="1:3" ht="13">
      <c r="A745" s="2"/>
      <c r="B745" s="3"/>
      <c r="C745" s="31"/>
    </row>
    <row r="746" spans="1:3" ht="13">
      <c r="A746" s="2"/>
      <c r="B746" s="3"/>
      <c r="C746" s="31"/>
    </row>
    <row r="747" spans="1:3" ht="13">
      <c r="A747" s="2"/>
      <c r="B747" s="3"/>
      <c r="C747" s="31"/>
    </row>
    <row r="748" spans="1:3" ht="13">
      <c r="A748" s="2"/>
      <c r="B748" s="3"/>
      <c r="C748" s="31"/>
    </row>
    <row r="749" spans="1:3" ht="13">
      <c r="A749" s="2"/>
      <c r="B749" s="3"/>
      <c r="C749" s="31"/>
    </row>
    <row r="750" spans="1:3" ht="13">
      <c r="A750" s="2"/>
      <c r="B750" s="3"/>
      <c r="C750" s="31"/>
    </row>
    <row r="751" spans="1:3" ht="13">
      <c r="A751" s="2"/>
      <c r="B751" s="3"/>
      <c r="C751" s="31"/>
    </row>
    <row r="752" spans="1:3" ht="13">
      <c r="A752" s="2"/>
      <c r="B752" s="3"/>
      <c r="C752" s="31"/>
    </row>
    <row r="753" spans="1:3" ht="13">
      <c r="A753" s="2"/>
      <c r="B753" s="3"/>
      <c r="C753" s="31"/>
    </row>
    <row r="754" spans="1:3" ht="13">
      <c r="A754" s="2"/>
      <c r="B754" s="3"/>
      <c r="C754" s="31"/>
    </row>
    <row r="755" spans="1:3" ht="13">
      <c r="A755" s="2"/>
      <c r="B755" s="3"/>
      <c r="C755" s="31"/>
    </row>
    <row r="756" spans="1:3" ht="13">
      <c r="A756" s="2"/>
      <c r="B756" s="3"/>
      <c r="C756" s="31"/>
    </row>
    <row r="757" spans="1:3" ht="13">
      <c r="A757" s="2"/>
      <c r="B757" s="3"/>
      <c r="C757" s="31"/>
    </row>
    <row r="758" spans="1:3" ht="13">
      <c r="A758" s="2"/>
      <c r="B758" s="3"/>
      <c r="C758" s="31"/>
    </row>
    <row r="759" spans="1:3" ht="13">
      <c r="A759" s="2"/>
      <c r="B759" s="3"/>
      <c r="C759" s="31"/>
    </row>
    <row r="760" spans="1:3" ht="13">
      <c r="A760" s="2"/>
      <c r="B760" s="3"/>
      <c r="C760" s="31"/>
    </row>
    <row r="761" spans="1:3" ht="13">
      <c r="A761" s="2"/>
      <c r="B761" s="3"/>
      <c r="C761" s="31"/>
    </row>
    <row r="762" spans="1:3" ht="13">
      <c r="A762" s="2"/>
      <c r="B762" s="3"/>
      <c r="C762" s="31"/>
    </row>
    <row r="763" spans="1:3" ht="13">
      <c r="A763" s="2"/>
      <c r="B763" s="3"/>
      <c r="C763" s="31"/>
    </row>
    <row r="764" spans="1:3" ht="13">
      <c r="A764" s="2"/>
      <c r="B764" s="3"/>
      <c r="C764" s="31"/>
    </row>
    <row r="765" spans="1:3" ht="13">
      <c r="A765" s="2"/>
      <c r="B765" s="3"/>
      <c r="C765" s="31"/>
    </row>
    <row r="766" spans="1:3" ht="13">
      <c r="A766" s="2"/>
      <c r="B766" s="3"/>
      <c r="C766" s="31"/>
    </row>
    <row r="767" spans="1:3" ht="13">
      <c r="A767" s="2"/>
      <c r="B767" s="3"/>
      <c r="C767" s="31"/>
    </row>
    <row r="768" spans="1:3" ht="13">
      <c r="A768" s="2"/>
      <c r="B768" s="3"/>
      <c r="C768" s="31"/>
    </row>
    <row r="769" spans="1:3" ht="13">
      <c r="A769" s="2"/>
      <c r="B769" s="3"/>
      <c r="C769" s="31"/>
    </row>
    <row r="770" spans="1:3" ht="13">
      <c r="A770" s="2"/>
      <c r="B770" s="3"/>
      <c r="C770" s="31"/>
    </row>
    <row r="771" spans="1:3" ht="13">
      <c r="A771" s="2"/>
      <c r="B771" s="3"/>
      <c r="C771" s="31"/>
    </row>
    <row r="772" spans="1:3" ht="13">
      <c r="A772" s="2"/>
      <c r="B772" s="3"/>
      <c r="C772" s="31"/>
    </row>
    <row r="773" spans="1:3" ht="13">
      <c r="A773" s="2"/>
      <c r="B773" s="3"/>
      <c r="C773" s="31"/>
    </row>
    <row r="774" spans="1:3" ht="13">
      <c r="A774" s="2"/>
      <c r="B774" s="3"/>
      <c r="C774" s="31"/>
    </row>
    <row r="775" spans="1:3" ht="13">
      <c r="A775" s="2"/>
      <c r="B775" s="3"/>
      <c r="C775" s="31"/>
    </row>
    <row r="776" spans="1:3" ht="13">
      <c r="A776" s="2"/>
      <c r="B776" s="3"/>
      <c r="C776" s="31"/>
    </row>
    <row r="777" spans="1:3" ht="13">
      <c r="A777" s="2"/>
      <c r="B777" s="3"/>
      <c r="C777" s="31"/>
    </row>
    <row r="778" spans="1:3" ht="13">
      <c r="A778" s="2"/>
      <c r="B778" s="3"/>
      <c r="C778" s="31"/>
    </row>
    <row r="779" spans="1:3" ht="13">
      <c r="A779" s="2"/>
      <c r="B779" s="3"/>
      <c r="C779" s="31"/>
    </row>
    <row r="780" spans="1:3" ht="13">
      <c r="A780" s="2"/>
      <c r="B780" s="3"/>
      <c r="C780" s="31"/>
    </row>
    <row r="781" spans="1:3" ht="13">
      <c r="A781" s="2"/>
      <c r="B781" s="3"/>
      <c r="C781" s="31"/>
    </row>
    <row r="782" spans="1:3" ht="13">
      <c r="A782" s="2"/>
      <c r="B782" s="3"/>
      <c r="C782" s="31"/>
    </row>
    <row r="783" spans="1:3" ht="13">
      <c r="A783" s="2"/>
      <c r="B783" s="3"/>
      <c r="C783" s="31"/>
    </row>
    <row r="784" spans="1:3" ht="13">
      <c r="A784" s="2"/>
      <c r="B784" s="3"/>
      <c r="C784" s="31"/>
    </row>
    <row r="785" spans="1:3" ht="13">
      <c r="A785" s="2"/>
      <c r="B785" s="3"/>
      <c r="C785" s="31"/>
    </row>
    <row r="786" spans="1:3" ht="13">
      <c r="A786" s="2"/>
      <c r="B786" s="3"/>
      <c r="C786" s="31"/>
    </row>
    <row r="787" spans="1:3" ht="13">
      <c r="A787" s="2"/>
      <c r="B787" s="3"/>
      <c r="C787" s="31"/>
    </row>
    <row r="788" spans="1:3" ht="13">
      <c r="A788" s="2"/>
      <c r="B788" s="3"/>
      <c r="C788" s="31"/>
    </row>
    <row r="789" spans="1:3" ht="13">
      <c r="A789" s="2"/>
      <c r="B789" s="3"/>
      <c r="C789" s="31"/>
    </row>
    <row r="790" spans="1:3" ht="13">
      <c r="A790" s="2"/>
      <c r="B790" s="3"/>
      <c r="C790" s="31"/>
    </row>
    <row r="791" spans="1:3" ht="13">
      <c r="A791" s="2"/>
      <c r="B791" s="3"/>
      <c r="C791" s="31"/>
    </row>
    <row r="792" spans="1:3" ht="13">
      <c r="A792" s="2"/>
      <c r="B792" s="3"/>
      <c r="C792" s="31"/>
    </row>
    <row r="793" spans="1:3" ht="13">
      <c r="A793" s="2"/>
      <c r="B793" s="3"/>
      <c r="C793" s="31"/>
    </row>
    <row r="794" spans="1:3" ht="13">
      <c r="A794" s="2"/>
      <c r="B794" s="3"/>
      <c r="C794" s="31"/>
    </row>
    <row r="795" spans="1:3" ht="13">
      <c r="A795" s="2"/>
      <c r="B795" s="3"/>
      <c r="C795" s="31"/>
    </row>
    <row r="796" spans="1:3" ht="13">
      <c r="A796" s="2"/>
      <c r="B796" s="3"/>
      <c r="C796" s="31"/>
    </row>
    <row r="797" spans="1:3" ht="13">
      <c r="A797" s="2"/>
      <c r="B797" s="3"/>
      <c r="C797" s="31"/>
    </row>
    <row r="798" spans="1:3" ht="13">
      <c r="A798" s="2"/>
      <c r="B798" s="3"/>
      <c r="C798" s="31"/>
    </row>
    <row r="799" spans="1:3" ht="13">
      <c r="A799" s="2"/>
      <c r="B799" s="3"/>
      <c r="C799" s="31"/>
    </row>
    <row r="800" spans="1:3" ht="13">
      <c r="A800" s="2"/>
      <c r="B800" s="3"/>
      <c r="C800" s="31"/>
    </row>
    <row r="801" spans="1:3" ht="13">
      <c r="A801" s="2"/>
      <c r="B801" s="3"/>
      <c r="C801" s="31"/>
    </row>
    <row r="802" spans="1:3" ht="13">
      <c r="A802" s="2"/>
      <c r="B802" s="3"/>
      <c r="C802" s="31"/>
    </row>
    <row r="803" spans="1:3" ht="13">
      <c r="A803" s="2"/>
      <c r="B803" s="3"/>
      <c r="C803" s="31"/>
    </row>
    <row r="804" spans="1:3" ht="13">
      <c r="A804" s="2"/>
      <c r="B804" s="3"/>
      <c r="C804" s="31"/>
    </row>
    <row r="805" spans="1:3" ht="13">
      <c r="A805" s="2"/>
      <c r="B805" s="3"/>
      <c r="C805" s="31"/>
    </row>
    <row r="806" spans="1:3" ht="13">
      <c r="A806" s="2"/>
      <c r="B806" s="3"/>
      <c r="C806" s="31"/>
    </row>
    <row r="807" spans="1:3" ht="13">
      <c r="A807" s="2"/>
      <c r="B807" s="3"/>
      <c r="C807" s="31"/>
    </row>
    <row r="808" spans="1:3" ht="13">
      <c r="A808" s="2"/>
      <c r="B808" s="3"/>
      <c r="C808" s="31"/>
    </row>
    <row r="809" spans="1:3" ht="13">
      <c r="A809" s="2"/>
      <c r="B809" s="3"/>
      <c r="C809" s="31"/>
    </row>
    <row r="810" spans="1:3" ht="13">
      <c r="A810" s="2"/>
      <c r="B810" s="3"/>
      <c r="C810" s="31"/>
    </row>
    <row r="811" spans="1:3" ht="13">
      <c r="A811" s="2"/>
      <c r="B811" s="3"/>
      <c r="C811" s="31"/>
    </row>
    <row r="812" spans="1:3" ht="13">
      <c r="A812" s="2"/>
      <c r="B812" s="3"/>
      <c r="C812" s="31"/>
    </row>
    <row r="813" spans="1:3" ht="13">
      <c r="A813" s="2"/>
      <c r="B813" s="3"/>
      <c r="C813" s="31"/>
    </row>
    <row r="814" spans="1:3" ht="13">
      <c r="A814" s="2"/>
      <c r="B814" s="3"/>
      <c r="C814" s="31"/>
    </row>
    <row r="815" spans="1:3" ht="13">
      <c r="A815" s="2"/>
      <c r="B815" s="3"/>
      <c r="C815" s="31"/>
    </row>
    <row r="816" spans="1:3" ht="13">
      <c r="A816" s="2"/>
      <c r="B816" s="3"/>
      <c r="C816" s="31"/>
    </row>
    <row r="817" spans="1:3" ht="13">
      <c r="A817" s="2"/>
      <c r="B817" s="3"/>
      <c r="C817" s="31"/>
    </row>
    <row r="818" spans="1:3" ht="13">
      <c r="A818" s="2"/>
      <c r="B818" s="3"/>
      <c r="C818" s="31"/>
    </row>
    <row r="819" spans="1:3" ht="13">
      <c r="A819" s="2"/>
      <c r="B819" s="3"/>
      <c r="C819" s="31"/>
    </row>
    <row r="820" spans="1:3" ht="13">
      <c r="A820" s="2"/>
      <c r="B820" s="3"/>
      <c r="C820" s="31"/>
    </row>
    <row r="821" spans="1:3" ht="13">
      <c r="A821" s="2"/>
      <c r="B821" s="3"/>
      <c r="C821" s="31"/>
    </row>
    <row r="822" spans="1:3" ht="13">
      <c r="A822" s="2"/>
      <c r="B822" s="3"/>
      <c r="C822" s="31"/>
    </row>
    <row r="823" spans="1:3" ht="13">
      <c r="A823" s="2"/>
      <c r="B823" s="3"/>
      <c r="C823" s="31"/>
    </row>
    <row r="824" spans="1:3" ht="13">
      <c r="A824" s="2"/>
      <c r="B824" s="3"/>
      <c r="C824" s="31"/>
    </row>
    <row r="825" spans="1:3" ht="13">
      <c r="A825" s="2"/>
      <c r="B825" s="3"/>
      <c r="C825" s="31"/>
    </row>
    <row r="826" spans="1:3" ht="13">
      <c r="A826" s="2"/>
      <c r="B826" s="3"/>
      <c r="C826" s="31"/>
    </row>
    <row r="827" spans="1:3" ht="13">
      <c r="A827" s="2"/>
      <c r="B827" s="3"/>
      <c r="C827" s="31"/>
    </row>
    <row r="828" spans="1:3" ht="13">
      <c r="A828" s="2"/>
      <c r="B828" s="3"/>
      <c r="C828" s="31"/>
    </row>
    <row r="829" spans="1:3" ht="13">
      <c r="A829" s="2"/>
      <c r="B829" s="3"/>
      <c r="C829" s="31"/>
    </row>
    <row r="830" spans="1:3" ht="13">
      <c r="A830" s="2"/>
      <c r="B830" s="3"/>
      <c r="C830" s="31"/>
    </row>
    <row r="831" spans="1:3" ht="13">
      <c r="A831" s="2"/>
      <c r="B831" s="3"/>
      <c r="C831" s="31"/>
    </row>
    <row r="832" spans="1:3" ht="13">
      <c r="A832" s="2"/>
      <c r="B832" s="3"/>
      <c r="C832" s="31"/>
    </row>
    <row r="833" spans="1:3" ht="13">
      <c r="A833" s="2"/>
      <c r="B833" s="3"/>
      <c r="C833" s="31"/>
    </row>
    <row r="834" spans="1:3" ht="13">
      <c r="A834" s="2"/>
      <c r="B834" s="3"/>
      <c r="C834" s="31"/>
    </row>
    <row r="835" spans="1:3" ht="13">
      <c r="A835" s="2"/>
      <c r="B835" s="3"/>
      <c r="C835" s="31"/>
    </row>
    <row r="836" spans="1:3" ht="13">
      <c r="A836" s="2"/>
      <c r="B836" s="3"/>
      <c r="C836" s="31"/>
    </row>
    <row r="837" spans="1:3" ht="13">
      <c r="A837" s="2"/>
      <c r="B837" s="3"/>
      <c r="C837" s="31"/>
    </row>
    <row r="838" spans="1:3" ht="13">
      <c r="A838" s="2"/>
      <c r="B838" s="3"/>
      <c r="C838" s="31"/>
    </row>
    <row r="839" spans="1:3" ht="13">
      <c r="A839" s="2"/>
      <c r="B839" s="3"/>
      <c r="C839" s="31"/>
    </row>
    <row r="840" spans="1:3" ht="13">
      <c r="A840" s="2"/>
      <c r="B840" s="3"/>
      <c r="C840" s="31"/>
    </row>
    <row r="841" spans="1:3" ht="13">
      <c r="A841" s="2"/>
      <c r="B841" s="3"/>
      <c r="C841" s="31"/>
    </row>
    <row r="842" spans="1:3" ht="13">
      <c r="A842" s="2"/>
      <c r="B842" s="3"/>
      <c r="C842" s="31"/>
    </row>
    <row r="843" spans="1:3" ht="13">
      <c r="A843" s="2"/>
      <c r="B843" s="3"/>
      <c r="C843" s="31"/>
    </row>
    <row r="844" spans="1:3" ht="13">
      <c r="A844" s="2"/>
      <c r="B844" s="3"/>
      <c r="C844" s="31"/>
    </row>
    <row r="845" spans="1:3" ht="13">
      <c r="A845" s="2"/>
      <c r="B845" s="3"/>
      <c r="C845" s="31"/>
    </row>
    <row r="846" spans="1:3" ht="13">
      <c r="A846" s="2"/>
      <c r="B846" s="3"/>
      <c r="C846" s="31"/>
    </row>
    <row r="847" spans="1:3" ht="13">
      <c r="A847" s="2"/>
      <c r="B847" s="3"/>
      <c r="C847" s="31"/>
    </row>
    <row r="848" spans="1:3" ht="13">
      <c r="A848" s="2"/>
      <c r="B848" s="3"/>
      <c r="C848" s="31"/>
    </row>
    <row r="849" spans="1:3" ht="13">
      <c r="A849" s="2"/>
      <c r="B849" s="3"/>
      <c r="C849" s="31"/>
    </row>
    <row r="850" spans="1:3" ht="13">
      <c r="A850" s="2"/>
      <c r="B850" s="3"/>
      <c r="C850" s="31"/>
    </row>
    <row r="851" spans="1:3" ht="13">
      <c r="A851" s="2"/>
      <c r="B851" s="3"/>
      <c r="C851" s="31"/>
    </row>
    <row r="852" spans="1:3" ht="13">
      <c r="A852" s="2"/>
      <c r="B852" s="3"/>
      <c r="C852" s="31"/>
    </row>
    <row r="853" spans="1:3" ht="13">
      <c r="A853" s="2"/>
      <c r="B853" s="3"/>
      <c r="C853" s="31"/>
    </row>
    <row r="854" spans="1:3" ht="13">
      <c r="A854" s="2"/>
      <c r="B854" s="3"/>
      <c r="C854" s="31"/>
    </row>
    <row r="855" spans="1:3" ht="13">
      <c r="A855" s="2"/>
      <c r="B855" s="3"/>
      <c r="C855" s="31"/>
    </row>
    <row r="856" spans="1:3" ht="13">
      <c r="A856" s="2"/>
      <c r="B856" s="3"/>
      <c r="C856" s="31"/>
    </row>
    <row r="857" spans="1:3" ht="13">
      <c r="A857" s="2"/>
      <c r="B857" s="3"/>
      <c r="C857" s="31"/>
    </row>
    <row r="858" spans="1:3" ht="13">
      <c r="A858" s="2"/>
      <c r="B858" s="3"/>
      <c r="C858" s="31"/>
    </row>
    <row r="859" spans="1:3" ht="13">
      <c r="A859" s="2"/>
      <c r="B859" s="3"/>
      <c r="C859" s="31"/>
    </row>
    <row r="860" spans="1:3" ht="13">
      <c r="A860" s="2"/>
      <c r="B860" s="3"/>
      <c r="C860" s="31"/>
    </row>
    <row r="861" spans="1:3" ht="13">
      <c r="A861" s="2"/>
      <c r="B861" s="3"/>
      <c r="C861" s="31"/>
    </row>
    <row r="862" spans="1:3" ht="13">
      <c r="A862" s="2"/>
      <c r="B862" s="3"/>
      <c r="C862" s="31"/>
    </row>
    <row r="863" spans="1:3" ht="13">
      <c r="A863" s="2"/>
      <c r="B863" s="3"/>
      <c r="C863" s="31"/>
    </row>
    <row r="864" spans="1:3" ht="13">
      <c r="A864" s="2"/>
      <c r="B864" s="3"/>
      <c r="C864" s="31"/>
    </row>
    <row r="865" spans="1:3" ht="13">
      <c r="A865" s="2"/>
      <c r="B865" s="3"/>
      <c r="C865" s="31"/>
    </row>
    <row r="866" spans="1:3" ht="13">
      <c r="A866" s="2"/>
      <c r="B866" s="3"/>
      <c r="C866" s="31"/>
    </row>
    <row r="867" spans="1:3" ht="13">
      <c r="A867" s="2"/>
      <c r="B867" s="3"/>
      <c r="C867" s="31"/>
    </row>
    <row r="868" spans="1:3" ht="13">
      <c r="A868" s="2"/>
      <c r="B868" s="3"/>
      <c r="C868" s="31"/>
    </row>
    <row r="869" spans="1:3" ht="13">
      <c r="A869" s="2"/>
      <c r="B869" s="3"/>
      <c r="C869" s="31"/>
    </row>
    <row r="870" spans="1:3" ht="13">
      <c r="A870" s="2"/>
      <c r="B870" s="3"/>
      <c r="C870" s="31"/>
    </row>
    <row r="871" spans="1:3" ht="13">
      <c r="A871" s="2"/>
      <c r="B871" s="3"/>
      <c r="C871" s="31"/>
    </row>
    <row r="872" spans="1:3" ht="13">
      <c r="A872" s="2"/>
      <c r="B872" s="3"/>
      <c r="C872" s="31"/>
    </row>
    <row r="873" spans="1:3" ht="13">
      <c r="A873" s="2"/>
      <c r="B873" s="3"/>
      <c r="C873" s="31"/>
    </row>
    <row r="874" spans="1:3" ht="13">
      <c r="A874" s="2"/>
      <c r="B874" s="3"/>
      <c r="C874" s="31"/>
    </row>
    <row r="875" spans="1:3" ht="13">
      <c r="A875" s="2"/>
      <c r="B875" s="3"/>
      <c r="C875" s="31"/>
    </row>
    <row r="876" spans="1:3" ht="13">
      <c r="A876" s="2"/>
      <c r="B876" s="3"/>
      <c r="C876" s="31"/>
    </row>
    <row r="877" spans="1:3" ht="13">
      <c r="A877" s="2"/>
      <c r="B877" s="3"/>
      <c r="C877" s="31"/>
    </row>
    <row r="878" spans="1:3" ht="13">
      <c r="A878" s="2"/>
      <c r="B878" s="3"/>
      <c r="C878" s="31"/>
    </row>
    <row r="879" spans="1:3" ht="13">
      <c r="A879" s="2"/>
      <c r="B879" s="3"/>
      <c r="C879" s="31"/>
    </row>
    <row r="880" spans="1:3" ht="13">
      <c r="A880" s="2"/>
      <c r="B880" s="3"/>
      <c r="C880" s="31"/>
    </row>
    <row r="881" spans="1:3" ht="13">
      <c r="A881" s="2"/>
      <c r="B881" s="3"/>
      <c r="C881" s="31"/>
    </row>
    <row r="882" spans="1:3" ht="13">
      <c r="A882" s="2"/>
      <c r="B882" s="3"/>
      <c r="C882" s="31"/>
    </row>
    <row r="883" spans="1:3" ht="13">
      <c r="A883" s="2"/>
      <c r="B883" s="3"/>
      <c r="C883" s="31"/>
    </row>
    <row r="884" spans="1:3" ht="13">
      <c r="A884" s="2"/>
      <c r="B884" s="3"/>
      <c r="C884" s="31"/>
    </row>
    <row r="885" spans="1:3" ht="13">
      <c r="A885" s="2"/>
      <c r="B885" s="3"/>
      <c r="C885" s="31"/>
    </row>
    <row r="886" spans="1:3" ht="13">
      <c r="A886" s="2"/>
      <c r="B886" s="3"/>
      <c r="C886" s="31"/>
    </row>
    <row r="887" spans="1:3" ht="13">
      <c r="A887" s="2"/>
      <c r="B887" s="3"/>
      <c r="C887" s="31"/>
    </row>
    <row r="888" spans="1:3" ht="13">
      <c r="A888" s="2"/>
      <c r="B888" s="3"/>
      <c r="C888" s="31"/>
    </row>
    <row r="889" spans="1:3" ht="13">
      <c r="A889" s="2"/>
      <c r="B889" s="3"/>
      <c r="C889" s="31"/>
    </row>
    <row r="890" spans="1:3" ht="13">
      <c r="A890" s="2"/>
      <c r="B890" s="3"/>
      <c r="C890" s="31"/>
    </row>
    <row r="891" spans="1:3" ht="13">
      <c r="A891" s="2"/>
      <c r="B891" s="3"/>
      <c r="C891" s="31"/>
    </row>
    <row r="892" spans="1:3" ht="13">
      <c r="A892" s="2"/>
      <c r="B892" s="3"/>
      <c r="C892" s="31"/>
    </row>
    <row r="893" spans="1:3" ht="13">
      <c r="A893" s="2"/>
      <c r="B893" s="3"/>
      <c r="C893" s="31"/>
    </row>
    <row r="894" spans="1:3" ht="13">
      <c r="A894" s="2"/>
      <c r="B894" s="3"/>
      <c r="C894" s="31"/>
    </row>
    <row r="895" spans="1:3" ht="13">
      <c r="A895" s="2"/>
      <c r="B895" s="3"/>
      <c r="C895" s="31"/>
    </row>
    <row r="896" spans="1:3" ht="13">
      <c r="A896" s="2"/>
      <c r="B896" s="3"/>
      <c r="C896" s="31"/>
    </row>
    <row r="897" spans="1:3" ht="13">
      <c r="A897" s="2"/>
      <c r="B897" s="3"/>
      <c r="C897" s="31"/>
    </row>
    <row r="898" spans="1:3" ht="13">
      <c r="A898" s="2"/>
      <c r="B898" s="3"/>
      <c r="C898" s="31"/>
    </row>
    <row r="899" spans="1:3" ht="13">
      <c r="A899" s="2"/>
      <c r="B899" s="3"/>
      <c r="C899" s="31"/>
    </row>
    <row r="900" spans="1:3" ht="13">
      <c r="A900" s="2"/>
      <c r="B900" s="3"/>
      <c r="C900" s="31"/>
    </row>
    <row r="901" spans="1:3" ht="13">
      <c r="A901" s="2"/>
      <c r="B901" s="3"/>
      <c r="C901" s="31"/>
    </row>
    <row r="902" spans="1:3" ht="13">
      <c r="A902" s="2"/>
      <c r="B902" s="3"/>
      <c r="C902" s="31"/>
    </row>
    <row r="903" spans="1:3" ht="13">
      <c r="A903" s="2"/>
      <c r="B903" s="3"/>
      <c r="C903" s="31"/>
    </row>
    <row r="904" spans="1:3" ht="13">
      <c r="A904" s="2"/>
      <c r="B904" s="3"/>
      <c r="C904" s="31"/>
    </row>
    <row r="905" spans="1:3" ht="13">
      <c r="A905" s="2"/>
      <c r="B905" s="3"/>
      <c r="C905" s="31"/>
    </row>
    <row r="906" spans="1:3" ht="13">
      <c r="A906" s="2"/>
      <c r="B906" s="3"/>
      <c r="C906" s="31"/>
    </row>
    <row r="907" spans="1:3" ht="13">
      <c r="A907" s="2"/>
      <c r="B907" s="3"/>
      <c r="C907" s="31"/>
    </row>
    <row r="908" spans="1:3" ht="13">
      <c r="A908" s="2"/>
      <c r="B908" s="3"/>
      <c r="C908" s="31"/>
    </row>
    <row r="909" spans="1:3" ht="13">
      <c r="A909" s="2"/>
      <c r="B909" s="3"/>
      <c r="C909" s="31"/>
    </row>
    <row r="910" spans="1:3" ht="13">
      <c r="A910" s="2"/>
      <c r="B910" s="3"/>
      <c r="C910" s="31"/>
    </row>
    <row r="911" spans="1:3" ht="13">
      <c r="A911" s="2"/>
      <c r="B911" s="3"/>
      <c r="C911" s="31"/>
    </row>
    <row r="912" spans="1:3" ht="13">
      <c r="A912" s="2"/>
      <c r="B912" s="3"/>
      <c r="C912" s="31"/>
    </row>
    <row r="913" spans="1:3" ht="13">
      <c r="A913" s="2"/>
      <c r="B913" s="3"/>
      <c r="C913" s="31"/>
    </row>
    <row r="914" spans="1:3" ht="13">
      <c r="A914" s="2"/>
      <c r="B914" s="3"/>
      <c r="C914" s="31"/>
    </row>
    <row r="915" spans="1:3" ht="13">
      <c r="A915" s="2"/>
      <c r="B915" s="3"/>
      <c r="C915" s="31"/>
    </row>
    <row r="916" spans="1:3" ht="13">
      <c r="A916" s="2"/>
      <c r="B916" s="3"/>
      <c r="C916" s="31"/>
    </row>
    <row r="917" spans="1:3" ht="13">
      <c r="A917" s="2"/>
      <c r="B917" s="3"/>
      <c r="C917" s="31"/>
    </row>
    <row r="918" spans="1:3" ht="13">
      <c r="A918" s="2"/>
      <c r="B918" s="3"/>
      <c r="C918" s="31"/>
    </row>
    <row r="919" spans="1:3" ht="13">
      <c r="A919" s="2"/>
      <c r="B919" s="3"/>
      <c r="C919" s="31"/>
    </row>
    <row r="920" spans="1:3" ht="13">
      <c r="A920" s="2"/>
      <c r="B920" s="3"/>
      <c r="C920" s="31"/>
    </row>
    <row r="921" spans="1:3" ht="13">
      <c r="A921" s="2"/>
      <c r="B921" s="3"/>
      <c r="C921" s="31"/>
    </row>
    <row r="922" spans="1:3" ht="13">
      <c r="A922" s="2"/>
      <c r="B922" s="3"/>
      <c r="C922" s="31"/>
    </row>
    <row r="923" spans="1:3" ht="13">
      <c r="A923" s="2"/>
      <c r="B923" s="3"/>
      <c r="C923" s="31"/>
    </row>
    <row r="924" spans="1:3" ht="13">
      <c r="A924" s="2"/>
      <c r="B924" s="3"/>
      <c r="C924" s="31"/>
    </row>
    <row r="925" spans="1:3" ht="13">
      <c r="A925" s="2"/>
      <c r="B925" s="3"/>
      <c r="C925" s="31"/>
    </row>
    <row r="926" spans="1:3" ht="13">
      <c r="A926" s="2"/>
      <c r="B926" s="3"/>
      <c r="C926" s="31"/>
    </row>
    <row r="927" spans="1:3" ht="13">
      <c r="A927" s="2"/>
      <c r="B927" s="3"/>
      <c r="C927" s="31"/>
    </row>
    <row r="928" spans="1:3" ht="13">
      <c r="A928" s="2"/>
      <c r="B928" s="3"/>
      <c r="C928" s="31"/>
    </row>
    <row r="929" spans="1:3" ht="13">
      <c r="A929" s="2"/>
      <c r="B929" s="3"/>
      <c r="C929" s="31"/>
    </row>
    <row r="930" spans="1:3" ht="13">
      <c r="A930" s="2"/>
      <c r="B930" s="3"/>
      <c r="C930" s="31"/>
    </row>
    <row r="931" spans="1:3" ht="13">
      <c r="A931" s="2"/>
      <c r="B931" s="3"/>
      <c r="C931" s="31"/>
    </row>
    <row r="932" spans="1:3" ht="13">
      <c r="A932" s="2"/>
      <c r="B932" s="3"/>
      <c r="C932" s="31"/>
    </row>
    <row r="933" spans="1:3" ht="13">
      <c r="A933" s="2"/>
      <c r="B933" s="3"/>
      <c r="C933" s="31"/>
    </row>
    <row r="934" spans="1:3" ht="13">
      <c r="A934" s="2"/>
      <c r="B934" s="3"/>
      <c r="C934" s="31"/>
    </row>
    <row r="935" spans="1:3" ht="13">
      <c r="A935" s="2"/>
      <c r="B935" s="3"/>
      <c r="C935" s="31"/>
    </row>
    <row r="936" spans="1:3" ht="13">
      <c r="A936" s="2"/>
      <c r="B936" s="3"/>
      <c r="C936" s="31"/>
    </row>
    <row r="937" spans="1:3" ht="13">
      <c r="A937" s="2"/>
      <c r="B937" s="3"/>
      <c r="C937" s="31"/>
    </row>
    <row r="938" spans="1:3" ht="13">
      <c r="A938" s="2"/>
      <c r="B938" s="3"/>
      <c r="C938" s="31"/>
    </row>
    <row r="939" spans="1:3" ht="13">
      <c r="A939" s="2"/>
      <c r="B939" s="3"/>
      <c r="C939" s="31"/>
    </row>
    <row r="940" spans="1:3" ht="13">
      <c r="A940" s="2"/>
      <c r="B940" s="3"/>
      <c r="C940" s="31"/>
    </row>
    <row r="941" spans="1:3" ht="13">
      <c r="A941" s="2"/>
      <c r="B941" s="3"/>
      <c r="C941" s="31"/>
    </row>
    <row r="942" spans="1:3" ht="13">
      <c r="A942" s="2"/>
      <c r="B942" s="3"/>
      <c r="C942" s="31"/>
    </row>
    <row r="943" spans="1:3" ht="13">
      <c r="A943" s="2"/>
      <c r="B943" s="3"/>
      <c r="C943" s="31"/>
    </row>
    <row r="944" spans="1:3" ht="13">
      <c r="A944" s="2"/>
      <c r="B944" s="3"/>
      <c r="C944" s="31"/>
    </row>
    <row r="945" spans="1:3" ht="13">
      <c r="A945" s="2"/>
      <c r="B945" s="3"/>
      <c r="C945" s="31"/>
    </row>
    <row r="946" spans="1:3" ht="13">
      <c r="A946" s="2"/>
      <c r="B946" s="3"/>
      <c r="C946" s="31"/>
    </row>
    <row r="947" spans="1:3" ht="13">
      <c r="A947" s="2"/>
      <c r="B947" s="3"/>
      <c r="C947" s="31"/>
    </row>
    <row r="948" spans="1:3" ht="13">
      <c r="A948" s="2"/>
      <c r="B948" s="3"/>
      <c r="C948" s="31"/>
    </row>
    <row r="949" spans="1:3" ht="13">
      <c r="A949" s="2"/>
      <c r="B949" s="3"/>
      <c r="C949" s="31"/>
    </row>
    <row r="950" spans="1:3" ht="13">
      <c r="A950" s="2"/>
      <c r="B950" s="3"/>
      <c r="C950" s="31"/>
    </row>
    <row r="951" spans="1:3" ht="13">
      <c r="A951" s="2"/>
      <c r="B951" s="3"/>
      <c r="C951" s="31"/>
    </row>
    <row r="952" spans="1:3" ht="13">
      <c r="A952" s="2"/>
      <c r="B952" s="3"/>
      <c r="C952" s="31"/>
    </row>
    <row r="953" spans="1:3" ht="13">
      <c r="A953" s="2"/>
      <c r="B953" s="3"/>
      <c r="C953" s="31"/>
    </row>
    <row r="954" spans="1:3" ht="13">
      <c r="A954" s="2"/>
      <c r="B954" s="3"/>
      <c r="C954" s="31"/>
    </row>
    <row r="955" spans="1:3" ht="13">
      <c r="A955" s="2"/>
      <c r="B955" s="3"/>
      <c r="C955" s="31"/>
    </row>
    <row r="956" spans="1:3" ht="13">
      <c r="A956" s="2"/>
      <c r="B956" s="3"/>
      <c r="C956" s="31"/>
    </row>
    <row r="957" spans="1:3" ht="13">
      <c r="A957" s="2"/>
      <c r="B957" s="3"/>
      <c r="C957" s="31"/>
    </row>
    <row r="958" spans="1:3" ht="13">
      <c r="A958" s="2"/>
      <c r="B958" s="3"/>
      <c r="C958" s="31"/>
    </row>
    <row r="959" spans="1:3" ht="13">
      <c r="A959" s="2"/>
      <c r="B959" s="3"/>
      <c r="C959" s="31"/>
    </row>
    <row r="960" spans="1:3" ht="13">
      <c r="A960" s="2"/>
      <c r="B960" s="3"/>
      <c r="C960" s="31"/>
    </row>
    <row r="961" spans="1:3" ht="13">
      <c r="A961" s="2"/>
      <c r="B961" s="3"/>
      <c r="C961" s="31"/>
    </row>
    <row r="962" spans="1:3" ht="13">
      <c r="A962" s="2"/>
      <c r="B962" s="3"/>
      <c r="C962" s="31"/>
    </row>
    <row r="963" spans="1:3" ht="13">
      <c r="A963" s="2"/>
      <c r="B963" s="3"/>
      <c r="C963" s="31"/>
    </row>
    <row r="964" spans="1:3" ht="13">
      <c r="A964" s="2"/>
      <c r="B964" s="3"/>
      <c r="C964" s="31"/>
    </row>
    <row r="965" spans="1:3" ht="13">
      <c r="A965" s="2"/>
      <c r="B965" s="3"/>
      <c r="C965" s="31"/>
    </row>
    <row r="966" spans="1:3" ht="13">
      <c r="A966" s="2"/>
      <c r="B966" s="3"/>
      <c r="C966" s="31"/>
    </row>
    <row r="967" spans="1:3" ht="13">
      <c r="A967" s="2"/>
      <c r="B967" s="3"/>
      <c r="C967" s="31"/>
    </row>
    <row r="968" spans="1:3" ht="13">
      <c r="A968" s="2"/>
      <c r="B968" s="3"/>
      <c r="C968" s="31"/>
    </row>
    <row r="969" spans="1:3" ht="13">
      <c r="A969" s="2"/>
      <c r="B969" s="3"/>
      <c r="C969" s="31"/>
    </row>
    <row r="970" spans="1:3" ht="13">
      <c r="A970" s="2"/>
      <c r="B970" s="3"/>
      <c r="C970" s="31"/>
    </row>
    <row r="971" spans="1:3" ht="13">
      <c r="A971" s="2"/>
      <c r="B971" s="3"/>
      <c r="C971" s="31"/>
    </row>
    <row r="972" spans="1:3" ht="13">
      <c r="A972" s="2"/>
      <c r="B972" s="3"/>
      <c r="C972" s="31"/>
    </row>
    <row r="973" spans="1:3" ht="13">
      <c r="A973" s="2"/>
      <c r="B973" s="3"/>
      <c r="C973" s="31"/>
    </row>
    <row r="974" spans="1:3" ht="13">
      <c r="A974" s="2"/>
      <c r="B974" s="3"/>
      <c r="C974" s="31"/>
    </row>
    <row r="975" spans="1:3" ht="13">
      <c r="A975" s="2"/>
      <c r="B975" s="3"/>
      <c r="C975" s="31"/>
    </row>
    <row r="976" spans="1:3" ht="13">
      <c r="A976" s="2"/>
      <c r="B976" s="3"/>
      <c r="C976" s="31"/>
    </row>
    <row r="977" spans="1:3" ht="13">
      <c r="A977" s="2"/>
      <c r="B977" s="3"/>
      <c r="C977" s="31"/>
    </row>
    <row r="978" spans="1:3" ht="13">
      <c r="A978" s="2"/>
      <c r="B978" s="3"/>
      <c r="C978" s="31"/>
    </row>
    <row r="979" spans="1:3" ht="13">
      <c r="A979" s="2"/>
      <c r="B979" s="3"/>
      <c r="C979" s="31"/>
    </row>
    <row r="980" spans="1:3" ht="13">
      <c r="A980" s="2"/>
      <c r="B980" s="3"/>
      <c r="C980" s="31"/>
    </row>
    <row r="981" spans="1:3" ht="13">
      <c r="A981" s="2"/>
      <c r="B981" s="3"/>
      <c r="C981" s="31"/>
    </row>
    <row r="982" spans="1:3" ht="13">
      <c r="A982" s="2"/>
      <c r="B982" s="3"/>
      <c r="C982" s="31"/>
    </row>
    <row r="983" spans="1:3" ht="13">
      <c r="A983" s="2"/>
      <c r="B983" s="3"/>
      <c r="C983" s="31"/>
    </row>
    <row r="984" spans="1:3" ht="13">
      <c r="A984" s="2"/>
      <c r="B984" s="3"/>
      <c r="C984" s="31"/>
    </row>
    <row r="985" spans="1:3" ht="13">
      <c r="A985" s="2"/>
      <c r="B985" s="3"/>
      <c r="C985" s="31"/>
    </row>
    <row r="986" spans="1:3" ht="13">
      <c r="A986" s="2"/>
      <c r="B986" s="3"/>
      <c r="C986" s="31"/>
    </row>
    <row r="987" spans="1:3" ht="13">
      <c r="A987" s="2"/>
      <c r="B987" s="3"/>
      <c r="C987" s="31"/>
    </row>
    <row r="988" spans="1:3" ht="13">
      <c r="A988" s="2"/>
      <c r="B988" s="3"/>
      <c r="C988" s="31"/>
    </row>
    <row r="989" spans="1:3" ht="13">
      <c r="A989" s="2"/>
      <c r="B989" s="3"/>
      <c r="C989" s="31"/>
    </row>
    <row r="990" spans="1:3" ht="13">
      <c r="A990" s="2"/>
      <c r="B990" s="3"/>
      <c r="C990" s="31"/>
    </row>
    <row r="991" spans="1:3" ht="13">
      <c r="A991" s="2"/>
      <c r="B991" s="3"/>
      <c r="C991" s="31"/>
    </row>
    <row r="992" spans="1:3" ht="13">
      <c r="A992" s="2"/>
      <c r="B992" s="3"/>
      <c r="C992" s="31"/>
    </row>
    <row r="993" spans="1:3" ht="13">
      <c r="A993" s="2"/>
      <c r="B993" s="3"/>
      <c r="C993" s="31"/>
    </row>
    <row r="994" spans="1:3" ht="13">
      <c r="A994" s="2"/>
      <c r="B994" s="3"/>
      <c r="C994" s="31"/>
    </row>
    <row r="995" spans="1:3" ht="13">
      <c r="A995" s="2"/>
      <c r="B995" s="3"/>
      <c r="C995" s="31"/>
    </row>
    <row r="996" spans="1:3" ht="13">
      <c r="A996" s="2"/>
      <c r="B996" s="3"/>
      <c r="C996" s="31"/>
    </row>
    <row r="997" spans="1:3" ht="13">
      <c r="A997" s="2"/>
      <c r="B997" s="3"/>
      <c r="C997" s="31"/>
    </row>
    <row r="998" spans="1:3" ht="13">
      <c r="A998" s="2"/>
      <c r="B998" s="3"/>
      <c r="C998" s="31"/>
    </row>
    <row r="999" spans="1:3" ht="13">
      <c r="A999" s="2"/>
      <c r="B999" s="3"/>
      <c r="C999" s="31"/>
    </row>
    <row r="1000" spans="1:3" ht="13">
      <c r="A1000" s="2"/>
      <c r="B1000" s="3"/>
      <c r="C1000" s="31"/>
    </row>
    <row r="1001" spans="1:3" ht="13">
      <c r="A1001" s="2"/>
      <c r="B1001" s="3"/>
      <c r="C100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4D9A-5ADF-1B49-B68F-9CE871AE6B3E}">
  <sheetPr>
    <tabColor theme="5" tint="0.39997558519241921"/>
  </sheetPr>
  <dimension ref="A1:C1001"/>
  <sheetViews>
    <sheetView workbookViewId="0">
      <selection activeCell="E2" sqref="E2"/>
    </sheetView>
  </sheetViews>
  <sheetFormatPr baseColWidth="10" defaultRowHeight="13"/>
  <sheetData>
    <row r="1" spans="1:3">
      <c r="A1" s="2" t="str">
        <f>C1</f>
        <v>FSC USS data</v>
      </c>
      <c r="B1" s="6" t="str">
        <f>USS_data_Monthly!A1</f>
        <v>Date</v>
      </c>
      <c r="C1" s="9" t="s">
        <v>21</v>
      </c>
    </row>
    <row r="2" spans="1:3" ht="15">
      <c r="A2" s="18">
        <f>C2/100</f>
        <v>0.252</v>
      </c>
      <c r="B2" s="6">
        <f>USS_data_Monthly!A2</f>
        <v>43891</v>
      </c>
      <c r="C2" s="17">
        <v>25.2</v>
      </c>
    </row>
    <row r="3" spans="1:3" ht="15">
      <c r="A3" s="18">
        <f t="shared" ref="A3:A38" si="0">C3/100</f>
        <v>0.28100000000000003</v>
      </c>
      <c r="B3" s="6">
        <f>USS_data_Monthly!A3</f>
        <v>43922</v>
      </c>
      <c r="C3" s="13">
        <v>28.1</v>
      </c>
    </row>
    <row r="4" spans="1:3" ht="15">
      <c r="A4" s="18">
        <f t="shared" si="0"/>
        <v>0.28600000000000003</v>
      </c>
      <c r="B4" s="6">
        <f>USS_data_Monthly!A4</f>
        <v>43952</v>
      </c>
      <c r="C4" s="13">
        <v>28.6</v>
      </c>
    </row>
    <row r="5" spans="1:3" ht="15">
      <c r="A5" s="18">
        <f t="shared" si="0"/>
        <v>0.28800000000000003</v>
      </c>
      <c r="B5" s="6">
        <f>USS_data_Monthly!A5</f>
        <v>43983</v>
      </c>
      <c r="C5" s="13">
        <v>28.8</v>
      </c>
    </row>
    <row r="6" spans="1:3" ht="15">
      <c r="A6" s="18">
        <f t="shared" si="0"/>
        <v>0.29499999999999998</v>
      </c>
      <c r="B6" s="6">
        <f>USS_data_Monthly!A6</f>
        <v>44013</v>
      </c>
      <c r="C6" s="13">
        <v>29.5</v>
      </c>
    </row>
    <row r="7" spans="1:3" ht="15">
      <c r="A7" s="18">
        <f t="shared" si="0"/>
        <v>0.27600000000000002</v>
      </c>
      <c r="B7" s="6">
        <f>USS_data_Monthly!A7</f>
        <v>44044</v>
      </c>
      <c r="C7" s="13">
        <v>27.6</v>
      </c>
    </row>
    <row r="8" spans="1:3" ht="15">
      <c r="A8" s="18">
        <f t="shared" si="0"/>
        <v>0.28199999999999997</v>
      </c>
      <c r="B8" s="6">
        <f>USS_data_Monthly!A8</f>
        <v>44075</v>
      </c>
      <c r="C8" s="13">
        <v>28.2</v>
      </c>
    </row>
    <row r="9" spans="1:3" ht="15">
      <c r="A9" s="18">
        <f t="shared" si="0"/>
        <v>0.27800000000000002</v>
      </c>
      <c r="B9" s="6">
        <f>USS_data_Monthly!A9</f>
        <v>44105</v>
      </c>
      <c r="C9" s="13">
        <v>27.8</v>
      </c>
    </row>
    <row r="10" spans="1:3" ht="15">
      <c r="A10" s="18">
        <f t="shared" si="0"/>
        <v>0.28999999999999998</v>
      </c>
      <c r="B10" s="6">
        <f>USS_data_Monthly!A10</f>
        <v>44136</v>
      </c>
      <c r="C10" s="13">
        <v>29</v>
      </c>
    </row>
    <row r="11" spans="1:3" ht="15">
      <c r="A11" s="18">
        <f t="shared" si="0"/>
        <v>0.29499999999999998</v>
      </c>
      <c r="B11" s="6">
        <f>USS_data_Monthly!A11</f>
        <v>44166</v>
      </c>
      <c r="C11" s="13">
        <v>29.5</v>
      </c>
    </row>
    <row r="12" spans="1:3" ht="15">
      <c r="A12" s="18">
        <f t="shared" si="0"/>
        <v>0.28199999999999997</v>
      </c>
      <c r="B12" s="6">
        <f>USS_data_Monthly!A12</f>
        <v>44197</v>
      </c>
      <c r="C12" s="13">
        <v>28.2</v>
      </c>
    </row>
    <row r="13" spans="1:3" ht="15">
      <c r="A13" s="18">
        <f t="shared" si="0"/>
        <v>0.27399999999999997</v>
      </c>
      <c r="B13" s="6">
        <f>USS_data_Monthly!A13</f>
        <v>44228</v>
      </c>
      <c r="C13" s="13">
        <v>27.4</v>
      </c>
    </row>
    <row r="14" spans="1:3" ht="15">
      <c r="A14" s="18">
        <f t="shared" si="0"/>
        <v>0.26300000000000001</v>
      </c>
      <c r="B14" s="6">
        <f>USS_data_Monthly!A14</f>
        <v>44256</v>
      </c>
      <c r="C14" s="13">
        <v>26.3</v>
      </c>
    </row>
    <row r="15" spans="1:3" ht="15">
      <c r="A15" s="18">
        <f t="shared" si="0"/>
        <v>0.27399999999999997</v>
      </c>
      <c r="B15" s="6">
        <f>USS_data_Monthly!A15</f>
        <v>44287</v>
      </c>
      <c r="C15" s="13">
        <v>27.4</v>
      </c>
    </row>
    <row r="16" spans="1:3" ht="15">
      <c r="A16" s="18">
        <f t="shared" si="0"/>
        <v>0.27899999999999997</v>
      </c>
      <c r="B16" s="6">
        <f>USS_data_Monthly!A16</f>
        <v>44317</v>
      </c>
      <c r="C16" s="13">
        <v>27.9</v>
      </c>
    </row>
    <row r="17" spans="1:3" ht="15">
      <c r="A17" s="18">
        <f t="shared" si="0"/>
        <v>0.27699999999999997</v>
      </c>
      <c r="B17" s="6">
        <f>USS_data_Monthly!A17</f>
        <v>44348</v>
      </c>
      <c r="C17" s="13">
        <v>27.7</v>
      </c>
    </row>
    <row r="18" spans="1:3" ht="15">
      <c r="A18" s="18">
        <f t="shared" si="0"/>
        <v>0.28800000000000003</v>
      </c>
      <c r="B18" s="6">
        <f>USS_data_Monthly!A18</f>
        <v>44378</v>
      </c>
      <c r="C18" s="13">
        <v>28.8</v>
      </c>
    </row>
    <row r="19" spans="1:3" ht="15">
      <c r="A19" s="18">
        <f t="shared" si="0"/>
        <v>0.28699999999999998</v>
      </c>
      <c r="B19" s="6">
        <f>USS_data_Monthly!A19</f>
        <v>44409</v>
      </c>
      <c r="C19" s="13">
        <v>28.7</v>
      </c>
    </row>
    <row r="20" spans="1:3" ht="15">
      <c r="A20" s="18">
        <f t="shared" si="0"/>
        <v>0.26899999999999996</v>
      </c>
      <c r="B20" s="6">
        <f>USS_data_Monthly!A20</f>
        <v>44440</v>
      </c>
      <c r="C20" s="13">
        <v>26.9</v>
      </c>
    </row>
    <row r="21" spans="1:3" ht="15">
      <c r="A21" s="18">
        <f t="shared" si="0"/>
        <v>0.28499999999999998</v>
      </c>
      <c r="B21" s="6">
        <f>USS_data_Monthly!A21</f>
        <v>44470</v>
      </c>
      <c r="C21" s="13">
        <v>28.5</v>
      </c>
    </row>
    <row r="22" spans="1:3" ht="15">
      <c r="A22" s="18">
        <f t="shared" si="0"/>
        <v>0.29299999999999998</v>
      </c>
      <c r="B22" s="6">
        <f>USS_data_Monthly!A22</f>
        <v>44501</v>
      </c>
      <c r="C22" s="17">
        <v>29.3</v>
      </c>
    </row>
    <row r="23" spans="1:3" ht="15">
      <c r="A23" s="18">
        <f t="shared" si="0"/>
        <v>0.28000000000000003</v>
      </c>
      <c r="B23" s="6">
        <f>USS_data_Monthly!A23</f>
        <v>44531</v>
      </c>
      <c r="C23" s="13">
        <v>28</v>
      </c>
    </row>
    <row r="24" spans="1:3" ht="15">
      <c r="A24" s="18">
        <f t="shared" si="0"/>
        <v>0.26400000000000001</v>
      </c>
      <c r="B24" s="6">
        <f>USS_data_Monthly!A24</f>
        <v>44562</v>
      </c>
      <c r="C24" s="13">
        <v>26.4</v>
      </c>
    </row>
    <row r="25" spans="1:3" ht="15">
      <c r="A25" s="18">
        <f t="shared" si="0"/>
        <v>0.25600000000000001</v>
      </c>
      <c r="B25" s="6">
        <f>USS_data_Monthly!A25</f>
        <v>44593</v>
      </c>
      <c r="C25" s="13">
        <v>25.6</v>
      </c>
    </row>
    <row r="26" spans="1:3" ht="15">
      <c r="A26" s="18">
        <f t="shared" si="0"/>
        <v>0.247</v>
      </c>
      <c r="B26" s="6">
        <f>USS_data_Monthly!A26</f>
        <v>44621</v>
      </c>
      <c r="C26" s="13">
        <v>24.7</v>
      </c>
    </row>
    <row r="27" spans="1:3" ht="15">
      <c r="A27" s="18">
        <f t="shared" si="0"/>
        <v>0.23</v>
      </c>
      <c r="B27" s="6">
        <f>USS_data_Monthly!A27</f>
        <v>44652</v>
      </c>
      <c r="C27" s="13">
        <v>23</v>
      </c>
    </row>
    <row r="28" spans="1:3" ht="15">
      <c r="A28" s="18">
        <f t="shared" si="0"/>
        <v>0.21</v>
      </c>
      <c r="B28" s="6">
        <f>USS_data_Monthly!A28</f>
        <v>44682</v>
      </c>
      <c r="C28" s="13">
        <v>21</v>
      </c>
    </row>
    <row r="29" spans="1:3" ht="15">
      <c r="A29" s="18">
        <f t="shared" si="0"/>
        <v>0.21199999999999999</v>
      </c>
      <c r="B29" s="6">
        <f>USS_data_Monthly!A29</f>
        <v>44713</v>
      </c>
      <c r="C29" s="13">
        <v>21.2</v>
      </c>
    </row>
    <row r="30" spans="1:3" ht="15">
      <c r="A30" s="18">
        <f t="shared" si="0"/>
        <v>0.221</v>
      </c>
      <c r="B30" s="6">
        <f>USS_data_Monthly!A30</f>
        <v>44743</v>
      </c>
      <c r="C30" s="13">
        <v>22.1</v>
      </c>
    </row>
    <row r="31" spans="1:3" ht="15">
      <c r="A31" s="18">
        <f t="shared" si="0"/>
        <v>0.19800000000000001</v>
      </c>
      <c r="B31" s="6">
        <f>USS_data_Monthly!A31</f>
        <v>44774</v>
      </c>
      <c r="C31" s="13">
        <v>19.8</v>
      </c>
    </row>
    <row r="32" spans="1:3" ht="15">
      <c r="A32" s="18">
        <f t="shared" si="0"/>
        <v>0.185</v>
      </c>
      <c r="B32" s="6">
        <f>USS_data_Monthly!A32</f>
        <v>44805</v>
      </c>
      <c r="C32" s="13">
        <v>18.5</v>
      </c>
    </row>
    <row r="33" spans="1:3" ht="15">
      <c r="A33" s="18">
        <f t="shared" si="0"/>
        <v>0.18</v>
      </c>
      <c r="B33" s="6">
        <f>USS_data_Monthly!A33</f>
        <v>44835</v>
      </c>
      <c r="C33" s="13">
        <v>18</v>
      </c>
    </row>
    <row r="34" spans="1:3" ht="15">
      <c r="A34" s="18">
        <f t="shared" si="0"/>
        <v>0.183</v>
      </c>
      <c r="B34" s="6">
        <f>USS_data_Monthly!A34</f>
        <v>44866</v>
      </c>
      <c r="C34" s="13">
        <v>18.3</v>
      </c>
    </row>
    <row r="35" spans="1:3" ht="15">
      <c r="A35" s="18">
        <f t="shared" si="0"/>
        <v>0.17899999999999999</v>
      </c>
      <c r="B35" s="6">
        <f>USS_data_Monthly!A35</f>
        <v>44896</v>
      </c>
      <c r="C35" s="13">
        <v>17.899999999999999</v>
      </c>
    </row>
    <row r="36" spans="1:3" ht="15">
      <c r="A36" s="18">
        <f t="shared" si="0"/>
        <v>0.185</v>
      </c>
      <c r="B36" s="6">
        <f>USS_data_Monthly!A36</f>
        <v>44927</v>
      </c>
      <c r="C36" s="13">
        <v>18.5</v>
      </c>
    </row>
    <row r="37" spans="1:3" ht="15">
      <c r="A37" s="18">
        <f t="shared" si="0"/>
        <v>0.17300000000000001</v>
      </c>
      <c r="B37" s="6">
        <f>USS_data_Monthly!A37</f>
        <v>44958</v>
      </c>
      <c r="C37" s="13">
        <v>17.3</v>
      </c>
    </row>
    <row r="38" spans="1:3" ht="15">
      <c r="A38" s="18">
        <f t="shared" si="0"/>
        <v>0.17499999999999999</v>
      </c>
      <c r="B38" s="6">
        <f>USS_data_Monthly!A38</f>
        <v>44986</v>
      </c>
      <c r="C38" s="13">
        <v>17.5</v>
      </c>
    </row>
    <row r="39" spans="1:3">
      <c r="A39" s="3"/>
      <c r="B39" s="6"/>
    </row>
    <row r="40" spans="1:3">
      <c r="A40" s="3"/>
      <c r="B40" s="6"/>
    </row>
    <row r="41" spans="1:3">
      <c r="A41" s="3"/>
    </row>
    <row r="42" spans="1:3">
      <c r="A42" s="3"/>
    </row>
    <row r="43" spans="1:3">
      <c r="A43" s="3"/>
    </row>
    <row r="44" spans="1:3">
      <c r="A44" s="3"/>
    </row>
    <row r="45" spans="1:3">
      <c r="A45" s="3"/>
    </row>
    <row r="46" spans="1:3">
      <c r="A46" s="3"/>
    </row>
    <row r="47" spans="1:3">
      <c r="A47" s="3"/>
    </row>
    <row r="48" spans="1:3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F653-482F-4943-ADB2-C46D57F75C10}">
  <sheetPr>
    <tabColor theme="5" tint="0.59999389629810485"/>
  </sheetPr>
  <dimension ref="A1:E40"/>
  <sheetViews>
    <sheetView workbookViewId="0">
      <selection activeCell="B1" sqref="B1"/>
    </sheetView>
  </sheetViews>
  <sheetFormatPr baseColWidth="10" defaultRowHeight="13"/>
  <sheetData>
    <row r="1" spans="1:5">
      <c r="A1" s="33" t="str">
        <f>C1</f>
        <v>Gilt yield USS data</v>
      </c>
      <c r="B1" s="6" t="str">
        <f>USS_data_Monthly!A1</f>
        <v>Date</v>
      </c>
      <c r="C1" s="9" t="s">
        <v>20</v>
      </c>
    </row>
    <row r="2" spans="1:5" ht="15">
      <c r="A2" s="18">
        <f>C2/100</f>
        <v>6.9999999999999993E-3</v>
      </c>
      <c r="B2" s="6">
        <f>USS_data_Monthly!A2</f>
        <v>43891</v>
      </c>
      <c r="C2" s="17">
        <v>0.7</v>
      </c>
      <c r="E2" s="2"/>
    </row>
    <row r="3" spans="1:5" ht="15">
      <c r="A3" s="18">
        <f t="shared" ref="A3:A38" si="0">C3/100</f>
        <v>5.0000000000000001E-3</v>
      </c>
      <c r="B3" s="6">
        <f>USS_data_Monthly!A3</f>
        <v>43922</v>
      </c>
      <c r="C3" s="13">
        <v>0.5</v>
      </c>
      <c r="E3" s="2"/>
    </row>
    <row r="4" spans="1:5" ht="15">
      <c r="A4" s="18">
        <f t="shared" si="0"/>
        <v>5.0000000000000001E-3</v>
      </c>
      <c r="B4" s="6">
        <f>USS_data_Monthly!A4</f>
        <v>43952</v>
      </c>
      <c r="C4" s="13">
        <v>0.5</v>
      </c>
      <c r="E4" s="2"/>
    </row>
    <row r="5" spans="1:5" ht="15">
      <c r="A5" s="18">
        <f t="shared" si="0"/>
        <v>6.0000000000000001E-3</v>
      </c>
      <c r="B5" s="6">
        <f>USS_data_Monthly!A5</f>
        <v>43983</v>
      </c>
      <c r="C5" s="13">
        <v>0.6</v>
      </c>
      <c r="E5" s="2"/>
    </row>
    <row r="6" spans="1:5" ht="15">
      <c r="A6" s="18">
        <f t="shared" si="0"/>
        <v>5.0000000000000001E-3</v>
      </c>
      <c r="B6" s="6">
        <f>USS_data_Monthly!A6</f>
        <v>44013</v>
      </c>
      <c r="C6" s="13">
        <v>0.5</v>
      </c>
      <c r="E6" s="2"/>
    </row>
    <row r="7" spans="1:5" ht="15">
      <c r="A7" s="18">
        <f t="shared" si="0"/>
        <v>8.0000000000000002E-3</v>
      </c>
      <c r="B7" s="6">
        <f>USS_data_Monthly!A7</f>
        <v>44044</v>
      </c>
      <c r="C7" s="13">
        <v>0.8</v>
      </c>
      <c r="E7" s="2"/>
    </row>
    <row r="8" spans="1:5" ht="15">
      <c r="A8" s="18">
        <f t="shared" si="0"/>
        <v>6.9999999999999993E-3</v>
      </c>
      <c r="B8" s="6">
        <f>USS_data_Monthly!A8</f>
        <v>44075</v>
      </c>
      <c r="C8" s="13">
        <v>0.7</v>
      </c>
      <c r="E8" s="2"/>
    </row>
    <row r="9" spans="1:5" ht="15">
      <c r="A9" s="18">
        <f t="shared" si="0"/>
        <v>6.9999999999999993E-3</v>
      </c>
      <c r="B9" s="6">
        <f>USS_data_Monthly!A9</f>
        <v>44105</v>
      </c>
      <c r="C9" s="13">
        <v>0.7</v>
      </c>
      <c r="E9" s="2"/>
    </row>
    <row r="10" spans="1:5" ht="15">
      <c r="A10" s="18">
        <f t="shared" si="0"/>
        <v>8.0000000000000002E-3</v>
      </c>
      <c r="B10" s="6">
        <f>USS_data_Monthly!A10</f>
        <v>44136</v>
      </c>
      <c r="C10" s="13">
        <v>0.8</v>
      </c>
      <c r="E10" s="2"/>
    </row>
    <row r="11" spans="1:5" ht="15">
      <c r="A11" s="18">
        <f t="shared" si="0"/>
        <v>6.0000000000000001E-3</v>
      </c>
      <c r="B11" s="6">
        <f>USS_data_Monthly!A11</f>
        <v>44166</v>
      </c>
      <c r="C11" s="13">
        <v>0.6</v>
      </c>
      <c r="E11" s="2"/>
    </row>
    <row r="12" spans="1:5" ht="15">
      <c r="A12" s="18">
        <f t="shared" si="0"/>
        <v>8.0000000000000002E-3</v>
      </c>
      <c r="B12" s="6">
        <f>USS_data_Monthly!A12</f>
        <v>44197</v>
      </c>
      <c r="C12" s="13">
        <v>0.8</v>
      </c>
      <c r="E12" s="2"/>
    </row>
    <row r="13" spans="1:5" ht="15">
      <c r="A13" s="18">
        <f t="shared" si="0"/>
        <v>1.3000000000000001E-2</v>
      </c>
      <c r="B13" s="6">
        <f>USS_data_Monthly!A13</f>
        <v>44228</v>
      </c>
      <c r="C13" s="13">
        <v>1.3</v>
      </c>
      <c r="E13" s="2"/>
    </row>
    <row r="14" spans="1:5" ht="15">
      <c r="A14" s="18">
        <f t="shared" si="0"/>
        <v>1.3000000000000001E-2</v>
      </c>
      <c r="B14" s="6">
        <f>USS_data_Monthly!A14</f>
        <v>44256</v>
      </c>
      <c r="C14" s="13">
        <v>1.3</v>
      </c>
      <c r="E14" s="2"/>
    </row>
    <row r="15" spans="1:5" ht="15">
      <c r="A15" s="18">
        <f t="shared" si="0"/>
        <v>1.2E-2</v>
      </c>
      <c r="B15" s="6">
        <f>USS_data_Monthly!A15</f>
        <v>44287</v>
      </c>
      <c r="C15" s="13">
        <v>1.2</v>
      </c>
      <c r="E15" s="2"/>
    </row>
    <row r="16" spans="1:5" ht="15">
      <c r="A16" s="18">
        <f t="shared" si="0"/>
        <v>1.2E-2</v>
      </c>
      <c r="B16" s="6">
        <f>USS_data_Monthly!A16</f>
        <v>44317</v>
      </c>
      <c r="C16" s="13">
        <v>1.2</v>
      </c>
      <c r="E16" s="2"/>
    </row>
    <row r="17" spans="1:5" ht="15">
      <c r="A17" s="18">
        <f t="shared" si="0"/>
        <v>1.1000000000000001E-2</v>
      </c>
      <c r="B17" s="6">
        <f>USS_data_Monthly!A17</f>
        <v>44348</v>
      </c>
      <c r="C17" s="13">
        <v>1.1000000000000001</v>
      </c>
      <c r="E17" s="2"/>
    </row>
    <row r="18" spans="1:5" ht="15">
      <c r="A18" s="18">
        <f t="shared" si="0"/>
        <v>9.0000000000000011E-3</v>
      </c>
      <c r="B18" s="6">
        <f>USS_data_Monthly!A18</f>
        <v>44378</v>
      </c>
      <c r="C18" s="13">
        <v>0.9</v>
      </c>
      <c r="E18" s="2"/>
    </row>
    <row r="19" spans="1:5" ht="15">
      <c r="A19" s="18">
        <f t="shared" si="0"/>
        <v>0.01</v>
      </c>
      <c r="B19" s="6">
        <f>USS_data_Monthly!A19</f>
        <v>44409</v>
      </c>
      <c r="C19" s="13">
        <v>1</v>
      </c>
      <c r="E19" s="2"/>
    </row>
    <row r="20" spans="1:5" ht="15">
      <c r="A20" s="18">
        <f t="shared" si="0"/>
        <v>1.3000000000000001E-2</v>
      </c>
      <c r="B20" s="6">
        <f>USS_data_Monthly!A20</f>
        <v>44440</v>
      </c>
      <c r="C20" s="13">
        <v>1.3</v>
      </c>
      <c r="E20" s="2"/>
    </row>
    <row r="21" spans="1:5" ht="15">
      <c r="A21" s="18">
        <f t="shared" si="0"/>
        <v>0.01</v>
      </c>
      <c r="B21" s="6">
        <f>USS_data_Monthly!A21</f>
        <v>44470</v>
      </c>
      <c r="C21" s="13">
        <v>1</v>
      </c>
      <c r="E21" s="2"/>
    </row>
    <row r="22" spans="1:5" ht="15">
      <c r="A22" s="18">
        <f t="shared" si="0"/>
        <v>6.9999999999999993E-3</v>
      </c>
      <c r="B22" s="6">
        <f>USS_data_Monthly!A22</f>
        <v>44501</v>
      </c>
      <c r="C22" s="13">
        <v>0.7</v>
      </c>
      <c r="E22" s="2"/>
    </row>
    <row r="23" spans="1:5" ht="15">
      <c r="A23" s="18">
        <f t="shared" si="0"/>
        <v>0.01</v>
      </c>
      <c r="B23" s="6">
        <f>USS_data_Monthly!A23</f>
        <v>44531</v>
      </c>
      <c r="C23" s="13">
        <v>1</v>
      </c>
      <c r="E23" s="2"/>
    </row>
    <row r="24" spans="1:5" ht="15">
      <c r="A24" s="18">
        <f t="shared" si="0"/>
        <v>1.3999999999999999E-2</v>
      </c>
      <c r="B24" s="6">
        <f>USS_data_Monthly!A24</f>
        <v>44562</v>
      </c>
      <c r="C24" s="13">
        <v>1.4</v>
      </c>
      <c r="E24" s="2"/>
    </row>
    <row r="25" spans="1:5" ht="15">
      <c r="A25" s="18">
        <f t="shared" si="0"/>
        <v>1.4999999999999999E-2</v>
      </c>
      <c r="B25" s="6">
        <f>USS_data_Monthly!A25</f>
        <v>44593</v>
      </c>
      <c r="C25" s="13">
        <v>1.5</v>
      </c>
      <c r="E25" s="2"/>
    </row>
    <row r="26" spans="1:5" ht="15">
      <c r="A26" s="18">
        <f t="shared" si="0"/>
        <v>1.7000000000000001E-2</v>
      </c>
      <c r="B26" s="6">
        <f>USS_data_Monthly!A26</f>
        <v>44621</v>
      </c>
      <c r="C26" s="13">
        <v>1.7</v>
      </c>
      <c r="E26" s="2"/>
    </row>
    <row r="27" spans="1:5" ht="15">
      <c r="A27" s="18">
        <f t="shared" si="0"/>
        <v>1.9E-2</v>
      </c>
      <c r="B27" s="6">
        <f>USS_data_Monthly!A27</f>
        <v>44652</v>
      </c>
      <c r="C27" s="13">
        <v>1.9</v>
      </c>
      <c r="E27" s="2"/>
    </row>
    <row r="28" spans="1:5" ht="15">
      <c r="A28" s="18">
        <f t="shared" si="0"/>
        <v>2.3E-2</v>
      </c>
      <c r="B28" s="6">
        <f>USS_data_Monthly!A28</f>
        <v>44682</v>
      </c>
      <c r="C28" s="13">
        <v>2.2999999999999998</v>
      </c>
      <c r="E28" s="2"/>
    </row>
    <row r="29" spans="1:5" ht="15">
      <c r="A29" s="18">
        <f t="shared" si="0"/>
        <v>2.5000000000000001E-2</v>
      </c>
      <c r="B29" s="6">
        <f>USS_data_Monthly!A29</f>
        <v>44713</v>
      </c>
      <c r="C29" s="13">
        <v>2.5</v>
      </c>
      <c r="E29" s="2"/>
    </row>
    <row r="30" spans="1:5" ht="15">
      <c r="A30" s="18">
        <f t="shared" si="0"/>
        <v>2.3E-2</v>
      </c>
      <c r="B30" s="6">
        <f>USS_data_Monthly!A30</f>
        <v>44743</v>
      </c>
      <c r="C30" s="13">
        <v>2.2999999999999998</v>
      </c>
    </row>
    <row r="31" spans="1:5" ht="15">
      <c r="A31" s="18">
        <f t="shared" si="0"/>
        <v>0.03</v>
      </c>
      <c r="B31" s="6">
        <f>USS_data_Monthly!A31</f>
        <v>44774</v>
      </c>
      <c r="C31" s="13">
        <v>3</v>
      </c>
    </row>
    <row r="32" spans="1:5" ht="15">
      <c r="A32" s="18">
        <f t="shared" si="0"/>
        <v>3.7000000000000005E-2</v>
      </c>
      <c r="B32" s="6">
        <f>USS_data_Monthly!A32</f>
        <v>44805</v>
      </c>
      <c r="C32" s="13">
        <v>3.7</v>
      </c>
    </row>
    <row r="33" spans="1:3" ht="15">
      <c r="A33" s="18">
        <f t="shared" si="0"/>
        <v>3.5000000000000003E-2</v>
      </c>
      <c r="B33" s="6">
        <f>USS_data_Monthly!A33</f>
        <v>44835</v>
      </c>
      <c r="C33" s="13">
        <v>3.5</v>
      </c>
    </row>
    <row r="34" spans="1:3" ht="15">
      <c r="A34" s="18">
        <f t="shared" si="0"/>
        <v>3.3000000000000002E-2</v>
      </c>
      <c r="B34" s="6">
        <f>USS_data_Monthly!A34</f>
        <v>44866</v>
      </c>
      <c r="C34" s="13">
        <v>3.3</v>
      </c>
    </row>
    <row r="35" spans="1:3" ht="15">
      <c r="A35" s="18">
        <f t="shared" si="0"/>
        <v>3.9E-2</v>
      </c>
      <c r="B35" s="6">
        <f>USS_data_Monthly!A35</f>
        <v>44896</v>
      </c>
      <c r="C35" s="13">
        <v>3.9</v>
      </c>
    </row>
    <row r="36" spans="1:3" ht="15">
      <c r="A36" s="18">
        <f t="shared" si="0"/>
        <v>3.7000000000000005E-2</v>
      </c>
      <c r="B36" s="6">
        <f>USS_data_Monthly!A36</f>
        <v>44927</v>
      </c>
      <c r="C36" s="13">
        <v>3.7</v>
      </c>
    </row>
    <row r="37" spans="1:3" ht="15">
      <c r="A37" s="18">
        <f t="shared" si="0"/>
        <v>0.04</v>
      </c>
      <c r="B37" s="6">
        <f>USS_data_Monthly!A37</f>
        <v>44958</v>
      </c>
      <c r="C37" s="13">
        <v>4</v>
      </c>
    </row>
    <row r="38" spans="1:3" ht="15">
      <c r="A38" s="18">
        <f t="shared" si="0"/>
        <v>3.7000000000000005E-2</v>
      </c>
      <c r="B38" s="6">
        <f>USS_data_Monthly!A38</f>
        <v>44986</v>
      </c>
      <c r="C38" s="13">
        <v>3.7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7DB-4D37-944B-A635-6C00C1408018}">
  <sheetPr>
    <tabColor theme="5" tint="0.59999389629810485"/>
  </sheetPr>
  <dimension ref="A1:C40"/>
  <sheetViews>
    <sheetView workbookViewId="0">
      <selection activeCell="D1" sqref="D1"/>
    </sheetView>
  </sheetViews>
  <sheetFormatPr baseColWidth="10" defaultRowHeight="13"/>
  <sheetData>
    <row r="1" spans="1:3">
      <c r="A1" s="9" t="str">
        <f>C1</f>
        <v>TP liabilities USS data</v>
      </c>
      <c r="B1" s="6" t="str">
        <f>USS_data_Monthly!A1</f>
        <v>Date</v>
      </c>
      <c r="C1" s="9" t="s">
        <v>19</v>
      </c>
    </row>
    <row r="2" spans="1:3">
      <c r="A2" s="9">
        <f t="shared" ref="A2:A38" si="0">C2</f>
        <v>80.599999999999994</v>
      </c>
      <c r="B2" s="6">
        <f>USS_data_Monthly!A2</f>
        <v>43891</v>
      </c>
      <c r="C2">
        <v>80.599999999999994</v>
      </c>
    </row>
    <row r="3" spans="1:3">
      <c r="A3" s="9">
        <f t="shared" si="0"/>
        <v>86.1</v>
      </c>
      <c r="B3" s="6">
        <f>USS_data_Monthly!A3</f>
        <v>43922</v>
      </c>
      <c r="C3">
        <v>86.1</v>
      </c>
    </row>
    <row r="4" spans="1:3">
      <c r="A4" s="9">
        <f t="shared" si="0"/>
        <v>88.8</v>
      </c>
      <c r="B4" s="6">
        <f>USS_data_Monthly!A4</f>
        <v>43952</v>
      </c>
      <c r="C4">
        <v>88.8</v>
      </c>
    </row>
    <row r="5" spans="1:3">
      <c r="A5" s="9">
        <f t="shared" si="0"/>
        <v>89.8</v>
      </c>
      <c r="B5" s="6">
        <f>USS_data_Monthly!A5</f>
        <v>43983</v>
      </c>
      <c r="C5">
        <v>89.8</v>
      </c>
    </row>
    <row r="6" spans="1:3">
      <c r="A6" s="9">
        <f t="shared" si="0"/>
        <v>91.8</v>
      </c>
      <c r="B6" s="6">
        <f>USS_data_Monthly!A6</f>
        <v>44013</v>
      </c>
      <c r="C6">
        <v>91.8</v>
      </c>
    </row>
    <row r="7" spans="1:3">
      <c r="A7" s="9">
        <f t="shared" si="0"/>
        <v>88.1</v>
      </c>
      <c r="B7" s="6">
        <f>USS_data_Monthly!A7</f>
        <v>44044</v>
      </c>
      <c r="C7">
        <v>88.1</v>
      </c>
    </row>
    <row r="8" spans="1:3">
      <c r="A8" s="9">
        <f t="shared" si="0"/>
        <v>89.7</v>
      </c>
      <c r="B8" s="6">
        <f>USS_data_Monthly!A8</f>
        <v>44075</v>
      </c>
      <c r="C8">
        <v>89.7</v>
      </c>
    </row>
    <row r="9" spans="1:3">
      <c r="A9" s="9">
        <f t="shared" si="0"/>
        <v>88.1</v>
      </c>
      <c r="B9" s="6">
        <f>USS_data_Monthly!A9</f>
        <v>44105</v>
      </c>
      <c r="C9">
        <v>88.1</v>
      </c>
    </row>
    <row r="10" spans="1:3">
      <c r="A10" s="9">
        <f t="shared" si="0"/>
        <v>90.4</v>
      </c>
      <c r="B10" s="6">
        <f>USS_data_Monthly!A10</f>
        <v>44136</v>
      </c>
      <c r="C10">
        <v>90.4</v>
      </c>
    </row>
    <row r="11" spans="1:3">
      <c r="A11" s="9">
        <f t="shared" si="0"/>
        <v>91.8</v>
      </c>
      <c r="B11" s="6">
        <f>USS_data_Monthly!A11</f>
        <v>44166</v>
      </c>
      <c r="C11">
        <v>91.8</v>
      </c>
    </row>
    <row r="12" spans="1:3">
      <c r="A12" s="9">
        <f t="shared" si="0"/>
        <v>89.1</v>
      </c>
      <c r="B12" s="6">
        <f>USS_data_Monthly!A12</f>
        <v>44197</v>
      </c>
      <c r="C12">
        <v>89.1</v>
      </c>
    </row>
    <row r="13" spans="1:3">
      <c r="A13" s="9">
        <f t="shared" si="0"/>
        <v>86.8</v>
      </c>
      <c r="B13" s="6">
        <f>USS_data_Monthly!A13</f>
        <v>44228</v>
      </c>
      <c r="C13">
        <v>86.8</v>
      </c>
    </row>
    <row r="14" spans="1:3">
      <c r="A14" s="9">
        <f t="shared" si="0"/>
        <v>86.3</v>
      </c>
      <c r="B14" s="6">
        <f>USS_data_Monthly!A14</f>
        <v>44256</v>
      </c>
      <c r="C14">
        <v>86.3</v>
      </c>
    </row>
    <row r="15" spans="1:3">
      <c r="A15" s="9">
        <f t="shared" si="0"/>
        <v>88.2</v>
      </c>
      <c r="B15" s="6">
        <f>USS_data_Monthly!A15</f>
        <v>44287</v>
      </c>
      <c r="C15">
        <v>88.2</v>
      </c>
    </row>
    <row r="16" spans="1:3">
      <c r="A16" s="9">
        <f t="shared" si="0"/>
        <v>90.9</v>
      </c>
      <c r="B16" s="6">
        <f>USS_data_Monthly!A16</f>
        <v>44317</v>
      </c>
      <c r="C16">
        <v>90.9</v>
      </c>
    </row>
    <row r="17" spans="1:3">
      <c r="A17" s="9">
        <f t="shared" si="0"/>
        <v>89.7</v>
      </c>
      <c r="B17" s="6">
        <f>USS_data_Monthly!A17</f>
        <v>44348</v>
      </c>
      <c r="C17">
        <v>89.7</v>
      </c>
    </row>
    <row r="18" spans="1:3">
      <c r="A18" s="9">
        <f t="shared" si="0"/>
        <v>94.2</v>
      </c>
      <c r="B18" s="6">
        <f>USS_data_Monthly!A18</f>
        <v>44378</v>
      </c>
      <c r="C18">
        <v>94.2</v>
      </c>
    </row>
    <row r="19" spans="1:3">
      <c r="A19" s="9">
        <f t="shared" si="0"/>
        <v>95</v>
      </c>
      <c r="B19" s="6">
        <f>USS_data_Monthly!A19</f>
        <v>44409</v>
      </c>
      <c r="C19">
        <v>95</v>
      </c>
    </row>
    <row r="20" spans="1:3">
      <c r="A20" s="9">
        <f t="shared" si="0"/>
        <v>91.2</v>
      </c>
      <c r="B20" s="6">
        <f>USS_data_Monthly!A20</f>
        <v>44440</v>
      </c>
      <c r="C20">
        <v>91.2</v>
      </c>
    </row>
    <row r="21" spans="1:3">
      <c r="A21" s="9">
        <f t="shared" si="0"/>
        <v>96.4</v>
      </c>
      <c r="B21" s="6">
        <f>USS_data_Monthly!A21</f>
        <v>44470</v>
      </c>
      <c r="C21">
        <v>96.4</v>
      </c>
    </row>
    <row r="22" spans="1:3">
      <c r="A22" s="9">
        <f t="shared" si="0"/>
        <v>100.4</v>
      </c>
      <c r="B22" s="6">
        <f>USS_data_Monthly!A22</f>
        <v>44501</v>
      </c>
      <c r="C22">
        <v>100.4</v>
      </c>
    </row>
    <row r="23" spans="1:3">
      <c r="A23" s="9">
        <f t="shared" si="0"/>
        <v>95.3</v>
      </c>
      <c r="B23" s="6">
        <f>USS_data_Monthly!A23</f>
        <v>44531</v>
      </c>
      <c r="C23">
        <v>95.3</v>
      </c>
    </row>
    <row r="24" spans="1:3">
      <c r="A24" s="9">
        <f t="shared" si="0"/>
        <v>92.7</v>
      </c>
      <c r="B24" s="6">
        <f>USS_data_Monthly!A24</f>
        <v>44562</v>
      </c>
      <c r="C24">
        <v>92.7</v>
      </c>
    </row>
    <row r="25" spans="1:3">
      <c r="A25" s="9">
        <f t="shared" si="0"/>
        <v>91.3</v>
      </c>
      <c r="B25" s="6">
        <f>USS_data_Monthly!A25</f>
        <v>44593</v>
      </c>
      <c r="C25">
        <v>91.3</v>
      </c>
    </row>
    <row r="26" spans="1:3">
      <c r="A26" s="9">
        <f t="shared" si="0"/>
        <v>90.4</v>
      </c>
      <c r="B26" s="6">
        <f>USS_data_Monthly!A26</f>
        <v>44621</v>
      </c>
      <c r="C26">
        <v>90.4</v>
      </c>
    </row>
    <row r="27" spans="1:3">
      <c r="A27" s="9">
        <f t="shared" si="0"/>
        <v>84.9</v>
      </c>
      <c r="B27" s="6">
        <f>USS_data_Monthly!A27</f>
        <v>44652</v>
      </c>
      <c r="C27">
        <v>84.9</v>
      </c>
    </row>
    <row r="28" spans="1:3">
      <c r="A28" s="9">
        <f t="shared" si="0"/>
        <v>79.099999999999994</v>
      </c>
      <c r="B28" s="6">
        <f>USS_data_Monthly!A28</f>
        <v>44682</v>
      </c>
      <c r="C28">
        <v>79.099999999999994</v>
      </c>
    </row>
    <row r="29" spans="1:3">
      <c r="A29" s="9">
        <f t="shared" si="0"/>
        <v>75.8</v>
      </c>
      <c r="B29" s="6">
        <f>USS_data_Monthly!A29</f>
        <v>44713</v>
      </c>
      <c r="C29">
        <v>75.8</v>
      </c>
    </row>
    <row r="30" spans="1:3">
      <c r="A30" s="9">
        <f t="shared" si="0"/>
        <v>80</v>
      </c>
      <c r="B30" s="6">
        <f>USS_data_Monthly!A30</f>
        <v>44743</v>
      </c>
      <c r="C30">
        <v>80</v>
      </c>
    </row>
    <row r="31" spans="1:3">
      <c r="A31" s="9">
        <f t="shared" si="0"/>
        <v>73.8</v>
      </c>
      <c r="B31" s="6">
        <f>USS_data_Monthly!A31</f>
        <v>44774</v>
      </c>
      <c r="C31">
        <v>73.8</v>
      </c>
    </row>
    <row r="32" spans="1:3">
      <c r="A32" s="9">
        <f t="shared" si="0"/>
        <v>67</v>
      </c>
      <c r="B32" s="6">
        <f>USS_data_Monthly!A32</f>
        <v>44805</v>
      </c>
      <c r="C32">
        <v>67</v>
      </c>
    </row>
    <row r="33" spans="1:3">
      <c r="A33" s="9">
        <f t="shared" si="0"/>
        <v>65.900000000000006</v>
      </c>
      <c r="B33" s="6">
        <f>USS_data_Monthly!A33</f>
        <v>44835</v>
      </c>
      <c r="C33">
        <v>65.900000000000006</v>
      </c>
    </row>
    <row r="34" spans="1:3">
      <c r="A34" s="9">
        <f t="shared" si="0"/>
        <v>68.400000000000006</v>
      </c>
      <c r="B34" s="6">
        <f>USS_data_Monthly!A34</f>
        <v>44866</v>
      </c>
      <c r="C34">
        <v>68.400000000000006</v>
      </c>
    </row>
    <row r="35" spans="1:3">
      <c r="A35" s="9">
        <f t="shared" si="0"/>
        <v>66.400000000000006</v>
      </c>
      <c r="B35" s="6">
        <f>USS_data_Monthly!A35</f>
        <v>44896</v>
      </c>
      <c r="C35">
        <v>66.400000000000006</v>
      </c>
    </row>
    <row r="36" spans="1:3">
      <c r="A36" s="9">
        <f t="shared" si="0"/>
        <v>69.099999999999994</v>
      </c>
      <c r="B36" s="6">
        <f>USS_data_Monthly!A36</f>
        <v>44927</v>
      </c>
      <c r="C36">
        <v>69.099999999999994</v>
      </c>
    </row>
    <row r="37" spans="1:3">
      <c r="A37" s="9">
        <f t="shared" si="0"/>
        <v>65.3</v>
      </c>
      <c r="B37" s="6">
        <f>USS_data_Monthly!A37</f>
        <v>44958</v>
      </c>
      <c r="C37">
        <v>65.3</v>
      </c>
    </row>
    <row r="38" spans="1:3">
      <c r="A38" s="9">
        <f t="shared" si="0"/>
        <v>66.099999999999994</v>
      </c>
      <c r="B38" s="6">
        <f>USS_data_Monthly!A38</f>
        <v>44986</v>
      </c>
      <c r="C38">
        <v>66.099999999999994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BE16-FE1C-354A-A23B-6795BA86307A}">
  <sheetPr>
    <tabColor theme="5" tint="0.59999389629810485"/>
  </sheetPr>
  <dimension ref="A1:E40"/>
  <sheetViews>
    <sheetView workbookViewId="0">
      <selection activeCell="D1" sqref="D1"/>
    </sheetView>
  </sheetViews>
  <sheetFormatPr baseColWidth="10" defaultRowHeight="13"/>
  <cols>
    <col min="1" max="1" width="10.83203125" style="13"/>
    <col min="3" max="3" width="10.83203125" style="13"/>
  </cols>
  <sheetData>
    <row r="1" spans="1:5">
      <c r="A1" s="32" t="str">
        <f>C1</f>
        <v>SS deficit USS data</v>
      </c>
      <c r="B1" s="6" t="str">
        <f>USS_data_Monthly!A1</f>
        <v>Date</v>
      </c>
      <c r="C1" s="37" t="s">
        <v>18</v>
      </c>
    </row>
    <row r="2" spans="1:5">
      <c r="A2" s="13">
        <f>C2</f>
        <v>35.5</v>
      </c>
      <c r="B2" s="6">
        <f>USS_data_Monthly!A2</f>
        <v>43891</v>
      </c>
      <c r="C2" s="13">
        <v>35.5</v>
      </c>
    </row>
    <row r="3" spans="1:5" ht="15">
      <c r="A3" s="13">
        <f t="shared" ref="A3:A38" si="0">C3</f>
        <v>40</v>
      </c>
      <c r="B3" s="6">
        <f>USS_data_Monthly!A3</f>
        <v>43922</v>
      </c>
      <c r="C3" s="13">
        <v>40</v>
      </c>
      <c r="E3" s="16"/>
    </row>
    <row r="4" spans="1:5">
      <c r="A4" s="13">
        <f t="shared" si="0"/>
        <v>41.7</v>
      </c>
      <c r="B4" s="6">
        <f>USS_data_Monthly!A4</f>
        <v>43952</v>
      </c>
      <c r="C4" s="13">
        <v>41.7</v>
      </c>
    </row>
    <row r="5" spans="1:5">
      <c r="A5" s="13">
        <f t="shared" si="0"/>
        <v>42.2</v>
      </c>
      <c r="B5" s="6">
        <f>USS_data_Monthly!A5</f>
        <v>43983</v>
      </c>
      <c r="C5" s="13">
        <v>42.2</v>
      </c>
    </row>
    <row r="6" spans="1:5">
      <c r="A6" s="13">
        <f t="shared" si="0"/>
        <v>44.2</v>
      </c>
      <c r="B6" s="6">
        <f>USS_data_Monthly!A6</f>
        <v>44013</v>
      </c>
      <c r="C6" s="13">
        <v>44.2</v>
      </c>
    </row>
    <row r="7" spans="1:5">
      <c r="A7" s="13">
        <f t="shared" si="0"/>
        <v>38</v>
      </c>
      <c r="B7" s="6">
        <f>USS_data_Monthly!A7</f>
        <v>44044</v>
      </c>
      <c r="C7" s="13">
        <v>38</v>
      </c>
    </row>
    <row r="8" spans="1:5">
      <c r="A8" s="13">
        <f t="shared" si="0"/>
        <v>40.5</v>
      </c>
      <c r="B8" s="6">
        <f>USS_data_Monthly!A8</f>
        <v>44075</v>
      </c>
      <c r="C8" s="13">
        <v>40.5</v>
      </c>
    </row>
    <row r="9" spans="1:5">
      <c r="A9" s="13">
        <f t="shared" si="0"/>
        <v>39.200000000000003</v>
      </c>
      <c r="B9" s="6">
        <f>USS_data_Monthly!A9</f>
        <v>44105</v>
      </c>
      <c r="C9" s="13">
        <v>39.200000000000003</v>
      </c>
    </row>
    <row r="10" spans="1:5">
      <c r="A10" s="13">
        <f t="shared" si="0"/>
        <v>37.4</v>
      </c>
      <c r="B10" s="6">
        <f>USS_data_Monthly!A10</f>
        <v>44136</v>
      </c>
      <c r="C10" s="13">
        <v>37.4</v>
      </c>
    </row>
    <row r="11" spans="1:5">
      <c r="A11" s="13">
        <f t="shared" si="0"/>
        <v>37.5</v>
      </c>
      <c r="B11" s="6">
        <f>USS_data_Monthly!A11</f>
        <v>44166</v>
      </c>
      <c r="C11" s="13">
        <v>37.5</v>
      </c>
    </row>
    <row r="12" spans="1:5">
      <c r="A12" s="13">
        <f t="shared" si="0"/>
        <v>34.4</v>
      </c>
      <c r="B12" s="6">
        <f>USS_data_Monthly!A12</f>
        <v>44197</v>
      </c>
      <c r="C12" s="13">
        <v>34.4</v>
      </c>
    </row>
    <row r="13" spans="1:5">
      <c r="A13" s="13">
        <f t="shared" si="0"/>
        <v>29</v>
      </c>
      <c r="B13" s="6">
        <f>USS_data_Monthly!A13</f>
        <v>44228</v>
      </c>
      <c r="C13" s="13">
        <v>29</v>
      </c>
    </row>
    <row r="14" spans="1:5">
      <c r="A14" s="13">
        <f t="shared" si="0"/>
        <v>31.2</v>
      </c>
      <c r="B14" s="6">
        <f>USS_data_Monthly!A14</f>
        <v>44256</v>
      </c>
      <c r="C14" s="13">
        <v>31.2</v>
      </c>
    </row>
    <row r="15" spans="1:5">
      <c r="A15" s="13">
        <f t="shared" si="0"/>
        <v>31</v>
      </c>
      <c r="B15" s="6">
        <f>USS_data_Monthly!A15</f>
        <v>44287</v>
      </c>
      <c r="C15" s="13">
        <v>31</v>
      </c>
    </row>
    <row r="16" spans="1:5">
      <c r="A16" s="13">
        <f t="shared" si="0"/>
        <v>33.4</v>
      </c>
      <c r="B16" s="6">
        <f>USS_data_Monthly!A16</f>
        <v>44317</v>
      </c>
      <c r="C16" s="13">
        <v>33.4</v>
      </c>
    </row>
    <row r="17" spans="1:3">
      <c r="A17" s="13">
        <f t="shared" si="0"/>
        <v>30.4</v>
      </c>
      <c r="B17" s="6">
        <f>USS_data_Monthly!A17</f>
        <v>44348</v>
      </c>
      <c r="C17" s="13">
        <v>30.4</v>
      </c>
    </row>
    <row r="18" spans="1:3">
      <c r="A18" s="13">
        <f t="shared" si="0"/>
        <v>35.799999999999997</v>
      </c>
      <c r="B18" s="6">
        <f>USS_data_Monthly!A18</f>
        <v>44378</v>
      </c>
      <c r="C18" s="13">
        <v>35.799999999999997</v>
      </c>
    </row>
    <row r="19" spans="1:3">
      <c r="A19" s="13">
        <f t="shared" si="0"/>
        <v>35.299999999999997</v>
      </c>
      <c r="B19" s="6">
        <f>USS_data_Monthly!A19</f>
        <v>44409</v>
      </c>
      <c r="C19" s="13">
        <v>35.299999999999997</v>
      </c>
    </row>
    <row r="20" spans="1:3">
      <c r="A20" s="13">
        <f t="shared" si="0"/>
        <v>30.9</v>
      </c>
      <c r="B20" s="6">
        <f>USS_data_Monthly!A20</f>
        <v>44440</v>
      </c>
      <c r="C20" s="13">
        <v>30.9</v>
      </c>
    </row>
    <row r="21" spans="1:3">
      <c r="A21" s="13">
        <f t="shared" si="0"/>
        <v>35</v>
      </c>
      <c r="B21" s="6">
        <f>USS_data_Monthly!A21</f>
        <v>44470</v>
      </c>
      <c r="C21" s="13">
        <v>35</v>
      </c>
    </row>
    <row r="22" spans="1:3">
      <c r="A22" s="13">
        <f t="shared" si="0"/>
        <v>40.1</v>
      </c>
      <c r="B22" s="6">
        <f>USS_data_Monthly!A22</f>
        <v>44501</v>
      </c>
      <c r="C22" s="13">
        <v>40.1</v>
      </c>
    </row>
    <row r="23" spans="1:3">
      <c r="A23" s="13">
        <f t="shared" si="0"/>
        <v>31.4</v>
      </c>
      <c r="B23" s="6">
        <f>USS_data_Monthly!A23</f>
        <v>44531</v>
      </c>
      <c r="C23" s="13">
        <v>31.4</v>
      </c>
    </row>
    <row r="24" spans="1:3">
      <c r="A24" s="13">
        <f t="shared" si="0"/>
        <v>30.3</v>
      </c>
      <c r="B24" s="6">
        <f>USS_data_Monthly!A24</f>
        <v>44562</v>
      </c>
      <c r="C24" s="13">
        <v>30.3</v>
      </c>
    </row>
    <row r="25" spans="1:3">
      <c r="A25" s="13">
        <f t="shared" si="0"/>
        <v>28.2</v>
      </c>
      <c r="B25" s="6">
        <f>USS_data_Monthly!A25</f>
        <v>44593</v>
      </c>
      <c r="C25" s="13">
        <v>28.2</v>
      </c>
    </row>
    <row r="26" spans="1:3">
      <c r="A26" s="13">
        <f t="shared" si="0"/>
        <v>26.6</v>
      </c>
      <c r="B26" s="6">
        <f>USS_data_Monthly!A26</f>
        <v>44621</v>
      </c>
      <c r="C26" s="13">
        <v>26.6</v>
      </c>
    </row>
    <row r="27" spans="1:3">
      <c r="A27" s="13">
        <f t="shared" si="0"/>
        <v>22.8</v>
      </c>
      <c r="B27" s="6">
        <f>USS_data_Monthly!A27</f>
        <v>44652</v>
      </c>
      <c r="C27" s="13">
        <v>22.8</v>
      </c>
    </row>
    <row r="28" spans="1:3">
      <c r="A28" s="13">
        <f t="shared" si="0"/>
        <v>17.2</v>
      </c>
      <c r="B28" s="6">
        <f>USS_data_Monthly!A28</f>
        <v>44682</v>
      </c>
      <c r="C28" s="13">
        <v>17.2</v>
      </c>
    </row>
    <row r="29" spans="1:3">
      <c r="A29" s="13">
        <f t="shared" si="0"/>
        <v>13.6</v>
      </c>
      <c r="B29" s="6">
        <f>USS_data_Monthly!A29</f>
        <v>44713</v>
      </c>
      <c r="C29" s="13">
        <v>13.6</v>
      </c>
    </row>
    <row r="30" spans="1:3">
      <c r="A30" s="13">
        <f t="shared" si="0"/>
        <v>15.7</v>
      </c>
      <c r="B30" s="6">
        <f>USS_data_Monthly!A30</f>
        <v>44743</v>
      </c>
      <c r="C30" s="13">
        <v>15.7</v>
      </c>
    </row>
    <row r="31" spans="1:3">
      <c r="A31" s="13">
        <f t="shared" si="0"/>
        <v>10.4</v>
      </c>
      <c r="B31" s="6">
        <f>USS_data_Monthly!A31</f>
        <v>44774</v>
      </c>
      <c r="C31" s="13">
        <v>10.4</v>
      </c>
    </row>
    <row r="32" spans="1:3">
      <c r="A32" s="13">
        <f t="shared" si="0"/>
        <v>6.9</v>
      </c>
      <c r="B32" s="6">
        <f>USS_data_Monthly!A32</f>
        <v>44805</v>
      </c>
      <c r="C32" s="13">
        <v>6.9</v>
      </c>
    </row>
    <row r="33" spans="1:3">
      <c r="A33" s="13">
        <f t="shared" si="0"/>
        <v>6.2</v>
      </c>
      <c r="B33" s="6">
        <f>USS_data_Monthly!A33</f>
        <v>44835</v>
      </c>
      <c r="C33" s="13">
        <v>6.2</v>
      </c>
    </row>
    <row r="34" spans="1:3">
      <c r="A34" s="13">
        <f t="shared" si="0"/>
        <v>7.1</v>
      </c>
      <c r="B34" s="6">
        <f>USS_data_Monthly!A34</f>
        <v>44866</v>
      </c>
      <c r="C34" s="13">
        <v>7.1</v>
      </c>
    </row>
    <row r="35" spans="1:3">
      <c r="A35" s="13">
        <f t="shared" si="0"/>
        <v>4.8</v>
      </c>
      <c r="B35" s="6">
        <f>USS_data_Monthly!A35</f>
        <v>44896</v>
      </c>
      <c r="C35" s="13">
        <v>4.8</v>
      </c>
    </row>
    <row r="36" spans="1:3">
      <c r="A36" s="13">
        <f t="shared" si="0"/>
        <v>5.9</v>
      </c>
      <c r="B36" s="6">
        <f>USS_data_Monthly!A36</f>
        <v>44927</v>
      </c>
      <c r="C36" s="13">
        <v>5.9</v>
      </c>
    </row>
    <row r="37" spans="1:3">
      <c r="A37" s="13">
        <f t="shared" si="0"/>
        <v>3.2</v>
      </c>
      <c r="B37" s="6">
        <f>USS_data_Monthly!A37</f>
        <v>44958</v>
      </c>
      <c r="C37" s="13">
        <v>3.2</v>
      </c>
    </row>
    <row r="38" spans="1:3">
      <c r="A38" s="13">
        <f t="shared" si="0"/>
        <v>3.8</v>
      </c>
      <c r="B38" s="6">
        <f>USS_data_Monthly!A38</f>
        <v>44986</v>
      </c>
      <c r="C38" s="13">
        <v>3.8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3BBC-B7BB-F64E-BFC0-3D3E594B4CC0}">
  <sheetPr>
    <tabColor theme="5" tint="0.59999389629810485"/>
  </sheetPr>
  <dimension ref="A1:E40"/>
  <sheetViews>
    <sheetView workbookViewId="0">
      <selection activeCell="H20" sqref="H20"/>
    </sheetView>
  </sheetViews>
  <sheetFormatPr baseColWidth="10" defaultRowHeight="13"/>
  <cols>
    <col min="3" max="3" width="10.83203125" style="13"/>
  </cols>
  <sheetData>
    <row r="1" spans="1:5">
      <c r="A1" s="33" t="str">
        <f>C1</f>
        <v>Assets USS data</v>
      </c>
      <c r="B1" s="6" t="s">
        <v>0</v>
      </c>
      <c r="C1" s="34" t="s">
        <v>14</v>
      </c>
      <c r="E1" s="9"/>
    </row>
    <row r="2" spans="1:5">
      <c r="A2" s="35">
        <f>C2</f>
        <v>66.5</v>
      </c>
      <c r="B2" s="6">
        <v>43891</v>
      </c>
      <c r="C2" s="13">
        <v>66.5</v>
      </c>
    </row>
    <row r="3" spans="1:5">
      <c r="A3" s="35">
        <f t="shared" ref="A3:A38" si="0">C3</f>
        <v>71.099999999999994</v>
      </c>
      <c r="B3" s="6">
        <v>43922</v>
      </c>
      <c r="C3" s="13">
        <v>71.099999999999994</v>
      </c>
    </row>
    <row r="4" spans="1:5">
      <c r="A4" s="35">
        <f t="shared" si="0"/>
        <v>73</v>
      </c>
      <c r="B4" s="6">
        <v>43952</v>
      </c>
      <c r="C4" s="13">
        <v>73</v>
      </c>
    </row>
    <row r="5" spans="1:5">
      <c r="A5" s="35">
        <f t="shared" si="0"/>
        <v>74.2</v>
      </c>
      <c r="B5" s="6">
        <v>43983</v>
      </c>
      <c r="C5" s="13">
        <v>74.2</v>
      </c>
    </row>
    <row r="6" spans="1:5">
      <c r="A6" s="35">
        <f t="shared" si="0"/>
        <v>75.099999999999994</v>
      </c>
      <c r="B6" s="6">
        <v>44013</v>
      </c>
      <c r="C6" s="13">
        <v>75.099999999999994</v>
      </c>
    </row>
    <row r="7" spans="1:5">
      <c r="A7" s="35">
        <f t="shared" si="0"/>
        <v>75.3</v>
      </c>
      <c r="B7" s="6">
        <v>44044</v>
      </c>
      <c r="C7" s="13">
        <v>75.3</v>
      </c>
    </row>
    <row r="8" spans="1:5">
      <c r="A8" s="35">
        <f t="shared" si="0"/>
        <v>75.599999999999994</v>
      </c>
      <c r="B8" s="6">
        <v>44075</v>
      </c>
      <c r="C8" s="13">
        <v>75.599999999999994</v>
      </c>
    </row>
    <row r="9" spans="1:5">
      <c r="A9" s="35">
        <f t="shared" si="0"/>
        <v>75</v>
      </c>
      <c r="B9" s="6">
        <v>44105</v>
      </c>
      <c r="C9" s="13">
        <v>75</v>
      </c>
    </row>
    <row r="10" spans="1:5">
      <c r="A10" s="35">
        <f t="shared" si="0"/>
        <v>78.8</v>
      </c>
      <c r="B10" s="6">
        <v>44136</v>
      </c>
      <c r="C10" s="13">
        <v>78.8</v>
      </c>
    </row>
    <row r="11" spans="1:5" ht="15">
      <c r="A11" s="35">
        <f t="shared" si="0"/>
        <v>80.5</v>
      </c>
      <c r="B11" s="6">
        <v>44166</v>
      </c>
      <c r="C11" s="17">
        <v>80.5</v>
      </c>
    </row>
    <row r="12" spans="1:5">
      <c r="A12" s="35">
        <f t="shared" si="0"/>
        <v>80.2</v>
      </c>
      <c r="B12" s="6">
        <v>44197</v>
      </c>
      <c r="C12" s="13">
        <v>80.2</v>
      </c>
    </row>
    <row r="13" spans="1:5">
      <c r="A13" s="35">
        <f t="shared" si="0"/>
        <v>79</v>
      </c>
      <c r="B13" s="6">
        <v>44228</v>
      </c>
      <c r="C13" s="13">
        <v>79</v>
      </c>
    </row>
    <row r="14" spans="1:5">
      <c r="A14" s="35">
        <f t="shared" si="0"/>
        <v>80.099999999999994</v>
      </c>
      <c r="B14" s="6">
        <v>44256</v>
      </c>
      <c r="C14" s="13">
        <v>80.099999999999994</v>
      </c>
    </row>
    <row r="15" spans="1:5">
      <c r="A15" s="35">
        <f t="shared" si="0"/>
        <v>82</v>
      </c>
      <c r="B15" s="6">
        <v>44287</v>
      </c>
      <c r="C15" s="13">
        <v>82</v>
      </c>
    </row>
    <row r="16" spans="1:5">
      <c r="A16" s="35">
        <f t="shared" si="0"/>
        <v>83.4</v>
      </c>
      <c r="B16" s="6">
        <v>44317</v>
      </c>
      <c r="C16" s="13">
        <v>83.4</v>
      </c>
    </row>
    <row r="17" spans="1:3">
      <c r="A17" s="35">
        <f t="shared" si="0"/>
        <v>85.3</v>
      </c>
      <c r="B17" s="6">
        <v>44348</v>
      </c>
      <c r="C17" s="13">
        <v>85.3</v>
      </c>
    </row>
    <row r="18" spans="1:3">
      <c r="A18" s="35">
        <f t="shared" si="0"/>
        <v>87.8</v>
      </c>
      <c r="B18" s="6">
        <v>44378</v>
      </c>
      <c r="C18" s="13">
        <v>87.8</v>
      </c>
    </row>
    <row r="19" spans="1:3">
      <c r="A19" s="35">
        <f t="shared" si="0"/>
        <v>89.6</v>
      </c>
      <c r="B19" s="6">
        <v>44409</v>
      </c>
      <c r="C19" s="13">
        <v>89.6</v>
      </c>
    </row>
    <row r="20" spans="1:3">
      <c r="A20" s="35">
        <f t="shared" si="0"/>
        <v>87.5</v>
      </c>
      <c r="B20" s="6">
        <v>44440</v>
      </c>
      <c r="C20" s="13">
        <v>87.5</v>
      </c>
    </row>
    <row r="21" spans="1:3">
      <c r="A21" s="35">
        <f t="shared" si="0"/>
        <v>90.5</v>
      </c>
      <c r="B21" s="6">
        <v>44470</v>
      </c>
      <c r="C21" s="13">
        <v>90.5</v>
      </c>
    </row>
    <row r="22" spans="1:3">
      <c r="A22" s="35">
        <f t="shared" si="0"/>
        <v>93.1</v>
      </c>
      <c r="B22" s="6">
        <v>44501</v>
      </c>
      <c r="C22" s="13">
        <v>93.1</v>
      </c>
    </row>
    <row r="23" spans="1:3">
      <c r="A23" s="35">
        <f t="shared" si="0"/>
        <v>92.2</v>
      </c>
      <c r="B23" s="6">
        <v>44531</v>
      </c>
      <c r="C23" s="13">
        <v>92.2</v>
      </c>
    </row>
    <row r="24" spans="1:3">
      <c r="A24" s="35">
        <f t="shared" si="0"/>
        <v>89.3</v>
      </c>
      <c r="B24" s="6">
        <v>44562</v>
      </c>
      <c r="C24" s="13">
        <v>89.3</v>
      </c>
    </row>
    <row r="25" spans="1:3">
      <c r="A25" s="35">
        <f t="shared" si="0"/>
        <v>88.8</v>
      </c>
      <c r="B25" s="6">
        <v>44593</v>
      </c>
      <c r="C25" s="13">
        <v>88.8</v>
      </c>
    </row>
    <row r="26" spans="1:3">
      <c r="A26" s="35">
        <f t="shared" si="0"/>
        <v>88.8</v>
      </c>
      <c r="B26" s="6">
        <v>44621</v>
      </c>
      <c r="C26" s="13">
        <v>88.8</v>
      </c>
    </row>
    <row r="27" spans="1:3">
      <c r="A27" s="35">
        <f t="shared" si="0"/>
        <v>84.3</v>
      </c>
      <c r="B27" s="6">
        <v>44652</v>
      </c>
      <c r="C27" s="13">
        <v>84.3</v>
      </c>
    </row>
    <row r="28" spans="1:3">
      <c r="A28" s="35">
        <f t="shared" si="0"/>
        <v>81.2</v>
      </c>
      <c r="B28" s="6">
        <v>44682</v>
      </c>
      <c r="C28" s="13">
        <v>81.2</v>
      </c>
    </row>
    <row r="29" spans="1:3">
      <c r="A29" s="35">
        <f t="shared" si="0"/>
        <v>77.599999999999994</v>
      </c>
      <c r="B29" s="6">
        <v>44713</v>
      </c>
      <c r="C29" s="13">
        <v>77.599999999999994</v>
      </c>
    </row>
    <row r="30" spans="1:3">
      <c r="A30" s="35">
        <f t="shared" si="0"/>
        <v>81</v>
      </c>
      <c r="B30" s="6">
        <v>44743</v>
      </c>
      <c r="C30" s="13">
        <v>81</v>
      </c>
    </row>
    <row r="31" spans="1:3">
      <c r="A31" s="35">
        <f t="shared" si="0"/>
        <v>77.900000000000006</v>
      </c>
      <c r="B31" s="6">
        <v>44774</v>
      </c>
      <c r="C31" s="13">
        <v>77.900000000000006</v>
      </c>
    </row>
    <row r="32" spans="1:3">
      <c r="A32" s="35">
        <f t="shared" si="0"/>
        <v>72.599999999999994</v>
      </c>
      <c r="B32" s="6">
        <v>44805</v>
      </c>
      <c r="C32" s="13">
        <v>72.599999999999994</v>
      </c>
    </row>
    <row r="33" spans="1:3">
      <c r="A33" s="35">
        <f t="shared" si="0"/>
        <v>71.3</v>
      </c>
      <c r="B33" s="6">
        <v>44835</v>
      </c>
      <c r="C33" s="13">
        <v>71.3</v>
      </c>
    </row>
    <row r="34" spans="1:3">
      <c r="A34" s="35">
        <f t="shared" si="0"/>
        <v>73.599999999999994</v>
      </c>
      <c r="B34" s="6">
        <v>44866</v>
      </c>
      <c r="C34" s="13">
        <v>73.599999999999994</v>
      </c>
    </row>
    <row r="35" spans="1:3">
      <c r="A35" s="35">
        <f t="shared" si="0"/>
        <v>71.400000000000006</v>
      </c>
      <c r="B35" s="6">
        <v>44896</v>
      </c>
      <c r="C35" s="13">
        <v>71.400000000000006</v>
      </c>
    </row>
    <row r="36" spans="1:3">
      <c r="A36" s="35">
        <f t="shared" si="0"/>
        <v>73.7</v>
      </c>
      <c r="B36" s="6">
        <v>44927</v>
      </c>
      <c r="C36" s="13">
        <v>73.7</v>
      </c>
    </row>
    <row r="37" spans="1:3">
      <c r="A37" s="35">
        <f t="shared" si="0"/>
        <v>71.7</v>
      </c>
      <c r="B37" s="6">
        <v>44958</v>
      </c>
      <c r="C37" s="13">
        <v>71.7</v>
      </c>
    </row>
    <row r="38" spans="1:3">
      <c r="A38" s="35">
        <f t="shared" si="0"/>
        <v>73.7</v>
      </c>
      <c r="B38" s="6">
        <v>44986</v>
      </c>
      <c r="C38" s="13">
        <v>73.7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861B-B7BE-D143-AC18-20E198253FBF}">
  <dimension ref="A1:B5"/>
  <sheetViews>
    <sheetView workbookViewId="0">
      <selection activeCell="A18" sqref="A18"/>
    </sheetView>
  </sheetViews>
  <sheetFormatPr baseColWidth="10" defaultRowHeight="13"/>
  <cols>
    <col min="1" max="1" width="21.6640625" customWidth="1"/>
  </cols>
  <sheetData>
    <row r="1" spans="1:2">
      <c r="A1" s="9" t="s">
        <v>11</v>
      </c>
      <c r="B1" t="s">
        <v>4</v>
      </c>
    </row>
    <row r="2" spans="1:2">
      <c r="A2" t="s">
        <v>5</v>
      </c>
      <c r="B2" s="5" t="s">
        <v>6</v>
      </c>
    </row>
    <row r="4" spans="1:2">
      <c r="A4" s="9" t="s">
        <v>15</v>
      </c>
      <c r="B4" s="9" t="s">
        <v>17</v>
      </c>
    </row>
    <row r="5" spans="1:2">
      <c r="A5" s="9"/>
      <c r="B5" s="36" t="s">
        <v>16</v>
      </c>
    </row>
  </sheetData>
  <hyperlinks>
    <hyperlink ref="B2" r:id="rId1" xr:uid="{02408938-77C1-8248-A364-5318F56E8822}"/>
    <hyperlink ref="B5" r:id="rId2" xr:uid="{6F36ED44-00FB-B149-A877-35DAA0BFC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11</vt:i4>
      </vt:variant>
    </vt:vector>
  </HeadingPairs>
  <TitlesOfParts>
    <vt:vector size="21" baseType="lpstr">
      <vt:lpstr>Vals_2014_2023</vt:lpstr>
      <vt:lpstr>Monthly_FMP_march2023</vt:lpstr>
      <vt:lpstr>USS_data_Quarterly</vt:lpstr>
      <vt:lpstr>USS_data_Monthly</vt:lpstr>
      <vt:lpstr>RAW_FSC</vt:lpstr>
      <vt:lpstr>RAW_GiltsYield_nom</vt:lpstr>
      <vt:lpstr>RAW_TP_Liabs</vt:lpstr>
      <vt:lpstr>RAW_SS_deficit</vt:lpstr>
      <vt:lpstr>RAW_assets</vt:lpstr>
      <vt:lpstr>Refs</vt:lpstr>
      <vt:lpstr>Gph_vals_FSC_gilt_2014-2023</vt:lpstr>
      <vt:lpstr>Gph_qt_FSC_Cut_gilt_yiel_R_Mntr</vt:lpstr>
      <vt:lpstr>Gph_quart_FSC_NoCut_gilt_yield</vt:lpstr>
      <vt:lpstr>Pre-ret_pru</vt:lpstr>
      <vt:lpstr>Best_est_FBB</vt:lpstr>
      <vt:lpstr>Post-ret_pru</vt:lpstr>
      <vt:lpstr>TP_DR</vt:lpstr>
      <vt:lpstr>Gph_quart_SS_Liab_gilt_yield</vt:lpstr>
      <vt:lpstr>Gph_quart_SS_Dfct_gilt_yield</vt:lpstr>
      <vt:lpstr>Gph_quart_TPLiab_gilt_yield</vt:lpstr>
      <vt:lpstr>Gph_qt_FSC_both_gilt_yiel_R_All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Grant</cp:lastModifiedBy>
  <dcterms:created xsi:type="dcterms:W3CDTF">2022-08-28T08:04:20Z</dcterms:created>
  <dcterms:modified xsi:type="dcterms:W3CDTF">2024-02-04T09:13:00Z</dcterms:modified>
</cp:coreProperties>
</file>