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27"/>
  <workbookPr defaultThemeVersion="166925"/>
  <xr:revisionPtr revIDLastSave="0" documentId="8_{AEDA490C-DA39-44D7-85AC-146C442FF478}" xr6:coauthVersionLast="47" xr6:coauthVersionMax="47" xr10:uidLastSave="{00000000-0000-0000-0000-000000000000}"/>
  <bookViews>
    <workbookView xWindow="240" yWindow="105" windowWidth="14805" windowHeight="8010" firstSheet="1" activeTab="1" xr2:uid="{00000000-000D-0000-FFFF-FFFF00000000}"/>
  </bookViews>
  <sheets>
    <sheet name="master" sheetId="1" r:id="rId1"/>
    <sheet name="For export"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36" i="1" l="1"/>
  <c r="Q35" i="1"/>
  <c r="O35" i="1"/>
  <c r="R36" i="1"/>
  <c r="R35" i="1"/>
  <c r="P36" i="1"/>
  <c r="P35" i="1"/>
  <c r="O36" i="1"/>
  <c r="R2" i="1"/>
  <c r="R3" i="1"/>
  <c r="R5" i="1"/>
  <c r="R4" i="1"/>
  <c r="R6" i="1"/>
  <c r="R7" i="1"/>
  <c r="R8" i="1"/>
  <c r="R9" i="1"/>
  <c r="R10" i="1"/>
  <c r="R11" i="1"/>
  <c r="R12" i="1"/>
  <c r="R13" i="1"/>
  <c r="R14" i="1"/>
  <c r="R15" i="1"/>
  <c r="R16" i="1"/>
  <c r="R17" i="1"/>
  <c r="R18" i="1"/>
  <c r="R19" i="1"/>
  <c r="R20" i="1"/>
  <c r="R21" i="1"/>
  <c r="R22" i="1"/>
  <c r="R23" i="1"/>
  <c r="R24" i="1"/>
  <c r="R25" i="1"/>
  <c r="R26" i="1"/>
  <c r="R27" i="1"/>
  <c r="R28" i="1"/>
  <c r="R29" i="1"/>
  <c r="R30" i="1"/>
  <c r="R31" i="1"/>
  <c r="K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P31" i="2"/>
  <c r="M31" i="2"/>
  <c r="K31" i="2"/>
  <c r="G31" i="2"/>
  <c r="H31" i="2" s="1"/>
  <c r="E31" i="2"/>
  <c r="P30" i="2"/>
  <c r="M30" i="2"/>
  <c r="K30" i="2"/>
  <c r="G30" i="2"/>
  <c r="H30" i="2" s="1"/>
  <c r="E30" i="2"/>
  <c r="P29" i="2"/>
  <c r="M29" i="2"/>
  <c r="K29" i="2"/>
  <c r="G29" i="2"/>
  <c r="H29" i="2" s="1"/>
  <c r="E29" i="2"/>
  <c r="P28" i="2"/>
  <c r="M28" i="2"/>
  <c r="K28" i="2"/>
  <c r="G28" i="2"/>
  <c r="H28" i="2" s="1"/>
  <c r="E28" i="2"/>
  <c r="P27" i="2"/>
  <c r="M27" i="2"/>
  <c r="K27" i="2"/>
  <c r="G27" i="2"/>
  <c r="H27" i="2" s="1"/>
  <c r="E27" i="2"/>
  <c r="P26" i="2"/>
  <c r="M26" i="2"/>
  <c r="K26" i="2"/>
  <c r="G26" i="2"/>
  <c r="H26" i="2" s="1"/>
  <c r="E26" i="2"/>
  <c r="P25" i="2"/>
  <c r="M25" i="2"/>
  <c r="K25" i="2"/>
  <c r="G25" i="2"/>
  <c r="H25" i="2" s="1"/>
  <c r="E25" i="2"/>
  <c r="P24" i="2"/>
  <c r="M24" i="2"/>
  <c r="K24" i="2"/>
  <c r="G24" i="2"/>
  <c r="H24" i="2" s="1"/>
  <c r="E24" i="2"/>
  <c r="P23" i="2"/>
  <c r="M23" i="2"/>
  <c r="K23" i="2"/>
  <c r="G23" i="2"/>
  <c r="H23" i="2" s="1"/>
  <c r="E23" i="2"/>
  <c r="P22" i="2"/>
  <c r="M22" i="2"/>
  <c r="K22" i="2"/>
  <c r="G22" i="2"/>
  <c r="H22" i="2" s="1"/>
  <c r="E22" i="2"/>
  <c r="P21" i="2"/>
  <c r="M21" i="2"/>
  <c r="K21" i="2"/>
  <c r="G21" i="2"/>
  <c r="H21" i="2" s="1"/>
  <c r="E21" i="2"/>
  <c r="P20" i="2"/>
  <c r="M20" i="2"/>
  <c r="K20" i="2"/>
  <c r="G20" i="2"/>
  <c r="H20" i="2" s="1"/>
  <c r="E20" i="2"/>
  <c r="P19" i="2"/>
  <c r="M19" i="2"/>
  <c r="K19" i="2"/>
  <c r="G19" i="2"/>
  <c r="H19" i="2" s="1"/>
  <c r="E19" i="2"/>
  <c r="P18" i="2"/>
  <c r="M18" i="2"/>
  <c r="K18" i="2"/>
  <c r="G18" i="2"/>
  <c r="H18" i="2" s="1"/>
  <c r="E18" i="2"/>
  <c r="P17" i="2"/>
  <c r="M17" i="2"/>
  <c r="K17" i="2"/>
  <c r="G17" i="2"/>
  <c r="H17" i="2" s="1"/>
  <c r="E17" i="2"/>
  <c r="P16" i="2"/>
  <c r="M16" i="2"/>
  <c r="K16" i="2"/>
  <c r="G16" i="2"/>
  <c r="H16" i="2" s="1"/>
  <c r="E16" i="2"/>
  <c r="P15" i="2"/>
  <c r="M15" i="2"/>
  <c r="K15" i="2"/>
  <c r="G15" i="2"/>
  <c r="H15" i="2" s="1"/>
  <c r="E15" i="2"/>
  <c r="P14" i="2"/>
  <c r="M14" i="2"/>
  <c r="K14" i="2"/>
  <c r="G14" i="2"/>
  <c r="H14" i="2" s="1"/>
  <c r="E14" i="2"/>
  <c r="P13" i="2"/>
  <c r="M13" i="2"/>
  <c r="K13" i="2"/>
  <c r="G13" i="2"/>
  <c r="H13" i="2" s="1"/>
  <c r="E13" i="2"/>
  <c r="P12" i="2"/>
  <c r="M12" i="2"/>
  <c r="K12" i="2"/>
  <c r="G12" i="2"/>
  <c r="H12" i="2" s="1"/>
  <c r="E12" i="2"/>
  <c r="P11" i="2"/>
  <c r="M11" i="2"/>
  <c r="K11" i="2"/>
  <c r="G11" i="2"/>
  <c r="H11" i="2" s="1"/>
  <c r="E11" i="2"/>
  <c r="P10" i="2"/>
  <c r="M10" i="2"/>
  <c r="K10" i="2"/>
  <c r="G10" i="2"/>
  <c r="H10" i="2" s="1"/>
  <c r="E10" i="2"/>
  <c r="P9" i="2"/>
  <c r="M9" i="2"/>
  <c r="K9" i="2"/>
  <c r="G9" i="2"/>
  <c r="H9" i="2" s="1"/>
  <c r="E9" i="2"/>
  <c r="P8" i="2"/>
  <c r="M8" i="2"/>
  <c r="K8" i="2"/>
  <c r="G8" i="2"/>
  <c r="H8" i="2" s="1"/>
  <c r="E8" i="2"/>
  <c r="P7" i="2"/>
  <c r="M7" i="2"/>
  <c r="K7" i="2"/>
  <c r="G7" i="2"/>
  <c r="H7" i="2" s="1"/>
  <c r="E7" i="2"/>
  <c r="P6" i="2"/>
  <c r="M6" i="2"/>
  <c r="K6" i="2"/>
  <c r="G6" i="2"/>
  <c r="H6" i="2" s="1"/>
  <c r="E6" i="2"/>
  <c r="P5" i="2"/>
  <c r="M5" i="2"/>
  <c r="K5" i="2"/>
  <c r="G5" i="2"/>
  <c r="H5" i="2" s="1"/>
  <c r="E5" i="2"/>
  <c r="P4" i="2"/>
  <c r="M4" i="2"/>
  <c r="K4" i="2"/>
  <c r="G4" i="2"/>
  <c r="H4" i="2" s="1"/>
  <c r="E4" i="2"/>
  <c r="P3" i="2"/>
  <c r="M3" i="2"/>
  <c r="K3" i="2"/>
  <c r="G3" i="2"/>
  <c r="H3" i="2" s="1"/>
  <c r="E3" i="2"/>
  <c r="P2" i="2"/>
  <c r="M2" i="2"/>
  <c r="K2" i="2"/>
  <c r="G2" i="2"/>
  <c r="H2" i="2" s="1"/>
  <c r="E2" i="2"/>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2" i="1"/>
  <c r="W32" i="1"/>
  <c r="V31" i="1"/>
  <c r="V30" i="1"/>
  <c r="V29" i="1"/>
  <c r="V28" i="1"/>
  <c r="V27" i="1"/>
  <c r="V26" i="1"/>
  <c r="V25" i="1"/>
  <c r="V24" i="1"/>
  <c r="V23" i="1"/>
  <c r="V22" i="1"/>
  <c r="V21" i="1"/>
  <c r="V20" i="1"/>
  <c r="V19" i="1"/>
  <c r="V18" i="1"/>
  <c r="V17" i="1"/>
  <c r="V16" i="1"/>
  <c r="V15" i="1"/>
  <c r="V14" i="1"/>
  <c r="V13" i="1"/>
  <c r="V12" i="1"/>
  <c r="V11" i="1"/>
  <c r="V10" i="1"/>
  <c r="V9" i="1"/>
  <c r="V8" i="1"/>
  <c r="V7" i="1"/>
  <c r="V6" i="1"/>
  <c r="V5" i="1"/>
  <c r="V4" i="1"/>
  <c r="V3" i="1"/>
  <c r="V2" i="1"/>
  <c r="P2" i="1"/>
  <c r="G54" i="1"/>
  <c r="G55" i="1"/>
  <c r="G53" i="1"/>
  <c r="F54" i="1"/>
  <c r="F55" i="1"/>
  <c r="F53" i="1"/>
  <c r="C53" i="1"/>
  <c r="B53" i="1"/>
  <c r="S31" i="1"/>
  <c r="S30" i="1"/>
  <c r="P30" i="1"/>
  <c r="P31" i="1"/>
  <c r="G31" i="1"/>
  <c r="H31" i="1" s="1"/>
  <c r="G30" i="1"/>
  <c r="H30" i="1" s="1"/>
  <c r="J30" i="1" s="1"/>
  <c r="E30" i="1"/>
  <c r="U30" i="1" s="1"/>
  <c r="W30" i="1" s="1"/>
  <c r="E31" i="1"/>
  <c r="U31" i="1" s="1"/>
  <c r="W31" i="1" s="1"/>
  <c r="S15" i="1"/>
  <c r="S29" i="1"/>
  <c r="S28" i="1"/>
  <c r="P29" i="1"/>
  <c r="P28" i="1"/>
  <c r="G28" i="1"/>
  <c r="H28" i="1" s="1"/>
  <c r="G29" i="1"/>
  <c r="H29" i="1" s="1"/>
  <c r="E28" i="1"/>
  <c r="U28" i="1" s="1"/>
  <c r="W28" i="1" s="1"/>
  <c r="E29" i="1"/>
  <c r="U29" i="1" s="1"/>
  <c r="W29" i="1" s="1"/>
  <c r="S10" i="1"/>
  <c r="S11" i="1"/>
  <c r="S9" i="1"/>
  <c r="S8" i="1"/>
  <c r="S7" i="1"/>
  <c r="S6" i="1"/>
  <c r="S4" i="1"/>
  <c r="S5" i="1"/>
  <c r="S27" i="1"/>
  <c r="S26" i="1"/>
  <c r="S25" i="1"/>
  <c r="S24" i="1"/>
  <c r="S23" i="1"/>
  <c r="S22" i="1"/>
  <c r="S21" i="1"/>
  <c r="S20" i="1"/>
  <c r="S19" i="1"/>
  <c r="S18" i="1"/>
  <c r="S17" i="1"/>
  <c r="S16" i="1"/>
  <c r="S14" i="1"/>
  <c r="S13" i="1"/>
  <c r="S12" i="1"/>
  <c r="S3" i="1"/>
  <c r="S2" i="1"/>
  <c r="G3" i="1"/>
  <c r="G4" i="1"/>
  <c r="G5" i="1"/>
  <c r="G6" i="1"/>
  <c r="G7" i="1"/>
  <c r="G8" i="1"/>
  <c r="G9" i="1"/>
  <c r="G10" i="1"/>
  <c r="G11" i="1"/>
  <c r="G12" i="1"/>
  <c r="G13" i="1"/>
  <c r="G14" i="1"/>
  <c r="G15" i="1"/>
  <c r="G16" i="1"/>
  <c r="H16" i="1" s="1"/>
  <c r="G17" i="1"/>
  <c r="H17" i="1" s="1"/>
  <c r="G18" i="1"/>
  <c r="H18" i="1" s="1"/>
  <c r="G19" i="1"/>
  <c r="H19" i="1" s="1"/>
  <c r="G20" i="1"/>
  <c r="H20" i="1" s="1"/>
  <c r="G21" i="1"/>
  <c r="H21" i="1" s="1"/>
  <c r="G22" i="1"/>
  <c r="H22" i="1" s="1"/>
  <c r="G23" i="1"/>
  <c r="H23" i="1" s="1"/>
  <c r="G24" i="1"/>
  <c r="H24" i="1" s="1"/>
  <c r="G25" i="1"/>
  <c r="H25" i="1" s="1"/>
  <c r="G26" i="1"/>
  <c r="H26" i="1" s="1"/>
  <c r="G27" i="1"/>
  <c r="H27" i="1" s="1"/>
  <c r="G2" i="1"/>
  <c r="H15" i="1"/>
  <c r="H14" i="1"/>
  <c r="H13" i="1"/>
  <c r="H12" i="1"/>
  <c r="H10" i="1"/>
  <c r="H11" i="1"/>
  <c r="B46" i="1"/>
  <c r="B45" i="1"/>
  <c r="B44" i="1"/>
  <c r="B43" i="1"/>
  <c r="H9" i="1"/>
  <c r="H8" i="1"/>
  <c r="B42" i="1"/>
  <c r="B41" i="1"/>
  <c r="B40" i="1"/>
  <c r="B39" i="1"/>
  <c r="B38" i="1"/>
  <c r="B37" i="1"/>
  <c r="H7" i="1"/>
  <c r="H6" i="1"/>
  <c r="H4" i="1"/>
  <c r="H5" i="1"/>
  <c r="J27" i="1"/>
  <c r="J26" i="1"/>
  <c r="J25" i="1"/>
  <c r="J24" i="1"/>
  <c r="J23" i="1"/>
  <c r="J22" i="1"/>
  <c r="J21" i="1"/>
  <c r="J20" i="1"/>
  <c r="J19" i="1"/>
  <c r="J18" i="1"/>
  <c r="J17" i="1"/>
  <c r="J16" i="1"/>
  <c r="J15" i="1"/>
  <c r="J14" i="1"/>
  <c r="J13" i="1"/>
  <c r="J12" i="1"/>
  <c r="J11" i="1"/>
  <c r="J10" i="1"/>
  <c r="J9" i="1"/>
  <c r="J8" i="1"/>
  <c r="J7" i="1"/>
  <c r="J6" i="1"/>
  <c r="J5" i="1"/>
  <c r="J4" i="1"/>
  <c r="H2" i="1"/>
  <c r="H3" i="1"/>
  <c r="P27" i="1"/>
  <c r="P26" i="1"/>
  <c r="P25" i="1"/>
  <c r="P24" i="1"/>
  <c r="P23" i="1"/>
  <c r="P22" i="1"/>
  <c r="P21" i="1"/>
  <c r="P20" i="1"/>
  <c r="P19" i="1"/>
  <c r="P18" i="1"/>
  <c r="P17" i="1"/>
  <c r="P16" i="1"/>
  <c r="P15" i="1"/>
  <c r="P14" i="1"/>
  <c r="P13" i="1"/>
  <c r="P12" i="1"/>
  <c r="P11" i="1"/>
  <c r="P10" i="1"/>
  <c r="P9" i="1"/>
  <c r="P8" i="1"/>
  <c r="P7" i="1"/>
  <c r="P6" i="1"/>
  <c r="P5" i="1"/>
  <c r="P4" i="1"/>
  <c r="P3" i="1"/>
  <c r="E3" i="1"/>
  <c r="E4" i="1"/>
  <c r="E5" i="1"/>
  <c r="E6" i="1"/>
  <c r="U6" i="1" s="1"/>
  <c r="W6" i="1" s="1"/>
  <c r="E7" i="1"/>
  <c r="U7" i="1" s="1"/>
  <c r="W7" i="1" s="1"/>
  <c r="E8" i="1"/>
  <c r="U8" i="1" s="1"/>
  <c r="W8" i="1" s="1"/>
  <c r="E9" i="1"/>
  <c r="U9" i="1" s="1"/>
  <c r="W9" i="1" s="1"/>
  <c r="E10" i="1"/>
  <c r="U10" i="1" s="1"/>
  <c r="W10" i="1" s="1"/>
  <c r="E11" i="1"/>
  <c r="U11" i="1" s="1"/>
  <c r="W11" i="1" s="1"/>
  <c r="E12" i="1"/>
  <c r="U12" i="1" s="1"/>
  <c r="W12" i="1" s="1"/>
  <c r="E13" i="1"/>
  <c r="U13" i="1" s="1"/>
  <c r="W13" i="1" s="1"/>
  <c r="E14" i="1"/>
  <c r="U14" i="1" s="1"/>
  <c r="W14" i="1" s="1"/>
  <c r="E15" i="1"/>
  <c r="U15" i="1" s="1"/>
  <c r="W15" i="1" s="1"/>
  <c r="E16" i="1"/>
  <c r="U16" i="1" s="1"/>
  <c r="W16" i="1" s="1"/>
  <c r="E17" i="1"/>
  <c r="U17" i="1" s="1"/>
  <c r="W17" i="1" s="1"/>
  <c r="E18" i="1"/>
  <c r="U18" i="1" s="1"/>
  <c r="W18" i="1" s="1"/>
  <c r="E19" i="1"/>
  <c r="U19" i="1" s="1"/>
  <c r="W19" i="1" s="1"/>
  <c r="E20" i="1"/>
  <c r="U20" i="1" s="1"/>
  <c r="W20" i="1" s="1"/>
  <c r="E21" i="1"/>
  <c r="U21" i="1" s="1"/>
  <c r="W21" i="1" s="1"/>
  <c r="E22" i="1"/>
  <c r="U22" i="1" s="1"/>
  <c r="W22" i="1" s="1"/>
  <c r="E23" i="1"/>
  <c r="U23" i="1" s="1"/>
  <c r="W23" i="1" s="1"/>
  <c r="E24" i="1"/>
  <c r="U24" i="1" s="1"/>
  <c r="W24" i="1" s="1"/>
  <c r="E25" i="1"/>
  <c r="U25" i="1" s="1"/>
  <c r="W25" i="1" s="1"/>
  <c r="E26" i="1"/>
  <c r="U26" i="1" s="1"/>
  <c r="W26" i="1" s="1"/>
  <c r="E27" i="1"/>
  <c r="U27" i="1" s="1"/>
  <c r="W27" i="1" s="1"/>
  <c r="E2" i="1"/>
  <c r="O2" i="1" l="1"/>
  <c r="U2" i="1"/>
  <c r="U5" i="1"/>
  <c r="W5" i="1" s="1"/>
  <c r="U4" i="1"/>
  <c r="W4" i="1" s="1"/>
  <c r="U3" i="1"/>
  <c r="W3" i="1" s="1"/>
  <c r="J2" i="1"/>
  <c r="W2" i="1"/>
  <c r="L2" i="2"/>
  <c r="N2" i="2" s="1"/>
  <c r="J3" i="2"/>
  <c r="J2" i="2"/>
  <c r="O2" i="2" s="1"/>
  <c r="Q2" i="2" s="1"/>
  <c r="O3" i="2"/>
  <c r="Q3" i="2" s="1"/>
  <c r="L3" i="2"/>
  <c r="N3" i="2" s="1"/>
  <c r="L4" i="2"/>
  <c r="N4" i="2" s="1"/>
  <c r="J5" i="2"/>
  <c r="J4" i="2"/>
  <c r="O4" i="2" s="1"/>
  <c r="Q4" i="2" s="1"/>
  <c r="O5" i="2"/>
  <c r="Q5" i="2" s="1"/>
  <c r="L5" i="2"/>
  <c r="N5" i="2" s="1"/>
  <c r="L6" i="2"/>
  <c r="N6" i="2" s="1"/>
  <c r="J7" i="2"/>
  <c r="J6" i="2"/>
  <c r="O6" i="2" s="1"/>
  <c r="Q6" i="2" s="1"/>
  <c r="O7" i="2"/>
  <c r="Q7" i="2" s="1"/>
  <c r="L7" i="2"/>
  <c r="N7" i="2" s="1"/>
  <c r="L8" i="2"/>
  <c r="N8" i="2" s="1"/>
  <c r="J9" i="2"/>
  <c r="J8" i="2"/>
  <c r="O8" i="2" s="1"/>
  <c r="Q8" i="2" s="1"/>
  <c r="O9" i="2"/>
  <c r="Q9" i="2" s="1"/>
  <c r="L9" i="2"/>
  <c r="N9" i="2" s="1"/>
  <c r="L10" i="2"/>
  <c r="N10" i="2" s="1"/>
  <c r="J11" i="2"/>
  <c r="J10" i="2"/>
  <c r="O10" i="2" s="1"/>
  <c r="Q10" i="2" s="1"/>
  <c r="O11" i="2"/>
  <c r="Q11" i="2" s="1"/>
  <c r="L11" i="2"/>
  <c r="N11" i="2" s="1"/>
  <c r="L12" i="2"/>
  <c r="N12" i="2" s="1"/>
  <c r="J13" i="2"/>
  <c r="J12" i="2"/>
  <c r="O12" i="2" s="1"/>
  <c r="Q12" i="2" s="1"/>
  <c r="O13" i="2"/>
  <c r="Q13" i="2" s="1"/>
  <c r="L13" i="2"/>
  <c r="N13" i="2" s="1"/>
  <c r="L14" i="2"/>
  <c r="N14" i="2" s="1"/>
  <c r="J15" i="2"/>
  <c r="J14" i="2"/>
  <c r="O14" i="2" s="1"/>
  <c r="Q14" i="2" s="1"/>
  <c r="O15" i="2"/>
  <c r="Q15" i="2" s="1"/>
  <c r="L15" i="2"/>
  <c r="N15" i="2" s="1"/>
  <c r="L16" i="2"/>
  <c r="N16" i="2" s="1"/>
  <c r="J17" i="2"/>
  <c r="J16" i="2"/>
  <c r="O16" i="2" s="1"/>
  <c r="Q16" i="2" s="1"/>
  <c r="O17" i="2"/>
  <c r="Q17" i="2" s="1"/>
  <c r="L17" i="2"/>
  <c r="N17" i="2" s="1"/>
  <c r="L18" i="2"/>
  <c r="N18" i="2" s="1"/>
  <c r="J19" i="2"/>
  <c r="J18" i="2"/>
  <c r="O18" i="2" s="1"/>
  <c r="Q18" i="2" s="1"/>
  <c r="O19" i="2"/>
  <c r="Q19" i="2" s="1"/>
  <c r="L19" i="2"/>
  <c r="N19" i="2" s="1"/>
  <c r="L20" i="2"/>
  <c r="N20" i="2" s="1"/>
  <c r="J21" i="2"/>
  <c r="J20" i="2"/>
  <c r="O20" i="2" s="1"/>
  <c r="Q20" i="2" s="1"/>
  <c r="O21" i="2"/>
  <c r="Q21" i="2" s="1"/>
  <c r="L21" i="2"/>
  <c r="N21" i="2" s="1"/>
  <c r="L22" i="2"/>
  <c r="N22" i="2" s="1"/>
  <c r="J23" i="2"/>
  <c r="J22" i="2"/>
  <c r="O22" i="2" s="1"/>
  <c r="Q22" i="2" s="1"/>
  <c r="O23" i="2"/>
  <c r="Q23" i="2" s="1"/>
  <c r="L23" i="2"/>
  <c r="N23" i="2" s="1"/>
  <c r="L24" i="2"/>
  <c r="N24" i="2" s="1"/>
  <c r="J25" i="2"/>
  <c r="J24" i="2"/>
  <c r="O24" i="2" s="1"/>
  <c r="Q24" i="2" s="1"/>
  <c r="O25" i="2"/>
  <c r="Q25" i="2" s="1"/>
  <c r="L25" i="2"/>
  <c r="N25" i="2" s="1"/>
  <c r="L26" i="2"/>
  <c r="N26" i="2" s="1"/>
  <c r="J27" i="2"/>
  <c r="J26" i="2"/>
  <c r="O26" i="2" s="1"/>
  <c r="Q26" i="2" s="1"/>
  <c r="O27" i="2"/>
  <c r="Q27" i="2" s="1"/>
  <c r="L27" i="2"/>
  <c r="N27" i="2" s="1"/>
  <c r="L28" i="2"/>
  <c r="N28" i="2" s="1"/>
  <c r="J29" i="2"/>
  <c r="J28" i="2"/>
  <c r="O28" i="2" s="1"/>
  <c r="Q28" i="2" s="1"/>
  <c r="O29" i="2"/>
  <c r="Q29" i="2" s="1"/>
  <c r="L29" i="2"/>
  <c r="N29" i="2" s="1"/>
  <c r="L30" i="2"/>
  <c r="N30" i="2" s="1"/>
  <c r="J31" i="2"/>
  <c r="J30" i="2"/>
  <c r="O30" i="2" s="1"/>
  <c r="Q30" i="2" s="1"/>
  <c r="O31" i="2"/>
  <c r="Q31" i="2" s="1"/>
  <c r="L31" i="2"/>
  <c r="N31" i="2" s="1"/>
  <c r="Q2" i="1"/>
  <c r="T27" i="1"/>
  <c r="O27" i="1"/>
  <c r="Q27" i="1" s="1"/>
  <c r="T26" i="1"/>
  <c r="O26" i="1"/>
  <c r="Q26" i="1" s="1"/>
  <c r="T25" i="1"/>
  <c r="O25" i="1"/>
  <c r="Q25" i="1" s="1"/>
  <c r="T24" i="1"/>
  <c r="O24" i="1"/>
  <c r="Q24" i="1" s="1"/>
  <c r="T23" i="1"/>
  <c r="O23" i="1"/>
  <c r="Q23" i="1" s="1"/>
  <c r="T22" i="1"/>
  <c r="O22" i="1"/>
  <c r="Q22" i="1" s="1"/>
  <c r="T21" i="1"/>
  <c r="O21" i="1"/>
  <c r="Q21" i="1" s="1"/>
  <c r="T20" i="1"/>
  <c r="O20" i="1"/>
  <c r="Q20" i="1" s="1"/>
  <c r="T19" i="1"/>
  <c r="O19" i="1"/>
  <c r="Q19" i="1" s="1"/>
  <c r="T18" i="1"/>
  <c r="O18" i="1"/>
  <c r="Q18" i="1" s="1"/>
  <c r="T17" i="1"/>
  <c r="O17" i="1"/>
  <c r="Q17" i="1" s="1"/>
  <c r="T16" i="1"/>
  <c r="O16" i="1"/>
  <c r="Q16" i="1" s="1"/>
  <c r="T15" i="1"/>
  <c r="O15" i="1"/>
  <c r="Q15" i="1" s="1"/>
  <c r="T14" i="1"/>
  <c r="O14" i="1"/>
  <c r="Q14" i="1" s="1"/>
  <c r="T13" i="1"/>
  <c r="O13" i="1"/>
  <c r="Q13" i="1" s="1"/>
  <c r="T12" i="1"/>
  <c r="O12" i="1"/>
  <c r="Q12" i="1" s="1"/>
  <c r="T11" i="1"/>
  <c r="O11" i="1"/>
  <c r="Q11" i="1" s="1"/>
  <c r="T10" i="1"/>
  <c r="O10" i="1"/>
  <c r="Q10" i="1" s="1"/>
  <c r="T9" i="1"/>
  <c r="O9" i="1"/>
  <c r="Q9" i="1" s="1"/>
  <c r="T8" i="1"/>
  <c r="O8" i="1"/>
  <c r="Q8" i="1" s="1"/>
  <c r="T7" i="1"/>
  <c r="O7" i="1"/>
  <c r="Q7" i="1" s="1"/>
  <c r="T6" i="1"/>
  <c r="O6" i="1"/>
  <c r="Q6" i="1" s="1"/>
  <c r="T5" i="1"/>
  <c r="O5" i="1"/>
  <c r="Q5" i="1" s="1"/>
  <c r="T4" i="1"/>
  <c r="O4" i="1"/>
  <c r="Q4" i="1" s="1"/>
  <c r="O3" i="1"/>
  <c r="Q3" i="1" s="1"/>
  <c r="O29" i="1"/>
  <c r="Q29" i="1" s="1"/>
  <c r="O28" i="1"/>
  <c r="Q28" i="1" s="1"/>
  <c r="O31" i="1"/>
  <c r="Q31" i="1" s="1"/>
  <c r="T30" i="1"/>
  <c r="O30" i="1"/>
  <c r="Q30" i="1" s="1"/>
  <c r="T2" i="1"/>
  <c r="J31" i="1"/>
  <c r="T31" i="1" s="1"/>
  <c r="J28" i="1"/>
  <c r="T28" i="1" s="1"/>
  <c r="J29" i="1"/>
  <c r="T29" i="1" s="1"/>
  <c r="J3" i="1"/>
  <c r="T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tc={33B46C54-30F7-4A45-8CA9-A6E18FA57372}</author>
    <author>tc={2E173F60-4AD8-43A2-B3C1-4C1CB9232F94}</author>
    <author>tc={73BAED9D-0BD8-406E-92F7-FBF72D22D51F}</author>
    <author>tc={FD5177C7-AC96-403F-8707-E4589BC69CA2}</author>
  </authors>
  <commentList>
    <comment ref="J1" authorId="0" shapeId="0" xr:uid="{33B46C54-30F7-4A45-8CA9-A6E18FA57372}">
      <text>
        <t xml:space="preserve">[Threaded comment]
Your version of Excel allows you to read this threaded comment; however, any edits to it will get removed if the file is opened in a newer version of Excel. Learn more: https://go.microsoft.com/fwlink/?linkid=870924
Comment:
    Gross energy of edible portion is impossible to find per species but given that fillet can yield both FM and FO if processed, the weighted mean of fm and fo energy content is used using the species yields (adjusted to dry matter) as weights </t>
      </text>
    </comment>
    <comment ref="O1" authorId="1" shapeId="0" xr:uid="{2E173F60-4AD8-43A2-B3C1-4C1CB9232F94}">
      <text>
        <t>[Threaded comment]
Your version of Excel allows you to read this threaded comment; however, any edits to it will get removed if the file is opened in a newer version of Excel. Learn more: https://go.microsoft.com/fwlink/?linkid=870924
Comment:
    This is the embodied fish from co and byproducts</t>
      </text>
    </comment>
    <comment ref="P1" authorId="2" shapeId="0" xr:uid="{73BAED9D-0BD8-406E-92F7-FBF72D22D51F}">
      <text>
        <t>[Threaded comment]
Your version of Excel allows you to read this threaded comment; however, any edits to it will get removed if the file is opened in a newer version of Excel. Learn more: https://go.microsoft.com/fwlink/?linkid=870924
Comment:
    This is the embodied by product from by products (fmfo)</t>
      </text>
    </comment>
    <comment ref="N2" authorId="3" shapeId="0" xr:uid="{FD5177C7-AC96-403F-8707-E4589BC69CA2}">
      <text>
        <t>[Threaded comment]
Your version of Excel allows you to read this threaded comment; however, any edits to it will get removed if the file is opened in a newer version of Excel. Learn more: https://go.microsoft.com/fwlink/?linkid=870924
Comment:
    http://www.regional.org.au/au/asssi/supersoil2004/s7/oral/1662_knuckeyi.htm#:~:text=Some%20of%20this%20fish%20waste,cost%20to%20the%20seafood%20industry.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tc={CD6AB80B-34EE-429A-B2DF-FC8797F3F945}</author>
    <author>tc={6C990C80-7BBB-4D6D-A152-479049D8D7C6}</author>
    <author>tc={2BF6717A-EC7A-44D8-876D-5C52D206FEFB}</author>
    <author>tc={283A285B-4D2E-483F-908D-DB155105EBA3}</author>
  </authors>
  <commentList>
    <comment ref="J1" authorId="0" shapeId="0" xr:uid="{CD6AB80B-34EE-429A-B2DF-FC8797F3F945}">
      <text>
        <t xml:space="preserve">[Threaded comment]
Your version of Excel allows you to read this threaded comment; however, any edits to it will get removed if the file is opened in a newer version of Excel. Learn more: https://go.microsoft.com/fwlink/?linkid=870924
Comment:
    Gross energy of edible portion is impossible to find per species but given that fillet can yield both FM and FO if processed, the weighted mean of fm and fo energy content is used using the species yields (adjusted to dry matter) as weights </t>
      </text>
    </comment>
    <comment ref="L1" authorId="1" shapeId="0" xr:uid="{6C990C80-7BBB-4D6D-A152-479049D8D7C6}">
      <text>
        <t>[Threaded comment]
Your version of Excel allows you to read this threaded comment; however, any edits to it will get removed if the file is opened in a newer version of Excel. Learn more: https://go.microsoft.com/fwlink/?linkid=870924
Comment:
    This is the embodied fish from co and byproducts</t>
      </text>
    </comment>
    <comment ref="M1" authorId="2" shapeId="0" xr:uid="{2BF6717A-EC7A-44D8-876D-5C52D206FEFB}">
      <text>
        <t>[Threaded comment]
Your version of Excel allows you to read this threaded comment; however, any edits to it will get removed if the file is opened in a newer version of Excel. Learn more: https://go.microsoft.com/fwlink/?linkid=870924
Comment:
    This is the embodied by product from by products (fmfo)</t>
      </text>
    </comment>
    <comment ref="K2" authorId="3" shapeId="0" xr:uid="{283A285B-4D2E-483F-908D-DB155105EBA3}">
      <text>
        <t>[Threaded comment]
Your version of Excel allows you to read this threaded comment; however, any edits to it will get removed if the file is opened in a newer version of Excel. Learn more: https://go.microsoft.com/fwlink/?linkid=870924
Comment:
    http://www.regional.org.au/au/asssi/supersoil2004/s7/oral/1662_knuckeyi.htm#:~:text=Some%20of%20this%20fish%20waste,cost%20to%20the%20seafood%20industry.</t>
      </text>
    </comment>
  </commentList>
</comments>
</file>

<file path=xl/sharedStrings.xml><?xml version="1.0" encoding="utf-8"?>
<sst xmlns="http://schemas.openxmlformats.org/spreadsheetml/2006/main" count="283" uniqueCount="97">
  <si>
    <t>species</t>
  </si>
  <si>
    <t>fishmeal_yield</t>
  </si>
  <si>
    <t>fish_oil_yield</t>
  </si>
  <si>
    <t>prop_edible</t>
  </si>
  <si>
    <t>prop_trimmed</t>
  </si>
  <si>
    <t>ingredient</t>
  </si>
  <si>
    <t>moisture_content_edible</t>
  </si>
  <si>
    <t>fmfo_yield_DM</t>
  </si>
  <si>
    <t>gross_energy_fmfo</t>
  </si>
  <si>
    <t>gross_energy_edible</t>
  </si>
  <si>
    <t>gross_energy_trim</t>
  </si>
  <si>
    <t>price_edible</t>
  </si>
  <si>
    <t>price_fmfo</t>
  </si>
  <si>
    <t>price_trimmings</t>
  </si>
  <si>
    <t>trimmings_partition_mass</t>
  </si>
  <si>
    <t>emb_byproduct_mass</t>
  </si>
  <si>
    <t>mass_byproduct_cf</t>
  </si>
  <si>
    <t>trimmings_partition_ge</t>
  </si>
  <si>
    <t>emb_byproduct_ge</t>
  </si>
  <si>
    <t>ge_byproduct_cf</t>
  </si>
  <si>
    <t>trimmings_partition_econ</t>
  </si>
  <si>
    <t>emb_byproduct_econ</t>
  </si>
  <si>
    <t>econ_byproduct_cf</t>
  </si>
  <si>
    <t>reference_edible_yield</t>
  </si>
  <si>
    <t>reference_trim_fm_fo</t>
  </si>
  <si>
    <t>reference_energy</t>
  </si>
  <si>
    <t>reference_moitsure</t>
  </si>
  <si>
    <t xml:space="preserve">Atlantic herring (Clupea harengus) </t>
  </si>
  <si>
    <t>Fishmeal</t>
  </si>
  <si>
    <t>https://www.fao.org/3/T0219E/T0219E03.htm#ch3.7</t>
  </si>
  <si>
    <t>Cashion et al 2016 https://link.springer.com/article/10.1007/s11367-016-1092-y/tables/3</t>
  </si>
  <si>
    <t>https://www.researchgate.net/publication/276120546_COMPARATIVE_STUDY_OF_SALTING_PROCEDURES_FOR_SALTED_DRIED_HERRING_Clupea_harengus</t>
  </si>
  <si>
    <t>Fish oil</t>
  </si>
  <si>
    <t>https://www.feedtables.com/content/fish-oil-menhaden</t>
  </si>
  <si>
    <t>Atlantic sardine (Sardina pilchardus)</t>
  </si>
  <si>
    <t>https://www.fao.org/3/T0219E/T0219E04.htm</t>
  </si>
  <si>
    <t>Used sardine type  - values from Cashion</t>
  </si>
  <si>
    <t>Values from Sardinella in Cashion et al 2016</t>
  </si>
  <si>
    <t>https://www.feedtables.com/content/fish-oil-sardine</t>
  </si>
  <si>
    <t>Skipjack tuna (Katsuwonus pelamis)</t>
  </si>
  <si>
    <t>https://www.fao.org/3/T0219E/T0219E05.htm#ch3.47</t>
  </si>
  <si>
    <t>https://www.grocentre.is/static/gro/publication/329/document/britney16prf.pdf</t>
  </si>
  <si>
    <t xml:space="preserve">Atlantic mackerel (Scomber scombrus) </t>
  </si>
  <si>
    <t>https://www.fao.org/3/T0219E/T0219E03.htm#ch3.8</t>
  </si>
  <si>
    <t xml:space="preserve">Blue whiting (Micromesistius poutassou) </t>
  </si>
  <si>
    <t>https://www.fao.org/3/T0219E/T0219E03.htm#ch3.11</t>
  </si>
  <si>
    <t>Yellowfin tuna (Thunnus albacares)</t>
  </si>
  <si>
    <t>https://www.fao.org/3/T0219E/T0219E05.htm#ch3.52</t>
  </si>
  <si>
    <t>Assumed Scombriformes values from mackerel</t>
  </si>
  <si>
    <t xml:space="preserve">Capelin (Mallotus villosus) </t>
  </si>
  <si>
    <t>https://www.fao.org/3/T0219E/T0219E03.htm#ch3.13</t>
  </si>
  <si>
    <t>Pacific mackerel (Scomber japonicus)</t>
  </si>
  <si>
    <t>https://www.fao.org/3/T0219E/T0219E03.htm#ch3.15</t>
  </si>
  <si>
    <t>Used values from Atlantic mackerel</t>
  </si>
  <si>
    <t>Albacore (Thunnus alalunga)</t>
  </si>
  <si>
    <t xml:space="preserve">European sprat (Sprattus sprattus) </t>
  </si>
  <si>
    <t>https://www.fao.org/3/T0219E/T0219E04.htm#ch3.22</t>
  </si>
  <si>
    <t xml:space="preserve">Gulf menhaden (Brevoorti patronus) </t>
  </si>
  <si>
    <t>Took average of herring type species</t>
  </si>
  <si>
    <t>Pacific anchoveta (Cetengraulis mysticetus)</t>
  </si>
  <si>
    <t>https://www.fao.org/3/T0219E/T0219E03.htm#ch3.4</t>
  </si>
  <si>
    <t>Took same values as Peruvian acnhoveta</t>
  </si>
  <si>
    <t>Anchoveta values</t>
  </si>
  <si>
    <t xml:space="preserve">Peruvian anchovy (Engraulis ringens) </t>
  </si>
  <si>
    <t>Peruvian anchovy (Engraulis ringens)</t>
  </si>
  <si>
    <t>https://www.feedtables.com/content/fish-oil-anchovy</t>
  </si>
  <si>
    <t>Alaska pollack (Gadus chalcogrammus)</t>
  </si>
  <si>
    <t>https://www.fao.org/3/T0219E/T0219E03.htm#ch3.2</t>
  </si>
  <si>
    <t>Cashion et al 2017 https://onlinelibrary.wiley.com/doi/full/10.1111/faf.12222?casa_token=lxu3iIMor9oAAAAA%3Ax4gmgTWGVUGUm2QbLsbysoIPRGZFai67rxKK8fC7_5SfKHCuAmuZCVFEUKsJryRlhvn9hQ9XpoKHPRn0</t>
  </si>
  <si>
    <t>Cashion et al 2016 https://link.springer.com/article/10.1007/s11367-016-1092-y/tables/3 - used values from Atlantic cod (another Gadus sp.)</t>
  </si>
  <si>
    <t>Atlantic cod (Gadus morhua)</t>
  </si>
  <si>
    <t>https://www.fao.org/3/T0219E/T0219E03.htm#ch3.6</t>
  </si>
  <si>
    <t xml:space="preserve">
</t>
  </si>
  <si>
    <t>Test for moisture content calculations relative to published studies</t>
  </si>
  <si>
    <t>Species</t>
  </si>
  <si>
    <t>1-(fm+fo yields)</t>
  </si>
  <si>
    <t>Published value</t>
  </si>
  <si>
    <t>Reference</t>
  </si>
  <si>
    <t>Comments</t>
  </si>
  <si>
    <t>http://dr.lib.sjp.ac.lk/bitstream/handle/123456789/1012/Nutritional%20evaluation%20%20in%20five%20species%20of%20tuna.pdf?sequence=1&amp;isAllowed=y</t>
  </si>
  <si>
    <t>Value from white flesh</t>
  </si>
  <si>
    <t>https://ift.onlinelibrary.wiley.com/doi/epdf/10.1111/j.1365-2621.1986.tb11121.x</t>
  </si>
  <si>
    <t xml:space="preserve">Mean of fall and spring values </t>
  </si>
  <si>
    <t>https://link.springer.com/article/10.1007/s13197-016-2462-y</t>
  </si>
  <si>
    <t>Median value of three batches</t>
  </si>
  <si>
    <t>https://www.sciencedirect.com/science/article/pii/S0308814604007769</t>
  </si>
  <si>
    <t>https://cdnsciencepub.com/doi/pdf/10.1139/f75-097</t>
  </si>
  <si>
    <t>https://www.sciencedirect.com/science/article/pii/S1878450X20301542</t>
  </si>
  <si>
    <t>https://ift.onlinelibrary.wiley.com/doi/epdf/10.1111/j.1365-2621.1989.tb05936.x</t>
  </si>
  <si>
    <t>Derived from mehaden mince</t>
  </si>
  <si>
    <t>https://www.tandfonline.com/doi/full/10.1080/10498850.2012.762705</t>
  </si>
  <si>
    <t>Mean of fall and winter values</t>
  </si>
  <si>
    <t>FMFO prices from Kok et al 2019</t>
  </si>
  <si>
    <t>year</t>
  </si>
  <si>
    <t>fm</t>
  </si>
  <si>
    <t>fo</t>
  </si>
  <si>
    <t>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</si>
</sst>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rgb="FF000000"/>
      <name val="Calibri"/>
      <family val="2"/>
    </font>
    <font>
      <sz val="12"/>
      <color rgb="FF000000"/>
      <name val="Calibri"/>
      <family val="2"/>
    </font>
    <font>
      <sz val="11"/>
      <color rgb="FF000000"/>
      <name val="Calibri"/>
      <charset val="1"/>
    </font>
    <font>
      <u/>
      <sz val="11"/>
      <color theme="10"/>
      <name val="Calibri"/>
      <family val="2"/>
      <scheme val="minor"/>
    </font>
    <font>
      <b/>
      <sz val="12"/>
      <color rgb="FF000000"/>
      <name val="Calibri"/>
      <family val="2"/>
    </font>
  </fonts>
  <fills count="2">
    <fill>
      <patternFill patternType="none"/>
    </fill>
    <fill>
      <patternFill patternType="gray125"/>
    </fill>
  </fills>
  <borders count="3">
    <border>
      <left/>
      <right/>
      <top/>
      <bottom/>
      <diagonal/>
    </border>
    <border>
      <left/>
      <right/>
      <top style="thick">
        <color indexed="64"/>
      </top>
      <bottom style="medium">
        <color indexed="64"/>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1" fillId="0" borderId="1" xfId="0" applyFont="1" applyBorder="1"/>
    <xf numFmtId="2" fontId="1" fillId="0" borderId="1" xfId="0" applyNumberFormat="1" applyFont="1" applyBorder="1"/>
    <xf numFmtId="0" fontId="1" fillId="0" borderId="0" xfId="0" applyFont="1"/>
    <xf numFmtId="2" fontId="1" fillId="0" borderId="0" xfId="0" applyNumberFormat="1" applyFont="1"/>
    <xf numFmtId="0" fontId="1" fillId="0" borderId="2" xfId="0" applyFont="1" applyBorder="1"/>
    <xf numFmtId="2" fontId="1" fillId="0" borderId="2" xfId="0" applyNumberFormat="1" applyFont="1" applyBorder="1" applyAlignment="1">
      <alignment wrapText="1"/>
    </xf>
    <xf numFmtId="2" fontId="1" fillId="0" borderId="2" xfId="0" applyNumberFormat="1" applyFont="1" applyBorder="1"/>
    <xf numFmtId="0" fontId="2" fillId="0" borderId="0" xfId="0" applyFont="1"/>
    <xf numFmtId="0" fontId="3" fillId="0" borderId="0" xfId="0" applyFont="1"/>
    <xf numFmtId="0" fontId="4" fillId="0" borderId="0" xfId="1"/>
    <xf numFmtId="0" fontId="1" fillId="0" borderId="0" xfId="0" applyFont="1" applyAlignment="1">
      <alignment wrapText="1"/>
    </xf>
    <xf numFmtId="2" fontId="0" fillId="0" borderId="0" xfId="0" applyNumberFormat="1"/>
    <xf numFmtId="0" fontId="5" fillId="0" borderId="0" xfId="0" applyFont="1"/>
    <xf numFmtId="49" fontId="1" fillId="0" borderId="0" xfId="0" applyNumberFormat="1" applyFont="1"/>
    <xf numFmtId="2" fontId="1"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Richard Cottrell" id="{94FCA839-C81B-49D3-8977-B073215A92CC}" userId="S::richardstuart.cottrell@utas.edu.au::b0c35851-29f4-439d-877a-e77cf24821b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 dT="2023-06-06T05:28:36.01" personId="{94FCA839-C81B-49D3-8977-B073215A92CC}" id="{33B46C54-30F7-4A45-8CA9-A6E18FA57372}">
    <text xml:space="preserve">Gross energy of edible portion is impossible to find per species but given that fillet can yield both FM and FO if processed, the weighted mean of fm and fo energy content is used using the species yields (adjusted to dry matter) as weights </text>
  </threadedComment>
  <threadedComment ref="O1" dT="2023-06-06T05:38:25.45" personId="{94FCA839-C81B-49D3-8977-B073215A92CC}" id="{2E173F60-4AD8-43A2-B3C1-4C1CB9232F94}">
    <text>This is the embodied fish from co and byproducts</text>
  </threadedComment>
  <threadedComment ref="P1" dT="2023-06-06T05:39:01.98" personId="{94FCA839-C81B-49D3-8977-B073215A92CC}" id="{73BAED9D-0BD8-406E-92F7-FBF72D22D51F}">
    <text>This is the embodied by product from by products (fmfo)</text>
  </threadedComment>
  <threadedComment ref="N2" dT="2023-06-16T02:38:47.39" personId="{94FCA839-C81B-49D3-8977-B073215A92CC}" id="{FD5177C7-AC96-403F-8707-E4589BC69CA2}">
    <text>http://www.regional.org.au/au/asssi/supersoil2004/s7/oral/1662_knuckeyi.htm#:~:text=Some%20of%20this%20fish%20waste,cost%20to%20the%20seafood%20industry.</text>
  </threadedComment>
</ThreadedComments>
</file>

<file path=xl/threadedComments/threadedComment2.xml><?xml version="1.0" encoding="utf-8"?>
<ThreadedComments xmlns="http://schemas.microsoft.com/office/spreadsheetml/2018/threadedcomments" xmlns:x="http://schemas.openxmlformats.org/spreadsheetml/2006/main">
  <threadedComment ref="J1" dT="2023-06-06T05:28:36.01" personId="{94FCA839-C81B-49D3-8977-B073215A92CC}" id="{CD6AB80B-34EE-429A-B2DF-FC8797F3F945}">
    <text xml:space="preserve">Gross energy of edible portion is impossible to find per species but given that fillet can yield both FM and FO if processed, the weighted mean of fm and fo energy content is used using the species yields (adjusted to dry matter) as weights </text>
  </threadedComment>
  <threadedComment ref="L1" dT="2023-06-06T05:38:25.45" personId="{94FCA839-C81B-49D3-8977-B073215A92CC}" id="{6C990C80-7BBB-4D6D-A152-479049D8D7C6}">
    <text>This is the embodied fish from co and byproducts</text>
  </threadedComment>
  <threadedComment ref="M1" dT="2023-06-06T05:39:01.98" personId="{94FCA839-C81B-49D3-8977-B073215A92CC}" id="{2BF6717A-EC7A-44D8-876D-5C52D206FEFB}">
    <text>This is the embodied by product from by products (fmfo)</text>
  </threadedComment>
  <threadedComment ref="K2" dT="2023-06-16T02:38:47.39" personId="{94FCA839-C81B-49D3-8977-B073215A92CC}" id="{283A285B-4D2E-483F-908D-DB155105EBA3}">
    <text>http://www.regional.org.au/au/asssi/supersoil2004/s7/oral/1662_knuckeyi.htm#:~:text=Some%20of%20this%20fish%20waste,cost%20to%20the%20seafood%20industry.</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grocentre.is/static/gro/publication/329/document/britney16prf.pdf" TargetMode="External"/><Relationship Id="rId18" Type="http://schemas.openxmlformats.org/officeDocument/2006/relationships/hyperlink" Target="https://www.grocentre.is/static/gro/publication/329/document/britney16prf.pdf" TargetMode="External"/><Relationship Id="rId26" Type="http://schemas.openxmlformats.org/officeDocument/2006/relationships/hyperlink" Target="https://www.fao.org/3/T0219E/T0219E03.htm" TargetMode="External"/><Relationship Id="rId39" Type="http://schemas.openxmlformats.org/officeDocument/2006/relationships/hyperlink" Target="https://link.springer.com/article/10.1007/s13197-016-2462-y" TargetMode="External"/><Relationship Id="rId21" Type="http://schemas.openxmlformats.org/officeDocument/2006/relationships/hyperlink" Target="https://www.fao.org/3/T0219E/T0219E05.htm" TargetMode="External"/><Relationship Id="rId34" Type="http://schemas.openxmlformats.org/officeDocument/2006/relationships/hyperlink" Target="https://www.researchgate.net/publication/276120546_COMPARATIVE_STUDY_OF_SALTING_PROCEDURES_FOR_SALTED_DRIED_HERRING_Clupea_harengus" TargetMode="External"/><Relationship Id="rId42" Type="http://schemas.openxmlformats.org/officeDocument/2006/relationships/hyperlink" Target="https://www.sciencedirect.com/science/article/pii/S1878450X20301542" TargetMode="External"/><Relationship Id="rId47" Type="http://schemas.openxmlformats.org/officeDocument/2006/relationships/hyperlink" Target="https://www.fao.org/3/T0219E/T0219E03.htm" TargetMode="External"/><Relationship Id="rId50" Type="http://schemas.openxmlformats.org/officeDocument/2006/relationships/comments" Target="../comments1.xml"/><Relationship Id="rId7" Type="http://schemas.openxmlformats.org/officeDocument/2006/relationships/hyperlink" Target="https://www.fao.org/3/T0219E/T0219E03.htm" TargetMode="External"/><Relationship Id="rId2" Type="http://schemas.openxmlformats.org/officeDocument/2006/relationships/hyperlink" Target="https://www.fao.org/3/T0219E/T0219E05.htm" TargetMode="External"/><Relationship Id="rId16" Type="http://schemas.openxmlformats.org/officeDocument/2006/relationships/hyperlink" Target="https://www.grocentre.is/static/gro/publication/329/document/britney16prf.pdf" TargetMode="External"/><Relationship Id="rId29" Type="http://schemas.openxmlformats.org/officeDocument/2006/relationships/hyperlink" Target="https://www.fao.org/3/T0219E/T0219E03.htm" TargetMode="External"/><Relationship Id="rId11" Type="http://schemas.openxmlformats.org/officeDocument/2006/relationships/hyperlink" Target="https://www.fao.org/3/T0219E/T0219E03.htm" TargetMode="External"/><Relationship Id="rId24" Type="http://schemas.openxmlformats.org/officeDocument/2006/relationships/hyperlink" Target="https://www.fao.org/3/T0219E/T0219E05.htm" TargetMode="External"/><Relationship Id="rId32" Type="http://schemas.openxmlformats.org/officeDocument/2006/relationships/hyperlink" Target="https://www.feedtables.com/content/fish-oil-menhaden" TargetMode="External"/><Relationship Id="rId37" Type="http://schemas.openxmlformats.org/officeDocument/2006/relationships/hyperlink" Target="http://dr.lib.sjp.ac.lk/bitstream/handle/123456789/1012/Nutritional%20evaluation%20%20in%20five%20species%20of%20tuna.pdf?sequence=1&amp;isAllowed=y" TargetMode="External"/><Relationship Id="rId40" Type="http://schemas.openxmlformats.org/officeDocument/2006/relationships/hyperlink" Target="https://www.sciencedirect.com/science/article/pii/S0308814604007769" TargetMode="External"/><Relationship Id="rId45" Type="http://schemas.openxmlformats.org/officeDocument/2006/relationships/hyperlink" Target="http://dr.lib.sjp.ac.lk/bitstream/handle/123456789/1012/Nutritional%20evaluation%20%20in%20five%20species%20of%20tuna.pdf?sequence=1&amp;isAllowed=y" TargetMode="External"/><Relationship Id="rId5" Type="http://schemas.openxmlformats.org/officeDocument/2006/relationships/hyperlink" Target="https://www.fao.org/3/T0219E/T0219E05.htm" TargetMode="External"/><Relationship Id="rId15" Type="http://schemas.openxmlformats.org/officeDocument/2006/relationships/hyperlink" Target="https://www.grocentre.is/static/gro/publication/329/document/britney16prf.pdf" TargetMode="External"/><Relationship Id="rId23" Type="http://schemas.openxmlformats.org/officeDocument/2006/relationships/hyperlink" Target="https://www.fao.org/3/T0219E/T0219E03.htm" TargetMode="External"/><Relationship Id="rId28" Type="http://schemas.openxmlformats.org/officeDocument/2006/relationships/hyperlink" Target="https://www.fao.org/3/T0219E/T0219E04.htm" TargetMode="External"/><Relationship Id="rId36" Type="http://schemas.openxmlformats.org/officeDocument/2006/relationships/hyperlink" Target="https://www.researchgate.net/publication/276120546_COMPARATIVE_STUDY_OF_SALTING_PROCEDURES_FOR_SALTED_DRIED_HERRING_Clupea_harengus" TargetMode="External"/><Relationship Id="rId49" Type="http://schemas.openxmlformats.org/officeDocument/2006/relationships/vmlDrawing" Target="../drawings/vmlDrawing1.vml"/><Relationship Id="rId10" Type="http://schemas.openxmlformats.org/officeDocument/2006/relationships/hyperlink" Target="https://www.fao.org/3/T0219E/T0219E03.htm" TargetMode="External"/><Relationship Id="rId19" Type="http://schemas.openxmlformats.org/officeDocument/2006/relationships/hyperlink" Target="https://www.fao.org/3/T0219E/T0219E03.htm" TargetMode="External"/><Relationship Id="rId31" Type="http://schemas.openxmlformats.org/officeDocument/2006/relationships/hyperlink" Target="https://www.feedtables.com/content/fish-oil-anchovy" TargetMode="External"/><Relationship Id="rId44" Type="http://schemas.openxmlformats.org/officeDocument/2006/relationships/hyperlink" Target="https://www.tandfonline.com/doi/full/10.1080/10498850.2012.762705" TargetMode="External"/><Relationship Id="rId4" Type="http://schemas.openxmlformats.org/officeDocument/2006/relationships/hyperlink" Target="https://www.fao.org/3/T0219E/T0219E03.htm" TargetMode="External"/><Relationship Id="rId9" Type="http://schemas.openxmlformats.org/officeDocument/2006/relationships/hyperlink" Target="https://www.fao.org/3/T0219E/T0219E03.htm" TargetMode="External"/><Relationship Id="rId14" Type="http://schemas.openxmlformats.org/officeDocument/2006/relationships/hyperlink" Target="https://www.grocentre.is/static/gro/publication/329/document/britney16prf.pdf" TargetMode="External"/><Relationship Id="rId22" Type="http://schemas.openxmlformats.org/officeDocument/2006/relationships/hyperlink" Target="https://www.fao.org/3/T0219E/T0219E03.htm" TargetMode="External"/><Relationship Id="rId27" Type="http://schemas.openxmlformats.org/officeDocument/2006/relationships/hyperlink" Target="https://www.fao.org/3/T0219E/T0219E05.htm" TargetMode="External"/><Relationship Id="rId30" Type="http://schemas.openxmlformats.org/officeDocument/2006/relationships/hyperlink" Target="https://www.fao.org/3/T0219E/T0219E03.htm" TargetMode="External"/><Relationship Id="rId35" Type="http://schemas.openxmlformats.org/officeDocument/2006/relationships/hyperlink" Target="https://www.researchgate.net/publication/276120546_COMPARATIVE_STUDY_OF_SALTING_PROCEDURES_FOR_SALTED_DRIED_HERRING_Clupea_harengus" TargetMode="External"/><Relationship Id="rId43" Type="http://schemas.openxmlformats.org/officeDocument/2006/relationships/hyperlink" Target="https://ift.onlinelibrary.wiley.com/doi/epdf/10.1111/j.1365-2621.1989.tb05936.x" TargetMode="External"/><Relationship Id="rId48" Type="http://schemas.openxmlformats.org/officeDocument/2006/relationships/hyperlink" Target="https://www.fao.org/3/T0219E/T0219E03.htm" TargetMode="External"/><Relationship Id="rId8" Type="http://schemas.openxmlformats.org/officeDocument/2006/relationships/hyperlink" Target="https://www.fao.org/3/T0219E/T0219E03.htm" TargetMode="External"/><Relationship Id="rId51" Type="http://schemas.microsoft.com/office/2017/10/relationships/threadedComment" Target="../threadedComments/threadedComment1.xml"/><Relationship Id="rId3" Type="http://schemas.openxmlformats.org/officeDocument/2006/relationships/hyperlink" Target="https://www.fao.org/3/T0219E/T0219E03.htm" TargetMode="External"/><Relationship Id="rId12" Type="http://schemas.openxmlformats.org/officeDocument/2006/relationships/hyperlink" Target="https://www.fao.org/3/T0219E/T0219E04.htm" TargetMode="External"/><Relationship Id="rId17" Type="http://schemas.openxmlformats.org/officeDocument/2006/relationships/hyperlink" Target="https://www.grocentre.is/static/gro/publication/329/document/britney16prf.pdf" TargetMode="External"/><Relationship Id="rId25" Type="http://schemas.openxmlformats.org/officeDocument/2006/relationships/hyperlink" Target="https://www.fao.org/3/T0219E/T0219E03.htm" TargetMode="External"/><Relationship Id="rId33" Type="http://schemas.openxmlformats.org/officeDocument/2006/relationships/hyperlink" Target="https://www.feedtables.com/content/fish-oil-sardine" TargetMode="External"/><Relationship Id="rId38" Type="http://schemas.openxmlformats.org/officeDocument/2006/relationships/hyperlink" Target="https://ift.onlinelibrary.wiley.com/doi/epdf/10.1111/j.1365-2621.1986.tb11121.x" TargetMode="External"/><Relationship Id="rId46" Type="http://schemas.openxmlformats.org/officeDocument/2006/relationships/hyperlink" Target="https://www.fao.org/3/T0219E/T0219E03.htm" TargetMode="External"/><Relationship Id="rId20" Type="http://schemas.openxmlformats.org/officeDocument/2006/relationships/hyperlink" Target="https://www.fao.org/3/T0219E/T0219E04.htm" TargetMode="External"/><Relationship Id="rId41" Type="http://schemas.openxmlformats.org/officeDocument/2006/relationships/hyperlink" Target="https://cdnsciencepub.com/doi/pdf/10.1139/f75-097" TargetMode="External"/><Relationship Id="rId1" Type="http://schemas.openxmlformats.org/officeDocument/2006/relationships/hyperlink" Target="https://www.fao.org/3/T0219E/T0219E04.htm" TargetMode="External"/><Relationship Id="rId6" Type="http://schemas.openxmlformats.org/officeDocument/2006/relationships/hyperlink" Target="https://www.fao.org/3/T0219E/T0219E05.htm" TargetMode="Externa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5"/>
  <sheetViews>
    <sheetView workbookViewId="0">
      <pane xSplit="1" topLeftCell="B1" activePane="topRight" state="frozen"/>
      <selection pane="topRight" activeCell="Q37" sqref="Q37"/>
    </sheetView>
  </sheetViews>
  <sheetFormatPr defaultRowHeight="15"/>
  <cols>
    <col min="1" max="1" width="40.85546875" bestFit="1" customWidth="1"/>
    <col min="2" max="2" width="13.85546875" bestFit="1" customWidth="1"/>
    <col min="3" max="3" width="12.7109375" bestFit="1" customWidth="1"/>
    <col min="4" max="4" width="12.7109375" customWidth="1"/>
    <col min="5" max="5" width="14.28515625" bestFit="1" customWidth="1"/>
    <col min="6" max="6" width="14.42578125" bestFit="1" customWidth="1"/>
    <col min="7" max="7" width="23.7109375" bestFit="1" customWidth="1"/>
    <col min="8" max="8" width="15.28515625" customWidth="1"/>
    <col min="9" max="9" width="18.28515625" bestFit="1" customWidth="1"/>
    <col min="10" max="10" width="19.42578125" bestFit="1" customWidth="1"/>
    <col min="11" max="11" width="19.42578125" customWidth="1"/>
    <col min="12" max="13" width="12.7109375" customWidth="1"/>
    <col min="14" max="14" width="16.140625" customWidth="1"/>
    <col min="15" max="15" width="24.5703125" customWidth="1"/>
    <col min="16" max="16" width="21.140625" customWidth="1"/>
    <col min="17" max="17" width="20.5703125" bestFit="1" customWidth="1"/>
    <col min="18" max="18" width="23.7109375" bestFit="1" customWidth="1"/>
    <col min="19" max="23" width="20.5703125" customWidth="1"/>
    <col min="24" max="24" width="23.5703125" bestFit="1" customWidth="1"/>
    <col min="25" max="25" width="23.5703125" customWidth="1"/>
    <col min="26" max="26" width="38.85546875" customWidth="1"/>
    <col min="28" max="28" width="16.7109375" customWidth="1"/>
  </cols>
  <sheetData>
    <row r="1" spans="1:29">
      <c r="A1" s="1" t="s">
        <v>0</v>
      </c>
      <c r="B1" s="2" t="s">
        <v>1</v>
      </c>
      <c r="C1" s="2" t="s">
        <v>2</v>
      </c>
      <c r="D1" s="2"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t="s">
        <v>23</v>
      </c>
      <c r="Y1" t="s">
        <v>24</v>
      </c>
      <c r="Z1" t="s">
        <v>25</v>
      </c>
      <c r="AA1" t="s">
        <v>26</v>
      </c>
      <c r="AB1" t="s">
        <v>11</v>
      </c>
      <c r="AC1" t="s">
        <v>12</v>
      </c>
    </row>
    <row r="2" spans="1:29">
      <c r="A2" s="3" t="s">
        <v>27</v>
      </c>
      <c r="B2" s="4">
        <v>0.2</v>
      </c>
      <c r="C2" s="4">
        <v>0.12</v>
      </c>
      <c r="D2" s="4">
        <v>0.39</v>
      </c>
      <c r="E2" s="4">
        <f>1-D2</f>
        <v>0.61</v>
      </c>
      <c r="F2" s="3" t="s">
        <v>28</v>
      </c>
      <c r="G2" s="4">
        <f>1-(B2+C2)</f>
        <v>0.67999999999999994</v>
      </c>
      <c r="H2" s="3">
        <f>B2/(1-G2)</f>
        <v>0.62499999999999989</v>
      </c>
      <c r="I2" s="3">
        <v>22.1</v>
      </c>
      <c r="J2" s="3">
        <f>(H2*I2)+(H3*I3)/(H2+H3)</f>
        <v>28.549999999999997</v>
      </c>
      <c r="K2" s="3">
        <f>J2</f>
        <v>28.549999999999997</v>
      </c>
      <c r="L2" s="3">
        <v>600</v>
      </c>
      <c r="M2" s="3">
        <v>1457.08</v>
      </c>
      <c r="N2" s="3">
        <f>150</f>
        <v>150</v>
      </c>
      <c r="O2" s="4">
        <f>E2/(D2+E2)</f>
        <v>0.61</v>
      </c>
      <c r="P2" s="11">
        <f>(B2/(B2+C2))/B2</f>
        <v>3.125</v>
      </c>
      <c r="Q2" s="11">
        <f>O2*P2</f>
        <v>1.90625</v>
      </c>
      <c r="R2" s="15">
        <f>(E2*J2)/SUM((D2*J2),(E2*J2))</f>
        <v>0.61</v>
      </c>
      <c r="S2" s="11">
        <f>(B2*I2)/SUM((B2*I2), (C2*I3))/B2</f>
        <v>2.4190017513134854</v>
      </c>
      <c r="T2" s="11">
        <f>R2*S2</f>
        <v>1.4755910683012261</v>
      </c>
      <c r="U2" s="11">
        <f>(E2*N2)/SUM((D2*L2),(E2*N2))</f>
        <v>0.28110599078341014</v>
      </c>
      <c r="V2" s="11">
        <f>(B2*M2)/SUM((B2*M2),(C2*M3))/B2</f>
        <v>2.9912603333440084</v>
      </c>
      <c r="W2" s="11">
        <f>V2*U2</f>
        <v>0.84086119969578121</v>
      </c>
      <c r="X2" s="10" t="s">
        <v>29</v>
      </c>
      <c r="Y2" s="10" t="s">
        <v>30</v>
      </c>
      <c r="Z2" s="10" t="s">
        <v>30</v>
      </c>
      <c r="AA2" s="10" t="s">
        <v>31</v>
      </c>
      <c r="AB2" s="10"/>
    </row>
    <row r="3" spans="1:29" ht="18.75" customHeight="1">
      <c r="A3" s="3" t="s">
        <v>27</v>
      </c>
      <c r="B3" s="4">
        <v>0.2</v>
      </c>
      <c r="C3" s="4">
        <v>0.12</v>
      </c>
      <c r="D3" s="4">
        <v>0.39</v>
      </c>
      <c r="E3" s="4">
        <f t="shared" ref="E3:E31" si="0">1-D3</f>
        <v>0.61</v>
      </c>
      <c r="F3" s="3" t="s">
        <v>32</v>
      </c>
      <c r="G3" s="4">
        <f t="shared" ref="G3:G31" si="1">1-(B3+C3)</f>
        <v>0.67999999999999994</v>
      </c>
      <c r="H3" s="3">
        <f>C3/(1-G3)</f>
        <v>0.37499999999999989</v>
      </c>
      <c r="I3" s="3">
        <v>39.299999999999997</v>
      </c>
      <c r="J3" s="3">
        <f>(H2*I2)+(H3*I3)/(H2+H3)</f>
        <v>28.549999999999997</v>
      </c>
      <c r="K3" s="3">
        <f t="shared" ref="K3:K32" si="2">J3</f>
        <v>28.549999999999997</v>
      </c>
      <c r="L3" s="3">
        <v>600</v>
      </c>
      <c r="M3" s="3">
        <v>1630.8033333333333</v>
      </c>
      <c r="N3" s="3">
        <f>150</f>
        <v>150</v>
      </c>
      <c r="O3" s="4">
        <f t="shared" ref="O3:O31" si="3">E3/(D3+E3)</f>
        <v>0.61</v>
      </c>
      <c r="P3" s="11">
        <f>(C3/(C3+B3))/C3</f>
        <v>3.125</v>
      </c>
      <c r="Q3" s="11">
        <f t="shared" ref="Q3:Q31" si="4">O3*P3</f>
        <v>1.90625</v>
      </c>
      <c r="R3" s="15">
        <f>(E3*J3)/SUM((D3*J3),(E3*J3))</f>
        <v>0.61</v>
      </c>
      <c r="S3" s="11">
        <f>(C3*I3)/SUM((B3*I2),(C3*I3))/C3</f>
        <v>4.3016637478108581</v>
      </c>
      <c r="T3" s="11">
        <f t="shared" ref="T3:T31" si="5">R3*S3</f>
        <v>2.6240148861646233</v>
      </c>
      <c r="U3" s="11">
        <f>(E3*N3)/SUM((D3*L3),(E3*N3))</f>
        <v>0.28110599078341014</v>
      </c>
      <c r="V3" s="11">
        <f>(C3*M3)/SUM((C3*M3),(B3*M2))/C3</f>
        <v>3.3478994444266528</v>
      </c>
      <c r="W3" s="11">
        <f t="shared" ref="W3:W32" si="6">V3*U3</f>
        <v>0.94111459036878264</v>
      </c>
      <c r="X3" s="10" t="s">
        <v>29</v>
      </c>
      <c r="Y3" s="10" t="s">
        <v>30</v>
      </c>
      <c r="Z3" s="10" t="s">
        <v>33</v>
      </c>
      <c r="AA3" s="10" t="s">
        <v>31</v>
      </c>
      <c r="AB3" s="10"/>
    </row>
    <row r="4" spans="1:29">
      <c r="A4" s="9" t="s">
        <v>34</v>
      </c>
      <c r="B4" s="4">
        <v>0.23</v>
      </c>
      <c r="C4" s="4">
        <v>0.18</v>
      </c>
      <c r="D4" s="4">
        <v>0.62</v>
      </c>
      <c r="E4" s="4">
        <f t="shared" si="0"/>
        <v>0.38</v>
      </c>
      <c r="F4" s="3" t="s">
        <v>28</v>
      </c>
      <c r="G4" s="4">
        <f t="shared" si="1"/>
        <v>0.59</v>
      </c>
      <c r="H4" s="3">
        <f>B4/(1-G4)</f>
        <v>0.5609756097560975</v>
      </c>
      <c r="I4" s="3">
        <v>19</v>
      </c>
      <c r="J4" s="3">
        <f>(H4*I4)+(H5*I5)/(H4+H5)</f>
        <v>27.912195121951221</v>
      </c>
      <c r="K4" s="3">
        <f t="shared" si="2"/>
        <v>27.912195121951221</v>
      </c>
      <c r="L4" s="3">
        <v>600</v>
      </c>
      <c r="M4" s="3">
        <v>1457.08</v>
      </c>
      <c r="N4" s="3">
        <f>150</f>
        <v>150</v>
      </c>
      <c r="O4" s="4">
        <f t="shared" si="3"/>
        <v>0.38</v>
      </c>
      <c r="P4" s="11">
        <f>(B4/(B4+C4))/B4</f>
        <v>2.4390243902439019</v>
      </c>
      <c r="Q4" s="11">
        <f t="shared" si="4"/>
        <v>0.92682926829268275</v>
      </c>
      <c r="R4" s="15">
        <f>(E4*J4)/SUM((D4*J4),(E4*J4))</f>
        <v>0.38</v>
      </c>
      <c r="S4" s="11">
        <f>(B4*I4)/SUM((B4*I4), (C4*I5))/B4</f>
        <v>1.660258650821391</v>
      </c>
      <c r="T4" s="11">
        <f t="shared" si="5"/>
        <v>0.6308982873121286</v>
      </c>
      <c r="U4" s="11">
        <f t="shared" ref="U3:U32" si="7">(E4*N4)/SUM((D4*L4),(E4*N4))</f>
        <v>0.13286713286713286</v>
      </c>
      <c r="V4" s="11">
        <f>(B4*M4)/SUM((B4*M4),(C4*M5))/B4</f>
        <v>2.3177072977525679</v>
      </c>
      <c r="W4" s="11">
        <f t="shared" si="6"/>
        <v>0.30794712347761394</v>
      </c>
      <c r="X4" s="10" t="s">
        <v>35</v>
      </c>
      <c r="Y4" s="10" t="s">
        <v>36</v>
      </c>
      <c r="Z4" t="s">
        <v>37</v>
      </c>
    </row>
    <row r="5" spans="1:29">
      <c r="A5" s="9" t="s">
        <v>34</v>
      </c>
      <c r="B5" s="4">
        <v>0.23</v>
      </c>
      <c r="C5" s="4">
        <v>0.18</v>
      </c>
      <c r="D5" s="4">
        <v>0.62</v>
      </c>
      <c r="E5" s="4">
        <f t="shared" si="0"/>
        <v>0.38</v>
      </c>
      <c r="F5" s="3" t="s">
        <v>32</v>
      </c>
      <c r="G5" s="4">
        <f t="shared" si="1"/>
        <v>0.59</v>
      </c>
      <c r="H5" s="3">
        <f>C5/(1-G5)</f>
        <v>0.43902439024390238</v>
      </c>
      <c r="I5" s="3">
        <v>39.299999999999997</v>
      </c>
      <c r="J5" s="3">
        <f>(H4*I4)+(H5*I5)/(H4+H5)</f>
        <v>27.912195121951221</v>
      </c>
      <c r="K5" s="3">
        <f t="shared" si="2"/>
        <v>27.912195121951221</v>
      </c>
      <c r="L5" s="3">
        <v>600</v>
      </c>
      <c r="M5" s="3">
        <v>1630.8033333333333</v>
      </c>
      <c r="N5" s="3">
        <f>150</f>
        <v>150</v>
      </c>
      <c r="O5" s="4">
        <f t="shared" si="3"/>
        <v>0.38</v>
      </c>
      <c r="P5" s="11">
        <f>(C5/(C5+B5))/C5</f>
        <v>2.4390243902439024</v>
      </c>
      <c r="Q5" s="11">
        <f t="shared" si="4"/>
        <v>0.92682926829268286</v>
      </c>
      <c r="R5" s="15">
        <f>(E5*J5)/SUM((D5*J5),(E5*J5))</f>
        <v>0.38</v>
      </c>
      <c r="S5" s="11">
        <f>(C5*I5)/SUM((B5*I4),(C5*I5))/C5</f>
        <v>3.4341139461726669</v>
      </c>
      <c r="T5" s="11">
        <f t="shared" si="5"/>
        <v>1.3049632995456135</v>
      </c>
      <c r="U5" s="11">
        <f t="shared" si="7"/>
        <v>0.13286713286713286</v>
      </c>
      <c r="V5" s="11">
        <f>(C5*M5)/SUM((C5*M5),(B5*M4))/C5</f>
        <v>2.5940406750939413</v>
      </c>
      <c r="W5" s="11">
        <f t="shared" si="6"/>
        <v>0.34466274704045374</v>
      </c>
      <c r="X5" s="10" t="s">
        <v>35</v>
      </c>
      <c r="Y5" s="10" t="s">
        <v>36</v>
      </c>
      <c r="Z5" s="10" t="s">
        <v>38</v>
      </c>
    </row>
    <row r="6" spans="1:29">
      <c r="A6" s="3" t="s">
        <v>39</v>
      </c>
      <c r="B6" s="4">
        <v>0.24</v>
      </c>
      <c r="C6" s="4">
        <v>0.02</v>
      </c>
      <c r="D6" s="4">
        <v>0.62</v>
      </c>
      <c r="E6" s="4">
        <f t="shared" si="0"/>
        <v>0.38</v>
      </c>
      <c r="F6" s="3" t="s">
        <v>28</v>
      </c>
      <c r="G6" s="4">
        <f t="shared" si="1"/>
        <v>0.74</v>
      </c>
      <c r="H6" s="3">
        <f>B6/(1-G6)</f>
        <v>0.92307692307692302</v>
      </c>
      <c r="I6" s="3">
        <v>20</v>
      </c>
      <c r="J6" s="3">
        <f>(H6*I6)+(H7*I7)/(H6+H7)</f>
        <v>21.484615384615381</v>
      </c>
      <c r="K6" s="3">
        <f t="shared" si="2"/>
        <v>21.484615384615381</v>
      </c>
      <c r="L6" s="3">
        <v>1500</v>
      </c>
      <c r="M6" s="3">
        <v>1457.08</v>
      </c>
      <c r="N6" s="3">
        <f>150</f>
        <v>150</v>
      </c>
      <c r="O6" s="4">
        <f t="shared" si="3"/>
        <v>0.38</v>
      </c>
      <c r="P6" s="11">
        <f>(B6/(B6+C6))/B6</f>
        <v>3.8461538461538463</v>
      </c>
      <c r="Q6" s="11">
        <f t="shared" si="4"/>
        <v>1.4615384615384617</v>
      </c>
      <c r="R6" s="15">
        <f>(E6*J6)/SUM((D6*J6),(E6*J6))</f>
        <v>0.38</v>
      </c>
      <c r="S6" s="11">
        <f>(B6*I6)/SUM((B6*I6), (C6*I7))/B6</f>
        <v>3.5803795202291449</v>
      </c>
      <c r="T6" s="11">
        <f t="shared" si="5"/>
        <v>1.360544217687075</v>
      </c>
      <c r="U6" s="11">
        <f t="shared" si="7"/>
        <v>5.7750759878419454E-2</v>
      </c>
      <c r="V6" s="11">
        <f>(B6*M6)/SUM((B6*M6),(C6*M7))/B6</f>
        <v>3.8112001456389661</v>
      </c>
      <c r="W6" s="11">
        <f t="shared" si="6"/>
        <v>0.2200997044593932</v>
      </c>
      <c r="X6" s="10" t="s">
        <v>40</v>
      </c>
      <c r="Y6" s="10" t="s">
        <v>41</v>
      </c>
    </row>
    <row r="7" spans="1:29">
      <c r="A7" s="3" t="s">
        <v>39</v>
      </c>
      <c r="B7" s="4">
        <v>0.24</v>
      </c>
      <c r="C7" s="4">
        <v>0.02</v>
      </c>
      <c r="D7" s="4">
        <v>0.62</v>
      </c>
      <c r="E7" s="4">
        <f t="shared" si="0"/>
        <v>0.38</v>
      </c>
      <c r="F7" s="3" t="s">
        <v>32</v>
      </c>
      <c r="G7" s="4">
        <f t="shared" si="1"/>
        <v>0.74</v>
      </c>
      <c r="H7" s="3">
        <f>C7/(1-G7)</f>
        <v>7.6923076923076927E-2</v>
      </c>
      <c r="I7" s="3">
        <v>39.299999999999997</v>
      </c>
      <c r="J7" s="3">
        <f>(H6*I6)+(H7*I7)/(H6+H7)</f>
        <v>21.484615384615381</v>
      </c>
      <c r="K7" s="3">
        <f t="shared" si="2"/>
        <v>21.484615384615381</v>
      </c>
      <c r="L7" s="3">
        <v>1500</v>
      </c>
      <c r="M7" s="3">
        <v>1630.8033333333333</v>
      </c>
      <c r="N7" s="3">
        <f>150</f>
        <v>150</v>
      </c>
      <c r="O7" s="4">
        <f t="shared" si="3"/>
        <v>0.38</v>
      </c>
      <c r="P7" s="11">
        <f>(C7/(C7+B7))/C7</f>
        <v>3.8461538461538463</v>
      </c>
      <c r="Q7" s="11">
        <f t="shared" si="4"/>
        <v>1.4615384615384617</v>
      </c>
      <c r="R7" s="15">
        <f>(E7*J7)/SUM((D7*J7),(E7*J7))</f>
        <v>0.38</v>
      </c>
      <c r="S7" s="11">
        <f>(C7*I7)/SUM((B7*I6),(C7*I7))/C7</f>
        <v>7.035445757250268</v>
      </c>
      <c r="T7" s="11">
        <f t="shared" si="5"/>
        <v>2.6734693877551017</v>
      </c>
      <c r="U7" s="11">
        <f t="shared" si="7"/>
        <v>5.7750759878419454E-2</v>
      </c>
      <c r="V7" s="11">
        <f>(C7*M7)/SUM((C7*M7),(B7*M6))/C7</f>
        <v>4.2655982523324125</v>
      </c>
      <c r="W7" s="11">
        <f t="shared" si="6"/>
        <v>0.24634154040825484</v>
      </c>
      <c r="X7" s="10" t="s">
        <v>40</v>
      </c>
      <c r="Y7" s="10" t="s">
        <v>41</v>
      </c>
    </row>
    <row r="8" spans="1:29">
      <c r="A8" s="3" t="s">
        <v>42</v>
      </c>
      <c r="B8" s="4">
        <v>0.19700000000000001</v>
      </c>
      <c r="C8" s="4">
        <v>0.186</v>
      </c>
      <c r="D8" s="4">
        <v>0.61</v>
      </c>
      <c r="E8" s="4">
        <f t="shared" si="0"/>
        <v>0.39</v>
      </c>
      <c r="F8" s="3" t="s">
        <v>28</v>
      </c>
      <c r="G8" s="4">
        <f t="shared" si="1"/>
        <v>0.61699999999999999</v>
      </c>
      <c r="H8" s="3">
        <f>B8/(1-G8)</f>
        <v>0.51436031331592691</v>
      </c>
      <c r="I8" s="3">
        <v>20</v>
      </c>
      <c r="J8" s="3">
        <f>(H8*I8)+(H9*I9)/(H8+H9)</f>
        <v>29.37284595300261</v>
      </c>
      <c r="K8" s="3">
        <f t="shared" si="2"/>
        <v>29.37284595300261</v>
      </c>
      <c r="L8" s="3">
        <v>1300</v>
      </c>
      <c r="M8" s="3">
        <v>1457.08</v>
      </c>
      <c r="N8" s="3">
        <f>150</f>
        <v>150</v>
      </c>
      <c r="O8" s="4">
        <f t="shared" si="3"/>
        <v>0.39</v>
      </c>
      <c r="P8" s="11">
        <f>(B8/(B8+C8))/B8</f>
        <v>2.6109660574412534</v>
      </c>
      <c r="Q8" s="11">
        <f t="shared" si="4"/>
        <v>1.018276762402089</v>
      </c>
      <c r="R8" s="15">
        <f>(E8*J8)/SUM((D8*J8),(E8*J8))</f>
        <v>0.39</v>
      </c>
      <c r="S8" s="11">
        <f>(B8*I8)/SUM((B8*I8), (C8*I9))/B8</f>
        <v>1.7778093832779249</v>
      </c>
      <c r="T8" s="11">
        <f t="shared" si="5"/>
        <v>0.69334565947839077</v>
      </c>
      <c r="U8" s="11">
        <f t="shared" si="7"/>
        <v>6.8702290076335881E-2</v>
      </c>
      <c r="V8" s="11">
        <f>(B8*M8)/SUM((B8*M8),(C8*M9))/B8</f>
        <v>2.4680618654426922</v>
      </c>
      <c r="W8" s="11">
        <f t="shared" si="6"/>
        <v>0.16956150220598651</v>
      </c>
      <c r="X8" s="10" t="s">
        <v>43</v>
      </c>
      <c r="Y8" s="10" t="s">
        <v>30</v>
      </c>
      <c r="Z8" s="10" t="s">
        <v>30</v>
      </c>
    </row>
    <row r="9" spans="1:29">
      <c r="A9" s="3" t="s">
        <v>42</v>
      </c>
      <c r="B9" s="4">
        <v>0.19700000000000001</v>
      </c>
      <c r="C9" s="4">
        <v>0.186</v>
      </c>
      <c r="D9" s="4">
        <v>0.61</v>
      </c>
      <c r="E9" s="4">
        <f t="shared" si="0"/>
        <v>0.39</v>
      </c>
      <c r="F9" s="3" t="s">
        <v>32</v>
      </c>
      <c r="G9" s="4">
        <f t="shared" si="1"/>
        <v>0.61699999999999999</v>
      </c>
      <c r="H9" s="3">
        <f>C9/(1-G9)</f>
        <v>0.48563968668407309</v>
      </c>
      <c r="I9" s="3">
        <v>39.299999999999997</v>
      </c>
      <c r="J9" s="3">
        <f>(H8*I8)+(H9*I9)/(H8+H9)</f>
        <v>29.37284595300261</v>
      </c>
      <c r="K9" s="3">
        <f t="shared" si="2"/>
        <v>29.37284595300261</v>
      </c>
      <c r="L9" s="3">
        <v>1300</v>
      </c>
      <c r="M9" s="3">
        <v>1630.8033333333333</v>
      </c>
      <c r="N9" s="3">
        <f>150</f>
        <v>150</v>
      </c>
      <c r="O9" s="4">
        <f t="shared" si="3"/>
        <v>0.39</v>
      </c>
      <c r="P9" s="11">
        <f>(C9/(C9+B9))/C9</f>
        <v>2.610966057441253</v>
      </c>
      <c r="Q9" s="11">
        <f t="shared" si="4"/>
        <v>1.0182767624020888</v>
      </c>
      <c r="R9" s="15">
        <f>(E9*J9)/SUM((D9*J9),(E9*J9))</f>
        <v>0.39</v>
      </c>
      <c r="S9" s="11">
        <f>(C9*I9)/SUM((B9*I8),(C9*I9))/C9</f>
        <v>3.4933954381411221</v>
      </c>
      <c r="T9" s="11">
        <f t="shared" si="5"/>
        <v>1.3624242208750377</v>
      </c>
      <c r="U9" s="11">
        <f>(E9*N9)/SUM((D9*L9),(E9*N9))</f>
        <v>6.8702290076335881E-2</v>
      </c>
      <c r="V9" s="11">
        <f>(C9*M9)/SUM((C9*M9),(B9*M8))/C9</f>
        <v>2.7623215726225241</v>
      </c>
      <c r="W9" s="11">
        <f t="shared" si="6"/>
        <v>0.18977781796643295</v>
      </c>
      <c r="X9" s="10" t="s">
        <v>43</v>
      </c>
      <c r="Y9" s="10" t="s">
        <v>30</v>
      </c>
      <c r="Z9" s="10" t="s">
        <v>30</v>
      </c>
    </row>
    <row r="10" spans="1:29">
      <c r="A10" s="3" t="s">
        <v>44</v>
      </c>
      <c r="B10" s="4">
        <v>0.2</v>
      </c>
      <c r="C10" s="4">
        <v>0.02</v>
      </c>
      <c r="D10" s="4">
        <v>0.49</v>
      </c>
      <c r="E10" s="4">
        <f t="shared" si="0"/>
        <v>0.51</v>
      </c>
      <c r="F10" s="3" t="s">
        <v>28</v>
      </c>
      <c r="G10" s="4">
        <f t="shared" si="1"/>
        <v>0.78</v>
      </c>
      <c r="H10" s="3">
        <f>B10/(1-G10)</f>
        <v>0.90909090909090928</v>
      </c>
      <c r="I10" s="3">
        <v>18</v>
      </c>
      <c r="J10" s="3">
        <f>(H10*I10)+(H11*I11)/(H10+H11)</f>
        <v>19.936363636363637</v>
      </c>
      <c r="K10" s="3">
        <f t="shared" si="2"/>
        <v>19.936363636363637</v>
      </c>
      <c r="L10" s="3">
        <v>1300</v>
      </c>
      <c r="M10" s="3">
        <v>1457.08</v>
      </c>
      <c r="N10" s="3">
        <f>150</f>
        <v>150</v>
      </c>
      <c r="O10" s="4">
        <f t="shared" si="3"/>
        <v>0.51</v>
      </c>
      <c r="P10" s="11">
        <f>(B10/(B10+C10))/B10</f>
        <v>4.5454545454545459</v>
      </c>
      <c r="Q10" s="11">
        <f t="shared" si="4"/>
        <v>2.3181818181818183</v>
      </c>
      <c r="R10" s="15">
        <f>(E10*J10)/SUM((D10*J10),(E10*J10))</f>
        <v>0.51</v>
      </c>
      <c r="S10" s="11">
        <f>(B10*I10)/SUM((B10*I10), (C10*I11))/B10</f>
        <v>4.1039671682626535</v>
      </c>
      <c r="T10" s="11">
        <f t="shared" si="5"/>
        <v>2.0930232558139532</v>
      </c>
      <c r="U10" s="11">
        <f t="shared" si="7"/>
        <v>0.10721793973370708</v>
      </c>
      <c r="V10" s="11">
        <f>(B10*M10)/SUM((B10*M10),(C10*M11))/B10</f>
        <v>4.4967154485327683</v>
      </c>
      <c r="W10" s="11">
        <f t="shared" si="6"/>
        <v>0.48212856596041592</v>
      </c>
      <c r="X10" s="10" t="s">
        <v>45</v>
      </c>
      <c r="Y10" s="10" t="s">
        <v>30</v>
      </c>
      <c r="Z10" s="10" t="s">
        <v>30</v>
      </c>
    </row>
    <row r="11" spans="1:29">
      <c r="A11" s="3" t="s">
        <v>44</v>
      </c>
      <c r="B11" s="4">
        <v>0.2</v>
      </c>
      <c r="C11" s="4">
        <v>0.02</v>
      </c>
      <c r="D11" s="4">
        <v>0.49</v>
      </c>
      <c r="E11" s="4">
        <f t="shared" si="0"/>
        <v>0.51</v>
      </c>
      <c r="F11" s="3" t="s">
        <v>32</v>
      </c>
      <c r="G11" s="4">
        <f t="shared" si="1"/>
        <v>0.78</v>
      </c>
      <c r="H11" s="3">
        <f>C11/(1-G11)</f>
        <v>9.0909090909090925E-2</v>
      </c>
      <c r="I11" s="3">
        <v>39.299999999999997</v>
      </c>
      <c r="J11" s="3">
        <f>(H10*I10)+(H11*I11)/(H10+H11)</f>
        <v>19.936363636363637</v>
      </c>
      <c r="K11" s="3">
        <f t="shared" si="2"/>
        <v>19.936363636363637</v>
      </c>
      <c r="L11" s="3">
        <v>1300</v>
      </c>
      <c r="M11" s="3">
        <v>1630.8033333333333</v>
      </c>
      <c r="N11" s="3">
        <f>150</f>
        <v>150</v>
      </c>
      <c r="O11" s="4">
        <f t="shared" si="3"/>
        <v>0.51</v>
      </c>
      <c r="P11" s="11">
        <f>(C11/(C11+B11))/C11</f>
        <v>4.5454545454545459</v>
      </c>
      <c r="Q11" s="11">
        <f t="shared" si="4"/>
        <v>2.3181818181818183</v>
      </c>
      <c r="R11" s="15">
        <f>(E11*J11)/SUM((D11*J11),(E11*J11))</f>
        <v>0.51</v>
      </c>
      <c r="S11" s="11">
        <f>(C11*I11)/SUM((B11*I10),(C11*I11))/C11</f>
        <v>8.9603283173734596</v>
      </c>
      <c r="T11" s="11">
        <f t="shared" si="5"/>
        <v>4.5697674418604644</v>
      </c>
      <c r="U11" s="11">
        <f t="shared" si="7"/>
        <v>0.10721793973370708</v>
      </c>
      <c r="V11" s="11">
        <f>(C11*M11)/SUM((C11*M11),(B11*M10))/C11</f>
        <v>5.0328455146723137</v>
      </c>
      <c r="W11" s="11">
        <f t="shared" si="6"/>
        <v>0.53961132708119408</v>
      </c>
      <c r="X11" s="10" t="s">
        <v>45</v>
      </c>
      <c r="Y11" s="10" t="s">
        <v>30</v>
      </c>
      <c r="Z11" s="10" t="s">
        <v>30</v>
      </c>
    </row>
    <row r="12" spans="1:29">
      <c r="A12" t="s">
        <v>46</v>
      </c>
      <c r="B12" s="4">
        <v>0.24</v>
      </c>
      <c r="C12" s="4">
        <v>0.02</v>
      </c>
      <c r="D12" s="4">
        <v>0.58000000000000007</v>
      </c>
      <c r="E12" s="4">
        <f t="shared" si="0"/>
        <v>0.41999999999999993</v>
      </c>
      <c r="F12" s="3" t="s">
        <v>28</v>
      </c>
      <c r="G12" s="4">
        <f t="shared" si="1"/>
        <v>0.74</v>
      </c>
      <c r="H12" s="3">
        <f>B12/(1-G12)</f>
        <v>0.92307692307692302</v>
      </c>
      <c r="I12" s="3">
        <v>20</v>
      </c>
      <c r="J12" s="3">
        <f>(H12*I12)+(H13*I13)/(H12+H13)</f>
        <v>21.484615384615381</v>
      </c>
      <c r="K12" s="3">
        <f t="shared" si="2"/>
        <v>21.484615384615381</v>
      </c>
      <c r="L12" s="3">
        <v>1500</v>
      </c>
      <c r="M12" s="3">
        <v>1457.08</v>
      </c>
      <c r="N12" s="3">
        <f>150</f>
        <v>150</v>
      </c>
      <c r="O12" s="4">
        <f t="shared" si="3"/>
        <v>0.41999999999999993</v>
      </c>
      <c r="P12" s="11">
        <f>(B12/(B12+C12))/B12</f>
        <v>3.8461538461538463</v>
      </c>
      <c r="Q12" s="11">
        <f t="shared" si="4"/>
        <v>1.6153846153846152</v>
      </c>
      <c r="R12" s="15">
        <f>(E12*J12)/SUM((D12*J12),(E12*J12))</f>
        <v>0.42</v>
      </c>
      <c r="S12" s="11">
        <f>(B12*I12)/SUM((B12*I12), (C12*I13))/B12</f>
        <v>3.5803795202291449</v>
      </c>
      <c r="T12" s="11">
        <f t="shared" si="5"/>
        <v>1.5037593984962407</v>
      </c>
      <c r="U12" s="11">
        <f t="shared" si="7"/>
        <v>6.7524115755626987E-2</v>
      </c>
      <c r="V12" s="11">
        <f>(B12*M12)/SUM((B12*M12),(C12*M13))/B12</f>
        <v>3.8112001456389661</v>
      </c>
      <c r="W12" s="11">
        <f t="shared" si="6"/>
        <v>0.25734791980198796</v>
      </c>
      <c r="X12" s="10" t="s">
        <v>47</v>
      </c>
      <c r="Y12" s="10" t="s">
        <v>41</v>
      </c>
      <c r="Z12" t="s">
        <v>48</v>
      </c>
    </row>
    <row r="13" spans="1:29">
      <c r="A13" t="s">
        <v>46</v>
      </c>
      <c r="B13" s="4">
        <v>0.24</v>
      </c>
      <c r="C13" s="4">
        <v>0.02</v>
      </c>
      <c r="D13" s="4">
        <v>0.58000000000000007</v>
      </c>
      <c r="E13" s="4">
        <f t="shared" si="0"/>
        <v>0.41999999999999993</v>
      </c>
      <c r="F13" s="3" t="s">
        <v>32</v>
      </c>
      <c r="G13" s="4">
        <f t="shared" si="1"/>
        <v>0.74</v>
      </c>
      <c r="H13" s="3">
        <f>C13/(1-G13)</f>
        <v>7.6923076923076927E-2</v>
      </c>
      <c r="I13" s="3">
        <v>39.299999999999997</v>
      </c>
      <c r="J13" s="3">
        <f>(H12*I12)+(H13*I13)/(H12+H13)</f>
        <v>21.484615384615381</v>
      </c>
      <c r="K13" s="3">
        <f t="shared" si="2"/>
        <v>21.484615384615381</v>
      </c>
      <c r="L13" s="3">
        <v>1500</v>
      </c>
      <c r="M13" s="3">
        <v>1630.8033333333333</v>
      </c>
      <c r="N13" s="3">
        <f>150</f>
        <v>150</v>
      </c>
      <c r="O13" s="4">
        <f t="shared" si="3"/>
        <v>0.41999999999999993</v>
      </c>
      <c r="P13" s="11">
        <f>(C13/(C13+B13))/C13</f>
        <v>3.8461538461538463</v>
      </c>
      <c r="Q13" s="11">
        <f t="shared" si="4"/>
        <v>1.6153846153846152</v>
      </c>
      <c r="R13" s="15">
        <f>(E13*J13)/SUM((D13*J13),(E13*J13))</f>
        <v>0.42</v>
      </c>
      <c r="S13" s="11">
        <f>(C13*I13)/SUM((B13*I12),(C13*I13))/C13</f>
        <v>7.035445757250268</v>
      </c>
      <c r="T13" s="11">
        <f t="shared" si="5"/>
        <v>2.9548872180451125</v>
      </c>
      <c r="U13" s="11">
        <f t="shared" si="7"/>
        <v>6.7524115755626987E-2</v>
      </c>
      <c r="V13" s="11">
        <f>(C13*M13)/SUM((C13*M13),(B13*M12))/C13</f>
        <v>4.2655982523324125</v>
      </c>
      <c r="W13" s="11">
        <f t="shared" si="6"/>
        <v>0.28803075015749402</v>
      </c>
      <c r="X13" s="10" t="s">
        <v>47</v>
      </c>
      <c r="Y13" s="10" t="s">
        <v>41</v>
      </c>
    </row>
    <row r="14" spans="1:29">
      <c r="A14" s="3" t="s">
        <v>49</v>
      </c>
      <c r="B14" s="4">
        <v>0.17</v>
      </c>
      <c r="C14" s="4">
        <v>0.08</v>
      </c>
      <c r="D14" s="4">
        <v>0.6</v>
      </c>
      <c r="E14" s="4">
        <f t="shared" si="0"/>
        <v>0.4</v>
      </c>
      <c r="F14" s="3" t="s">
        <v>28</v>
      </c>
      <c r="G14" s="4">
        <f t="shared" si="1"/>
        <v>0.75</v>
      </c>
      <c r="H14" s="3">
        <f>B14/(1-G14)</f>
        <v>0.68</v>
      </c>
      <c r="I14" s="3">
        <v>20</v>
      </c>
      <c r="J14" s="3">
        <f>(H14*I14)+(H15*I15)/(H14+H15)</f>
        <v>26.176000000000002</v>
      </c>
      <c r="K14" s="3">
        <f t="shared" si="2"/>
        <v>26.176000000000002</v>
      </c>
      <c r="L14" s="3">
        <v>1200</v>
      </c>
      <c r="M14" s="3">
        <v>1457.08</v>
      </c>
      <c r="N14" s="3">
        <f>150</f>
        <v>150</v>
      </c>
      <c r="O14" s="4">
        <f t="shared" si="3"/>
        <v>0.4</v>
      </c>
      <c r="P14" s="11">
        <f>(B14/(B14+C14))/B14</f>
        <v>4</v>
      </c>
      <c r="Q14" s="11">
        <f t="shared" si="4"/>
        <v>1.6</v>
      </c>
      <c r="R14" s="15">
        <f>(E14*J14)/SUM((D14*J14),(E14*J14))</f>
        <v>0.4</v>
      </c>
      <c r="S14" s="11">
        <f>(B14*I14)/SUM((B14*I14), (C14*I15))/B14</f>
        <v>3.0562347188264054</v>
      </c>
      <c r="T14" s="11">
        <f t="shared" si="5"/>
        <v>1.2224938875305622</v>
      </c>
      <c r="U14" s="11">
        <f t="shared" si="7"/>
        <v>7.6923076923076927E-2</v>
      </c>
      <c r="V14" s="11">
        <f>(B14*M14)/SUM((B14*M14),(C14*M15))/B14</f>
        <v>3.8529979102754717</v>
      </c>
      <c r="W14" s="11">
        <f t="shared" si="6"/>
        <v>0.29638445463657476</v>
      </c>
      <c r="X14" s="10" t="s">
        <v>50</v>
      </c>
      <c r="Y14" s="10" t="s">
        <v>30</v>
      </c>
      <c r="Z14" s="10" t="s">
        <v>30</v>
      </c>
    </row>
    <row r="15" spans="1:29">
      <c r="A15" s="3" t="s">
        <v>49</v>
      </c>
      <c r="B15" s="4">
        <v>0.17</v>
      </c>
      <c r="C15" s="4">
        <v>0.08</v>
      </c>
      <c r="D15" s="4">
        <v>0.6</v>
      </c>
      <c r="E15" s="4">
        <f t="shared" si="0"/>
        <v>0.4</v>
      </c>
      <c r="F15" s="3" t="s">
        <v>32</v>
      </c>
      <c r="G15" s="4">
        <f t="shared" si="1"/>
        <v>0.75</v>
      </c>
      <c r="H15" s="3">
        <f>C15/(1-G15)</f>
        <v>0.32</v>
      </c>
      <c r="I15" s="3">
        <v>39.299999999999997</v>
      </c>
      <c r="J15" s="3">
        <f>(H14*I14)+(H15*I15)/(H14+H15)</f>
        <v>26.176000000000002</v>
      </c>
      <c r="K15" s="3">
        <f t="shared" si="2"/>
        <v>26.176000000000002</v>
      </c>
      <c r="L15" s="3">
        <v>1200</v>
      </c>
      <c r="M15" s="3">
        <v>1630.8033333333333</v>
      </c>
      <c r="N15" s="3">
        <f>150</f>
        <v>150</v>
      </c>
      <c r="O15" s="4">
        <f t="shared" si="3"/>
        <v>0.4</v>
      </c>
      <c r="P15" s="11">
        <f>(C15/(C15+B15))/C15</f>
        <v>4</v>
      </c>
      <c r="Q15" s="11">
        <f t="shared" si="4"/>
        <v>1.6</v>
      </c>
      <c r="R15" s="15">
        <f>(E15*J15)/SUM((D15*J15),(E15*J15))</f>
        <v>0.4</v>
      </c>
      <c r="S15" s="11">
        <f>(C15*I15)/SUM((B15*I14),(C15*I15))/C15</f>
        <v>6.0055012224938862</v>
      </c>
      <c r="T15" s="11">
        <f t="shared" si="5"/>
        <v>2.4022004889975546</v>
      </c>
      <c r="U15" s="11">
        <f t="shared" si="7"/>
        <v>7.6923076923076927E-2</v>
      </c>
      <c r="V15" s="11">
        <f>(C15*M15)/SUM((C15*M15),(B15*M14))/C15</f>
        <v>4.3123794406646221</v>
      </c>
      <c r="W15" s="11">
        <f t="shared" si="6"/>
        <v>0.3317214954357402</v>
      </c>
      <c r="X15" s="10" t="s">
        <v>50</v>
      </c>
      <c r="Y15" s="10" t="s">
        <v>30</v>
      </c>
      <c r="Z15" s="10"/>
    </row>
    <row r="16" spans="1:29">
      <c r="A16" s="3" t="s">
        <v>51</v>
      </c>
      <c r="B16" s="4">
        <v>0.19700000000000001</v>
      </c>
      <c r="C16" s="4">
        <v>0.186</v>
      </c>
      <c r="D16" s="4">
        <v>0.57000000000000006</v>
      </c>
      <c r="E16" s="4">
        <f t="shared" si="0"/>
        <v>0.42999999999999994</v>
      </c>
      <c r="F16" s="3" t="s">
        <v>28</v>
      </c>
      <c r="G16" s="4">
        <f t="shared" si="1"/>
        <v>0.61699999999999999</v>
      </c>
      <c r="H16" s="3">
        <f>B16/(1-G16)</f>
        <v>0.51436031331592691</v>
      </c>
      <c r="I16" s="3">
        <v>20</v>
      </c>
      <c r="J16" s="3">
        <f>(H16*I16)+(H17*I17)/(H16+H17)</f>
        <v>29.37284595300261</v>
      </c>
      <c r="K16" s="3">
        <f t="shared" si="2"/>
        <v>29.37284595300261</v>
      </c>
      <c r="L16" s="3">
        <v>600</v>
      </c>
      <c r="M16" s="3">
        <v>1457.08</v>
      </c>
      <c r="N16" s="3">
        <f>150</f>
        <v>150</v>
      </c>
      <c r="O16" s="4">
        <f t="shared" si="3"/>
        <v>0.42999999999999994</v>
      </c>
      <c r="P16" s="11">
        <f>(B16/(B16+C16))/B16</f>
        <v>2.6109660574412534</v>
      </c>
      <c r="Q16" s="11">
        <f t="shared" si="4"/>
        <v>1.1227154046997387</v>
      </c>
      <c r="R16" s="15">
        <f>(E16*J16)/SUM((D16*J16),(E16*J16))</f>
        <v>0.43</v>
      </c>
      <c r="S16" s="11">
        <f>(B16*I16)/SUM((B16*I16), (C16*I17))/B16</f>
        <v>1.7778093832779249</v>
      </c>
      <c r="T16" s="11">
        <f t="shared" si="5"/>
        <v>0.76445803480950769</v>
      </c>
      <c r="U16" s="11">
        <f t="shared" si="7"/>
        <v>0.15867158671586709</v>
      </c>
      <c r="V16" s="11">
        <f>(B16*M16)/SUM((B16*M16),(C16*M17))/B16</f>
        <v>2.4680618654426922</v>
      </c>
      <c r="W16" s="11">
        <f t="shared" si="6"/>
        <v>0.39161129230271485</v>
      </c>
      <c r="X16" s="10" t="s">
        <v>52</v>
      </c>
      <c r="Y16" s="10" t="s">
        <v>53</v>
      </c>
      <c r="Z16" t="s">
        <v>48</v>
      </c>
    </row>
    <row r="17" spans="1:26">
      <c r="A17" s="3" t="s">
        <v>51</v>
      </c>
      <c r="B17" s="4">
        <v>0.19700000000000001</v>
      </c>
      <c r="C17" s="4">
        <v>0.186</v>
      </c>
      <c r="D17" s="4">
        <v>0.57000000000000006</v>
      </c>
      <c r="E17" s="4">
        <f t="shared" si="0"/>
        <v>0.42999999999999994</v>
      </c>
      <c r="F17" s="3" t="s">
        <v>32</v>
      </c>
      <c r="G17" s="4">
        <f t="shared" si="1"/>
        <v>0.61699999999999999</v>
      </c>
      <c r="H17" s="3">
        <f>C17/(1-G17)</f>
        <v>0.48563968668407309</v>
      </c>
      <c r="I17" s="3">
        <v>39.299999999999997</v>
      </c>
      <c r="J17" s="3">
        <f>(H16*I16)+(H17*I17)/(H16+H17)</f>
        <v>29.37284595300261</v>
      </c>
      <c r="K17" s="3">
        <f t="shared" si="2"/>
        <v>29.37284595300261</v>
      </c>
      <c r="L17" s="3">
        <v>600</v>
      </c>
      <c r="M17" s="3">
        <v>1630.8033333333333</v>
      </c>
      <c r="N17" s="3">
        <f>150</f>
        <v>150</v>
      </c>
      <c r="O17" s="4">
        <f t="shared" si="3"/>
        <v>0.42999999999999994</v>
      </c>
      <c r="P17" s="11">
        <f>(C17/(C17+B17))/C17</f>
        <v>2.610966057441253</v>
      </c>
      <c r="Q17" s="11">
        <f t="shared" si="4"/>
        <v>1.1227154046997385</v>
      </c>
      <c r="R17" s="15">
        <f>(E17*J17)/SUM((D17*J17),(E17*J17))</f>
        <v>0.43</v>
      </c>
      <c r="S17" s="11">
        <f>(C17*I17)/SUM((B17*I16),(C17*I17))/C17</f>
        <v>3.4933954381411221</v>
      </c>
      <c r="T17" s="11">
        <f t="shared" si="5"/>
        <v>1.5021600384006826</v>
      </c>
      <c r="U17" s="11">
        <f t="shared" si="7"/>
        <v>0.15867158671586709</v>
      </c>
      <c r="V17" s="11">
        <f>(C17*M17)/SUM((C17*M17),(B17*M16))/C17</f>
        <v>2.7623215726225241</v>
      </c>
      <c r="W17" s="11">
        <f t="shared" si="6"/>
        <v>0.4383019469474852</v>
      </c>
      <c r="X17" s="10" t="s">
        <v>52</v>
      </c>
      <c r="Y17" s="10" t="s">
        <v>53</v>
      </c>
    </row>
    <row r="18" spans="1:26">
      <c r="A18" s="3" t="s">
        <v>54</v>
      </c>
      <c r="B18" s="4">
        <v>0.24</v>
      </c>
      <c r="C18" s="4">
        <v>0.02</v>
      </c>
      <c r="D18" s="4">
        <v>0.58000000000000007</v>
      </c>
      <c r="E18" s="4">
        <f t="shared" si="0"/>
        <v>0.41999999999999993</v>
      </c>
      <c r="F18" s="3" t="s">
        <v>28</v>
      </c>
      <c r="G18" s="4">
        <f t="shared" si="1"/>
        <v>0.74</v>
      </c>
      <c r="H18" s="3">
        <f>B18/(1-G18)</f>
        <v>0.92307692307692302</v>
      </c>
      <c r="I18" s="3">
        <v>20</v>
      </c>
      <c r="J18" s="3">
        <f>(H18*I18)+(H19*I19)/(H18+H19)</f>
        <v>21.484615384615381</v>
      </c>
      <c r="K18" s="3">
        <f t="shared" si="2"/>
        <v>21.484615384615381</v>
      </c>
      <c r="L18" s="3">
        <v>1500</v>
      </c>
      <c r="M18" s="3">
        <v>1457.08</v>
      </c>
      <c r="N18" s="3">
        <f>150</f>
        <v>150</v>
      </c>
      <c r="O18" s="4">
        <f t="shared" si="3"/>
        <v>0.41999999999999993</v>
      </c>
      <c r="P18" s="11">
        <f>(B18/(B18+C18))/B18</f>
        <v>3.8461538461538463</v>
      </c>
      <c r="Q18" s="11">
        <f t="shared" si="4"/>
        <v>1.6153846153846152</v>
      </c>
      <c r="R18" s="15">
        <f>(E18*J18)/SUM((D18*J18),(E18*J18))</f>
        <v>0.42</v>
      </c>
      <c r="S18" s="11">
        <f>(B18*I18)/SUM((B18*I18), (C18*I19))/B18</f>
        <v>3.5803795202291449</v>
      </c>
      <c r="T18" s="11">
        <f t="shared" si="5"/>
        <v>1.5037593984962407</v>
      </c>
      <c r="U18" s="11">
        <f t="shared" si="7"/>
        <v>6.7524115755626987E-2</v>
      </c>
      <c r="V18" s="11">
        <f>(B18*M18)/SUM((B18*M18),(C18*M19))/B18</f>
        <v>3.8112001456389661</v>
      </c>
      <c r="W18" s="11">
        <f t="shared" si="6"/>
        <v>0.25734791980198796</v>
      </c>
      <c r="X18" s="10" t="s">
        <v>47</v>
      </c>
      <c r="Y18" s="10" t="s">
        <v>41</v>
      </c>
      <c r="Z18" t="s">
        <v>48</v>
      </c>
    </row>
    <row r="19" spans="1:26">
      <c r="A19" s="3" t="s">
        <v>54</v>
      </c>
      <c r="B19" s="4">
        <v>0.24</v>
      </c>
      <c r="C19" s="4">
        <v>0.02</v>
      </c>
      <c r="D19" s="4">
        <v>0.58000000000000007</v>
      </c>
      <c r="E19" s="4">
        <f t="shared" si="0"/>
        <v>0.41999999999999993</v>
      </c>
      <c r="F19" s="3" t="s">
        <v>32</v>
      </c>
      <c r="G19" s="4">
        <f t="shared" si="1"/>
        <v>0.74</v>
      </c>
      <c r="H19" s="3">
        <f>C19/(1-G19)</f>
        <v>7.6923076923076927E-2</v>
      </c>
      <c r="I19" s="3">
        <v>39.299999999999997</v>
      </c>
      <c r="J19" s="3">
        <f>(H18*I18)+(H19*I19)/(H18+H19)</f>
        <v>21.484615384615381</v>
      </c>
      <c r="K19" s="3">
        <f t="shared" si="2"/>
        <v>21.484615384615381</v>
      </c>
      <c r="L19" s="3">
        <v>1500</v>
      </c>
      <c r="M19" s="3">
        <v>1630.8033333333333</v>
      </c>
      <c r="N19" s="3">
        <f>150</f>
        <v>150</v>
      </c>
      <c r="O19" s="4">
        <f t="shared" si="3"/>
        <v>0.41999999999999993</v>
      </c>
      <c r="P19" s="11">
        <f>(C19/(C19+B19))/C19</f>
        <v>3.8461538461538463</v>
      </c>
      <c r="Q19" s="11">
        <f t="shared" si="4"/>
        <v>1.6153846153846152</v>
      </c>
      <c r="R19" s="15">
        <f>(E19*J19)/SUM((D19*J19),(E19*J19))</f>
        <v>0.42</v>
      </c>
      <c r="S19" s="11">
        <f>(C19*I19)/SUM((B19*I18),(C19*I19))/C19</f>
        <v>7.035445757250268</v>
      </c>
      <c r="T19" s="11">
        <f t="shared" si="5"/>
        <v>2.9548872180451125</v>
      </c>
      <c r="U19" s="11">
        <f t="shared" si="7"/>
        <v>6.7524115755626987E-2</v>
      </c>
      <c r="V19" s="11">
        <f>(C19*M19)/SUM((C19*M19),(B19*M18))/C19</f>
        <v>4.2655982523324125</v>
      </c>
      <c r="W19" s="11">
        <f t="shared" si="6"/>
        <v>0.28803075015749402</v>
      </c>
      <c r="X19" s="10" t="s">
        <v>47</v>
      </c>
      <c r="Y19" s="10" t="s">
        <v>41</v>
      </c>
    </row>
    <row r="20" spans="1:26">
      <c r="A20" s="3" t="s">
        <v>55</v>
      </c>
      <c r="B20" s="4">
        <v>0.19</v>
      </c>
      <c r="C20" s="4">
        <v>0.08</v>
      </c>
      <c r="D20" s="4">
        <v>0.56000000000000005</v>
      </c>
      <c r="E20" s="4">
        <f t="shared" si="0"/>
        <v>0.43999999999999995</v>
      </c>
      <c r="F20" s="3" t="s">
        <v>28</v>
      </c>
      <c r="G20" s="4">
        <f t="shared" si="1"/>
        <v>0.73</v>
      </c>
      <c r="H20" s="3">
        <f>B20/(1-G20)</f>
        <v>0.70370370370370372</v>
      </c>
      <c r="I20" s="3">
        <v>20</v>
      </c>
      <c r="J20" s="3">
        <f>(H20*I20)+(H21*I21)/(H20+H21)</f>
        <v>25.718518518518515</v>
      </c>
      <c r="K20" s="3">
        <f t="shared" si="2"/>
        <v>25.718518518518515</v>
      </c>
      <c r="L20" s="3">
        <v>1300</v>
      </c>
      <c r="M20" s="3">
        <v>1457.08</v>
      </c>
      <c r="N20" s="3">
        <f>150</f>
        <v>150</v>
      </c>
      <c r="O20" s="4">
        <f t="shared" si="3"/>
        <v>0.43999999999999995</v>
      </c>
      <c r="P20" s="11">
        <f>(B20/(B20+C20))/B20</f>
        <v>3.7037037037037037</v>
      </c>
      <c r="Q20" s="11">
        <f t="shared" si="4"/>
        <v>1.6296296296296295</v>
      </c>
      <c r="R20" s="15">
        <f>(E20*J20)/SUM((D20*J20),(E20*J20))</f>
        <v>0.43999999999999995</v>
      </c>
      <c r="S20" s="11">
        <f>(B20*I20)/SUM((B20*I20), (C20*I21))/B20</f>
        <v>2.8801843317972353</v>
      </c>
      <c r="T20" s="11">
        <f t="shared" si="5"/>
        <v>1.2672811059907834</v>
      </c>
      <c r="U20" s="11">
        <f t="shared" si="7"/>
        <v>8.312342569269518E-2</v>
      </c>
      <c r="V20" s="11">
        <f>(B20*M20)/SUM((B20*M20),(C20*M21))/B20</f>
        <v>3.5773290808201201</v>
      </c>
      <c r="W20" s="11">
        <f t="shared" si="6"/>
        <v>0.2973598480278688</v>
      </c>
      <c r="X20" s="10" t="s">
        <v>56</v>
      </c>
      <c r="Y20" s="10" t="s">
        <v>30</v>
      </c>
      <c r="Z20" s="10" t="s">
        <v>30</v>
      </c>
    </row>
    <row r="21" spans="1:26">
      <c r="A21" s="3" t="s">
        <v>55</v>
      </c>
      <c r="B21" s="4">
        <v>0.19</v>
      </c>
      <c r="C21" s="4">
        <v>0.08</v>
      </c>
      <c r="D21" s="4">
        <v>0.56000000000000005</v>
      </c>
      <c r="E21" s="4">
        <f t="shared" si="0"/>
        <v>0.43999999999999995</v>
      </c>
      <c r="F21" s="3" t="s">
        <v>32</v>
      </c>
      <c r="G21" s="4">
        <f t="shared" si="1"/>
        <v>0.73</v>
      </c>
      <c r="H21" s="3">
        <f>C21/(1-G21)</f>
        <v>0.29629629629629628</v>
      </c>
      <c r="I21" s="3">
        <v>39.299999999999997</v>
      </c>
      <c r="J21" s="3">
        <f>(H20*I20)+(H21*I21)/(H20+H21)</f>
        <v>25.718518518518515</v>
      </c>
      <c r="K21" s="3">
        <f t="shared" si="2"/>
        <v>25.718518518518515</v>
      </c>
      <c r="L21" s="3">
        <v>1300</v>
      </c>
      <c r="M21" s="3">
        <v>1630.8033333333333</v>
      </c>
      <c r="N21" s="3">
        <f>150</f>
        <v>150</v>
      </c>
      <c r="O21" s="4">
        <f t="shared" si="3"/>
        <v>0.43999999999999995</v>
      </c>
      <c r="P21" s="11">
        <f>(C21/(C21+B21))/C21</f>
        <v>3.7037037037037033</v>
      </c>
      <c r="Q21" s="11">
        <f t="shared" si="4"/>
        <v>1.6296296296296293</v>
      </c>
      <c r="R21" s="15">
        <f>(E21*J21)/SUM((D21*J21),(E21*J21))</f>
        <v>0.43999999999999995</v>
      </c>
      <c r="S21" s="11">
        <f>(C21*I21)/SUM((B21*I20),(C21*I21))/C21</f>
        <v>5.6595622119815667</v>
      </c>
      <c r="T21" s="11">
        <f t="shared" si="5"/>
        <v>2.4902073732718892</v>
      </c>
      <c r="U21" s="11">
        <f t="shared" si="7"/>
        <v>8.312342569269518E-2</v>
      </c>
      <c r="V21" s="11">
        <f>(C21*M21)/SUM((C21*M21),(B21*M20))/C21</f>
        <v>4.0038434330522152</v>
      </c>
      <c r="W21" s="11">
        <f t="shared" si="6"/>
        <v>0.33281318209250138</v>
      </c>
      <c r="X21" s="10" t="s">
        <v>56</v>
      </c>
      <c r="Y21" s="10" t="s">
        <v>30</v>
      </c>
    </row>
    <row r="22" spans="1:26">
      <c r="A22" s="3" t="s">
        <v>57</v>
      </c>
      <c r="B22" s="4">
        <v>0.24</v>
      </c>
      <c r="C22" s="4">
        <v>0.13</v>
      </c>
      <c r="D22" s="4">
        <v>0.61</v>
      </c>
      <c r="E22" s="4">
        <f t="shared" si="0"/>
        <v>0.39</v>
      </c>
      <c r="F22" s="3" t="s">
        <v>28</v>
      </c>
      <c r="G22" s="4">
        <f t="shared" si="1"/>
        <v>0.63</v>
      </c>
      <c r="H22" s="3">
        <f>B22/(1-G22)</f>
        <v>0.64864864864864868</v>
      </c>
      <c r="I22" s="3">
        <v>19.100000000000001</v>
      </c>
      <c r="J22" s="3">
        <f>(H22*I22)+(H23*I23)/(H22+H23)</f>
        <v>26.197297297297297</v>
      </c>
      <c r="K22" s="3">
        <f t="shared" si="2"/>
        <v>26.197297297297297</v>
      </c>
      <c r="L22" s="3">
        <v>1400</v>
      </c>
      <c r="M22" s="3">
        <v>1457.08</v>
      </c>
      <c r="N22" s="3">
        <f>150</f>
        <v>150</v>
      </c>
      <c r="O22" s="4">
        <f t="shared" si="3"/>
        <v>0.39</v>
      </c>
      <c r="P22" s="11">
        <f>(B22/(B22+C22))/B22</f>
        <v>2.7027027027027031</v>
      </c>
      <c r="Q22" s="11">
        <f t="shared" si="4"/>
        <v>1.0540540540540542</v>
      </c>
      <c r="R22" s="15">
        <f>(E22*J22)/SUM((D22*J22),(E22*J22))</f>
        <v>0.39</v>
      </c>
      <c r="S22" s="11">
        <f>(B22*I22)/SUM((B22*I22), (C22*I23))/B22</f>
        <v>1.970494171051274</v>
      </c>
      <c r="T22" s="11">
        <f t="shared" si="5"/>
        <v>0.76849272670999691</v>
      </c>
      <c r="U22" s="11">
        <f t="shared" si="7"/>
        <v>6.4109589041095885E-2</v>
      </c>
      <c r="V22" s="11">
        <f>(B22*M22)/SUM((B22*M22),(C22*M23))/B22</f>
        <v>2.5940369859336854</v>
      </c>
      <c r="W22" s="11">
        <f t="shared" si="6"/>
        <v>0.1663026451256116</v>
      </c>
      <c r="X22" t="s">
        <v>58</v>
      </c>
      <c r="Y22" s="10" t="s">
        <v>30</v>
      </c>
      <c r="Z22" s="10" t="s">
        <v>30</v>
      </c>
    </row>
    <row r="23" spans="1:26">
      <c r="A23" s="3" t="s">
        <v>57</v>
      </c>
      <c r="B23" s="4">
        <v>0.24</v>
      </c>
      <c r="C23" s="4">
        <v>0.13</v>
      </c>
      <c r="D23" s="4">
        <v>0.61</v>
      </c>
      <c r="E23" s="4">
        <f t="shared" si="0"/>
        <v>0.39</v>
      </c>
      <c r="F23" s="3" t="s">
        <v>32</v>
      </c>
      <c r="G23" s="4">
        <f t="shared" si="1"/>
        <v>0.63</v>
      </c>
      <c r="H23" s="3">
        <f>C23/(1-G23)</f>
        <v>0.35135135135135137</v>
      </c>
      <c r="I23" s="3">
        <v>39.299999999999997</v>
      </c>
      <c r="J23" s="3">
        <f>(H22*I22)+(H23*I23)/(H22+H23)</f>
        <v>26.197297297297297</v>
      </c>
      <c r="K23" s="3">
        <f t="shared" si="2"/>
        <v>26.197297297297297</v>
      </c>
      <c r="L23" s="3">
        <v>1400</v>
      </c>
      <c r="M23" s="3">
        <v>1630.8033333333333</v>
      </c>
      <c r="N23" s="3">
        <f>150</f>
        <v>150</v>
      </c>
      <c r="O23" s="4">
        <f t="shared" si="3"/>
        <v>0.39</v>
      </c>
      <c r="P23" s="11">
        <f>(C23/(C23+B23))/C23</f>
        <v>2.7027027027027026</v>
      </c>
      <c r="Q23" s="11">
        <f t="shared" si="4"/>
        <v>1.0540540540540542</v>
      </c>
      <c r="R23" s="15">
        <f>(E23*J23)/SUM((D23*J23),(E23*J23))</f>
        <v>0.39</v>
      </c>
      <c r="S23" s="11">
        <f>(C23*I23)/SUM((B23*I22),(C23*I23))/C23</f>
        <v>4.0544722995976468</v>
      </c>
      <c r="T23" s="11">
        <f t="shared" si="5"/>
        <v>1.5812441968430824</v>
      </c>
      <c r="U23" s="11">
        <f t="shared" si="7"/>
        <v>6.4109589041095885E-2</v>
      </c>
      <c r="V23" s="11">
        <f>(C23*M23)/SUM((C23*M23),(B23*M22))/C23</f>
        <v>2.9033163336608885</v>
      </c>
      <c r="W23" s="11">
        <f t="shared" si="6"/>
        <v>0.18613041700730079</v>
      </c>
      <c r="X23" t="s">
        <v>58</v>
      </c>
      <c r="Y23" s="10" t="s">
        <v>30</v>
      </c>
    </row>
    <row r="24" spans="1:26">
      <c r="A24" s="3" t="s">
        <v>59</v>
      </c>
      <c r="B24" s="4">
        <v>0.23</v>
      </c>
      <c r="C24" s="4">
        <v>0.05</v>
      </c>
      <c r="D24" s="4">
        <v>0.62</v>
      </c>
      <c r="E24" s="4">
        <f t="shared" si="0"/>
        <v>0.38</v>
      </c>
      <c r="F24" s="3" t="s">
        <v>28</v>
      </c>
      <c r="G24" s="4">
        <f t="shared" si="1"/>
        <v>0.72</v>
      </c>
      <c r="H24" s="3">
        <f>B24/(1-G24)</f>
        <v>0.8214285714285714</v>
      </c>
      <c r="I24" s="3">
        <v>18.399999999999999</v>
      </c>
      <c r="J24" s="3">
        <f>(H24*I24)+(H25*I25)/(H24+H25)</f>
        <v>22.132142857142853</v>
      </c>
      <c r="K24" s="3">
        <f t="shared" si="2"/>
        <v>22.132142857142853</v>
      </c>
      <c r="L24" s="3">
        <v>600</v>
      </c>
      <c r="M24" s="3">
        <v>1457.08</v>
      </c>
      <c r="N24" s="3">
        <f>150</f>
        <v>150</v>
      </c>
      <c r="O24" s="4">
        <f t="shared" si="3"/>
        <v>0.38</v>
      </c>
      <c r="P24" s="11">
        <f>(B24/(B24+C24))/B24</f>
        <v>3.5714285714285712</v>
      </c>
      <c r="Q24" s="11">
        <f t="shared" si="4"/>
        <v>1.357142857142857</v>
      </c>
      <c r="R24" s="15">
        <f>(E24*J24)/SUM((D24*J24),(E24*J24))</f>
        <v>0.38</v>
      </c>
      <c r="S24" s="11">
        <f>(B24*I24)/SUM((B24*I24), (C24*I25))/B24</f>
        <v>2.9691786348233014</v>
      </c>
      <c r="T24" s="11">
        <f t="shared" si="5"/>
        <v>1.1282878812328545</v>
      </c>
      <c r="U24" s="11">
        <f t="shared" si="7"/>
        <v>0.13286713286713286</v>
      </c>
      <c r="V24" s="11">
        <f>(B24*M24)/SUM((B24*M24),(C24*M25))/B24</f>
        <v>3.4969760537891945</v>
      </c>
      <c r="W24" s="11">
        <f t="shared" si="6"/>
        <v>0.46463318197199088</v>
      </c>
      <c r="X24" s="10" t="s">
        <v>60</v>
      </c>
      <c r="Y24" s="10" t="s">
        <v>61</v>
      </c>
      <c r="Z24" t="s">
        <v>62</v>
      </c>
    </row>
    <row r="25" spans="1:26">
      <c r="A25" s="3" t="s">
        <v>59</v>
      </c>
      <c r="B25" s="4">
        <v>0.23</v>
      </c>
      <c r="C25" s="4">
        <v>0.05</v>
      </c>
      <c r="D25" s="4">
        <v>0.62</v>
      </c>
      <c r="E25" s="4">
        <f t="shared" si="0"/>
        <v>0.38</v>
      </c>
      <c r="F25" s="3" t="s">
        <v>32</v>
      </c>
      <c r="G25" s="4">
        <f t="shared" si="1"/>
        <v>0.72</v>
      </c>
      <c r="H25" s="3">
        <f>C25/(1-G25)</f>
        <v>0.17857142857142858</v>
      </c>
      <c r="I25" s="3">
        <v>39.299999999999997</v>
      </c>
      <c r="J25" s="3">
        <f>(H24*I24)+(H25*I25)/(H24+H25)</f>
        <v>22.132142857142853</v>
      </c>
      <c r="K25" s="3">
        <f t="shared" si="2"/>
        <v>22.132142857142853</v>
      </c>
      <c r="L25" s="3">
        <v>600</v>
      </c>
      <c r="M25" s="3">
        <v>1630.8033333333333</v>
      </c>
      <c r="N25" s="3">
        <f>150</f>
        <v>150</v>
      </c>
      <c r="O25" s="4">
        <f t="shared" si="3"/>
        <v>0.38</v>
      </c>
      <c r="P25" s="11">
        <f>(C25/(C25+B25))/C25</f>
        <v>3.5714285714285712</v>
      </c>
      <c r="Q25" s="11">
        <f t="shared" si="4"/>
        <v>1.357142857142857</v>
      </c>
      <c r="R25" s="15">
        <f>(E25*J25)/SUM((D25*J25),(E25*J25))</f>
        <v>0.38</v>
      </c>
      <c r="S25" s="11">
        <f>(C25*I25)/SUM((B25*I24),(C25*I25))/C25</f>
        <v>6.3417782798128117</v>
      </c>
      <c r="T25" s="11">
        <f t="shared" si="5"/>
        <v>2.4098757463288685</v>
      </c>
      <c r="U25" s="11">
        <f t="shared" si="7"/>
        <v>0.13286713286713286</v>
      </c>
      <c r="V25" s="11">
        <f>(C25*M25)/SUM((C25*M25),(B25*M24))/C25</f>
        <v>3.913910152569704</v>
      </c>
      <c r="W25" s="11">
        <f t="shared" si="6"/>
        <v>0.52003002027149914</v>
      </c>
      <c r="X25" s="10" t="s">
        <v>60</v>
      </c>
      <c r="Y25" s="10" t="s">
        <v>61</v>
      </c>
    </row>
    <row r="26" spans="1:26">
      <c r="A26" s="3" t="s">
        <v>63</v>
      </c>
      <c r="B26" s="4">
        <v>0.23</v>
      </c>
      <c r="C26" s="4">
        <v>0.05</v>
      </c>
      <c r="D26" s="4">
        <v>0.62</v>
      </c>
      <c r="E26" s="4">
        <f t="shared" si="0"/>
        <v>0.38</v>
      </c>
      <c r="F26" s="3" t="s">
        <v>28</v>
      </c>
      <c r="G26" s="4">
        <f t="shared" si="1"/>
        <v>0.72</v>
      </c>
      <c r="H26" s="3">
        <f>B26/(1-G26)</f>
        <v>0.8214285714285714</v>
      </c>
      <c r="I26" s="3">
        <v>18.399999999999999</v>
      </c>
      <c r="J26" s="3">
        <f>(H26*I26)+(H27*I27)/(H26+H27)</f>
        <v>22.132142857142853</v>
      </c>
      <c r="K26" s="3">
        <f t="shared" si="2"/>
        <v>22.132142857142853</v>
      </c>
      <c r="L26" s="3">
        <v>600</v>
      </c>
      <c r="M26" s="3">
        <v>1457.08</v>
      </c>
      <c r="N26" s="3">
        <f>150</f>
        <v>150</v>
      </c>
      <c r="O26" s="4">
        <f t="shared" si="3"/>
        <v>0.38</v>
      </c>
      <c r="P26" s="11">
        <f>(B26/(B26+C26))/B26</f>
        <v>3.5714285714285712</v>
      </c>
      <c r="Q26" s="11">
        <f t="shared" si="4"/>
        <v>1.357142857142857</v>
      </c>
      <c r="R26" s="15">
        <f>(E26*J26)/SUM((D26*J26),(E26*J26))</f>
        <v>0.38</v>
      </c>
      <c r="S26" s="11">
        <f>(B26*I26)/SUM((B26*I26), (C26*I27))/B26</f>
        <v>2.9691786348233014</v>
      </c>
      <c r="T26" s="11">
        <f t="shared" si="5"/>
        <v>1.1282878812328545</v>
      </c>
      <c r="U26" s="11">
        <f t="shared" si="7"/>
        <v>0.13286713286713286</v>
      </c>
      <c r="V26" s="11">
        <f>(B26*M26)/SUM((B26*M26),(C26*M27))/B26</f>
        <v>3.4969760537891945</v>
      </c>
      <c r="W26" s="11">
        <f t="shared" si="6"/>
        <v>0.46463318197199088</v>
      </c>
      <c r="X26" s="10" t="s">
        <v>60</v>
      </c>
      <c r="Y26" s="10" t="s">
        <v>30</v>
      </c>
      <c r="Z26" s="10" t="s">
        <v>30</v>
      </c>
    </row>
    <row r="27" spans="1:26">
      <c r="A27" s="3" t="s">
        <v>64</v>
      </c>
      <c r="B27" s="4">
        <v>0.23</v>
      </c>
      <c r="C27" s="4">
        <v>0.05</v>
      </c>
      <c r="D27" s="4">
        <v>0.62</v>
      </c>
      <c r="E27" s="4">
        <f t="shared" si="0"/>
        <v>0.38</v>
      </c>
      <c r="F27" s="3" t="s">
        <v>32</v>
      </c>
      <c r="G27" s="4">
        <f t="shared" si="1"/>
        <v>0.72</v>
      </c>
      <c r="H27" s="3">
        <f>C27/(1-G27)</f>
        <v>0.17857142857142858</v>
      </c>
      <c r="I27" s="3">
        <v>39.299999999999997</v>
      </c>
      <c r="J27" s="3">
        <f>(H26*I26)+(H27*I27)/(H26+H27)</f>
        <v>22.132142857142853</v>
      </c>
      <c r="K27" s="3">
        <f t="shared" si="2"/>
        <v>22.132142857142853</v>
      </c>
      <c r="L27" s="3">
        <v>600</v>
      </c>
      <c r="M27" s="3">
        <v>1630.8033333333333</v>
      </c>
      <c r="N27" s="3">
        <f>150</f>
        <v>150</v>
      </c>
      <c r="O27" s="4">
        <f t="shared" si="3"/>
        <v>0.38</v>
      </c>
      <c r="P27" s="11">
        <f>(C27/(C27+B27))/C27</f>
        <v>3.5714285714285712</v>
      </c>
      <c r="Q27" s="11">
        <f t="shared" si="4"/>
        <v>1.357142857142857</v>
      </c>
      <c r="R27" s="15">
        <f>(E27*J27)/SUM((D27*J27),(E27*J27))</f>
        <v>0.38</v>
      </c>
      <c r="S27" s="11">
        <f>(C27*I27)/SUM((B27*I26),(C27*I27))/C27</f>
        <v>6.3417782798128117</v>
      </c>
      <c r="T27" s="11">
        <f t="shared" si="5"/>
        <v>2.4098757463288685</v>
      </c>
      <c r="U27" s="11">
        <f t="shared" si="7"/>
        <v>0.13286713286713286</v>
      </c>
      <c r="V27" s="11">
        <f>(C27*M27)/SUM((C27*M27),(B27*M26))/C27</f>
        <v>3.913910152569704</v>
      </c>
      <c r="W27" s="11">
        <f t="shared" si="6"/>
        <v>0.52003002027149914</v>
      </c>
      <c r="X27" s="10" t="s">
        <v>60</v>
      </c>
      <c r="Y27" s="10" t="s">
        <v>30</v>
      </c>
      <c r="Z27" s="10" t="s">
        <v>65</v>
      </c>
    </row>
    <row r="28" spans="1:26">
      <c r="A28" s="3" t="s">
        <v>66</v>
      </c>
      <c r="B28" s="4">
        <v>0.17</v>
      </c>
      <c r="C28" s="4">
        <v>1.7000000000000001E-2</v>
      </c>
      <c r="D28" s="4">
        <v>0.41</v>
      </c>
      <c r="E28" s="4">
        <f t="shared" si="0"/>
        <v>0.59000000000000008</v>
      </c>
      <c r="F28" s="3" t="s">
        <v>28</v>
      </c>
      <c r="G28" s="4">
        <f t="shared" si="1"/>
        <v>0.81299999999999994</v>
      </c>
      <c r="H28" s="3">
        <f>B28/(1-G28)</f>
        <v>0.90909090909090884</v>
      </c>
      <c r="I28" s="3">
        <v>18.399999999999999</v>
      </c>
      <c r="J28" s="3">
        <f>(H28*I28)+(H29*I29)/(H28+H29)</f>
        <v>20.299999999999997</v>
      </c>
      <c r="K28" s="3">
        <f t="shared" si="2"/>
        <v>20.299999999999997</v>
      </c>
      <c r="L28" s="3">
        <v>1300</v>
      </c>
      <c r="M28" s="3">
        <v>1457.08</v>
      </c>
      <c r="N28" s="3">
        <f>150</f>
        <v>150</v>
      </c>
      <c r="O28" s="4">
        <f t="shared" si="3"/>
        <v>0.59000000000000008</v>
      </c>
      <c r="P28" s="11">
        <f>(B28/(B28+C28))/B28</f>
        <v>5.3475935828877006</v>
      </c>
      <c r="Q28" s="11">
        <f t="shared" si="4"/>
        <v>3.1550802139037439</v>
      </c>
      <c r="R28" s="15">
        <f>(E28*J28)/SUM((D28*J28),(E28*J28))</f>
        <v>0.59000000000000008</v>
      </c>
      <c r="S28" s="11">
        <f>(B28*I28)/SUM((B28*I28), (C28*I29))/B28</f>
        <v>4.8470798977898371</v>
      </c>
      <c r="T28" s="11">
        <f t="shared" si="5"/>
        <v>2.8597771396960043</v>
      </c>
      <c r="U28" s="11">
        <f t="shared" si="7"/>
        <v>0.14239742558326632</v>
      </c>
      <c r="V28" s="11">
        <f>(B28*M28)/SUM((B28*M28),(C28*M29))/B28</f>
        <v>5.2902534688620806</v>
      </c>
      <c r="W28" s="11">
        <f t="shared" si="6"/>
        <v>0.75331847464890467</v>
      </c>
      <c r="X28" s="10" t="s">
        <v>67</v>
      </c>
      <c r="Y28" s="10" t="s">
        <v>68</v>
      </c>
      <c r="Z28" s="10" t="s">
        <v>69</v>
      </c>
    </row>
    <row r="29" spans="1:26">
      <c r="A29" s="3" t="s">
        <v>66</v>
      </c>
      <c r="B29" s="4">
        <v>0.17</v>
      </c>
      <c r="C29" s="4">
        <v>1.7000000000000001E-2</v>
      </c>
      <c r="D29" s="4">
        <v>0.41</v>
      </c>
      <c r="E29" s="4">
        <f t="shared" si="0"/>
        <v>0.59000000000000008</v>
      </c>
      <c r="F29" s="3" t="s">
        <v>32</v>
      </c>
      <c r="G29" s="4">
        <f t="shared" si="1"/>
        <v>0.81299999999999994</v>
      </c>
      <c r="H29" s="3">
        <f>C29/(1-G29)</f>
        <v>9.0909090909090884E-2</v>
      </c>
      <c r="I29" s="3">
        <v>39.299999999999997</v>
      </c>
      <c r="J29" s="3">
        <f>(H28*I28)+(H29*I29)/(H28+H29)</f>
        <v>20.299999999999997</v>
      </c>
      <c r="K29" s="3">
        <f t="shared" si="2"/>
        <v>20.299999999999997</v>
      </c>
      <c r="L29" s="3">
        <v>1300</v>
      </c>
      <c r="M29" s="3">
        <v>1630.8033333333333</v>
      </c>
      <c r="N29" s="3">
        <f>150</f>
        <v>150</v>
      </c>
      <c r="O29" s="4">
        <f t="shared" si="3"/>
        <v>0.59000000000000008</v>
      </c>
      <c r="P29" s="11">
        <f>(C29/(C29+B29))/C29</f>
        <v>5.3475935828877006</v>
      </c>
      <c r="Q29" s="11">
        <f t="shared" si="4"/>
        <v>3.1550802139037439</v>
      </c>
      <c r="R29" s="15">
        <f>(E29*J29)/SUM((D29*J29),(E29*J29))</f>
        <v>0.59000000000000008</v>
      </c>
      <c r="S29" s="11">
        <f>(C29*I29)/SUM((B29*I28),(C29*I29))/C29</f>
        <v>10.352730433866336</v>
      </c>
      <c r="T29" s="11">
        <f t="shared" si="5"/>
        <v>6.1081109559811386</v>
      </c>
      <c r="U29" s="11">
        <f t="shared" si="7"/>
        <v>0.14239742558326632</v>
      </c>
      <c r="V29" s="11">
        <f>(C29*M29)/SUM((C29*M29),(B29*M28))/C29</f>
        <v>5.920994723143898</v>
      </c>
      <c r="W29" s="11">
        <f t="shared" si="6"/>
        <v>0.84313440546779572</v>
      </c>
      <c r="X29" s="10"/>
      <c r="Y29" s="10"/>
      <c r="Z29" s="10" t="s">
        <v>69</v>
      </c>
    </row>
    <row r="30" spans="1:26">
      <c r="A30" s="3" t="s">
        <v>70</v>
      </c>
      <c r="B30" s="4">
        <v>0.17</v>
      </c>
      <c r="C30" s="4">
        <v>1.7000000000000001E-2</v>
      </c>
      <c r="D30" s="4">
        <v>0.47</v>
      </c>
      <c r="E30" s="4">
        <f t="shared" si="0"/>
        <v>0.53</v>
      </c>
      <c r="F30" s="3" t="s">
        <v>28</v>
      </c>
      <c r="G30" s="4">
        <f t="shared" si="1"/>
        <v>0.81299999999999994</v>
      </c>
      <c r="H30" s="3">
        <f>B30/(1-G30)</f>
        <v>0.90909090909090884</v>
      </c>
      <c r="I30" s="3">
        <v>18.399999999999999</v>
      </c>
      <c r="J30" s="3">
        <f>(H30*I30)+(H31*I31)/(H30+H31)</f>
        <v>20.299999999999997</v>
      </c>
      <c r="K30" s="3">
        <f t="shared" si="2"/>
        <v>20.299999999999997</v>
      </c>
      <c r="L30" s="3">
        <v>1300</v>
      </c>
      <c r="M30" s="3">
        <v>1457.08</v>
      </c>
      <c r="N30" s="3">
        <f>150</f>
        <v>150</v>
      </c>
      <c r="O30" s="4">
        <f t="shared" si="3"/>
        <v>0.53</v>
      </c>
      <c r="P30" s="11">
        <f>(B30/(B30+C30))/B30</f>
        <v>5.3475935828877006</v>
      </c>
      <c r="Q30" s="11">
        <f t="shared" si="4"/>
        <v>2.8342245989304815</v>
      </c>
      <c r="R30" s="15">
        <f>(E30*J30)/SUM((D30*J30),(E30*J30))</f>
        <v>0.53</v>
      </c>
      <c r="S30" s="11">
        <f>(B30*I30)/SUM((B30*I30), (C30*I31))/B30</f>
        <v>4.8470798977898371</v>
      </c>
      <c r="T30" s="11">
        <f t="shared" si="5"/>
        <v>2.5689523458286136</v>
      </c>
      <c r="U30" s="11">
        <f t="shared" si="7"/>
        <v>0.11513396089790007</v>
      </c>
      <c r="V30" s="11">
        <f>(B30*M30)/SUM((B30*M30),(C30*M31))/B30</f>
        <v>5.2902534688620806</v>
      </c>
      <c r="W30" s="11">
        <f t="shared" si="6"/>
        <v>0.609087836023947</v>
      </c>
      <c r="X30" s="10" t="s">
        <v>71</v>
      </c>
      <c r="Y30" s="10"/>
      <c r="Z30" s="10" t="s">
        <v>69</v>
      </c>
    </row>
    <row r="31" spans="1:26">
      <c r="A31" s="3" t="s">
        <v>70</v>
      </c>
      <c r="B31" s="4">
        <v>0.17</v>
      </c>
      <c r="C31" s="4">
        <v>1.7000000000000001E-2</v>
      </c>
      <c r="D31" s="4">
        <v>0.47</v>
      </c>
      <c r="E31" s="4">
        <f t="shared" si="0"/>
        <v>0.53</v>
      </c>
      <c r="F31" s="3" t="s">
        <v>32</v>
      </c>
      <c r="G31" s="4">
        <f t="shared" si="1"/>
        <v>0.81299999999999994</v>
      </c>
      <c r="H31" s="3">
        <f>C31/(1-G31)</f>
        <v>9.0909090909090884E-2</v>
      </c>
      <c r="I31" s="3">
        <v>39.299999999999997</v>
      </c>
      <c r="J31" s="3">
        <f>(H30*I30)+(H31*I31)/(H30+H31)</f>
        <v>20.299999999999997</v>
      </c>
      <c r="K31" s="3">
        <f t="shared" si="2"/>
        <v>20.299999999999997</v>
      </c>
      <c r="L31" s="3">
        <v>1300</v>
      </c>
      <c r="M31" s="3">
        <v>1630.8033333333333</v>
      </c>
      <c r="N31" s="3">
        <f>150</f>
        <v>150</v>
      </c>
      <c r="O31" s="4">
        <f t="shared" si="3"/>
        <v>0.53</v>
      </c>
      <c r="P31" s="11">
        <f>(C31/(C31+B31))/C31</f>
        <v>5.3475935828877006</v>
      </c>
      <c r="Q31" s="11">
        <f t="shared" si="4"/>
        <v>2.8342245989304815</v>
      </c>
      <c r="R31" s="15">
        <f>(E31*J31)/SUM((D31*J31),(E31*J31))</f>
        <v>0.53</v>
      </c>
      <c r="S31" s="11">
        <f>(C31*I31)/SUM((B31*I30),(C31*I31))/C31</f>
        <v>10.352730433866336</v>
      </c>
      <c r="T31" s="11">
        <f t="shared" si="5"/>
        <v>5.4869471299491579</v>
      </c>
      <c r="U31" s="11">
        <f t="shared" si="7"/>
        <v>0.11513396089790007</v>
      </c>
      <c r="V31" s="11">
        <f>(C31*M31)/SUM((C31*M31),(B31*M30))/C31</f>
        <v>5.920994723143898</v>
      </c>
      <c r="W31" s="11">
        <f t="shared" si="6"/>
        <v>0.68170757493112222</v>
      </c>
      <c r="X31" s="10" t="s">
        <v>71</v>
      </c>
      <c r="Y31" s="10"/>
      <c r="Z31" s="10" t="s">
        <v>69</v>
      </c>
    </row>
    <row r="32" spans="1:26" ht="30.75">
      <c r="A32" s="5"/>
      <c r="B32" s="6"/>
      <c r="C32" s="7"/>
      <c r="D32" s="6" t="s">
        <v>72</v>
      </c>
      <c r="E32" s="7"/>
      <c r="F32" s="5"/>
      <c r="G32" s="3"/>
      <c r="H32" s="3"/>
      <c r="I32" s="3"/>
      <c r="J32" s="3"/>
      <c r="K32" s="3">
        <f t="shared" si="2"/>
        <v>0</v>
      </c>
      <c r="L32" s="3"/>
      <c r="M32" s="3"/>
      <c r="N32" s="3"/>
      <c r="O32" s="3"/>
      <c r="P32" s="3"/>
      <c r="Q32" s="3"/>
      <c r="R32" s="3"/>
      <c r="S32" s="3"/>
      <c r="T32" s="3"/>
      <c r="U32" s="11"/>
      <c r="V32" s="3"/>
      <c r="W32" s="11">
        <f t="shared" si="6"/>
        <v>0</v>
      </c>
    </row>
    <row r="33" spans="1:18" ht="15.75">
      <c r="A33" s="8"/>
      <c r="B33" s="8"/>
    </row>
    <row r="34" spans="1:18" ht="15.75">
      <c r="A34" s="8"/>
      <c r="B34" s="8"/>
    </row>
    <row r="35" spans="1:18" ht="15.75">
      <c r="A35" s="13" t="s">
        <v>73</v>
      </c>
      <c r="B35" s="8"/>
      <c r="O35">
        <f>R2*B2</f>
        <v>0.122</v>
      </c>
      <c r="P35">
        <f>C2*O2</f>
        <v>7.3200000000000001E-2</v>
      </c>
      <c r="Q35">
        <f>(O35)/SUM((O35),(P35),(D2))</f>
        <v>0.20847573479152429</v>
      </c>
      <c r="R35">
        <f>Q35/O35</f>
        <v>1.7088174982911828</v>
      </c>
    </row>
    <row r="36" spans="1:18">
      <c r="A36" s="3" t="s">
        <v>74</v>
      </c>
      <c r="B36" t="s">
        <v>75</v>
      </c>
      <c r="C36" t="s">
        <v>76</v>
      </c>
      <c r="D36" t="s">
        <v>77</v>
      </c>
      <c r="E36" t="s">
        <v>78</v>
      </c>
      <c r="O36">
        <f>R3*B3</f>
        <v>0.122</v>
      </c>
      <c r="P36">
        <f>C3*O3</f>
        <v>7.3200000000000001E-2</v>
      </c>
      <c r="Q36">
        <f>(P36)/SUM((P36),(O36),(D3))</f>
        <v>0.12508544087491458</v>
      </c>
      <c r="R36">
        <f>Q36/P36</f>
        <v>1.7088174982911828</v>
      </c>
    </row>
    <row r="37" spans="1:18">
      <c r="A37" s="3" t="s">
        <v>27</v>
      </c>
      <c r="B37" s="12">
        <f>1-(B2+C2)</f>
        <v>0.67999999999999994</v>
      </c>
      <c r="C37">
        <v>0.68</v>
      </c>
      <c r="D37" s="10" t="s">
        <v>31</v>
      </c>
    </row>
    <row r="38" spans="1:18">
      <c r="A38" t="s">
        <v>39</v>
      </c>
      <c r="B38" s="12">
        <f>1-(B6+C6)</f>
        <v>0.74</v>
      </c>
      <c r="C38">
        <v>0.72</v>
      </c>
      <c r="D38" s="10" t="s">
        <v>79</v>
      </c>
      <c r="E38" t="s">
        <v>80</v>
      </c>
      <c r="O38">
        <v>0.122</v>
      </c>
      <c r="P38">
        <v>7.3200000000000001E-2</v>
      </c>
      <c r="Q38">
        <v>0.16137701362146015</v>
      </c>
      <c r="R38">
        <v>1.3227624067332799</v>
      </c>
    </row>
    <row r="39" spans="1:18">
      <c r="A39" t="s">
        <v>46</v>
      </c>
      <c r="B39" s="12">
        <f>1-(B12+C12)</f>
        <v>0.74</v>
      </c>
      <c r="C39">
        <v>0.72</v>
      </c>
      <c r="D39" s="10" t="s">
        <v>79</v>
      </c>
      <c r="E39" t="s">
        <v>80</v>
      </c>
      <c r="O39">
        <v>0.122</v>
      </c>
      <c r="P39">
        <v>7.3200000000000001E-2</v>
      </c>
      <c r="Q39">
        <v>0.17218416204497874</v>
      </c>
      <c r="R39">
        <v>2.3522426508876877</v>
      </c>
    </row>
    <row r="40" spans="1:18">
      <c r="A40" t="s">
        <v>42</v>
      </c>
      <c r="B40" s="12">
        <f>1-(B8+C8)</f>
        <v>0.61699999999999999</v>
      </c>
      <c r="C40">
        <v>0.68</v>
      </c>
      <c r="D40" s="10" t="s">
        <v>81</v>
      </c>
      <c r="E40" t="s">
        <v>82</v>
      </c>
    </row>
    <row r="41" spans="1:18">
      <c r="A41" t="s">
        <v>49</v>
      </c>
      <c r="B41" s="12">
        <f>1-(B14+C14)</f>
        <v>0.75</v>
      </c>
      <c r="C41">
        <v>0.75</v>
      </c>
      <c r="D41" s="10" t="s">
        <v>83</v>
      </c>
      <c r="E41" t="s">
        <v>84</v>
      </c>
    </row>
    <row r="42" spans="1:18">
      <c r="A42" s="3" t="s">
        <v>51</v>
      </c>
      <c r="B42" s="12">
        <f>1-(B16+C16)</f>
        <v>0.61699999999999999</v>
      </c>
      <c r="C42">
        <v>0.75</v>
      </c>
      <c r="D42" s="10" t="s">
        <v>85</v>
      </c>
    </row>
    <row r="43" spans="1:18">
      <c r="A43" t="s">
        <v>44</v>
      </c>
      <c r="B43" s="12">
        <f>1-(B10+C10)</f>
        <v>0.78</v>
      </c>
      <c r="C43">
        <v>0.81</v>
      </c>
      <c r="D43" s="10" t="s">
        <v>86</v>
      </c>
    </row>
    <row r="44" spans="1:18">
      <c r="A44" t="s">
        <v>55</v>
      </c>
      <c r="B44" s="12">
        <f>1-(B20+C20)</f>
        <v>0.73</v>
      </c>
      <c r="C44">
        <v>0.67</v>
      </c>
      <c r="D44" s="10" t="s">
        <v>87</v>
      </c>
    </row>
    <row r="45" spans="1:18">
      <c r="A45" t="s">
        <v>57</v>
      </c>
      <c r="B45" s="12">
        <f>1-(B22+C22)</f>
        <v>0.63</v>
      </c>
      <c r="C45">
        <v>0.69</v>
      </c>
      <c r="D45" s="10" t="s">
        <v>88</v>
      </c>
      <c r="E45" t="s">
        <v>89</v>
      </c>
    </row>
    <row r="46" spans="1:18">
      <c r="A46" t="s">
        <v>64</v>
      </c>
      <c r="B46" s="12">
        <f>1-(B26+C26)</f>
        <v>0.72</v>
      </c>
      <c r="C46">
        <v>0.74</v>
      </c>
      <c r="D46" s="10" t="s">
        <v>90</v>
      </c>
      <c r="E46" t="s">
        <v>91</v>
      </c>
    </row>
    <row r="47" spans="1:18">
      <c r="B47" s="12"/>
      <c r="D47" s="10"/>
    </row>
    <row r="48" spans="1:18">
      <c r="A48" t="s">
        <v>92</v>
      </c>
    </row>
    <row r="49" spans="1:7">
      <c r="A49" s="3" t="s">
        <v>93</v>
      </c>
      <c r="B49" s="3" t="s">
        <v>94</v>
      </c>
      <c r="C49" s="3" t="s">
        <v>95</v>
      </c>
      <c r="D49" s="3"/>
      <c r="E49" s="3"/>
    </row>
    <row r="50" spans="1:7">
      <c r="A50" s="14">
        <v>2017</v>
      </c>
      <c r="B50" s="3">
        <v>1474.67</v>
      </c>
      <c r="C50" s="3">
        <v>1654.67</v>
      </c>
    </row>
    <row r="51" spans="1:7">
      <c r="A51" s="14">
        <v>2018</v>
      </c>
      <c r="B51" s="3">
        <v>1447.25</v>
      </c>
      <c r="C51" s="3">
        <v>1602.45</v>
      </c>
    </row>
    <row r="52" spans="1:7">
      <c r="A52" s="14">
        <v>2019</v>
      </c>
      <c r="B52" s="3">
        <v>1449.32</v>
      </c>
      <c r="C52" s="3">
        <v>1635.29</v>
      </c>
    </row>
    <row r="53" spans="1:7">
      <c r="A53" t="s">
        <v>96</v>
      </c>
      <c r="B53">
        <f>AVERAGE(B50:B52)</f>
        <v>1457.08</v>
      </c>
      <c r="C53">
        <f>AVERAGE(C50:C52)</f>
        <v>1630.8033333333333</v>
      </c>
      <c r="D53">
        <v>0.22</v>
      </c>
      <c r="E53">
        <v>0.4</v>
      </c>
      <c r="F53">
        <f>E53/SUM(($D$53*$E$53),($D$54*$E$54),($D$55*$E$55))</f>
        <v>0.79207920792079212</v>
      </c>
      <c r="G53">
        <f>(D53*E53)/SUM(($D$53*$E$53),($D$54*$E$54),($D$55*$E$55))/D53</f>
        <v>0.79207920792079212</v>
      </c>
    </row>
    <row r="54" spans="1:7">
      <c r="D54">
        <v>0.09</v>
      </c>
      <c r="E54">
        <v>0.3</v>
      </c>
      <c r="F54">
        <f t="shared" ref="F54:F55" si="8">E54/SUM(($D$53*$E$53),($D$54*$E$54),($D$55*$E$55))</f>
        <v>0.59405940594059403</v>
      </c>
      <c r="G54">
        <f t="shared" ref="G54:G55" si="9">(D54*E54)/SUM(($D$53*$E$53),($D$54*$E$54),($D$55*$E$55))/D54</f>
        <v>0.59405940594059403</v>
      </c>
    </row>
    <row r="55" spans="1:7">
      <c r="D55">
        <v>0.39</v>
      </c>
      <c r="E55">
        <v>1</v>
      </c>
      <c r="F55">
        <f t="shared" si="8"/>
        <v>1.9801980198019802</v>
      </c>
      <c r="G55">
        <f t="shared" si="9"/>
        <v>1.9801980198019802</v>
      </c>
    </row>
  </sheetData>
  <hyperlinks>
    <hyperlink ref="X4" r:id="rId1" xr:uid="{ACFFF2DA-C707-47F9-9932-7E14D02AA18B}"/>
    <hyperlink ref="X6" r:id="rId2" location="ch3.47" xr:uid="{7C1E24DD-4CF1-4BD6-8A69-6D532C77FA57}"/>
    <hyperlink ref="X8" r:id="rId3" location="ch3.8" xr:uid="{2D2E84BF-1829-461F-B5EE-FFAF3443256F}"/>
    <hyperlink ref="X10" r:id="rId4" location="ch3.11" xr:uid="{4648D09D-C857-46E1-8A47-CB7BF7717724}"/>
    <hyperlink ref="X12" r:id="rId5" location="ch3.52" xr:uid="{0998A214-4424-42D8-AF55-50081E2EA580}"/>
    <hyperlink ref="X18" r:id="rId6" location="ch3.52" xr:uid="{7DC02F50-2E1C-43EC-A7B6-D5BC65A7C92B}"/>
    <hyperlink ref="X14" r:id="rId7" location="ch3.13" xr:uid="{944D3139-206B-4702-BBCA-182360FB8D72}"/>
    <hyperlink ref="X16" r:id="rId8" location="ch3.15" xr:uid="{0A2A4732-67FA-4564-8174-1EB61504C345}"/>
    <hyperlink ref="X24" r:id="rId9" location="ch3.4" xr:uid="{1D29C73D-5EE0-4FB7-AAC6-A9BEB8F13787}"/>
    <hyperlink ref="X26" r:id="rId10" location="ch3.4" xr:uid="{D104A959-14FF-4D61-BC1B-EA47DE8B4DFC}"/>
    <hyperlink ref="X2" r:id="rId11" location="ch3.7" xr:uid="{1D83F903-8A1A-45C9-A5B2-D7F2CB504E5C}"/>
    <hyperlink ref="X20" r:id="rId12" location="ch3.22" xr:uid="{DBDA1F2A-86F4-4408-82EF-2413DB8341CB}"/>
    <hyperlink ref="Y18" r:id="rId13" xr:uid="{6316D93A-722E-4D46-8616-FF83D4B992A6}"/>
    <hyperlink ref="Y12" r:id="rId14" xr:uid="{33C7D48B-0243-4DF6-BB47-805EADC28629}"/>
    <hyperlink ref="Y6" r:id="rId15" xr:uid="{C23BA97F-28BB-4DBA-9693-7FB93DAFF76A}"/>
    <hyperlink ref="Y19" r:id="rId16" xr:uid="{E3CD57A5-DF11-42AD-9F26-16ED5B5986DD}"/>
    <hyperlink ref="Y13" r:id="rId17" xr:uid="{5DD78F9C-88E7-40F0-98D5-3B156AC170A5}"/>
    <hyperlink ref="Y7" r:id="rId18" xr:uid="{8C8A061B-8E78-4EB6-83AA-E75F763E1586}"/>
    <hyperlink ref="X3" r:id="rId19" location="ch3.7" xr:uid="{CE9385D3-9346-4D50-B49A-03AE0714A7F5}"/>
    <hyperlink ref="X5" r:id="rId20" xr:uid="{3F5114BC-30E0-4E82-8458-F912F3FE477A}"/>
    <hyperlink ref="X7" r:id="rId21" location="ch3.47" xr:uid="{FEA4F8E9-D209-45F0-AF22-9DF4528292E2}"/>
    <hyperlink ref="X9" r:id="rId22" location="ch3.8" xr:uid="{D628965B-FBD0-4808-859D-A09B850DFBC9}"/>
    <hyperlink ref="X11" r:id="rId23" location="ch3.11" xr:uid="{004BD3A1-3617-4005-98C8-FBB0D5EA9818}"/>
    <hyperlink ref="X13" r:id="rId24" location="ch3.52" xr:uid="{17BE360F-DEBF-42D8-8582-AE97173899E3}"/>
    <hyperlink ref="X15" r:id="rId25" location="ch3.13" xr:uid="{384054C9-1415-4159-9600-B19EE1788E09}"/>
    <hyperlink ref="X17" r:id="rId26" location="ch3.15" xr:uid="{E0A3B398-E524-4513-BCE1-F364A108082E}"/>
    <hyperlink ref="X19" r:id="rId27" location="ch3.52" xr:uid="{35A8A2E3-F989-4C2F-B596-00AF97852BE5}"/>
    <hyperlink ref="X21" r:id="rId28" location="ch3.22" xr:uid="{EE940FBE-3A18-494F-A512-D5B64A7E3E7F}"/>
    <hyperlink ref="X25" r:id="rId29" location="ch3.4" xr:uid="{53282015-898C-4591-9502-9ED11AB0B627}"/>
    <hyperlink ref="X27" r:id="rId30" location="ch3.4" xr:uid="{5D9F7413-C3FE-4459-8E5C-43C31DE21A8B}"/>
    <hyperlink ref="Z27" r:id="rId31" xr:uid="{2E17621D-F154-401D-8796-A994C122706C}"/>
    <hyperlink ref="Z3" r:id="rId32" xr:uid="{1FD06828-AC05-4ACE-8F27-8DC073249997}"/>
    <hyperlink ref="Z5" r:id="rId33" xr:uid="{DF79E5EC-0A3A-4E43-9AC9-C580676C0D11}"/>
    <hyperlink ref="AA2" r:id="rId34" xr:uid="{9BA5E73A-2D08-42AD-B5C3-C54CF539D3C9}"/>
    <hyperlink ref="AA3" r:id="rId35" xr:uid="{DB454B77-8010-46D4-A81D-79DC44A299BE}"/>
    <hyperlink ref="D37" r:id="rId36" xr:uid="{B1CA6D15-3CE3-43D2-876E-7F24F75059D8}"/>
    <hyperlink ref="D38" r:id="rId37" xr:uid="{9C033301-1863-4EE9-A918-CDE357D8C03A}"/>
    <hyperlink ref="D40" r:id="rId38" xr:uid="{8AEC0AB0-26FD-42EE-9F98-31178B64A340}"/>
    <hyperlink ref="D41" r:id="rId39" xr:uid="{E32F75D0-E3D7-4C47-93FF-993A2A6FA043}"/>
    <hyperlink ref="D42" r:id="rId40" xr:uid="{38260010-10A6-4559-BF12-AFC33D7FC95C}"/>
    <hyperlink ref="D43" r:id="rId41" xr:uid="{9B4BD6DA-4A1E-4E48-ABE0-505874643381}"/>
    <hyperlink ref="D44" r:id="rId42" xr:uid="{79E6BA70-D48F-4B95-8A19-BB139088289B}"/>
    <hyperlink ref="D45" r:id="rId43" xr:uid="{FA49D94D-AA2B-472F-B47B-CE17EAD3109B}"/>
    <hyperlink ref="D46" r:id="rId44" xr:uid="{16298D37-7069-45C2-89E4-E4F6A002533A}"/>
    <hyperlink ref="D39" r:id="rId45" xr:uid="{55EEB006-8683-4FAE-9520-105DA0BB9E5A}"/>
    <hyperlink ref="X28" r:id="rId46" location="ch3.2" xr:uid="{2970AA60-EF52-4F60-976F-D5051E7CAEDC}"/>
    <hyperlink ref="X30" r:id="rId47" location="ch3.6" xr:uid="{4F336E02-BAED-4AAA-B6BB-D2F5D838578F}"/>
    <hyperlink ref="X31" r:id="rId48" location="ch3.6" xr:uid="{72EEC0E4-2730-4DA0-9B8E-14E7906C7291}"/>
  </hyperlinks>
  <pageMargins left="0.7" right="0.7" top="0.75" bottom="0.75" header="0.3" footer="0.3"/>
  <legacyDrawing r:id="rId4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E3FF3-FF51-4990-9F41-7FA07C3D3A85}">
  <dimension ref="A1:V31"/>
  <sheetViews>
    <sheetView tabSelected="1" workbookViewId="0">
      <selection activeCell="M13" sqref="M13"/>
    </sheetView>
  </sheetViews>
  <sheetFormatPr defaultRowHeight="15"/>
  <cols>
    <col min="1" max="1" width="39.85546875" bestFit="1" customWidth="1"/>
    <col min="13" max="13" width="15.140625" customWidth="1"/>
    <col min="14" max="14" width="20.28515625" customWidth="1"/>
  </cols>
  <sheetData>
    <row r="1" spans="1:22">
      <c r="A1" s="1" t="s">
        <v>0</v>
      </c>
      <c r="B1" s="2" t="s">
        <v>1</v>
      </c>
      <c r="C1" s="2" t="s">
        <v>2</v>
      </c>
      <c r="D1" s="2" t="s">
        <v>3</v>
      </c>
      <c r="E1" s="2" t="s">
        <v>4</v>
      </c>
      <c r="F1" s="1" t="s">
        <v>5</v>
      </c>
      <c r="G1" s="1" t="s">
        <v>6</v>
      </c>
      <c r="H1" s="1" t="s">
        <v>7</v>
      </c>
      <c r="I1" s="1" t="s">
        <v>8</v>
      </c>
      <c r="J1" s="1" t="s">
        <v>9</v>
      </c>
      <c r="K1" s="1" t="s">
        <v>13</v>
      </c>
      <c r="L1" s="1" t="s">
        <v>14</v>
      </c>
      <c r="M1" s="1" t="s">
        <v>15</v>
      </c>
      <c r="N1" s="1" t="s">
        <v>16</v>
      </c>
      <c r="O1" s="1" t="s">
        <v>17</v>
      </c>
      <c r="P1" s="1" t="s">
        <v>18</v>
      </c>
      <c r="Q1" s="1" t="s">
        <v>19</v>
      </c>
    </row>
    <row r="2" spans="1:22">
      <c r="A2" s="3" t="s">
        <v>27</v>
      </c>
      <c r="B2" s="4">
        <v>0.2</v>
      </c>
      <c r="C2" s="4">
        <v>0.12</v>
      </c>
      <c r="D2" s="4">
        <v>0.39</v>
      </c>
      <c r="E2" s="4">
        <f>1-D2</f>
        <v>0.61</v>
      </c>
      <c r="F2" s="3" t="s">
        <v>28</v>
      </c>
      <c r="G2" s="4">
        <f>1-(B2+C2)</f>
        <v>0.67999999999999994</v>
      </c>
      <c r="H2" s="3">
        <f>B2/(1-G2)</f>
        <v>0.62499999999999989</v>
      </c>
      <c r="I2" s="3">
        <v>22.1</v>
      </c>
      <c r="J2" s="3">
        <f>(H2*I2)+(H3*I3)/(H2+H3)</f>
        <v>28.549999999999997</v>
      </c>
      <c r="K2" s="3">
        <f>150</f>
        <v>150</v>
      </c>
      <c r="L2" s="4">
        <f>E2/(D2+E2)</f>
        <v>0.61</v>
      </c>
      <c r="M2" s="11">
        <f>(B2/(B2+C2))/B2</f>
        <v>3.125</v>
      </c>
      <c r="N2" s="11">
        <f>L2*M2</f>
        <v>1.90625</v>
      </c>
      <c r="O2" s="15">
        <f>(E2*J2)/SUM((D2*J2),(E2*J2))</f>
        <v>0.61</v>
      </c>
      <c r="P2" s="11">
        <f>(B2*I2)/SUM((B2*I2), (C2*I3))/B2</f>
        <v>2.4190017513134854</v>
      </c>
      <c r="Q2" s="11">
        <f>O2*P2</f>
        <v>1.4755910683012261</v>
      </c>
      <c r="R2" s="10"/>
      <c r="S2" s="10"/>
      <c r="T2" s="10"/>
      <c r="U2" s="10"/>
      <c r="V2" s="10"/>
    </row>
    <row r="3" spans="1:22">
      <c r="A3" s="3" t="s">
        <v>27</v>
      </c>
      <c r="B3" s="4">
        <v>0.2</v>
      </c>
      <c r="C3" s="4">
        <v>0.12</v>
      </c>
      <c r="D3" s="4">
        <v>0.39</v>
      </c>
      <c r="E3" s="4">
        <f t="shared" ref="E3:E31" si="0">1-D3</f>
        <v>0.61</v>
      </c>
      <c r="F3" s="3" t="s">
        <v>32</v>
      </c>
      <c r="G3" s="4">
        <f t="shared" ref="G3:G31" si="1">1-(B3+C3)</f>
        <v>0.67999999999999994</v>
      </c>
      <c r="H3" s="3">
        <f>C3/(1-G3)</f>
        <v>0.37499999999999989</v>
      </c>
      <c r="I3" s="3">
        <v>39.299999999999997</v>
      </c>
      <c r="J3" s="3">
        <f>(H2*I2)+(H3*I3)/(H2+H3)</f>
        <v>28.549999999999997</v>
      </c>
      <c r="K3" s="3">
        <f>150</f>
        <v>150</v>
      </c>
      <c r="L3" s="4">
        <f t="shared" ref="L3:L31" si="2">E3/(D3+E3)</f>
        <v>0.61</v>
      </c>
      <c r="M3" s="11">
        <f>(C3/(C3+B3))/C3</f>
        <v>3.125</v>
      </c>
      <c r="N3" s="11">
        <f t="shared" ref="N3:N31" si="3">L3*M3</f>
        <v>1.90625</v>
      </c>
      <c r="O3" s="15">
        <f t="shared" ref="O3:O31" si="4">(E3*J3)/SUM((D3*J3),(E3*J3))</f>
        <v>0.61</v>
      </c>
      <c r="P3" s="11">
        <f>(C3*I3)/SUM((B3*I2),(C3*I3))/C3</f>
        <v>4.3016637478108581</v>
      </c>
      <c r="Q3" s="11">
        <f t="shared" ref="Q3:Q31" si="5">O3*P3</f>
        <v>2.6240148861646233</v>
      </c>
      <c r="R3" s="10"/>
      <c r="S3" s="10"/>
      <c r="T3" s="10"/>
      <c r="U3" s="10"/>
      <c r="V3" s="10"/>
    </row>
    <row r="4" spans="1:22">
      <c r="A4" s="9" t="s">
        <v>34</v>
      </c>
      <c r="B4" s="4">
        <v>0.23</v>
      </c>
      <c r="C4" s="4">
        <v>0.18</v>
      </c>
      <c r="D4" s="4">
        <v>0.62</v>
      </c>
      <c r="E4" s="4">
        <f t="shared" si="0"/>
        <v>0.38</v>
      </c>
      <c r="F4" s="3" t="s">
        <v>28</v>
      </c>
      <c r="G4" s="4">
        <f t="shared" si="1"/>
        <v>0.59</v>
      </c>
      <c r="H4" s="3">
        <f>B4/(1-G4)</f>
        <v>0.5609756097560975</v>
      </c>
      <c r="I4" s="3">
        <v>19</v>
      </c>
      <c r="J4" s="3">
        <f>(H4*I4)+(H5*I5)/(H4+H5)</f>
        <v>27.912195121951221</v>
      </c>
      <c r="K4" s="3">
        <f>150</f>
        <v>150</v>
      </c>
      <c r="L4" s="4">
        <f t="shared" si="2"/>
        <v>0.38</v>
      </c>
      <c r="M4" s="11">
        <f>(B4/(B4+C4))/B4</f>
        <v>2.4390243902439019</v>
      </c>
      <c r="N4" s="11">
        <f t="shared" si="3"/>
        <v>0.92682926829268275</v>
      </c>
      <c r="O4" s="15">
        <f t="shared" si="4"/>
        <v>0.38</v>
      </c>
      <c r="P4" s="11">
        <f>(B4*I4)/SUM((B4*I4), (C4*I5))/B4</f>
        <v>1.660258650821391</v>
      </c>
      <c r="Q4" s="11">
        <f t="shared" si="5"/>
        <v>0.6308982873121286</v>
      </c>
      <c r="R4" s="10"/>
      <c r="S4" s="10"/>
    </row>
    <row r="5" spans="1:22">
      <c r="A5" s="9" t="s">
        <v>34</v>
      </c>
      <c r="B5" s="4">
        <v>0.23</v>
      </c>
      <c r="C5" s="4">
        <v>0.18</v>
      </c>
      <c r="D5" s="4">
        <v>0.62</v>
      </c>
      <c r="E5" s="4">
        <f t="shared" si="0"/>
        <v>0.38</v>
      </c>
      <c r="F5" s="3" t="s">
        <v>32</v>
      </c>
      <c r="G5" s="4">
        <f t="shared" si="1"/>
        <v>0.59</v>
      </c>
      <c r="H5" s="3">
        <f>C5/(1-G5)</f>
        <v>0.43902439024390238</v>
      </c>
      <c r="I5" s="3">
        <v>39.299999999999997</v>
      </c>
      <c r="J5" s="3">
        <f>(H4*I4)+(H5*I5)/(H4+H5)</f>
        <v>27.912195121951221</v>
      </c>
      <c r="K5" s="3">
        <f>150</f>
        <v>150</v>
      </c>
      <c r="L5" s="4">
        <f t="shared" si="2"/>
        <v>0.38</v>
      </c>
      <c r="M5" s="11">
        <f>(C5/(C5+B5))/C5</f>
        <v>2.4390243902439024</v>
      </c>
      <c r="N5" s="11">
        <f t="shared" si="3"/>
        <v>0.92682926829268286</v>
      </c>
      <c r="O5" s="15">
        <f t="shared" si="4"/>
        <v>0.38</v>
      </c>
      <c r="P5" s="11">
        <f>(C5*I5)/SUM((B5*I4),(C5*I5))/C5</f>
        <v>3.4341139461726669</v>
      </c>
      <c r="Q5" s="11">
        <f t="shared" si="5"/>
        <v>1.3049632995456135</v>
      </c>
      <c r="R5" s="10"/>
      <c r="S5" s="10"/>
      <c r="T5" s="10"/>
    </row>
    <row r="6" spans="1:22">
      <c r="A6" s="3" t="s">
        <v>39</v>
      </c>
      <c r="B6" s="4">
        <v>0.24</v>
      </c>
      <c r="C6" s="4">
        <v>0.02</v>
      </c>
      <c r="D6" s="4">
        <v>0.62</v>
      </c>
      <c r="E6" s="4">
        <f t="shared" si="0"/>
        <v>0.38</v>
      </c>
      <c r="F6" s="3" t="s">
        <v>28</v>
      </c>
      <c r="G6" s="4">
        <f t="shared" si="1"/>
        <v>0.74</v>
      </c>
      <c r="H6" s="3">
        <f>B6/(1-G6)</f>
        <v>0.92307692307692302</v>
      </c>
      <c r="I6" s="3">
        <v>20</v>
      </c>
      <c r="J6" s="3">
        <f>(H6*I6)+(H7*I7)/(H6+H7)</f>
        <v>21.484615384615381</v>
      </c>
      <c r="K6" s="3">
        <f>150</f>
        <v>150</v>
      </c>
      <c r="L6" s="4">
        <f t="shared" si="2"/>
        <v>0.38</v>
      </c>
      <c r="M6" s="11">
        <f>(B6/(B6+C6))/B6</f>
        <v>3.8461538461538463</v>
      </c>
      <c r="N6" s="11">
        <f t="shared" si="3"/>
        <v>1.4615384615384617</v>
      </c>
      <c r="O6" s="15">
        <f t="shared" si="4"/>
        <v>0.38</v>
      </c>
      <c r="P6" s="11">
        <f>(B6*I6)/SUM((B6*I6), (C6*I7))/B6</f>
        <v>3.5803795202291449</v>
      </c>
      <c r="Q6" s="11">
        <f t="shared" si="5"/>
        <v>1.360544217687075</v>
      </c>
      <c r="R6" s="10"/>
      <c r="S6" s="10"/>
    </row>
    <row r="7" spans="1:22">
      <c r="A7" s="3" t="s">
        <v>39</v>
      </c>
      <c r="B7" s="4">
        <v>0.24</v>
      </c>
      <c r="C7" s="4">
        <v>0.02</v>
      </c>
      <c r="D7" s="4">
        <v>0.62</v>
      </c>
      <c r="E7" s="4">
        <f t="shared" si="0"/>
        <v>0.38</v>
      </c>
      <c r="F7" s="3" t="s">
        <v>32</v>
      </c>
      <c r="G7" s="4">
        <f t="shared" si="1"/>
        <v>0.74</v>
      </c>
      <c r="H7" s="3">
        <f>C7/(1-G7)</f>
        <v>7.6923076923076927E-2</v>
      </c>
      <c r="I7" s="3">
        <v>39.299999999999997</v>
      </c>
      <c r="J7" s="3">
        <f>(H6*I6)+(H7*I7)/(H6+H7)</f>
        <v>21.484615384615381</v>
      </c>
      <c r="K7" s="3">
        <f>150</f>
        <v>150</v>
      </c>
      <c r="L7" s="4">
        <f t="shared" si="2"/>
        <v>0.38</v>
      </c>
      <c r="M7" s="11">
        <f>(C7/(C7+B7))/C7</f>
        <v>3.8461538461538463</v>
      </c>
      <c r="N7" s="11">
        <f t="shared" si="3"/>
        <v>1.4615384615384617</v>
      </c>
      <c r="O7" s="15">
        <f t="shared" si="4"/>
        <v>0.38</v>
      </c>
      <c r="P7" s="11">
        <f>(C7*I7)/SUM((B7*I6),(C7*I7))/C7</f>
        <v>7.035445757250268</v>
      </c>
      <c r="Q7" s="11">
        <f t="shared" si="5"/>
        <v>2.6734693877551017</v>
      </c>
      <c r="R7" s="10"/>
      <c r="S7" s="10"/>
    </row>
    <row r="8" spans="1:22">
      <c r="A8" s="3" t="s">
        <v>42</v>
      </c>
      <c r="B8" s="4">
        <v>0.19700000000000001</v>
      </c>
      <c r="C8" s="4">
        <v>0.186</v>
      </c>
      <c r="D8" s="4">
        <v>0.61</v>
      </c>
      <c r="E8" s="4">
        <f t="shared" si="0"/>
        <v>0.39</v>
      </c>
      <c r="F8" s="3" t="s">
        <v>28</v>
      </c>
      <c r="G8" s="4">
        <f t="shared" si="1"/>
        <v>0.61699999999999999</v>
      </c>
      <c r="H8" s="3">
        <f>B8/(1-G8)</f>
        <v>0.51436031331592691</v>
      </c>
      <c r="I8" s="3">
        <v>20</v>
      </c>
      <c r="J8" s="3">
        <f>(H8*I8)+(H9*I9)/(H8+H9)</f>
        <v>29.37284595300261</v>
      </c>
      <c r="K8" s="3">
        <f>150</f>
        <v>150</v>
      </c>
      <c r="L8" s="4">
        <f t="shared" si="2"/>
        <v>0.39</v>
      </c>
      <c r="M8" s="11">
        <f>(B8/(B8+C8))/B8</f>
        <v>2.6109660574412534</v>
      </c>
      <c r="N8" s="11">
        <f t="shared" si="3"/>
        <v>1.018276762402089</v>
      </c>
      <c r="O8" s="15">
        <f t="shared" si="4"/>
        <v>0.39</v>
      </c>
      <c r="P8" s="11">
        <f>(B8*I8)/SUM((B8*I8), (C8*I9))/B8</f>
        <v>1.7778093832779249</v>
      </c>
      <c r="Q8" s="11">
        <f t="shared" si="5"/>
        <v>0.69334565947839077</v>
      </c>
      <c r="R8" s="10"/>
      <c r="S8" s="10"/>
      <c r="T8" s="10"/>
    </row>
    <row r="9" spans="1:22">
      <c r="A9" s="3" t="s">
        <v>42</v>
      </c>
      <c r="B9" s="4">
        <v>0.19700000000000001</v>
      </c>
      <c r="C9" s="4">
        <v>0.186</v>
      </c>
      <c r="D9" s="4">
        <v>0.61</v>
      </c>
      <c r="E9" s="4">
        <f t="shared" si="0"/>
        <v>0.39</v>
      </c>
      <c r="F9" s="3" t="s">
        <v>32</v>
      </c>
      <c r="G9" s="4">
        <f t="shared" si="1"/>
        <v>0.61699999999999999</v>
      </c>
      <c r="H9" s="3">
        <f>C9/(1-G9)</f>
        <v>0.48563968668407309</v>
      </c>
      <c r="I9" s="3">
        <v>39.299999999999997</v>
      </c>
      <c r="J9" s="3">
        <f>(H8*I8)+(H9*I9)/(H8+H9)</f>
        <v>29.37284595300261</v>
      </c>
      <c r="K9" s="3">
        <f>150</f>
        <v>150</v>
      </c>
      <c r="L9" s="4">
        <f t="shared" si="2"/>
        <v>0.39</v>
      </c>
      <c r="M9" s="11">
        <f>(C9/(C9+B9))/C9</f>
        <v>2.610966057441253</v>
      </c>
      <c r="N9" s="11">
        <f t="shared" si="3"/>
        <v>1.0182767624020888</v>
      </c>
      <c r="O9" s="15">
        <f t="shared" si="4"/>
        <v>0.39</v>
      </c>
      <c r="P9" s="11">
        <f>(C9*I9)/SUM((B9*I8),(C9*I9))/C9</f>
        <v>3.4933954381411221</v>
      </c>
      <c r="Q9" s="11">
        <f t="shared" si="5"/>
        <v>1.3624242208750377</v>
      </c>
      <c r="R9" s="10"/>
      <c r="S9" s="10"/>
      <c r="T9" s="10"/>
    </row>
    <row r="10" spans="1:22">
      <c r="A10" s="3" t="s">
        <v>44</v>
      </c>
      <c r="B10" s="4">
        <v>0.2</v>
      </c>
      <c r="C10" s="4">
        <v>0.02</v>
      </c>
      <c r="D10" s="4">
        <v>0.49</v>
      </c>
      <c r="E10" s="4">
        <f t="shared" si="0"/>
        <v>0.51</v>
      </c>
      <c r="F10" s="3" t="s">
        <v>28</v>
      </c>
      <c r="G10" s="4">
        <f t="shared" si="1"/>
        <v>0.78</v>
      </c>
      <c r="H10" s="3">
        <f>B10/(1-G10)</f>
        <v>0.90909090909090928</v>
      </c>
      <c r="I10" s="3">
        <v>18</v>
      </c>
      <c r="J10" s="3">
        <f>(H10*I10)+(H11*I11)/(H10+H11)</f>
        <v>19.936363636363637</v>
      </c>
      <c r="K10" s="3">
        <f>150</f>
        <v>150</v>
      </c>
      <c r="L10" s="4">
        <f t="shared" si="2"/>
        <v>0.51</v>
      </c>
      <c r="M10" s="11">
        <f>(B10/(B10+C10))/B10</f>
        <v>4.5454545454545459</v>
      </c>
      <c r="N10" s="11">
        <f t="shared" si="3"/>
        <v>2.3181818181818183</v>
      </c>
      <c r="O10" s="15">
        <f t="shared" si="4"/>
        <v>0.51</v>
      </c>
      <c r="P10" s="11">
        <f>(B10*I10)/SUM((B10*I10), (C10*I11))/B10</f>
        <v>4.1039671682626535</v>
      </c>
      <c r="Q10" s="11">
        <f t="shared" si="5"/>
        <v>2.0930232558139532</v>
      </c>
      <c r="R10" s="10"/>
      <c r="S10" s="10"/>
      <c r="T10" s="10"/>
    </row>
    <row r="11" spans="1:22">
      <c r="A11" s="3" t="s">
        <v>44</v>
      </c>
      <c r="B11" s="4">
        <v>0.2</v>
      </c>
      <c r="C11" s="4">
        <v>0.02</v>
      </c>
      <c r="D11" s="4">
        <v>0.49</v>
      </c>
      <c r="E11" s="4">
        <f t="shared" si="0"/>
        <v>0.51</v>
      </c>
      <c r="F11" s="3" t="s">
        <v>32</v>
      </c>
      <c r="G11" s="4">
        <f t="shared" si="1"/>
        <v>0.78</v>
      </c>
      <c r="H11" s="3">
        <f>C11/(1-G11)</f>
        <v>9.0909090909090925E-2</v>
      </c>
      <c r="I11" s="3">
        <v>39.299999999999997</v>
      </c>
      <c r="J11" s="3">
        <f>(H10*I10)+(H11*I11)/(H10+H11)</f>
        <v>19.936363636363637</v>
      </c>
      <c r="K11" s="3">
        <f>150</f>
        <v>150</v>
      </c>
      <c r="L11" s="4">
        <f t="shared" si="2"/>
        <v>0.51</v>
      </c>
      <c r="M11" s="11">
        <f>(C11/(C11+B11))/C11</f>
        <v>4.5454545454545459</v>
      </c>
      <c r="N11" s="11">
        <f t="shared" si="3"/>
        <v>2.3181818181818183</v>
      </c>
      <c r="O11" s="15">
        <f t="shared" si="4"/>
        <v>0.51</v>
      </c>
      <c r="P11" s="11">
        <f>(C11*I11)/SUM((B11*I10),(C11*I11))/C11</f>
        <v>8.9603283173734596</v>
      </c>
      <c r="Q11" s="11">
        <f t="shared" si="5"/>
        <v>4.5697674418604644</v>
      </c>
      <c r="R11" s="10"/>
      <c r="S11" s="10"/>
      <c r="T11" s="10"/>
    </row>
    <row r="12" spans="1:22">
      <c r="A12" t="s">
        <v>46</v>
      </c>
      <c r="B12" s="4">
        <v>0.24</v>
      </c>
      <c r="C12" s="4">
        <v>0.02</v>
      </c>
      <c r="D12" s="4">
        <v>0.58000000000000007</v>
      </c>
      <c r="E12" s="4">
        <f t="shared" si="0"/>
        <v>0.41999999999999993</v>
      </c>
      <c r="F12" s="3" t="s">
        <v>28</v>
      </c>
      <c r="G12" s="4">
        <f t="shared" si="1"/>
        <v>0.74</v>
      </c>
      <c r="H12" s="3">
        <f>B12/(1-G12)</f>
        <v>0.92307692307692302</v>
      </c>
      <c r="I12" s="3">
        <v>20</v>
      </c>
      <c r="J12" s="3">
        <f>(H12*I12)+(H13*I13)/(H12+H13)</f>
        <v>21.484615384615381</v>
      </c>
      <c r="K12" s="3">
        <f>150</f>
        <v>150</v>
      </c>
      <c r="L12" s="4">
        <f t="shared" si="2"/>
        <v>0.41999999999999993</v>
      </c>
      <c r="M12" s="11">
        <f>(B12/(B12+C12))/B12</f>
        <v>3.8461538461538463</v>
      </c>
      <c r="N12" s="11">
        <f t="shared" si="3"/>
        <v>1.6153846153846152</v>
      </c>
      <c r="O12" s="15">
        <f t="shared" si="4"/>
        <v>0.42</v>
      </c>
      <c r="P12" s="11">
        <f>(B12*I12)/SUM((B12*I12), (C12*I13))/B12</f>
        <v>3.5803795202291449</v>
      </c>
      <c r="Q12" s="11">
        <f t="shared" si="5"/>
        <v>1.5037593984962407</v>
      </c>
      <c r="R12" s="10"/>
      <c r="S12" s="10"/>
    </row>
    <row r="13" spans="1:22">
      <c r="A13" t="s">
        <v>46</v>
      </c>
      <c r="B13" s="4">
        <v>0.24</v>
      </c>
      <c r="C13" s="4">
        <v>0.02</v>
      </c>
      <c r="D13" s="4">
        <v>0.58000000000000007</v>
      </c>
      <c r="E13" s="4">
        <f t="shared" si="0"/>
        <v>0.41999999999999993</v>
      </c>
      <c r="F13" s="3" t="s">
        <v>32</v>
      </c>
      <c r="G13" s="4">
        <f t="shared" si="1"/>
        <v>0.74</v>
      </c>
      <c r="H13" s="3">
        <f>C13/(1-G13)</f>
        <v>7.6923076923076927E-2</v>
      </c>
      <c r="I13" s="3">
        <v>39.299999999999997</v>
      </c>
      <c r="J13" s="3">
        <f>(H12*I12)+(H13*I13)/(H12+H13)</f>
        <v>21.484615384615381</v>
      </c>
      <c r="K13" s="3">
        <f>150</f>
        <v>150</v>
      </c>
      <c r="L13" s="4">
        <f t="shared" si="2"/>
        <v>0.41999999999999993</v>
      </c>
      <c r="M13" s="11">
        <f>(C13/(C13+B13))/C13</f>
        <v>3.8461538461538463</v>
      </c>
      <c r="N13" s="11">
        <f t="shared" si="3"/>
        <v>1.6153846153846152</v>
      </c>
      <c r="O13" s="15">
        <f t="shared" si="4"/>
        <v>0.42</v>
      </c>
      <c r="P13" s="11">
        <f>(C13*I13)/SUM((B13*I12),(C13*I13))/C13</f>
        <v>7.035445757250268</v>
      </c>
      <c r="Q13" s="11">
        <f t="shared" si="5"/>
        <v>2.9548872180451125</v>
      </c>
      <c r="R13" s="10"/>
      <c r="S13" s="10"/>
    </row>
    <row r="14" spans="1:22">
      <c r="A14" s="3" t="s">
        <v>49</v>
      </c>
      <c r="B14" s="4">
        <v>0.17</v>
      </c>
      <c r="C14" s="4">
        <v>0.08</v>
      </c>
      <c r="D14" s="4">
        <v>0.6</v>
      </c>
      <c r="E14" s="4">
        <f t="shared" si="0"/>
        <v>0.4</v>
      </c>
      <c r="F14" s="3" t="s">
        <v>28</v>
      </c>
      <c r="G14" s="4">
        <f t="shared" si="1"/>
        <v>0.75</v>
      </c>
      <c r="H14" s="3">
        <f>B14/(1-G14)</f>
        <v>0.68</v>
      </c>
      <c r="I14" s="3">
        <v>20</v>
      </c>
      <c r="J14" s="3">
        <f>(H14*I14)+(H15*I15)/(H14+H15)</f>
        <v>26.176000000000002</v>
      </c>
      <c r="K14" s="3">
        <f>150</f>
        <v>150</v>
      </c>
      <c r="L14" s="4">
        <f t="shared" si="2"/>
        <v>0.4</v>
      </c>
      <c r="M14" s="11">
        <f>(B14/(B14+C14))/B14</f>
        <v>4</v>
      </c>
      <c r="N14" s="11">
        <f t="shared" si="3"/>
        <v>1.6</v>
      </c>
      <c r="O14" s="15">
        <f t="shared" si="4"/>
        <v>0.4</v>
      </c>
      <c r="P14" s="11">
        <f>(B14*I14)/SUM((B14*I14), (C14*I15))/B14</f>
        <v>3.0562347188264054</v>
      </c>
      <c r="Q14" s="11">
        <f t="shared" si="5"/>
        <v>1.2224938875305622</v>
      </c>
      <c r="R14" s="10"/>
      <c r="S14" s="10"/>
      <c r="T14" s="10"/>
    </row>
    <row r="15" spans="1:22">
      <c r="A15" s="3" t="s">
        <v>49</v>
      </c>
      <c r="B15" s="4">
        <v>0.17</v>
      </c>
      <c r="C15" s="4">
        <v>0.08</v>
      </c>
      <c r="D15" s="4">
        <v>0.6</v>
      </c>
      <c r="E15" s="4">
        <f t="shared" si="0"/>
        <v>0.4</v>
      </c>
      <c r="F15" s="3" t="s">
        <v>32</v>
      </c>
      <c r="G15" s="4">
        <f t="shared" si="1"/>
        <v>0.75</v>
      </c>
      <c r="H15" s="3">
        <f>C15/(1-G15)</f>
        <v>0.32</v>
      </c>
      <c r="I15" s="3">
        <v>39.299999999999997</v>
      </c>
      <c r="J15" s="3">
        <f>(H14*I14)+(H15*I15)/(H14+H15)</f>
        <v>26.176000000000002</v>
      </c>
      <c r="K15" s="3">
        <f>150</f>
        <v>150</v>
      </c>
      <c r="L15" s="4">
        <f t="shared" si="2"/>
        <v>0.4</v>
      </c>
      <c r="M15" s="11">
        <f>(C15/(C15+B15))/C15</f>
        <v>4</v>
      </c>
      <c r="N15" s="11">
        <f t="shared" si="3"/>
        <v>1.6</v>
      </c>
      <c r="O15" s="15">
        <f t="shared" si="4"/>
        <v>0.4</v>
      </c>
      <c r="P15" s="11">
        <f>(C15*I15)/SUM((B15*I14),(C15*I15))/C15</f>
        <v>6.0055012224938862</v>
      </c>
      <c r="Q15" s="11">
        <f t="shared" si="5"/>
        <v>2.4022004889975546</v>
      </c>
      <c r="R15" s="10"/>
      <c r="S15" s="10"/>
      <c r="T15" s="10"/>
    </row>
    <row r="16" spans="1:22">
      <c r="A16" s="3" t="s">
        <v>51</v>
      </c>
      <c r="B16" s="4">
        <v>0.19700000000000001</v>
      </c>
      <c r="C16" s="4">
        <v>0.186</v>
      </c>
      <c r="D16" s="4">
        <v>0.57000000000000006</v>
      </c>
      <c r="E16" s="4">
        <f t="shared" si="0"/>
        <v>0.42999999999999994</v>
      </c>
      <c r="F16" s="3" t="s">
        <v>28</v>
      </c>
      <c r="G16" s="4">
        <f t="shared" si="1"/>
        <v>0.61699999999999999</v>
      </c>
      <c r="H16" s="3">
        <f>B16/(1-G16)</f>
        <v>0.51436031331592691</v>
      </c>
      <c r="I16" s="3">
        <v>20</v>
      </c>
      <c r="J16" s="3">
        <f>(H16*I16)+(H17*I17)/(H16+H17)</f>
        <v>29.37284595300261</v>
      </c>
      <c r="K16" s="3">
        <f>150</f>
        <v>150</v>
      </c>
      <c r="L16" s="4">
        <f t="shared" si="2"/>
        <v>0.42999999999999994</v>
      </c>
      <c r="M16" s="11">
        <f>(B16/(B16+C16))/B16</f>
        <v>2.6109660574412534</v>
      </c>
      <c r="N16" s="11">
        <f t="shared" si="3"/>
        <v>1.1227154046997387</v>
      </c>
      <c r="O16" s="15">
        <f t="shared" si="4"/>
        <v>0.43</v>
      </c>
      <c r="P16" s="11">
        <f>(B16*I16)/SUM((B16*I16), (C16*I17))/B16</f>
        <v>1.7778093832779249</v>
      </c>
      <c r="Q16" s="11">
        <f t="shared" si="5"/>
        <v>0.76445803480950769</v>
      </c>
      <c r="R16" s="10"/>
      <c r="S16" s="10"/>
    </row>
    <row r="17" spans="1:20">
      <c r="A17" s="3" t="s">
        <v>51</v>
      </c>
      <c r="B17" s="4">
        <v>0.19700000000000001</v>
      </c>
      <c r="C17" s="4">
        <v>0.186</v>
      </c>
      <c r="D17" s="4">
        <v>0.57000000000000006</v>
      </c>
      <c r="E17" s="4">
        <f t="shared" si="0"/>
        <v>0.42999999999999994</v>
      </c>
      <c r="F17" s="3" t="s">
        <v>32</v>
      </c>
      <c r="G17" s="4">
        <f t="shared" si="1"/>
        <v>0.61699999999999999</v>
      </c>
      <c r="H17" s="3">
        <f>C17/(1-G17)</f>
        <v>0.48563968668407309</v>
      </c>
      <c r="I17" s="3">
        <v>39.299999999999997</v>
      </c>
      <c r="J17" s="3">
        <f>(H16*I16)+(H17*I17)/(H16+H17)</f>
        <v>29.37284595300261</v>
      </c>
      <c r="K17" s="3">
        <f>150</f>
        <v>150</v>
      </c>
      <c r="L17" s="4">
        <f t="shared" si="2"/>
        <v>0.42999999999999994</v>
      </c>
      <c r="M17" s="11">
        <f>(C17/(C17+B17))/C17</f>
        <v>2.610966057441253</v>
      </c>
      <c r="N17" s="11">
        <f t="shared" si="3"/>
        <v>1.1227154046997385</v>
      </c>
      <c r="O17" s="15">
        <f t="shared" si="4"/>
        <v>0.43</v>
      </c>
      <c r="P17" s="11">
        <f>(C17*I17)/SUM((B17*I16),(C17*I17))/C17</f>
        <v>3.4933954381411221</v>
      </c>
      <c r="Q17" s="11">
        <f t="shared" si="5"/>
        <v>1.5021600384006826</v>
      </c>
      <c r="R17" s="10"/>
      <c r="S17" s="10"/>
    </row>
    <row r="18" spans="1:20">
      <c r="A18" s="3" t="s">
        <v>54</v>
      </c>
      <c r="B18" s="4">
        <v>0.24</v>
      </c>
      <c r="C18" s="4">
        <v>0.02</v>
      </c>
      <c r="D18" s="4">
        <v>0.58000000000000007</v>
      </c>
      <c r="E18" s="4">
        <f t="shared" si="0"/>
        <v>0.41999999999999993</v>
      </c>
      <c r="F18" s="3" t="s">
        <v>28</v>
      </c>
      <c r="G18" s="4">
        <f t="shared" si="1"/>
        <v>0.74</v>
      </c>
      <c r="H18" s="3">
        <f>B18/(1-G18)</f>
        <v>0.92307692307692302</v>
      </c>
      <c r="I18" s="3">
        <v>20</v>
      </c>
      <c r="J18" s="3">
        <f>(H18*I18)+(H19*I19)/(H18+H19)</f>
        <v>21.484615384615381</v>
      </c>
      <c r="K18" s="3">
        <f>150</f>
        <v>150</v>
      </c>
      <c r="L18" s="4">
        <f t="shared" si="2"/>
        <v>0.41999999999999993</v>
      </c>
      <c r="M18" s="11">
        <f>(B18/(B18+C18))/B18</f>
        <v>3.8461538461538463</v>
      </c>
      <c r="N18" s="11">
        <f t="shared" si="3"/>
        <v>1.6153846153846152</v>
      </c>
      <c r="O18" s="15">
        <f t="shared" si="4"/>
        <v>0.42</v>
      </c>
      <c r="P18" s="11">
        <f>(B18*I18)/SUM((B18*I18), (C18*I19))/B18</f>
        <v>3.5803795202291449</v>
      </c>
      <c r="Q18" s="11">
        <f t="shared" si="5"/>
        <v>1.5037593984962407</v>
      </c>
      <c r="R18" s="10"/>
      <c r="S18" s="10"/>
    </row>
    <row r="19" spans="1:20">
      <c r="A19" s="3" t="s">
        <v>54</v>
      </c>
      <c r="B19" s="4">
        <v>0.24</v>
      </c>
      <c r="C19" s="4">
        <v>0.02</v>
      </c>
      <c r="D19" s="4">
        <v>0.58000000000000007</v>
      </c>
      <c r="E19" s="4">
        <f t="shared" si="0"/>
        <v>0.41999999999999993</v>
      </c>
      <c r="F19" s="3" t="s">
        <v>32</v>
      </c>
      <c r="G19" s="4">
        <f t="shared" si="1"/>
        <v>0.74</v>
      </c>
      <c r="H19" s="3">
        <f>C19/(1-G19)</f>
        <v>7.6923076923076927E-2</v>
      </c>
      <c r="I19" s="3">
        <v>39.299999999999997</v>
      </c>
      <c r="J19" s="3">
        <f>(H18*I18)+(H19*I19)/(H18+H19)</f>
        <v>21.484615384615381</v>
      </c>
      <c r="K19" s="3">
        <f>150</f>
        <v>150</v>
      </c>
      <c r="L19" s="4">
        <f t="shared" si="2"/>
        <v>0.41999999999999993</v>
      </c>
      <c r="M19" s="11">
        <f>(C19/(C19+B19))/C19</f>
        <v>3.8461538461538463</v>
      </c>
      <c r="N19" s="11">
        <f t="shared" si="3"/>
        <v>1.6153846153846152</v>
      </c>
      <c r="O19" s="15">
        <f t="shared" si="4"/>
        <v>0.42</v>
      </c>
      <c r="P19" s="11">
        <f>(C19*I19)/SUM((B19*I18),(C19*I19))/C19</f>
        <v>7.035445757250268</v>
      </c>
      <c r="Q19" s="11">
        <f t="shared" si="5"/>
        <v>2.9548872180451125</v>
      </c>
      <c r="R19" s="10"/>
      <c r="S19" s="10"/>
    </row>
    <row r="20" spans="1:20">
      <c r="A20" s="3" t="s">
        <v>55</v>
      </c>
      <c r="B20" s="4">
        <v>0.19</v>
      </c>
      <c r="C20" s="4">
        <v>0.08</v>
      </c>
      <c r="D20" s="4">
        <v>0.56000000000000005</v>
      </c>
      <c r="E20" s="4">
        <f t="shared" si="0"/>
        <v>0.43999999999999995</v>
      </c>
      <c r="F20" s="3" t="s">
        <v>28</v>
      </c>
      <c r="G20" s="4">
        <f t="shared" si="1"/>
        <v>0.73</v>
      </c>
      <c r="H20" s="3">
        <f>B20/(1-G20)</f>
        <v>0.70370370370370372</v>
      </c>
      <c r="I20" s="3">
        <v>20</v>
      </c>
      <c r="J20" s="3">
        <f>(H20*I20)+(H21*I21)/(H20+H21)</f>
        <v>25.718518518518515</v>
      </c>
      <c r="K20" s="3">
        <f>150</f>
        <v>150</v>
      </c>
      <c r="L20" s="4">
        <f t="shared" si="2"/>
        <v>0.43999999999999995</v>
      </c>
      <c r="M20" s="11">
        <f>(B20/(B20+C20))/B20</f>
        <v>3.7037037037037037</v>
      </c>
      <c r="N20" s="11">
        <f t="shared" si="3"/>
        <v>1.6296296296296295</v>
      </c>
      <c r="O20" s="15">
        <f t="shared" si="4"/>
        <v>0.43999999999999995</v>
      </c>
      <c r="P20" s="11">
        <f>(B20*I20)/SUM((B20*I20), (C20*I21))/B20</f>
        <v>2.8801843317972353</v>
      </c>
      <c r="Q20" s="11">
        <f t="shared" si="5"/>
        <v>1.2672811059907834</v>
      </c>
      <c r="R20" s="10"/>
      <c r="S20" s="10"/>
      <c r="T20" s="10"/>
    </row>
    <row r="21" spans="1:20">
      <c r="A21" s="3" t="s">
        <v>55</v>
      </c>
      <c r="B21" s="4">
        <v>0.19</v>
      </c>
      <c r="C21" s="4">
        <v>0.08</v>
      </c>
      <c r="D21" s="4">
        <v>0.56000000000000005</v>
      </c>
      <c r="E21" s="4">
        <f t="shared" si="0"/>
        <v>0.43999999999999995</v>
      </c>
      <c r="F21" s="3" t="s">
        <v>32</v>
      </c>
      <c r="G21" s="4">
        <f t="shared" si="1"/>
        <v>0.73</v>
      </c>
      <c r="H21" s="3">
        <f>C21/(1-G21)</f>
        <v>0.29629629629629628</v>
      </c>
      <c r="I21" s="3">
        <v>39.299999999999997</v>
      </c>
      <c r="J21" s="3">
        <f>(H20*I20)+(H21*I21)/(H20+H21)</f>
        <v>25.718518518518515</v>
      </c>
      <c r="K21" s="3">
        <f>150</f>
        <v>150</v>
      </c>
      <c r="L21" s="4">
        <f t="shared" si="2"/>
        <v>0.43999999999999995</v>
      </c>
      <c r="M21" s="11">
        <f>(C21/(C21+B21))/C21</f>
        <v>3.7037037037037033</v>
      </c>
      <c r="N21" s="11">
        <f t="shared" si="3"/>
        <v>1.6296296296296293</v>
      </c>
      <c r="O21" s="15">
        <f t="shared" si="4"/>
        <v>0.43999999999999995</v>
      </c>
      <c r="P21" s="11">
        <f>(C21*I21)/SUM((B21*I20),(C21*I21))/C21</f>
        <v>5.6595622119815667</v>
      </c>
      <c r="Q21" s="11">
        <f t="shared" si="5"/>
        <v>2.4902073732718892</v>
      </c>
      <c r="R21" s="10"/>
      <c r="S21" s="10"/>
    </row>
    <row r="22" spans="1:20">
      <c r="A22" s="3" t="s">
        <v>57</v>
      </c>
      <c r="B22" s="4">
        <v>0.24</v>
      </c>
      <c r="C22" s="4">
        <v>0.13</v>
      </c>
      <c r="D22" s="4">
        <v>0.61</v>
      </c>
      <c r="E22" s="4">
        <f t="shared" si="0"/>
        <v>0.39</v>
      </c>
      <c r="F22" s="3" t="s">
        <v>28</v>
      </c>
      <c r="G22" s="4">
        <f t="shared" si="1"/>
        <v>0.63</v>
      </c>
      <c r="H22" s="3">
        <f>B22/(1-G22)</f>
        <v>0.64864864864864868</v>
      </c>
      <c r="I22" s="3">
        <v>19.100000000000001</v>
      </c>
      <c r="J22" s="3">
        <f>(H22*I22)+(H23*I23)/(H22+H23)</f>
        <v>26.197297297297297</v>
      </c>
      <c r="K22" s="3">
        <f>150</f>
        <v>150</v>
      </c>
      <c r="L22" s="4">
        <f t="shared" si="2"/>
        <v>0.39</v>
      </c>
      <c r="M22" s="11">
        <f>(B22/(B22+C22))/B22</f>
        <v>2.7027027027027031</v>
      </c>
      <c r="N22" s="11">
        <f t="shared" si="3"/>
        <v>1.0540540540540542</v>
      </c>
      <c r="O22" s="15">
        <f t="shared" si="4"/>
        <v>0.39</v>
      </c>
      <c r="P22" s="11">
        <f>(B22*I22)/SUM((B22*I22), (C22*I23))/B22</f>
        <v>1.970494171051274</v>
      </c>
      <c r="Q22" s="11">
        <f t="shared" si="5"/>
        <v>0.76849272670999691</v>
      </c>
      <c r="S22" s="10"/>
      <c r="T22" s="10"/>
    </row>
    <row r="23" spans="1:20">
      <c r="A23" s="3" t="s">
        <v>57</v>
      </c>
      <c r="B23" s="4">
        <v>0.24</v>
      </c>
      <c r="C23" s="4">
        <v>0.13</v>
      </c>
      <c r="D23" s="4">
        <v>0.61</v>
      </c>
      <c r="E23" s="4">
        <f t="shared" si="0"/>
        <v>0.39</v>
      </c>
      <c r="F23" s="3" t="s">
        <v>32</v>
      </c>
      <c r="G23" s="4">
        <f t="shared" si="1"/>
        <v>0.63</v>
      </c>
      <c r="H23" s="3">
        <f>C23/(1-G23)</f>
        <v>0.35135135135135137</v>
      </c>
      <c r="I23" s="3">
        <v>39.299999999999997</v>
      </c>
      <c r="J23" s="3">
        <f>(H22*I22)+(H23*I23)/(H22+H23)</f>
        <v>26.197297297297297</v>
      </c>
      <c r="K23" s="3">
        <f>150</f>
        <v>150</v>
      </c>
      <c r="L23" s="4">
        <f t="shared" si="2"/>
        <v>0.39</v>
      </c>
      <c r="M23" s="11">
        <f>(C23/(C23+B23))/C23</f>
        <v>2.7027027027027026</v>
      </c>
      <c r="N23" s="11">
        <f t="shared" si="3"/>
        <v>1.0540540540540542</v>
      </c>
      <c r="O23" s="15">
        <f t="shared" si="4"/>
        <v>0.39</v>
      </c>
      <c r="P23" s="11">
        <f>(C23*I23)/SUM((B23*I22),(C23*I23))/C23</f>
        <v>4.0544722995976468</v>
      </c>
      <c r="Q23" s="11">
        <f t="shared" si="5"/>
        <v>1.5812441968430824</v>
      </c>
      <c r="S23" s="10"/>
    </row>
    <row r="24" spans="1:20">
      <c r="A24" s="3" t="s">
        <v>59</v>
      </c>
      <c r="B24" s="4">
        <v>0.23</v>
      </c>
      <c r="C24" s="4">
        <v>0.05</v>
      </c>
      <c r="D24" s="4">
        <v>0.62</v>
      </c>
      <c r="E24" s="4">
        <f t="shared" si="0"/>
        <v>0.38</v>
      </c>
      <c r="F24" s="3" t="s">
        <v>28</v>
      </c>
      <c r="G24" s="4">
        <f t="shared" si="1"/>
        <v>0.72</v>
      </c>
      <c r="H24" s="3">
        <f>B24/(1-G24)</f>
        <v>0.8214285714285714</v>
      </c>
      <c r="I24" s="3">
        <v>18.399999999999999</v>
      </c>
      <c r="J24" s="3">
        <f>(H24*I24)+(H25*I25)/(H24+H25)</f>
        <v>22.132142857142853</v>
      </c>
      <c r="K24" s="3">
        <f>150</f>
        <v>150</v>
      </c>
      <c r="L24" s="4">
        <f t="shared" si="2"/>
        <v>0.38</v>
      </c>
      <c r="M24" s="11">
        <f>(B24/(B24+C24))/B24</f>
        <v>3.5714285714285712</v>
      </c>
      <c r="N24" s="11">
        <f t="shared" si="3"/>
        <v>1.357142857142857</v>
      </c>
      <c r="O24" s="15">
        <f t="shared" si="4"/>
        <v>0.38</v>
      </c>
      <c r="P24" s="11">
        <f>(B24*I24)/SUM((B24*I24), (C24*I25))/B24</f>
        <v>2.9691786348233014</v>
      </c>
      <c r="Q24" s="11">
        <f t="shared" si="5"/>
        <v>1.1282878812328545</v>
      </c>
      <c r="R24" s="10"/>
      <c r="S24" s="10"/>
    </row>
    <row r="25" spans="1:20">
      <c r="A25" s="3" t="s">
        <v>59</v>
      </c>
      <c r="B25" s="4">
        <v>0.23</v>
      </c>
      <c r="C25" s="4">
        <v>0.05</v>
      </c>
      <c r="D25" s="4">
        <v>0.62</v>
      </c>
      <c r="E25" s="4">
        <f t="shared" si="0"/>
        <v>0.38</v>
      </c>
      <c r="F25" s="3" t="s">
        <v>32</v>
      </c>
      <c r="G25" s="4">
        <f t="shared" si="1"/>
        <v>0.72</v>
      </c>
      <c r="H25" s="3">
        <f>C25/(1-G25)</f>
        <v>0.17857142857142858</v>
      </c>
      <c r="I25" s="3">
        <v>39.299999999999997</v>
      </c>
      <c r="J25" s="3">
        <f>(H24*I24)+(H25*I25)/(H24+H25)</f>
        <v>22.132142857142853</v>
      </c>
      <c r="K25" s="3">
        <f>150</f>
        <v>150</v>
      </c>
      <c r="L25" s="4">
        <f t="shared" si="2"/>
        <v>0.38</v>
      </c>
      <c r="M25" s="11">
        <f>(C25/(C25+B25))/C25</f>
        <v>3.5714285714285712</v>
      </c>
      <c r="N25" s="11">
        <f t="shared" si="3"/>
        <v>1.357142857142857</v>
      </c>
      <c r="O25" s="15">
        <f t="shared" si="4"/>
        <v>0.38</v>
      </c>
      <c r="P25" s="11">
        <f>(C25*I25)/SUM((B25*I24),(C25*I25))/C25</f>
        <v>6.3417782798128117</v>
      </c>
      <c r="Q25" s="11">
        <f t="shared" si="5"/>
        <v>2.4098757463288685</v>
      </c>
      <c r="R25" s="10"/>
      <c r="S25" s="10"/>
    </row>
    <row r="26" spans="1:20">
      <c r="A26" s="3" t="s">
        <v>63</v>
      </c>
      <c r="B26" s="4">
        <v>0.23</v>
      </c>
      <c r="C26" s="4">
        <v>0.05</v>
      </c>
      <c r="D26" s="4">
        <v>0.62</v>
      </c>
      <c r="E26" s="4">
        <f t="shared" si="0"/>
        <v>0.38</v>
      </c>
      <c r="F26" s="3" t="s">
        <v>28</v>
      </c>
      <c r="G26" s="4">
        <f t="shared" si="1"/>
        <v>0.72</v>
      </c>
      <c r="H26" s="3">
        <f>B26/(1-G26)</f>
        <v>0.8214285714285714</v>
      </c>
      <c r="I26" s="3">
        <v>18.399999999999999</v>
      </c>
      <c r="J26" s="3">
        <f>(H26*I26)+(H27*I27)/(H26+H27)</f>
        <v>22.132142857142853</v>
      </c>
      <c r="K26" s="3">
        <f>150</f>
        <v>150</v>
      </c>
      <c r="L26" s="4">
        <f t="shared" si="2"/>
        <v>0.38</v>
      </c>
      <c r="M26" s="11">
        <f>(B26/(B26+C26))/B26</f>
        <v>3.5714285714285712</v>
      </c>
      <c r="N26" s="11">
        <f t="shared" si="3"/>
        <v>1.357142857142857</v>
      </c>
      <c r="O26" s="15">
        <f t="shared" si="4"/>
        <v>0.38</v>
      </c>
      <c r="P26" s="11">
        <f>(B26*I26)/SUM((B26*I26), (C26*I27))/B26</f>
        <v>2.9691786348233014</v>
      </c>
      <c r="Q26" s="11">
        <f t="shared" si="5"/>
        <v>1.1282878812328545</v>
      </c>
      <c r="R26" s="10"/>
      <c r="S26" s="10"/>
      <c r="T26" s="10"/>
    </row>
    <row r="27" spans="1:20">
      <c r="A27" s="3" t="s">
        <v>64</v>
      </c>
      <c r="B27" s="4">
        <v>0.23</v>
      </c>
      <c r="C27" s="4">
        <v>0.05</v>
      </c>
      <c r="D27" s="4">
        <v>0.62</v>
      </c>
      <c r="E27" s="4">
        <f t="shared" si="0"/>
        <v>0.38</v>
      </c>
      <c r="F27" s="3" t="s">
        <v>32</v>
      </c>
      <c r="G27" s="4">
        <f t="shared" si="1"/>
        <v>0.72</v>
      </c>
      <c r="H27" s="3">
        <f>C27/(1-G27)</f>
        <v>0.17857142857142858</v>
      </c>
      <c r="I27" s="3">
        <v>39.299999999999997</v>
      </c>
      <c r="J27" s="3">
        <f>(H26*I26)+(H27*I27)/(H26+H27)</f>
        <v>22.132142857142853</v>
      </c>
      <c r="K27" s="3">
        <f>150</f>
        <v>150</v>
      </c>
      <c r="L27" s="4">
        <f t="shared" si="2"/>
        <v>0.38</v>
      </c>
      <c r="M27" s="11">
        <f>(C27/(C27+B27))/C27</f>
        <v>3.5714285714285712</v>
      </c>
      <c r="N27" s="11">
        <f t="shared" si="3"/>
        <v>1.357142857142857</v>
      </c>
      <c r="O27" s="15">
        <f t="shared" si="4"/>
        <v>0.38</v>
      </c>
      <c r="P27" s="11">
        <f>(C27*I27)/SUM((B27*I26),(C27*I27))/C27</f>
        <v>6.3417782798128117</v>
      </c>
      <c r="Q27" s="11">
        <f t="shared" si="5"/>
        <v>2.4098757463288685</v>
      </c>
      <c r="R27" s="10"/>
      <c r="S27" s="10"/>
      <c r="T27" s="10"/>
    </row>
    <row r="28" spans="1:20">
      <c r="A28" s="3" t="s">
        <v>66</v>
      </c>
      <c r="B28" s="4">
        <v>0.17</v>
      </c>
      <c r="C28" s="4">
        <v>1.7000000000000001E-2</v>
      </c>
      <c r="D28" s="4">
        <v>0.41</v>
      </c>
      <c r="E28" s="4">
        <f t="shared" si="0"/>
        <v>0.59000000000000008</v>
      </c>
      <c r="F28" s="3" t="s">
        <v>28</v>
      </c>
      <c r="G28" s="4">
        <f t="shared" si="1"/>
        <v>0.81299999999999994</v>
      </c>
      <c r="H28" s="3">
        <f>B28/(1-G28)</f>
        <v>0.90909090909090884</v>
      </c>
      <c r="I28" s="3">
        <v>18.399999999999999</v>
      </c>
      <c r="J28" s="3">
        <f>(H28*I28)+(H29*I29)/(H28+H29)</f>
        <v>20.299999999999997</v>
      </c>
      <c r="K28" s="3">
        <f>150</f>
        <v>150</v>
      </c>
      <c r="L28" s="4">
        <f t="shared" si="2"/>
        <v>0.59000000000000008</v>
      </c>
      <c r="M28" s="11">
        <f>(B28/(B28+C28))/B28</f>
        <v>5.3475935828877006</v>
      </c>
      <c r="N28" s="11">
        <f t="shared" si="3"/>
        <v>3.1550802139037439</v>
      </c>
      <c r="O28" s="15">
        <f t="shared" si="4"/>
        <v>0.59000000000000008</v>
      </c>
      <c r="P28" s="11">
        <f>(B28*I28)/SUM((B28*I28), (C28*I29))/B28</f>
        <v>4.8470798977898371</v>
      </c>
      <c r="Q28" s="11">
        <f t="shared" si="5"/>
        <v>2.8597771396960043</v>
      </c>
      <c r="R28" s="10"/>
      <c r="S28" s="10"/>
      <c r="T28" s="10"/>
    </row>
    <row r="29" spans="1:20">
      <c r="A29" s="3" t="s">
        <v>66</v>
      </c>
      <c r="B29" s="4">
        <v>0.17</v>
      </c>
      <c r="C29" s="4">
        <v>1.7000000000000001E-2</v>
      </c>
      <c r="D29" s="4">
        <v>0.41</v>
      </c>
      <c r="E29" s="4">
        <f t="shared" si="0"/>
        <v>0.59000000000000008</v>
      </c>
      <c r="F29" s="3" t="s">
        <v>32</v>
      </c>
      <c r="G29" s="4">
        <f t="shared" si="1"/>
        <v>0.81299999999999994</v>
      </c>
      <c r="H29" s="3">
        <f>C29/(1-G29)</f>
        <v>9.0909090909090884E-2</v>
      </c>
      <c r="I29" s="3">
        <v>39.299999999999997</v>
      </c>
      <c r="J29" s="3">
        <f>(H28*I28)+(H29*I29)/(H28+H29)</f>
        <v>20.299999999999997</v>
      </c>
      <c r="K29" s="3">
        <f>150</f>
        <v>150</v>
      </c>
      <c r="L29" s="4">
        <f t="shared" si="2"/>
        <v>0.59000000000000008</v>
      </c>
      <c r="M29" s="11">
        <f>(C29/(C29+B29))/C29</f>
        <v>5.3475935828877006</v>
      </c>
      <c r="N29" s="11">
        <f t="shared" si="3"/>
        <v>3.1550802139037439</v>
      </c>
      <c r="O29" s="15">
        <f t="shared" si="4"/>
        <v>0.59000000000000008</v>
      </c>
      <c r="P29" s="11">
        <f>(C29*I29)/SUM((B29*I28),(C29*I29))/C29</f>
        <v>10.352730433866336</v>
      </c>
      <c r="Q29" s="11">
        <f t="shared" si="5"/>
        <v>6.1081109559811386</v>
      </c>
      <c r="R29" s="10"/>
      <c r="S29" s="10"/>
      <c r="T29" s="10"/>
    </row>
    <row r="30" spans="1:20">
      <c r="A30" s="3" t="s">
        <v>70</v>
      </c>
      <c r="B30" s="4">
        <v>0.17</v>
      </c>
      <c r="C30" s="4">
        <v>1.7000000000000001E-2</v>
      </c>
      <c r="D30" s="4">
        <v>0.47</v>
      </c>
      <c r="E30" s="4">
        <f t="shared" si="0"/>
        <v>0.53</v>
      </c>
      <c r="F30" s="3" t="s">
        <v>28</v>
      </c>
      <c r="G30" s="4">
        <f t="shared" si="1"/>
        <v>0.81299999999999994</v>
      </c>
      <c r="H30" s="3">
        <f>B30/(1-G30)</f>
        <v>0.90909090909090884</v>
      </c>
      <c r="I30" s="3">
        <v>18.399999999999999</v>
      </c>
      <c r="J30" s="3">
        <f>(H30*I30)+(H31*I31)/(H30+H31)</f>
        <v>20.299999999999997</v>
      </c>
      <c r="K30" s="3">
        <f>150</f>
        <v>150</v>
      </c>
      <c r="L30" s="4">
        <f t="shared" si="2"/>
        <v>0.53</v>
      </c>
      <c r="M30" s="11">
        <f>(B30/(B30+C30))/B30</f>
        <v>5.3475935828877006</v>
      </c>
      <c r="N30" s="11">
        <f t="shared" si="3"/>
        <v>2.8342245989304815</v>
      </c>
      <c r="O30" s="15">
        <f t="shared" si="4"/>
        <v>0.53</v>
      </c>
      <c r="P30" s="11">
        <f>(B30*I30)/SUM((B30*I30), (C30*I31))/B30</f>
        <v>4.8470798977898371</v>
      </c>
      <c r="Q30" s="11">
        <f t="shared" si="5"/>
        <v>2.5689523458286136</v>
      </c>
      <c r="R30" s="10"/>
      <c r="S30" s="10"/>
      <c r="T30" s="10"/>
    </row>
    <row r="31" spans="1:20">
      <c r="A31" s="3" t="s">
        <v>70</v>
      </c>
      <c r="B31" s="4">
        <v>0.17</v>
      </c>
      <c r="C31" s="4">
        <v>1.7000000000000001E-2</v>
      </c>
      <c r="D31" s="4">
        <v>0.47</v>
      </c>
      <c r="E31" s="4">
        <f t="shared" si="0"/>
        <v>0.53</v>
      </c>
      <c r="F31" s="3" t="s">
        <v>32</v>
      </c>
      <c r="G31" s="4">
        <f t="shared" si="1"/>
        <v>0.81299999999999994</v>
      </c>
      <c r="H31" s="3">
        <f>C31/(1-G31)</f>
        <v>9.0909090909090884E-2</v>
      </c>
      <c r="I31" s="3">
        <v>39.299999999999997</v>
      </c>
      <c r="J31" s="3">
        <f>(H30*I30)+(H31*I31)/(H30+H31)</f>
        <v>20.299999999999997</v>
      </c>
      <c r="K31" s="3">
        <f>150</f>
        <v>150</v>
      </c>
      <c r="L31" s="4">
        <f t="shared" si="2"/>
        <v>0.53</v>
      </c>
      <c r="M31" s="11">
        <f>(C31/(C31+B31))/C31</f>
        <v>5.3475935828877006</v>
      </c>
      <c r="N31" s="11">
        <f t="shared" si="3"/>
        <v>2.8342245989304815</v>
      </c>
      <c r="O31" s="15">
        <f t="shared" si="4"/>
        <v>0.53</v>
      </c>
      <c r="P31" s="11">
        <f>(C31*I31)/SUM((B31*I30),(C31*I31))/C31</f>
        <v>10.352730433866336</v>
      </c>
      <c r="Q31" s="11">
        <f t="shared" si="5"/>
        <v>5.4869471299491579</v>
      </c>
      <c r="R31" s="10"/>
      <c r="S31" s="10"/>
      <c r="T31" s="10"/>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64726C69A66EA4099E389C94D12C179" ma:contentTypeVersion="5" ma:contentTypeDescription="Create a new document." ma:contentTypeScope="" ma:versionID="834a38daea209eaabe24a85a87033b17">
  <xsd:schema xmlns:xsd="http://www.w3.org/2001/XMLSchema" xmlns:xs="http://www.w3.org/2001/XMLSchema" xmlns:p="http://schemas.microsoft.com/office/2006/metadata/properties" xmlns:ns2="dae89b64-c529-494f-868e-ad5d2094d0fa" xmlns:ns3="ed16b9de-937e-42cc-89df-e5a7efc4dd3c" targetNamespace="http://schemas.microsoft.com/office/2006/metadata/properties" ma:root="true" ma:fieldsID="f5e5c650b0d1b5eeeda759ea907723fd" ns2:_="" ns3:_="">
    <xsd:import namespace="dae89b64-c529-494f-868e-ad5d2094d0fa"/>
    <xsd:import namespace="ed16b9de-937e-42cc-89df-e5a7efc4dd3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e89b64-c529-494f-868e-ad5d2094d0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16b9de-937e-42cc-89df-e5a7efc4dd3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8E39843-E64D-4761-BBA9-775D6DD6F0B3}"/>
</file>

<file path=customXml/itemProps2.xml><?xml version="1.0" encoding="utf-8"?>
<ds:datastoreItem xmlns:ds="http://schemas.openxmlformats.org/officeDocument/2006/customXml" ds:itemID="{86FB822F-2D8A-4A45-84CD-A4A13F01D4BE}"/>
</file>

<file path=customXml/itemProps3.xml><?xml version="1.0" encoding="utf-8"?>
<ds:datastoreItem xmlns:ds="http://schemas.openxmlformats.org/officeDocument/2006/customXml" ds:itemID="{7BD6B0DE-2AB4-462A-9D5F-314B7CF973F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2023-05-16T05:25:46Z</dcterms:created>
  <dcterms:modified xsi:type="dcterms:W3CDTF">2023-08-03T00:30:21Z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0x010100D64726C69A66EA4099E389C94D12C179</vt:lpwstr>
  </property>
</Properties>
</file>