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lly-my.sharepoint.com/personal/vieiras_illy_com/Documents/Desktop/"/>
    </mc:Choice>
  </mc:AlternateContent>
  <xr:revisionPtr revIDLastSave="352" documentId="8_{5E559F3C-E704-4BCC-9880-7BA48EC92E7F}" xr6:coauthVersionLast="47" xr6:coauthVersionMax="47" xr10:uidLastSave="{43703B61-B4DF-4876-8808-21F786B8CB56}"/>
  <bookViews>
    <workbookView xWindow="50" yWindow="10" windowWidth="19150" windowHeight="10070" tabRatio="31" xr2:uid="{B603FC3E-D2FB-40FF-BAE6-8FA5C26F8B92}"/>
  </bookViews>
  <sheets>
    <sheet name="APP" sheetId="1" r:id="rId1"/>
    <sheet name="Base" sheetId="2" r:id="rId2"/>
  </sheets>
  <definedNames>
    <definedName name="aporte">APP!$D$18</definedName>
    <definedName name="Patrimonio">APP!$D$21</definedName>
    <definedName name="qtd_anos">APP!$D$19</definedName>
    <definedName name="rendimento_carteira">APP!$D$14</definedName>
    <definedName name="taxa_mensal">APP!$D$20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D41" i="1" s="1"/>
  <c r="B5" i="2"/>
  <c r="C40" i="1" s="1"/>
  <c r="D40" i="1" s="1"/>
  <c r="B6" i="2"/>
  <c r="B7" i="2"/>
  <c r="B8" i="2"/>
  <c r="B9" i="2"/>
  <c r="C42" i="1" s="1"/>
  <c r="D42" i="1" s="1"/>
  <c r="B10" i="2"/>
  <c r="B11" i="2"/>
  <c r="B12" i="2"/>
  <c r="B13" i="2"/>
  <c r="B14" i="2"/>
  <c r="B15" i="2"/>
  <c r="B16" i="2"/>
  <c r="B17" i="2"/>
  <c r="B18" i="2"/>
  <c r="B19" i="2"/>
  <c r="B20" i="2"/>
  <c r="B21" i="2"/>
  <c r="B4" i="2"/>
  <c r="C33" i="1"/>
  <c r="C26" i="1"/>
  <c r="D26" i="1" s="1"/>
  <c r="C27" i="1"/>
  <c r="D27" i="1" s="1"/>
  <c r="C28" i="1"/>
  <c r="D28" i="1" s="1"/>
  <c r="C29" i="1"/>
  <c r="D29" i="1" s="1"/>
  <c r="C25" i="1"/>
  <c r="D25" i="1" s="1"/>
  <c r="D21" i="1"/>
  <c r="D22" i="1" s="1"/>
  <c r="D15" i="1"/>
  <c r="C38" i="1" l="1"/>
  <c r="D38" i="1" s="1"/>
  <c r="C39" i="1"/>
  <c r="D39" i="1" s="1"/>
  <c r="C37" i="1"/>
  <c r="D37" i="1" s="1"/>
  <c r="D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tc={A9D0C3A6-7414-4124-A032-4D36F0D5FD44}</author>
    <author>tc={B291EB7B-C152-4857-A94A-4C4E8CFCD2BB}</author>
    <author>tc={A116CE2F-3425-4D24-A42A-A898A9D4DB41}</author>
  </authors>
  <commentList>
    <comment ref="B12" authorId="0" shapeId="0" xr:uid="{A9D0C3A6-7414-4124-A032-4D36F0D5FD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Variáveis Globais</t>
      </text>
    </comment>
    <comment ref="B17" authorId="1" shapeId="0" xr:uid="{B291EB7B-C152-4857-A94A-4C4E8CFCD2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Simulador de Investimento</t>
      </text>
    </comment>
    <comment ref="B24" authorId="2" shapeId="0" xr:uid="{A116CE2F-3425-4D24-A42A-A898A9D4DB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Simulador de Cenários</t>
      </text>
    </comment>
  </commentList>
</comments>
</file>

<file path=xl/sharedStrings.xml><?xml version="1.0" encoding="utf-8"?>
<sst xmlns="http://schemas.openxmlformats.org/spreadsheetml/2006/main" count="69" uniqueCount="33">
  <si>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</si>
  <si>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</si>
  <si>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</si>
  <si>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</si>
  <si>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</si>
  <si>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</si>
  <si>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</si>
  <si>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</si>
  <si>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</si>
  <si>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</si>
  <si>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</si>
  <si>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</si>
  <si>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</si>
  <si>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Salário</t>
  </si>
  <si>
    <t>Rendimento da Carteira</t>
  </si>
  <si>
    <t>Sugestão de investimento</t>
  </si>
  <si>
    <t>CONFIGURAÇÕES</t>
  </si>
  <si>
    <t>AGRESSIVO</t>
  </si>
  <si>
    <t>PERFIL</t>
  </si>
  <si>
    <t>VALOR A SER INVESTIDO POR MÊS</t>
  </si>
  <si>
    <t>TIPOS DE FII</t>
  </si>
  <si>
    <t>Percentual Sugerido</t>
  </si>
  <si>
    <t>Valores</t>
  </si>
  <si>
    <t>PAPEL</t>
  </si>
  <si>
    <t>TIJOLO</t>
  </si>
  <si>
    <t>HÍBRIDOS</t>
  </si>
  <si>
    <t>FOF's</t>
  </si>
  <si>
    <t>DESENVOLVIMENTO</t>
  </si>
  <si>
    <t>HOTELARIAS</t>
  </si>
  <si>
    <t>CONSERVADOR</t>
  </si>
  <si>
    <t>%</t>
  </si>
  <si>
    <t>CHAVE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</si>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</sst>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R$&quot;\ #,##0.00;\-&quot;R$&quot;\ #,##0.00"/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Segoe UI"/>
      <family val="2"/>
    </font>
    <font>
      <b/>
      <sz val="12"/>
      <color theme="1"/>
      <name val="Aptos Narrow"/>
      <family val="2"/>
      <scheme val="minor"/>
    </font>
    <font>
      <b/>
      <sz val="20"/>
      <color theme="0"/>
      <name val="Segoe UI Semibold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2"/>
      <color theme="0"/>
      <name val="Segoe UI Semibold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2" tint="-0.24994659260841701"/>
      </right>
      <top/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theme="2" tint="-0.24994659260841701"/>
      </right>
      <top/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indexed="64"/>
      </right>
      <top/>
      <bottom style="medium">
        <color theme="2" tint="-0.24994659260841701"/>
      </bottom>
      <diagonal/>
    </border>
    <border>
      <left style="medium">
        <color indexed="64"/>
      </left>
      <right style="medium">
        <color theme="2" tint="-0.24994659260841701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theme="2" tint="-0.24994659260841701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indexed="64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indexed="64"/>
      </left>
      <right style="medium">
        <color theme="2" tint="-0.24994659260841701"/>
      </right>
      <top style="medium">
        <color theme="2" tint="-0.24994659260841701"/>
      </top>
      <bottom style="medium">
        <color indexed="64"/>
      </bottom>
      <diagonal/>
    </border>
    <border>
      <left style="medium">
        <color theme="2" tint="-0.24994659260841701"/>
      </left>
      <right style="medium">
        <color theme="2" tint="-0.24994659260841701"/>
      </right>
      <top style="medium">
        <color theme="2" tint="-0.24994659260841701"/>
      </top>
      <bottom style="medium">
        <color indexed="64"/>
      </bottom>
      <diagonal/>
    </border>
    <border>
      <left style="medium">
        <color theme="2" tint="-0.24994659260841701"/>
      </left>
      <right style="medium">
        <color indexed="64"/>
      </right>
      <top style="medium">
        <color theme="2" tint="-0.24994659260841701"/>
      </top>
      <bottom style="medium">
        <color indexed="64"/>
      </bottom>
      <diagonal/>
    </border>
    <border>
      <left style="medium">
        <color theme="2" tint="-0.24994659260841701"/>
      </left>
      <right style="medium">
        <color indexed="64"/>
      </right>
      <top style="thin">
        <color indexed="64"/>
      </top>
      <bottom style="medium">
        <color theme="2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vertical="center"/>
    </xf>
    <xf numFmtId="0" fontId="6" fillId="5" borderId="2" xfId="0" applyFont="1" applyFill="1" applyBorder="1"/>
    <xf numFmtId="0" fontId="7" fillId="4" borderId="5" xfId="0" applyFont="1" applyFill="1" applyBorder="1" applyAlignment="1">
      <alignment horizontal="left"/>
    </xf>
    <xf numFmtId="0" fontId="7" fillId="4" borderId="6" xfId="0" applyFont="1" applyFill="1" applyBorder="1" applyAlignment="1">
      <alignment horizontal="left"/>
    </xf>
    <xf numFmtId="7" fontId="7" fillId="0" borderId="7" xfId="1" applyNumberFormat="1" applyFont="1" applyBorder="1" applyAlignment="1">
      <alignment horizontal="center" vertical="center"/>
    </xf>
    <xf numFmtId="0" fontId="7" fillId="4" borderId="8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left"/>
    </xf>
    <xf numFmtId="10" fontId="7" fillId="0" borderId="10" xfId="0" applyNumberFormat="1" applyFont="1" applyBorder="1" applyAlignment="1">
      <alignment horizontal="center"/>
    </xf>
    <xf numFmtId="0" fontId="7" fillId="4" borderId="11" xfId="0" applyFont="1" applyFill="1" applyBorder="1" applyAlignment="1">
      <alignment horizontal="left"/>
    </xf>
    <xf numFmtId="0" fontId="7" fillId="4" borderId="12" xfId="0" applyFont="1" applyFill="1" applyBorder="1" applyAlignment="1">
      <alignment horizontal="left"/>
    </xf>
    <xf numFmtId="7" fontId="7" fillId="2" borderId="13" xfId="1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7" fontId="7" fillId="0" borderId="14" xfId="1" applyNumberFormat="1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center"/>
    </xf>
    <xf numFmtId="10" fontId="7" fillId="0" borderId="10" xfId="2" applyNumberFormat="1" applyFont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8" fontId="8" fillId="2" borderId="10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8" fontId="8" fillId="2" borderId="13" xfId="0" applyNumberFormat="1" applyFont="1" applyFill="1" applyBorder="1" applyAlignment="1">
      <alignment horizontal="center"/>
    </xf>
    <xf numFmtId="0" fontId="7" fillId="2" borderId="5" xfId="0" applyFont="1" applyFill="1" applyBorder="1"/>
    <xf numFmtId="8" fontId="7" fillId="2" borderId="6" xfId="0" applyNumberFormat="1" applyFont="1" applyFill="1" applyBorder="1" applyAlignment="1">
      <alignment horizontal="center"/>
    </xf>
    <xf numFmtId="8" fontId="7" fillId="2" borderId="7" xfId="0" applyNumberFormat="1" applyFont="1" applyFill="1" applyBorder="1" applyAlignment="1">
      <alignment horizontal="center"/>
    </xf>
    <xf numFmtId="0" fontId="7" fillId="2" borderId="8" xfId="0" applyFont="1" applyFill="1" applyBorder="1"/>
    <xf numFmtId="8" fontId="7" fillId="2" borderId="9" xfId="0" applyNumberFormat="1" applyFont="1" applyFill="1" applyBorder="1" applyAlignment="1">
      <alignment horizontal="center"/>
    </xf>
    <xf numFmtId="8" fontId="7" fillId="2" borderId="10" xfId="0" applyNumberFormat="1" applyFont="1" applyFill="1" applyBorder="1" applyAlignment="1">
      <alignment horizontal="center"/>
    </xf>
    <xf numFmtId="0" fontId="7" fillId="2" borderId="11" xfId="0" applyFont="1" applyFill="1" applyBorder="1"/>
    <xf numFmtId="8" fontId="7" fillId="2" borderId="12" xfId="0" applyNumberFormat="1" applyFont="1" applyFill="1" applyBorder="1" applyAlignment="1">
      <alignment horizontal="center"/>
    </xf>
    <xf numFmtId="8" fontId="7" fillId="2" borderId="13" xfId="0" applyNumberFormat="1" applyFont="1" applyFill="1" applyBorder="1" applyAlignment="1">
      <alignment horizontal="center"/>
    </xf>
    <xf numFmtId="0" fontId="8" fillId="7" borderId="0" xfId="0" applyFont="1" applyFill="1" applyBorder="1"/>
    <xf numFmtId="165" fontId="5" fillId="7" borderId="0" xfId="0" applyNumberFormat="1" applyFont="1" applyFill="1" applyAlignment="1">
      <alignment horizontal="left"/>
    </xf>
    <xf numFmtId="0" fontId="2" fillId="8" borderId="0" xfId="0" applyFont="1" applyFill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9" fontId="0" fillId="0" borderId="15" xfId="0" applyNumberFormat="1" applyBorder="1"/>
    <xf numFmtId="9" fontId="0" fillId="0" borderId="0" xfId="0" applyNumberFormat="1" applyFill="1"/>
    <xf numFmtId="9" fontId="0" fillId="0" borderId="15" xfId="0" applyNumberFormat="1" applyFill="1" applyBorder="1"/>
    <xf numFmtId="0" fontId="8" fillId="6" borderId="4" xfId="0" applyFont="1" applyFill="1" applyBorder="1"/>
    <xf numFmtId="0" fontId="2" fillId="6" borderId="16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9" fontId="7" fillId="0" borderId="0" xfId="0" applyNumberFormat="1" applyFont="1"/>
    <xf numFmtId="165" fontId="7" fillId="2" borderId="0" xfId="0" applyNumberFormat="1" applyFont="1" applyFill="1"/>
    <xf numFmtId="0" fontId="6" fillId="9" borderId="0" xfId="0" applyFont="1" applyFill="1" applyAlignment="1">
      <alignment horizontal="center"/>
    </xf>
    <xf numFmtId="0" fontId="9" fillId="9" borderId="0" xfId="0" applyFont="1" applyFill="1"/>
    <xf numFmtId="165" fontId="9" fillId="9" borderId="0" xfId="0" applyNumberFormat="1" applyFon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APP!$C$36</c:f>
              <c:strCache>
                <c:ptCount val="1"/>
                <c:pt idx="0">
                  <c:v>Percentual Sugerido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noFill/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noFill/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noFill/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noFill/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noFill/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noFill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APP!$C$37:$C$42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0-4768-A48E-A807071FC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39688</xdr:colOff>
      <xdr:row>0</xdr:row>
      <xdr:rowOff>23813</xdr:rowOff>
    </xdr:from>
    <xdr:to>
      <xdr:col>3</xdr:col>
      <xdr:colOff>857249</xdr:colOff>
      <xdr:row>9</xdr:row>
      <xdr:rowOff>140210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0EB5FD1-F746-FD23-F657-7A87CE21D4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760" r="225" b="33926"/>
        <a:stretch>
          <a:fillRect/>
        </a:stretch>
      </xdr:blipFill>
      <xdr:spPr>
        <a:xfrm>
          <a:off x="650876" y="23813"/>
          <a:ext cx="6865936" cy="1759460"/>
        </a:xfrm>
        <a:prstGeom prst="rect">
          <a:avLst/>
        </a:prstGeom>
      </xdr:spPr>
    </xdr:pic>
    <xdr:clientData/>
  </xdr:twoCellAnchor>
  <xdr:twoCellAnchor>
    <xdr:from>
      <xdr:col>0</xdr:col>
      <xdr:colOff>580571</xdr:colOff>
      <xdr:row>43</xdr:row>
      <xdr:rowOff>36286</xdr:rowOff>
    </xdr:from>
    <xdr:to>
      <xdr:col>4</xdr:col>
      <xdr:colOff>54428</xdr:colOff>
      <xdr:row>58</xdr:row>
      <xdr:rowOff>63501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A4736AF-CE75-482C-3AFB-D2D9A84DB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 Oliveira Vieira Santos Suzana" id="{B01C0A91-C6DE-4249-9503-85D54F0D4C3D}" userId="S::vieiras@illy.com::16f3d3bf-103c-4678-bb17-eee44c443ad8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" dT="2025-07-01T03:35:45.89" personId="{B01C0A91-C6DE-4249-9503-85D54F0D4C3D}" id="{A9D0C3A6-7414-4124-A032-4D36F0D5FD44}">
    <text>Variáveis Globais</text>
  </threadedComment>
  <threadedComment ref="B17" dT="2025-07-01T03:32:48.52" personId="{B01C0A91-C6DE-4249-9503-85D54F0D4C3D}" id="{B291EB7B-C152-4857-A94A-4C4E8CFCD2BB}">
    <text>Simulador de Investimento</text>
  </threadedComment>
  <threadedComment ref="B24" dT="2025-07-01T03:33:05.53" personId="{B01C0A91-C6DE-4249-9503-85D54F0D4C3D}" id="{A116CE2F-3425-4D24-A42A-A898A9D4DB41}">
    <text>Simulador de Cenários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8F3F9-E267-455A-95C7-18FC176F425A}">
  <dimension ref="A11:I67"/>
  <sheetViews>
    <sheetView showGridLines="0" showRowColHeaders="0" tabSelected="1" topLeftCell="A7" zoomScale="70" zoomScaleNormal="70" workbookViewId="0">
      <selection activeCell="C32" sqref="C32"/>
    </sheetView>
  </sheetViews>
  <sheetFormatPr defaultColWidth="0" defaultRowHeight="14.5" x14ac:dyDescent="0.35"/>
  <cols>
    <col min="1" max="1" width="8.7265625" customWidth="1"/>
    <col min="2" max="3" width="43.26953125" customWidth="1"/>
    <col min="4" max="4" width="23.54296875" bestFit="1" customWidth="1"/>
    <col min="5" max="5" width="3.08984375" customWidth="1"/>
    <col min="6" max="6" width="1.90625" hidden="1" customWidth="1"/>
    <col min="7" max="7" width="2.08984375" hidden="1" customWidth="1"/>
    <col min="8" max="8" width="1.81640625" hidden="1" customWidth="1"/>
    <col min="9" max="9" width="1.36328125" hidden="1" customWidth="1"/>
    <col min="10" max="11" width="0" hidden="1" customWidth="1"/>
  </cols>
  <sheetData>
    <row r="11" spans="2:4" ht="15" thickBot="1" x14ac:dyDescent="0.4"/>
    <row r="12" spans="2:4" ht="30" customHeight="1" x14ac:dyDescent="0.35">
      <c r="B12" s="5" t="s">
        <v>16</v>
      </c>
      <c r="C12" s="6"/>
      <c r="D12" s="7"/>
    </row>
    <row r="13" spans="2:4" ht="18" thickBot="1" x14ac:dyDescent="0.5">
      <c r="B13" s="12" t="s">
        <v>13</v>
      </c>
      <c r="C13" s="13"/>
      <c r="D13" s="14">
        <v>5000</v>
      </c>
    </row>
    <row r="14" spans="2:4" ht="18" thickBot="1" x14ac:dyDescent="0.5">
      <c r="B14" s="15" t="s">
        <v>14</v>
      </c>
      <c r="C14" s="16"/>
      <c r="D14" s="17">
        <v>6.0000000000000001E-3</v>
      </c>
    </row>
    <row r="15" spans="2:4" ht="18" thickBot="1" x14ac:dyDescent="0.5">
      <c r="B15" s="18" t="s">
        <v>15</v>
      </c>
      <c r="C15" s="19"/>
      <c r="D15" s="20">
        <f>D13*30%</f>
        <v>1500</v>
      </c>
    </row>
    <row r="16" spans="2:4" ht="15" thickBot="1" x14ac:dyDescent="0.4"/>
    <row r="17" spans="1:4" ht="26" customHeight="1" x14ac:dyDescent="0.35">
      <c r="B17" s="8" t="s">
        <v>0</v>
      </c>
      <c r="C17" s="9"/>
      <c r="D17" s="10"/>
    </row>
    <row r="18" spans="1:4" ht="18" thickBot="1" x14ac:dyDescent="0.5">
      <c r="B18" s="21" t="s">
        <v>1</v>
      </c>
      <c r="C18" s="22"/>
      <c r="D18" s="23">
        <v>500</v>
      </c>
    </row>
    <row r="19" spans="1:4" ht="18" thickBot="1" x14ac:dyDescent="0.5">
      <c r="B19" s="24" t="s">
        <v>2</v>
      </c>
      <c r="C19" s="25"/>
      <c r="D19" s="26">
        <v>5</v>
      </c>
    </row>
    <row r="20" spans="1:4" ht="18" thickBot="1" x14ac:dyDescent="0.5">
      <c r="B20" s="24" t="s">
        <v>3</v>
      </c>
      <c r="C20" s="25"/>
      <c r="D20" s="27">
        <v>1.0789999999999999E-2</v>
      </c>
    </row>
    <row r="21" spans="1:4" s="1" customFormat="1" ht="18" thickBot="1" x14ac:dyDescent="0.5">
      <c r="B21" s="28" t="s">
        <v>4</v>
      </c>
      <c r="C21" s="29"/>
      <c r="D21" s="30">
        <f>FV(taxa_mensal,qtd_anos*12,aporte*-1)</f>
        <v>41888.456999243819</v>
      </c>
    </row>
    <row r="22" spans="1:4" s="1" customFormat="1" ht="18" thickBot="1" x14ac:dyDescent="0.5">
      <c r="B22" s="31" t="s">
        <v>5</v>
      </c>
      <c r="C22" s="32"/>
      <c r="D22" s="33">
        <f>Patrimonio*rendimento_carteira</f>
        <v>251.33074199546292</v>
      </c>
    </row>
    <row r="23" spans="1:4" ht="15" thickBot="1" x14ac:dyDescent="0.4"/>
    <row r="24" spans="1:4" ht="33.5" customHeight="1" x14ac:dyDescent="0.75">
      <c r="B24" s="8" t="s">
        <v>11</v>
      </c>
      <c r="C24" s="9"/>
      <c r="D24" s="11" t="s">
        <v>12</v>
      </c>
    </row>
    <row r="25" spans="1:4" ht="18" thickBot="1" x14ac:dyDescent="0.5">
      <c r="A25" s="2">
        <v>2</v>
      </c>
      <c r="B25" s="34" t="s">
        <v>6</v>
      </c>
      <c r="C25" s="35">
        <f>FV(taxa_mensal,$A25*12,aporte*-1)</f>
        <v>13613.813648822608</v>
      </c>
      <c r="D25" s="36">
        <f>C25*rendimento_carteira</f>
        <v>81.682881892935654</v>
      </c>
    </row>
    <row r="26" spans="1:4" ht="18" thickBot="1" x14ac:dyDescent="0.5">
      <c r="A26" s="2">
        <v>5</v>
      </c>
      <c r="B26" s="37" t="s">
        <v>7</v>
      </c>
      <c r="C26" s="38">
        <f>FV(taxa_mensal,$A26*12,aporte*-1)</f>
        <v>41888.456999243819</v>
      </c>
      <c r="D26" s="39">
        <f>C26*rendimento_carteira</f>
        <v>251.33074199546292</v>
      </c>
    </row>
    <row r="27" spans="1:4" ht="18" thickBot="1" x14ac:dyDescent="0.5">
      <c r="A27" s="2">
        <v>10</v>
      </c>
      <c r="B27" s="37" t="s">
        <v>8</v>
      </c>
      <c r="C27" s="38">
        <f>FV(taxa_mensal,$A27*12,aporte*-1)</f>
        <v>121642.1062650861</v>
      </c>
      <c r="D27" s="39">
        <f>C27*rendimento_carteira</f>
        <v>729.85263759051657</v>
      </c>
    </row>
    <row r="28" spans="1:4" ht="18" thickBot="1" x14ac:dyDescent="0.5">
      <c r="A28" s="2">
        <v>20</v>
      </c>
      <c r="B28" s="37" t="s">
        <v>9</v>
      </c>
      <c r="C28" s="38">
        <f>FV(taxa_mensal,$A28*12,aporte*-1)</f>
        <v>562599.20004854025</v>
      </c>
      <c r="D28" s="39">
        <f>C28*rendimento_carteira</f>
        <v>3375.5952002912418</v>
      </c>
    </row>
    <row r="29" spans="1:4" ht="18" thickBot="1" x14ac:dyDescent="0.5">
      <c r="A29" s="2">
        <v>30</v>
      </c>
      <c r="B29" s="40" t="s">
        <v>10</v>
      </c>
      <c r="C29" s="41">
        <f>FV(taxa_mensal,$A29*12,aporte*-1)</f>
        <v>2161084.8275023573</v>
      </c>
      <c r="D29" s="42">
        <f>C29*rendimento_carteira</f>
        <v>12966.508965014144</v>
      </c>
    </row>
    <row r="31" spans="1:4" ht="15" thickBot="1" x14ac:dyDescent="0.4"/>
    <row r="32" spans="1:4" ht="18" thickBot="1" x14ac:dyDescent="0.5">
      <c r="B32" s="51" t="s">
        <v>18</v>
      </c>
      <c r="C32" s="52" t="s">
        <v>17</v>
      </c>
    </row>
    <row r="33" spans="2:4" ht="17.5" x14ac:dyDescent="0.45">
      <c r="B33" s="43" t="s">
        <v>19</v>
      </c>
      <c r="C33" s="44">
        <f>aporte</f>
        <v>500</v>
      </c>
    </row>
    <row r="36" spans="2:4" ht="29" x14ac:dyDescent="0.75">
      <c r="B36" s="56" t="s">
        <v>20</v>
      </c>
      <c r="C36" s="56" t="s">
        <v>21</v>
      </c>
      <c r="D36" s="56" t="s">
        <v>22</v>
      </c>
    </row>
    <row r="37" spans="2:4" ht="17.5" x14ac:dyDescent="0.45">
      <c r="B37" s="53" t="s">
        <v>23</v>
      </c>
      <c r="C37" s="54">
        <f>VLOOKUP($C$32&amp;"-"&amp;B37,Base!B:E,4,FALSE)</f>
        <v>0.5</v>
      </c>
      <c r="D37" s="55">
        <f>C37*$C$33</f>
        <v>250</v>
      </c>
    </row>
    <row r="38" spans="2:4" ht="17.5" x14ac:dyDescent="0.45">
      <c r="B38" s="53" t="s">
        <v>24</v>
      </c>
      <c r="C38" s="54">
        <f>VLOOKUP($C$32&amp;"-"&amp;B38,Base!B:E,4,FALSE)</f>
        <v>0.1</v>
      </c>
      <c r="D38" s="55">
        <f t="shared" ref="D38:D42" si="0">C38*$C$33</f>
        <v>50</v>
      </c>
    </row>
    <row r="39" spans="2:4" ht="17.5" x14ac:dyDescent="0.45">
      <c r="B39" s="53" t="s">
        <v>25</v>
      </c>
      <c r="C39" s="54">
        <f>VLOOKUP($C$32&amp;"-"&amp;B39,Base!B:E,4,FALSE)</f>
        <v>0.05</v>
      </c>
      <c r="D39" s="55">
        <f t="shared" si="0"/>
        <v>25</v>
      </c>
    </row>
    <row r="40" spans="2:4" ht="17.5" x14ac:dyDescent="0.45">
      <c r="B40" s="53" t="s">
        <v>26</v>
      </c>
      <c r="C40" s="54">
        <f>VLOOKUP($C$32&amp;"-"&amp;B40,Base!B:E,4,FALSE)</f>
        <v>0.05</v>
      </c>
      <c r="D40" s="55">
        <f t="shared" si="0"/>
        <v>25</v>
      </c>
    </row>
    <row r="41" spans="2:4" ht="17.5" x14ac:dyDescent="0.45">
      <c r="B41" s="53" t="s">
        <v>27</v>
      </c>
      <c r="C41" s="54">
        <f>VLOOKUP($C$32&amp;"-"&amp;B41,Base!B:E,4,FALSE)</f>
        <v>0.2</v>
      </c>
      <c r="D41" s="55">
        <f t="shared" si="0"/>
        <v>100</v>
      </c>
    </row>
    <row r="42" spans="2:4" ht="17.5" x14ac:dyDescent="0.45">
      <c r="B42" s="53" t="s">
        <v>28</v>
      </c>
      <c r="C42" s="54">
        <f>VLOOKUP($C$32&amp;"-"&amp;B42,Base!B:E,4,FALSE)</f>
        <v>0.1</v>
      </c>
      <c r="D42" s="55">
        <f t="shared" si="0"/>
        <v>50</v>
      </c>
    </row>
    <row r="43" spans="2:4" ht="17.5" x14ac:dyDescent="0.45">
      <c r="B43" s="57"/>
      <c r="C43" s="57"/>
      <c r="D43" s="58">
        <f>SUM(D37:D42)</f>
        <v>500</v>
      </c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</sheetData>
  <mergeCells count="11">
    <mergeCell ref="B21:C21"/>
    <mergeCell ref="B12:C12"/>
    <mergeCell ref="B13:C13"/>
    <mergeCell ref="B14:C14"/>
    <mergeCell ref="B15:C15"/>
    <mergeCell ref="B22:C22"/>
    <mergeCell ref="B17:C17"/>
    <mergeCell ref="B24:C24"/>
    <mergeCell ref="B18:C18"/>
    <mergeCell ref="B19:C19"/>
    <mergeCell ref="B20:C20"/>
  </mergeCells>
  <dataValidations count="1">
    <dataValidation type="list" allowBlank="1" showInputMessage="1" showErrorMessage="1" sqref="C32" xr:uid="{49D7687A-10EC-44A5-B13E-4D2B467DBF37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8DFF-9107-491D-9485-B9541AADEBBD}">
  <dimension ref="B3:E21"/>
  <sheetViews>
    <sheetView showGridLines="0" workbookViewId="0">
      <selection activeCell="B3" sqref="B3:E3"/>
    </sheetView>
  </sheetViews>
  <sheetFormatPr defaultRowHeight="14.5" x14ac:dyDescent="0.35"/>
  <cols>
    <col min="1" max="1" width="2.08984375" customWidth="1"/>
    <col min="2" max="2" width="31.26953125" bestFit="1" customWidth="1"/>
    <col min="3" max="3" width="13.81640625" bestFit="1" customWidth="1"/>
    <col min="4" max="4" width="17.453125" bestFit="1" customWidth="1"/>
    <col min="5" max="5" width="6.36328125" bestFit="1" customWidth="1"/>
  </cols>
  <sheetData>
    <row r="3" spans="2:5" x14ac:dyDescent="0.35">
      <c r="B3" s="45" t="s">
        <v>31</v>
      </c>
      <c r="C3" s="45" t="s">
        <v>18</v>
      </c>
      <c r="D3" s="45" t="s">
        <v>20</v>
      </c>
      <c r="E3" s="45" t="s">
        <v>30</v>
      </c>
    </row>
    <row r="4" spans="2:5" x14ac:dyDescent="0.35">
      <c r="B4" t="str">
        <f>C4&amp;"-"&amp;D4</f>
        <v>CONSERVADOR-PAPEL</v>
      </c>
      <c r="C4" t="s">
        <v>29</v>
      </c>
      <c r="D4" s="3" t="s">
        <v>23</v>
      </c>
      <c r="E4" s="4">
        <v>0.3</v>
      </c>
    </row>
    <row r="5" spans="2:5" x14ac:dyDescent="0.35">
      <c r="B5" t="str">
        <f t="shared" ref="B5:B21" si="0">C5&amp;"-"&amp;D5</f>
        <v>CONSERVADOR-TIJOLO</v>
      </c>
      <c r="C5" t="s">
        <v>29</v>
      </c>
      <c r="D5" s="3" t="s">
        <v>24</v>
      </c>
      <c r="E5" s="4">
        <v>0.5</v>
      </c>
    </row>
    <row r="6" spans="2:5" x14ac:dyDescent="0.35">
      <c r="B6" t="str">
        <f t="shared" si="0"/>
        <v>CONSERVADOR-HÍBRIDOS</v>
      </c>
      <c r="C6" t="s">
        <v>29</v>
      </c>
      <c r="D6" s="3" t="s">
        <v>25</v>
      </c>
      <c r="E6" s="4">
        <v>0.1</v>
      </c>
    </row>
    <row r="7" spans="2:5" x14ac:dyDescent="0.35">
      <c r="B7" t="str">
        <f t="shared" si="0"/>
        <v>CONSERVADOR-FOF's</v>
      </c>
      <c r="C7" t="s">
        <v>29</v>
      </c>
      <c r="D7" s="3" t="s">
        <v>26</v>
      </c>
      <c r="E7" s="4">
        <v>0.1</v>
      </c>
    </row>
    <row r="8" spans="2:5" x14ac:dyDescent="0.35">
      <c r="B8" t="str">
        <f t="shared" si="0"/>
        <v>CONSERVADOR-DESENVOLVIMENTO</v>
      </c>
      <c r="C8" t="s">
        <v>29</v>
      </c>
      <c r="D8" s="3" t="s">
        <v>27</v>
      </c>
      <c r="E8" s="4">
        <v>0</v>
      </c>
    </row>
    <row r="9" spans="2:5" ht="15" thickBot="1" x14ac:dyDescent="0.4">
      <c r="B9" s="46" t="str">
        <f t="shared" si="0"/>
        <v>CONSERVADOR-HOTELARIAS</v>
      </c>
      <c r="C9" s="46" t="s">
        <v>29</v>
      </c>
      <c r="D9" s="47" t="s">
        <v>28</v>
      </c>
      <c r="E9" s="48">
        <v>0</v>
      </c>
    </row>
    <row r="10" spans="2:5" x14ac:dyDescent="0.35">
      <c r="B10" t="str">
        <f t="shared" si="0"/>
        <v>MODERADO-PAPEL</v>
      </c>
      <c r="C10" t="s">
        <v>32</v>
      </c>
      <c r="D10" s="3" t="s">
        <v>23</v>
      </c>
      <c r="E10" s="49">
        <v>0.32</v>
      </c>
    </row>
    <row r="11" spans="2:5" x14ac:dyDescent="0.35">
      <c r="B11" t="str">
        <f t="shared" si="0"/>
        <v>MODERADO-TIJOLO</v>
      </c>
      <c r="C11" t="s">
        <v>32</v>
      </c>
      <c r="D11" s="3" t="s">
        <v>24</v>
      </c>
      <c r="E11" s="49">
        <v>0.35</v>
      </c>
    </row>
    <row r="12" spans="2:5" x14ac:dyDescent="0.35">
      <c r="B12" t="str">
        <f t="shared" si="0"/>
        <v>MODERADO-HÍBRIDOS</v>
      </c>
      <c r="C12" t="s">
        <v>32</v>
      </c>
      <c r="D12" s="3" t="s">
        <v>25</v>
      </c>
      <c r="E12" s="49">
        <v>0.08</v>
      </c>
    </row>
    <row r="13" spans="2:5" x14ac:dyDescent="0.35">
      <c r="B13" t="str">
        <f t="shared" si="0"/>
        <v>MODERADO-FOF's</v>
      </c>
      <c r="C13" t="s">
        <v>32</v>
      </c>
      <c r="D13" s="3" t="s">
        <v>26</v>
      </c>
      <c r="E13" s="49">
        <v>0.05</v>
      </c>
    </row>
    <row r="14" spans="2:5" x14ac:dyDescent="0.35">
      <c r="B14" t="str">
        <f t="shared" si="0"/>
        <v>MODERADO-DESENVOLVIMENTO</v>
      </c>
      <c r="C14" t="s">
        <v>32</v>
      </c>
      <c r="D14" s="3" t="s">
        <v>27</v>
      </c>
      <c r="E14" s="49">
        <v>0.1</v>
      </c>
    </row>
    <row r="15" spans="2:5" ht="15" thickBot="1" x14ac:dyDescent="0.4">
      <c r="B15" s="46" t="str">
        <f t="shared" si="0"/>
        <v>MODERADO-HOTELARIAS</v>
      </c>
      <c r="C15" s="46" t="s">
        <v>32</v>
      </c>
      <c r="D15" s="47" t="s">
        <v>28</v>
      </c>
      <c r="E15" s="50">
        <v>0.1</v>
      </c>
    </row>
    <row r="16" spans="2:5" x14ac:dyDescent="0.35">
      <c r="B16" t="str">
        <f t="shared" si="0"/>
        <v>AGRESSIVO-PAPEL</v>
      </c>
      <c r="C16" t="s">
        <v>17</v>
      </c>
      <c r="D16" s="3" t="s">
        <v>23</v>
      </c>
      <c r="E16" s="4">
        <v>0.5</v>
      </c>
    </row>
    <row r="17" spans="2:5" x14ac:dyDescent="0.35">
      <c r="B17" t="str">
        <f t="shared" si="0"/>
        <v>AGRESSIVO-TIJOLO</v>
      </c>
      <c r="C17" t="s">
        <v>17</v>
      </c>
      <c r="D17" s="3" t="s">
        <v>24</v>
      </c>
      <c r="E17" s="4">
        <v>0.1</v>
      </c>
    </row>
    <row r="18" spans="2:5" x14ac:dyDescent="0.35">
      <c r="B18" t="str">
        <f t="shared" si="0"/>
        <v>AGRESSIVO-HÍBRIDOS</v>
      </c>
      <c r="C18" t="s">
        <v>17</v>
      </c>
      <c r="D18" s="3" t="s">
        <v>25</v>
      </c>
      <c r="E18" s="4">
        <v>0.05</v>
      </c>
    </row>
    <row r="19" spans="2:5" x14ac:dyDescent="0.35">
      <c r="B19" t="str">
        <f t="shared" si="0"/>
        <v>AGRESSIVO-FOF's</v>
      </c>
      <c r="C19" t="s">
        <v>17</v>
      </c>
      <c r="D19" s="3" t="s">
        <v>26</v>
      </c>
      <c r="E19" s="4">
        <v>0.05</v>
      </c>
    </row>
    <row r="20" spans="2:5" x14ac:dyDescent="0.35">
      <c r="B20" t="str">
        <f t="shared" si="0"/>
        <v>AGRESSIVO-DESENVOLVIMENTO</v>
      </c>
      <c r="C20" t="s">
        <v>17</v>
      </c>
      <c r="D20" s="3" t="s">
        <v>27</v>
      </c>
      <c r="E20" s="4">
        <v>0.2</v>
      </c>
    </row>
    <row r="21" spans="2:5" x14ac:dyDescent="0.35">
      <c r="B21" t="str">
        <f t="shared" si="0"/>
        <v>AGRESSIVO-HOTELARIAS</v>
      </c>
      <c r="C21" t="s">
        <v>17</v>
      </c>
      <c r="D21" s="3" t="s">
        <v>28</v>
      </c>
      <c r="E21" s="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APP</vt:lpstr>
      <vt:lpstr>Base</vt:lpstr>
      <vt:lpstr>aporte</vt:lpstr>
      <vt:lpstr>Patrimonio</vt:lpstr>
      <vt:lpstr>qtd_anos</vt:lpstr>
      <vt:lpstr>rendimento_carteira</vt:lpstr>
      <vt:lpstr>taxa_mensal</vt:lpstr>
    </vt:vector>
  </TitlesOfParts>
  <Company>Illycaffè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Oliveira Vieira Santos Suzana</dc:creator>
  <cp:lastModifiedBy>De Oliveira Vieira Santos Suzana</cp:lastModifiedBy>
  <dcterms:created xsi:type="dcterms:W3CDTF">2025-07-01T02:42:11Z</dcterms:created>
  <dcterms:modified xsi:type="dcterms:W3CDTF">2025-07-01T05:01:56Z</dcterms:modified>
</cp:coreProperties>
</file>