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7"/>
  </bookViews>
  <sheets>
    <sheet name="GG Torque (Z) 7" sheetId="8" r:id="rId1"/>
    <sheet name="GG Torque (Y) 6" sheetId="7" r:id="rId2"/>
    <sheet name="GG Torque (X) 5" sheetId="6" r:id="rId3"/>
    <sheet name="GG Force (Z) 4" sheetId="5" r:id="rId4"/>
    <sheet name="GG Force (Y) 3" sheetId="4" r:id="rId5"/>
    <sheet name="GG Force (X) 2" sheetId="3" r:id="rId6"/>
    <sheet name="GG Average Velocity 1" sheetId="2" r:id="rId7"/>
    <sheet name="Parametric Study" sheetId="1" r:id="rId8"/>
  </sheets>
  <calcPr calcId="145621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7" i="1"/>
  <c r="Q16" i="1"/>
  <c r="P16" i="1"/>
  <c r="O16" i="1"/>
  <c r="N16" i="1"/>
  <c r="M16" i="1"/>
  <c r="L16" i="1"/>
  <c r="K16" i="1"/>
  <c r="J16" i="1"/>
  <c r="H16" i="1"/>
  <c r="F16" i="1"/>
  <c r="E16" i="1"/>
  <c r="D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5" i="1"/>
  <c r="E11" i="1"/>
  <c r="C11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C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2" i="1"/>
</calcChain>
</file>

<file path=xl/sharedStrings.xml><?xml version="1.0" encoding="utf-8"?>
<sst xmlns="http://schemas.openxmlformats.org/spreadsheetml/2006/main" count="31" uniqueCount="31">
  <si>
    <t>Angle of attack (Initial and Ambient Conditions) [°]</t>
  </si>
  <si>
    <t>GG Average Velocity 1 [m/s]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</si>
  <si>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</si>
  <si>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</si>
  <si>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</si>
  <si>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</si>
  <si>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</si>
  <si>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</si>
  <si>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</si>
  <si>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</si>
  <si>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</si>
  <si>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</si>
  <si>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</si>
  <si>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</si>
  <si>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</si>
  <si>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</si>
  <si>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</si>
  <si>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</si>
  <si>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</si>
  <si>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</si>
  <si>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</si>
  <si>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</si>
  <si>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</si>
  <si>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Lift</t>
  </si>
  <si>
    <t>Drag</t>
  </si>
  <si>
    <t>L/D</t>
  </si>
  <si>
    <t>CL</t>
  </si>
  <si>
    <t>q</t>
  </si>
  <si>
    <t>S</t>
  </si>
  <si>
    <t>CM</t>
  </si>
  <si>
    <t>PitchMoment(AboutCG)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</si>
</sst>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Study'!$C$10:$Q$10</c:f>
              <c:numCache>
                <c:formatCode>General</c:formatCode>
                <c:ptCount val="15"/>
                <c:pt idx="0">
                  <c:v>-0.51484798010575095</c:v>
                </c:pt>
                <c:pt idx="1">
                  <c:v>2.9727331373600899E-2</c:v>
                </c:pt>
                <c:pt idx="2">
                  <c:v>0.55560566874466799</c:v>
                </c:pt>
                <c:pt idx="3">
                  <c:v>0.65068311027446302</c:v>
                </c:pt>
                <c:pt idx="4">
                  <c:v>1.2998717949970999</c:v>
                </c:pt>
                <c:pt idx="5">
                  <c:v>1.7236978176717499</c:v>
                </c:pt>
                <c:pt idx="6">
                  <c:v>1.9686988886104</c:v>
                </c:pt>
                <c:pt idx="7">
                  <c:v>2.0778050266330901</c:v>
                </c:pt>
                <c:pt idx="8">
                  <c:v>2.46200798652578</c:v>
                </c:pt>
                <c:pt idx="9">
                  <c:v>2.6788688824094602</c:v>
                </c:pt>
                <c:pt idx="10">
                  <c:v>3.2464474961208798</c:v>
                </c:pt>
                <c:pt idx="11">
                  <c:v>3.9422972774373801</c:v>
                </c:pt>
                <c:pt idx="12">
                  <c:v>4.4190791238032201</c:v>
                </c:pt>
                <c:pt idx="13">
                  <c:v>4.5011798885871697</c:v>
                </c:pt>
                <c:pt idx="14">
                  <c:v>5.0319898812918202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82304"/>
        <c:axId val="166484224"/>
      </c:barChart>
      <c:catAx>
        <c:axId val="1664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84224"/>
        <c:crosses val="autoZero"/>
        <c:auto val="1"/>
        <c:lblAlgn val="ctr"/>
        <c:lblOffset val="100"/>
        <c:noMultiLvlLbl val="1"/>
      </c:catAx>
      <c:valAx>
        <c:axId val="16648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823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Cm(CL)</c:v>
          </c:tx>
          <c:marker>
            <c:symbol val="none"/>
          </c:marker>
          <c:cat>
            <c:numRef>
              <c:f>'Parametric Study'!$C$15:$Q$15</c:f>
              <c:numCache>
                <c:formatCode>General</c:formatCode>
                <c:ptCount val="15"/>
                <c:pt idx="0">
                  <c:v>0.13125963442260394</c:v>
                </c:pt>
                <c:pt idx="1">
                  <c:v>0.21535103282199961</c:v>
                </c:pt>
                <c:pt idx="2">
                  <c:v>0.28799600469867281</c:v>
                </c:pt>
                <c:pt idx="3">
                  <c:v>0.35776013370491955</c:v>
                </c:pt>
                <c:pt idx="4">
                  <c:v>0.45665442564257885</c:v>
                </c:pt>
                <c:pt idx="5">
                  <c:v>0.53517571020258681</c:v>
                </c:pt>
                <c:pt idx="6">
                  <c:v>0.60312684985556075</c:v>
                </c:pt>
                <c:pt idx="7">
                  <c:v>0.66786191170591014</c:v>
                </c:pt>
                <c:pt idx="8">
                  <c:v>0.68117408622624698</c:v>
                </c:pt>
                <c:pt idx="9">
                  <c:v>0.76204362481293642</c:v>
                </c:pt>
                <c:pt idx="10">
                  <c:v>0.83027223007003581</c:v>
                </c:pt>
                <c:pt idx="11">
                  <c:v>0.93576005962546138</c:v>
                </c:pt>
                <c:pt idx="12">
                  <c:v>0.9208395791198638</c:v>
                </c:pt>
                <c:pt idx="13">
                  <c:v>0.85134051814546374</c:v>
                </c:pt>
                <c:pt idx="14">
                  <c:v>0.897847375439636</c:v>
                </c:pt>
              </c:numCache>
            </c:numRef>
          </c:cat>
          <c:val>
            <c:numRef>
              <c:f>'Parametric Study'!$C$17:$Q$17</c:f>
              <c:numCache>
                <c:formatCode>General</c:formatCode>
                <c:ptCount val="15"/>
                <c:pt idx="0">
                  <c:v>0.28626829421662997</c:v>
                </c:pt>
                <c:pt idx="1">
                  <c:v>0.24818206636388454</c:v>
                </c:pt>
                <c:pt idx="2">
                  <c:v>0.21054790056280367</c:v>
                </c:pt>
                <c:pt idx="3">
                  <c:v>0.26445630022381134</c:v>
                </c:pt>
                <c:pt idx="4">
                  <c:v>0.22603102583231741</c:v>
                </c:pt>
                <c:pt idx="5">
                  <c:v>0.21857200197985094</c:v>
                </c:pt>
                <c:pt idx="6">
                  <c:v>0.22603102583231741</c:v>
                </c:pt>
                <c:pt idx="7">
                  <c:v>0.27575785151542725</c:v>
                </c:pt>
                <c:pt idx="8">
                  <c:v>0.21710280031194087</c:v>
                </c:pt>
                <c:pt idx="9">
                  <c:v>0.246373818157226</c:v>
                </c:pt>
                <c:pt idx="10">
                  <c:v>0.18930098413456584</c:v>
                </c:pt>
                <c:pt idx="11">
                  <c:v>0.14940650807516181</c:v>
                </c:pt>
                <c:pt idx="12">
                  <c:v>2.644563002238114E-2</c:v>
                </c:pt>
                <c:pt idx="13">
                  <c:v>-4.7466515424786651E-2</c:v>
                </c:pt>
                <c:pt idx="14">
                  <c:v>-0.11844025753613432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24384"/>
        <c:axId val="171704704"/>
      </c:lineChart>
      <c:catAx>
        <c:axId val="1714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04704"/>
        <c:crosses val="autoZero"/>
        <c:auto val="1"/>
        <c:lblAlgn val="ctr"/>
        <c:lblOffset val="100"/>
        <c:noMultiLvlLbl val="0"/>
      </c:catAx>
      <c:valAx>
        <c:axId val="1717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2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Study'!$C$9:$Q$9</c:f>
              <c:numCache>
                <c:formatCode>General</c:formatCode>
                <c:ptCount val="15"/>
                <c:pt idx="0">
                  <c:v>-0.115881791973497</c:v>
                </c:pt>
                <c:pt idx="1">
                  <c:v>-0.35807650759840498</c:v>
                </c:pt>
                <c:pt idx="2">
                  <c:v>-0.45504796780413798</c:v>
                </c:pt>
                <c:pt idx="3">
                  <c:v>-0.47809027022881001</c:v>
                </c:pt>
                <c:pt idx="4">
                  <c:v>-0.41867847417482701</c:v>
                </c:pt>
                <c:pt idx="5">
                  <c:v>-0.54400851351650903</c:v>
                </c:pt>
                <c:pt idx="6">
                  <c:v>-0.51745425687680702</c:v>
                </c:pt>
                <c:pt idx="7">
                  <c:v>-0.77729014904786298</c:v>
                </c:pt>
                <c:pt idx="8">
                  <c:v>-0.59633838532167205</c:v>
                </c:pt>
                <c:pt idx="9">
                  <c:v>-0.91673991009248501</c:v>
                </c:pt>
                <c:pt idx="10">
                  <c:v>-1.2972792815971399</c:v>
                </c:pt>
                <c:pt idx="11">
                  <c:v>-1.5828876477795799</c:v>
                </c:pt>
                <c:pt idx="12">
                  <c:v>-1.63621491733835</c:v>
                </c:pt>
                <c:pt idx="13">
                  <c:v>-1.12867285158304</c:v>
                </c:pt>
                <c:pt idx="14">
                  <c:v>-1.4805187022330999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1360"/>
        <c:axId val="166513280"/>
      </c:barChart>
      <c:catAx>
        <c:axId val="1665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13280"/>
        <c:crosses val="autoZero"/>
        <c:auto val="1"/>
        <c:lblAlgn val="ctr"/>
        <c:lblOffset val="100"/>
        <c:noMultiLvlLbl val="1"/>
      </c:catAx>
      <c:valAx>
        <c:axId val="16651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1136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Study'!$C$8:$Q$8</c:f>
              <c:numCache>
                <c:formatCode>General</c:formatCode>
                <c:ptCount val="15"/>
                <c:pt idx="0">
                  <c:v>-2.90731156443398</c:v>
                </c:pt>
                <c:pt idx="1">
                  <c:v>-4.2365217060762896</c:v>
                </c:pt>
                <c:pt idx="2">
                  <c:v>-5.3305485674164199</c:v>
                </c:pt>
                <c:pt idx="3">
                  <c:v>-6.5136071236075797</c:v>
                </c:pt>
                <c:pt idx="4">
                  <c:v>-8.0035951647883596</c:v>
                </c:pt>
                <c:pt idx="5">
                  <c:v>-9.2088317732871108</c:v>
                </c:pt>
                <c:pt idx="6">
                  <c:v>-10.4069821833502</c:v>
                </c:pt>
                <c:pt idx="7">
                  <c:v>-11.517391169635101</c:v>
                </c:pt>
                <c:pt idx="8">
                  <c:v>-11.8462753071548</c:v>
                </c:pt>
                <c:pt idx="9">
                  <c:v>-13.2392288069241</c:v>
                </c:pt>
                <c:pt idx="10">
                  <c:v>-14.3774173752594</c:v>
                </c:pt>
                <c:pt idx="11">
                  <c:v>-16.056533627176101</c:v>
                </c:pt>
                <c:pt idx="12">
                  <c:v>-15.959588526364399</c:v>
                </c:pt>
                <c:pt idx="13">
                  <c:v>-14.8775487920689</c:v>
                </c:pt>
                <c:pt idx="14">
                  <c:v>-15.903256190494201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54624"/>
        <c:axId val="166577280"/>
      </c:barChart>
      <c:catAx>
        <c:axId val="1665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77280"/>
        <c:crosses val="autoZero"/>
        <c:auto val="1"/>
        <c:lblAlgn val="ctr"/>
        <c:lblOffset val="100"/>
        <c:noMultiLvlLbl val="1"/>
      </c:catAx>
      <c:valAx>
        <c:axId val="1665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5462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Study'!$C$7:$Q$7</c:f>
              <c:numCache>
                <c:formatCode>General</c:formatCode>
                <c:ptCount val="15"/>
                <c:pt idx="0">
                  <c:v>2.4147912410791901</c:v>
                </c:pt>
                <c:pt idx="1">
                  <c:v>2.3663128698774401</c:v>
                </c:pt>
                <c:pt idx="2">
                  <c:v>2.3260898453082901</c:v>
                </c:pt>
                <c:pt idx="3">
                  <c:v>2.1803393593590901</c:v>
                </c:pt>
                <c:pt idx="4">
                  <c:v>1.88320823965593</c:v>
                </c:pt>
                <c:pt idx="5">
                  <c:v>1.8080735705850299</c:v>
                </c:pt>
                <c:pt idx="6">
                  <c:v>1.7222049698442401</c:v>
                </c:pt>
                <c:pt idx="7">
                  <c:v>1.6554974881015501</c:v>
                </c:pt>
                <c:pt idx="8">
                  <c:v>1.83119044162634</c:v>
                </c:pt>
                <c:pt idx="9">
                  <c:v>1.75106647784195</c:v>
                </c:pt>
                <c:pt idx="10">
                  <c:v>1.7470375426418201</c:v>
                </c:pt>
                <c:pt idx="11">
                  <c:v>1.7166069906550301</c:v>
                </c:pt>
                <c:pt idx="12">
                  <c:v>1.9920030382918099</c:v>
                </c:pt>
                <c:pt idx="13">
                  <c:v>2.2109526587039201</c:v>
                </c:pt>
                <c:pt idx="14">
                  <c:v>2.34761569898488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06336"/>
        <c:axId val="166608256"/>
      </c:barChart>
      <c:catAx>
        <c:axId val="1666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8256"/>
        <c:crosses val="autoZero"/>
        <c:auto val="1"/>
        <c:lblAlgn val="ctr"/>
        <c:lblOffset val="100"/>
        <c:noMultiLvlLbl val="1"/>
      </c:catAx>
      <c:valAx>
        <c:axId val="16660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0633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Study'!$C$6:$Q$6</c:f>
              <c:numCache>
                <c:formatCode>General</c:formatCode>
                <c:ptCount val="15"/>
                <c:pt idx="0">
                  <c:v>5.3916174430185499</c:v>
                </c:pt>
                <c:pt idx="1">
                  <c:v>8.72449424502509</c:v>
                </c:pt>
                <c:pt idx="2">
                  <c:v>11.6117048792867</c:v>
                </c:pt>
                <c:pt idx="3">
                  <c:v>14.3890195599771</c:v>
                </c:pt>
                <c:pt idx="4">
                  <c:v>18.3471141117804</c:v>
                </c:pt>
                <c:pt idx="5">
                  <c:v>21.504340302272201</c:v>
                </c:pt>
                <c:pt idx="6">
                  <c:v>24.2446904108096</c:v>
                </c:pt>
                <c:pt idx="7">
                  <c:v>26.909098055186099</c:v>
                </c:pt>
                <c:pt idx="8">
                  <c:v>27.4255589088738</c:v>
                </c:pt>
                <c:pt idx="9">
                  <c:v>30.807137207611301</c:v>
                </c:pt>
                <c:pt idx="10">
                  <c:v>33.740556726504003</c:v>
                </c:pt>
                <c:pt idx="11">
                  <c:v>38.2079130262494</c:v>
                </c:pt>
                <c:pt idx="12">
                  <c:v>37.7039942068348</c:v>
                </c:pt>
                <c:pt idx="13">
                  <c:v>34.714720112174298</c:v>
                </c:pt>
                <c:pt idx="14">
                  <c:v>36.829842645657401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78528"/>
        <c:axId val="166680448"/>
      </c:barChart>
      <c:catAx>
        <c:axId val="1666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80448"/>
        <c:crosses val="autoZero"/>
        <c:auto val="1"/>
        <c:lblAlgn val="ctr"/>
        <c:lblOffset val="100"/>
        <c:noMultiLvlLbl val="1"/>
      </c:catAx>
      <c:valAx>
        <c:axId val="16668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78528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Study'!$C$5:$Q$5</c:f>
              <c:numCache>
                <c:formatCode>General</c:formatCode>
                <c:ptCount val="15"/>
                <c:pt idx="0">
                  <c:v>2.0074296559525</c:v>
                </c:pt>
                <c:pt idx="1">
                  <c:v>1.65766497195699</c:v>
                </c:pt>
                <c:pt idx="2">
                  <c:v>1.5371703624052799</c:v>
                </c:pt>
                <c:pt idx="3">
                  <c:v>1.36717201123791</c:v>
                </c:pt>
                <c:pt idx="4">
                  <c:v>1.27265762737094</c:v>
                </c:pt>
                <c:pt idx="5">
                  <c:v>0.95677950128935596</c:v>
                </c:pt>
                <c:pt idx="6">
                  <c:v>0.88143751860790198</c:v>
                </c:pt>
                <c:pt idx="7">
                  <c:v>0.25268054227536801</c:v>
                </c:pt>
                <c:pt idx="8">
                  <c:v>0.864896106026112</c:v>
                </c:pt>
                <c:pt idx="9">
                  <c:v>0.101966888970286</c:v>
                </c:pt>
                <c:pt idx="10">
                  <c:v>-0.78797147381682897</c:v>
                </c:pt>
                <c:pt idx="11">
                  <c:v>-1.44084770936671</c:v>
                </c:pt>
                <c:pt idx="12">
                  <c:v>-1.3068691646267401</c:v>
                </c:pt>
                <c:pt idx="13">
                  <c:v>0.30442050685921701</c:v>
                </c:pt>
                <c:pt idx="14">
                  <c:v>-0.22374146180940699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93120"/>
        <c:axId val="166719872"/>
      </c:barChart>
      <c:catAx>
        <c:axId val="1666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19872"/>
        <c:crosses val="autoZero"/>
        <c:auto val="1"/>
        <c:lblAlgn val="ctr"/>
        <c:lblOffset val="100"/>
        <c:noMultiLvlLbl val="1"/>
      </c:catAx>
      <c:valAx>
        <c:axId val="16671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9312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Average Velocity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Study'!$C$4:$Q$4</c:f>
              <c:numCache>
                <c:formatCode>General</c:formatCode>
                <c:ptCount val="15"/>
                <c:pt idx="0">
                  <c:v>17.993673650202499</c:v>
                </c:pt>
                <c:pt idx="1">
                  <c:v>17.9927669835369</c:v>
                </c:pt>
                <c:pt idx="2">
                  <c:v>17.9908203853069</c:v>
                </c:pt>
                <c:pt idx="3">
                  <c:v>18.0028251112305</c:v>
                </c:pt>
                <c:pt idx="4">
                  <c:v>18.030719402343902</c:v>
                </c:pt>
                <c:pt idx="5">
                  <c:v>18.0343448818134</c:v>
                </c:pt>
                <c:pt idx="6">
                  <c:v>18.036904853089101</c:v>
                </c:pt>
                <c:pt idx="7">
                  <c:v>18.040841442923501</c:v>
                </c:pt>
                <c:pt idx="8">
                  <c:v>18.036417532354999</c:v>
                </c:pt>
                <c:pt idx="9">
                  <c:v>18.041405017827898</c:v>
                </c:pt>
                <c:pt idx="10">
                  <c:v>18.046381263512799</c:v>
                </c:pt>
                <c:pt idx="11">
                  <c:v>18.053204256288101</c:v>
                </c:pt>
                <c:pt idx="12">
                  <c:v>18.0486468674249</c:v>
                </c:pt>
                <c:pt idx="13">
                  <c:v>18.0308605729482</c:v>
                </c:pt>
                <c:pt idx="14">
                  <c:v>18.031830780150599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85792"/>
        <c:axId val="166787712"/>
      </c:barChart>
      <c:catAx>
        <c:axId val="16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87712"/>
        <c:crosses val="autoZero"/>
        <c:auto val="1"/>
        <c:lblAlgn val="ctr"/>
        <c:lblOffset val="100"/>
        <c:noMultiLvlLbl val="1"/>
      </c:catAx>
      <c:valAx>
        <c:axId val="16678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Average Velocity 1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8579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Study'!$C$3:$Q$3</c:f>
              <c:numCache>
                <c:formatCode>General</c:formatCode>
                <c:ptCount val="1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cat>
          <c:val>
            <c:numRef>
              <c:f>'Parametric Study'!$C$15:$Q$15</c:f>
              <c:numCache>
                <c:formatCode>General</c:formatCode>
                <c:ptCount val="15"/>
                <c:pt idx="0">
                  <c:v>0.13125963442260394</c:v>
                </c:pt>
                <c:pt idx="1">
                  <c:v>0.21535103282199961</c:v>
                </c:pt>
                <c:pt idx="2">
                  <c:v>0.28799600469867281</c:v>
                </c:pt>
                <c:pt idx="3">
                  <c:v>0.35776013370491955</c:v>
                </c:pt>
                <c:pt idx="4">
                  <c:v>0.45665442564257885</c:v>
                </c:pt>
                <c:pt idx="5">
                  <c:v>0.53517571020258681</c:v>
                </c:pt>
                <c:pt idx="6">
                  <c:v>0.60312684985556075</c:v>
                </c:pt>
                <c:pt idx="7">
                  <c:v>0.66786191170591014</c:v>
                </c:pt>
                <c:pt idx="8">
                  <c:v>0.68117408622624698</c:v>
                </c:pt>
                <c:pt idx="9">
                  <c:v>0.76204362481293642</c:v>
                </c:pt>
                <c:pt idx="10">
                  <c:v>0.83027223007003581</c:v>
                </c:pt>
                <c:pt idx="11">
                  <c:v>0.93576005962546138</c:v>
                </c:pt>
                <c:pt idx="12">
                  <c:v>0.9208395791198638</c:v>
                </c:pt>
                <c:pt idx="13">
                  <c:v>0.85134051814546374</c:v>
                </c:pt>
                <c:pt idx="14">
                  <c:v>0.897847375439636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1536"/>
        <c:axId val="211443072"/>
      </c:lineChart>
      <c:catAx>
        <c:axId val="2114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43072"/>
        <c:crosses val="autoZero"/>
        <c:auto val="1"/>
        <c:lblAlgn val="ctr"/>
        <c:lblOffset val="100"/>
        <c:noMultiLvlLbl val="0"/>
      </c:catAx>
      <c:valAx>
        <c:axId val="2114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Study'!$C$3:$Q$3</c:f>
              <c:numCache>
                <c:formatCode>General</c:formatCode>
                <c:ptCount val="15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cat>
          <c:val>
            <c:numRef>
              <c:f>'Parametric Study'!$C$17:$Q$17</c:f>
              <c:numCache>
                <c:formatCode>General</c:formatCode>
                <c:ptCount val="15"/>
                <c:pt idx="0">
                  <c:v>0.28626829421662997</c:v>
                </c:pt>
                <c:pt idx="1">
                  <c:v>0.24818206636388454</c:v>
                </c:pt>
                <c:pt idx="2">
                  <c:v>0.21054790056280367</c:v>
                </c:pt>
                <c:pt idx="3">
                  <c:v>0.26445630022381134</c:v>
                </c:pt>
                <c:pt idx="4">
                  <c:v>0.22603102583231741</c:v>
                </c:pt>
                <c:pt idx="5">
                  <c:v>0.21857200197985094</c:v>
                </c:pt>
                <c:pt idx="6">
                  <c:v>0.22603102583231741</c:v>
                </c:pt>
                <c:pt idx="7">
                  <c:v>0.27575785151542725</c:v>
                </c:pt>
                <c:pt idx="8">
                  <c:v>0.21710280031194087</c:v>
                </c:pt>
                <c:pt idx="9">
                  <c:v>0.246373818157226</c:v>
                </c:pt>
                <c:pt idx="10">
                  <c:v>0.18930098413456584</c:v>
                </c:pt>
                <c:pt idx="11">
                  <c:v>0.14940650807516181</c:v>
                </c:pt>
                <c:pt idx="12">
                  <c:v>2.644563002238114E-2</c:v>
                </c:pt>
                <c:pt idx="13">
                  <c:v>-4.7466515424786651E-2</c:v>
                </c:pt>
                <c:pt idx="14">
                  <c:v>-0.11844025753613432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4896"/>
        <c:axId val="211026688"/>
      </c:lineChart>
      <c:catAx>
        <c:axId val="2110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26688"/>
        <c:crosses val="autoZero"/>
        <c:auto val="1"/>
        <c:lblAlgn val="ctr"/>
        <c:lblOffset val="100"/>
        <c:noMultiLvlLbl val="0"/>
      </c:catAx>
      <c:valAx>
        <c:axId val="2110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1219199</xdr:colOff>
      <xdr:row>19</xdr:row>
      <xdr:rowOff>48985</xdr:rowOff>
    </xdr:from>
    <xdr:to>
      <xdr:col>6</xdr:col>
      <xdr:colOff>43543</xdr:colOff>
      <xdr:row>38</xdr:row>
      <xdr:rowOff>108858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272142</xdr:colOff>
      <xdr:row>19</xdr:row>
      <xdr:rowOff>16327</xdr:rowOff>
    </xdr:from>
    <xdr:to>
      <xdr:col>12</xdr:col>
      <xdr:colOff>598715</xdr:colOff>
      <xdr:row>38</xdr:row>
      <xdr:rowOff>130629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3254829</xdr:colOff>
      <xdr:row>40</xdr:row>
      <xdr:rowOff>70757</xdr:rowOff>
    </xdr:from>
    <xdr:to>
      <xdr:col>10</xdr:col>
      <xdr:colOff>587829</xdr:colOff>
      <xdr:row>64</xdr:row>
      <xdr:rowOff>108858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tabSelected="1" topLeftCell="B1" zoomScale="70" zoomScaleNormal="70" workbookViewId="0">
      <selection activeCell="N27" sqref="N27"/>
    </sheetView>
  </sheetViews>
  <sheetFormatPr defaultRowHeight="14.4" x14ac:dyDescent="0.3"/>
  <cols>
    <col min="2" max="2" width="53" customWidth="1"/>
    <col min="3" max="3" width="20.21875" customWidth="1"/>
    <col min="4" max="11" width="15" customWidth="1"/>
    <col min="12" max="17" width="16" customWidth="1"/>
  </cols>
  <sheetData>
    <row r="2" spans="2:17" x14ac:dyDescent="0.3"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</row>
    <row r="3" spans="2:17" x14ac:dyDescent="0.3">
      <c r="B3" s="3" t="s">
        <v>0</v>
      </c>
      <c r="C3" s="3">
        <v>-3</v>
      </c>
      <c r="D3" s="3">
        <v>-2</v>
      </c>
      <c r="E3" s="3">
        <v>-1</v>
      </c>
      <c r="F3" s="3">
        <v>0</v>
      </c>
      <c r="G3" s="3">
        <v>1</v>
      </c>
      <c r="H3" s="3">
        <v>2</v>
      </c>
      <c r="I3" s="3">
        <v>3</v>
      </c>
      <c r="J3" s="3">
        <v>4</v>
      </c>
      <c r="K3" s="3">
        <v>5</v>
      </c>
      <c r="L3" s="3">
        <v>6</v>
      </c>
      <c r="M3" s="3">
        <v>7</v>
      </c>
      <c r="N3" s="3">
        <v>8</v>
      </c>
      <c r="O3" s="3">
        <v>9</v>
      </c>
      <c r="P3" s="3">
        <v>10</v>
      </c>
      <c r="Q3" s="3">
        <v>11</v>
      </c>
    </row>
    <row r="4" spans="2:17" x14ac:dyDescent="0.3">
      <c r="B4" s="1" t="s">
        <v>1</v>
      </c>
      <c r="C4" s="1">
        <v>17.993673650202499</v>
      </c>
      <c r="D4" s="1">
        <v>17.9927669835369</v>
      </c>
      <c r="E4" s="1">
        <v>17.9908203853069</v>
      </c>
      <c r="F4" s="1">
        <v>18.0028251112305</v>
      </c>
      <c r="G4" s="1">
        <v>18.030719402343902</v>
      </c>
      <c r="H4" s="1">
        <v>18.0343448818134</v>
      </c>
      <c r="I4" s="1">
        <v>18.036904853089101</v>
      </c>
      <c r="J4" s="1">
        <v>18.040841442923501</v>
      </c>
      <c r="K4" s="1">
        <v>18.036417532354999</v>
      </c>
      <c r="L4" s="1">
        <v>18.041405017827898</v>
      </c>
      <c r="M4" s="1">
        <v>18.046381263512799</v>
      </c>
      <c r="N4" s="1">
        <v>18.053204256288101</v>
      </c>
      <c r="O4" s="1">
        <v>18.0486468674249</v>
      </c>
      <c r="P4" s="1">
        <v>18.0308605729482</v>
      </c>
      <c r="Q4" s="1">
        <v>18.031830780150599</v>
      </c>
    </row>
    <row r="5" spans="2:17" x14ac:dyDescent="0.3">
      <c r="B5" s="1" t="s">
        <v>2</v>
      </c>
      <c r="C5" s="1">
        <v>2.0074296559525</v>
      </c>
      <c r="D5" s="1">
        <v>1.65766497195699</v>
      </c>
      <c r="E5" s="1">
        <v>1.5371703624052799</v>
      </c>
      <c r="F5" s="1">
        <v>1.36717201123791</v>
      </c>
      <c r="G5" s="1">
        <v>1.27265762737094</v>
      </c>
      <c r="H5" s="1">
        <v>0.95677950128935596</v>
      </c>
      <c r="I5" s="1">
        <v>0.88143751860790198</v>
      </c>
      <c r="J5" s="1">
        <v>0.25268054227536801</v>
      </c>
      <c r="K5" s="1">
        <v>0.864896106026112</v>
      </c>
      <c r="L5" s="1">
        <v>0.101966888970286</v>
      </c>
      <c r="M5" s="1">
        <v>-0.78797147381682897</v>
      </c>
      <c r="N5" s="1">
        <v>-1.44084770936671</v>
      </c>
      <c r="O5" s="1">
        <v>-1.3068691646267401</v>
      </c>
      <c r="P5" s="1">
        <v>0.30442050685921701</v>
      </c>
      <c r="Q5" s="1">
        <v>-0.22374146180940699</v>
      </c>
    </row>
    <row r="6" spans="2:17" x14ac:dyDescent="0.3">
      <c r="B6" s="1" t="s">
        <v>3</v>
      </c>
      <c r="C6" s="1">
        <v>5.3916174430185499</v>
      </c>
      <c r="D6" s="1">
        <v>8.72449424502509</v>
      </c>
      <c r="E6" s="1">
        <v>11.6117048792867</v>
      </c>
      <c r="F6" s="1">
        <v>14.3890195599771</v>
      </c>
      <c r="G6" s="1">
        <v>18.3471141117804</v>
      </c>
      <c r="H6" s="1">
        <v>21.504340302272201</v>
      </c>
      <c r="I6" s="1">
        <v>24.2446904108096</v>
      </c>
      <c r="J6" s="1">
        <v>26.909098055186099</v>
      </c>
      <c r="K6" s="1">
        <v>27.4255589088738</v>
      </c>
      <c r="L6" s="1">
        <v>30.807137207611301</v>
      </c>
      <c r="M6" s="1">
        <v>33.740556726504003</v>
      </c>
      <c r="N6" s="1">
        <v>38.2079130262494</v>
      </c>
      <c r="O6" s="1">
        <v>37.7039942068348</v>
      </c>
      <c r="P6" s="1">
        <v>34.714720112174298</v>
      </c>
      <c r="Q6" s="1">
        <v>36.829842645657401</v>
      </c>
    </row>
    <row r="7" spans="2:17" x14ac:dyDescent="0.3">
      <c r="B7" s="1" t="s">
        <v>4</v>
      </c>
      <c r="C7" s="1">
        <v>2.4147912410791901</v>
      </c>
      <c r="D7" s="1">
        <v>2.3663128698774401</v>
      </c>
      <c r="E7" s="1">
        <v>2.3260898453082901</v>
      </c>
      <c r="F7" s="1">
        <v>2.1803393593590901</v>
      </c>
      <c r="G7" s="1">
        <v>1.88320823965593</v>
      </c>
      <c r="H7" s="1">
        <v>1.8080735705850299</v>
      </c>
      <c r="I7" s="1">
        <v>1.7222049698442401</v>
      </c>
      <c r="J7" s="1">
        <v>1.6554974881015501</v>
      </c>
      <c r="K7" s="1">
        <v>1.83119044162634</v>
      </c>
      <c r="L7" s="1">
        <v>1.75106647784195</v>
      </c>
      <c r="M7" s="1">
        <v>1.7470375426418201</v>
      </c>
      <c r="N7" s="1">
        <v>1.7166069906550301</v>
      </c>
      <c r="O7" s="1">
        <v>1.9920030382918099</v>
      </c>
      <c r="P7" s="1">
        <v>2.2109526587039201</v>
      </c>
      <c r="Q7" s="1">
        <v>2.34761569898488</v>
      </c>
    </row>
    <row r="8" spans="2:17" x14ac:dyDescent="0.3">
      <c r="B8" s="1" t="s">
        <v>5</v>
      </c>
      <c r="C8" s="1">
        <v>-2.90731156443398</v>
      </c>
      <c r="D8" s="1">
        <v>-4.2365217060762896</v>
      </c>
      <c r="E8" s="1">
        <v>-5.3305485674164199</v>
      </c>
      <c r="F8" s="1">
        <v>-6.5136071236075797</v>
      </c>
      <c r="G8" s="1">
        <v>-8.0035951647883596</v>
      </c>
      <c r="H8" s="1">
        <v>-9.2088317732871108</v>
      </c>
      <c r="I8" s="1">
        <v>-10.4069821833502</v>
      </c>
      <c r="J8" s="1">
        <v>-11.517391169635101</v>
      </c>
      <c r="K8" s="1">
        <v>-11.8462753071548</v>
      </c>
      <c r="L8" s="1">
        <v>-13.2392288069241</v>
      </c>
      <c r="M8" s="1">
        <v>-14.3774173752594</v>
      </c>
      <c r="N8" s="1">
        <v>-16.056533627176101</v>
      </c>
      <c r="O8" s="1">
        <v>-15.959588526364399</v>
      </c>
      <c r="P8" s="1">
        <v>-14.8775487920689</v>
      </c>
      <c r="Q8" s="1">
        <v>-15.903256190494201</v>
      </c>
    </row>
    <row r="9" spans="2:17" x14ac:dyDescent="0.3">
      <c r="B9" s="1" t="s">
        <v>6</v>
      </c>
      <c r="C9" s="1">
        <v>-0.115881791973497</v>
      </c>
      <c r="D9" s="1">
        <v>-0.35807650759840498</v>
      </c>
      <c r="E9" s="1">
        <v>-0.45504796780413798</v>
      </c>
      <c r="F9" s="1">
        <v>-0.47809027022881001</v>
      </c>
      <c r="G9" s="1">
        <v>-0.41867847417482701</v>
      </c>
      <c r="H9" s="1">
        <v>-0.54400851351650903</v>
      </c>
      <c r="I9" s="1">
        <v>-0.51745425687680702</v>
      </c>
      <c r="J9" s="1">
        <v>-0.77729014904786298</v>
      </c>
      <c r="K9" s="1">
        <v>-0.59633838532167205</v>
      </c>
      <c r="L9" s="1">
        <v>-0.91673991009248501</v>
      </c>
      <c r="M9" s="1">
        <v>-1.2972792815971399</v>
      </c>
      <c r="N9" s="1">
        <v>-1.5828876477795799</v>
      </c>
      <c r="O9" s="1">
        <v>-1.63621491733835</v>
      </c>
      <c r="P9" s="1">
        <v>-1.12867285158304</v>
      </c>
      <c r="Q9" s="1">
        <v>-1.4805187022330999</v>
      </c>
    </row>
    <row r="10" spans="2:17" x14ac:dyDescent="0.3">
      <c r="B10" s="1" t="s">
        <v>7</v>
      </c>
      <c r="C10" s="1">
        <v>-0.51484798010575095</v>
      </c>
      <c r="D10" s="1">
        <v>2.9727331373600899E-2</v>
      </c>
      <c r="E10" s="1">
        <v>0.55560566874466799</v>
      </c>
      <c r="F10" s="1">
        <v>0.65068311027446302</v>
      </c>
      <c r="G10" s="1">
        <v>1.2998717949970999</v>
      </c>
      <c r="H10" s="1">
        <v>1.7236978176717499</v>
      </c>
      <c r="I10" s="1">
        <v>1.9686988886104</v>
      </c>
      <c r="J10" s="1">
        <v>2.0778050266330901</v>
      </c>
      <c r="K10" s="1">
        <v>2.46200798652578</v>
      </c>
      <c r="L10" s="1">
        <v>2.6788688824094602</v>
      </c>
      <c r="M10" s="1">
        <v>3.2464474961208798</v>
      </c>
      <c r="N10" s="1">
        <v>3.9422972774373801</v>
      </c>
      <c r="O10" s="1">
        <v>4.4190791238032201</v>
      </c>
      <c r="P10" s="1">
        <v>4.5011798885871697</v>
      </c>
      <c r="Q10" s="1">
        <v>5.0319898812918202</v>
      </c>
    </row>
    <row r="11" spans="2:17" x14ac:dyDescent="0.3">
      <c r="B11" s="5" t="s">
        <v>27</v>
      </c>
      <c r="C11">
        <f>18^2*1.22/2</f>
        <v>197.64</v>
      </c>
      <c r="D11" t="s">
        <v>28</v>
      </c>
      <c r="E11">
        <f>0.22*1.85</f>
        <v>0.40700000000000003</v>
      </c>
    </row>
    <row r="12" spans="2:17" x14ac:dyDescent="0.3">
      <c r="B12" s="4" t="s">
        <v>23</v>
      </c>
      <c r="C12">
        <f>2*(C6*COS(C3*2*3.14/360)+C5*SIN(C3*2*3.14/360))</f>
        <v>10.558456737944361</v>
      </c>
      <c r="D12">
        <f t="shared" ref="D12:Q12" si="0">2*(D6*COS(D3*2*3.14/360)+D5*SIN(D3*2*3.14/360))</f>
        <v>17.322725097664581</v>
      </c>
      <c r="E12">
        <f t="shared" si="0"/>
        <v>23.166248860038799</v>
      </c>
      <c r="F12">
        <f t="shared" si="0"/>
        <v>28.778039119954201</v>
      </c>
      <c r="G12">
        <f t="shared" si="0"/>
        <v>36.733044538387709</v>
      </c>
      <c r="H12">
        <f t="shared" si="0"/>
        <v>43.049255837326783</v>
      </c>
      <c r="I12">
        <f t="shared" si="0"/>
        <v>48.515210176419387</v>
      </c>
      <c r="J12">
        <f t="shared" si="0"/>
        <v>53.722464889429325</v>
      </c>
      <c r="K12">
        <f t="shared" si="0"/>
        <v>54.793289285514469</v>
      </c>
      <c r="L12">
        <f t="shared" si="0"/>
        <v>61.298392917267705</v>
      </c>
      <c r="M12">
        <f t="shared" si="0"/>
        <v>66.786666445274051</v>
      </c>
      <c r="N12">
        <f t="shared" si="0"/>
        <v>75.272052601041111</v>
      </c>
      <c r="O12">
        <f t="shared" si="0"/>
        <v>74.071856907820703</v>
      </c>
      <c r="P12">
        <f t="shared" si="0"/>
        <v>68.481388582551673</v>
      </c>
      <c r="Q12">
        <f t="shared" si="0"/>
        <v>72.222375999729095</v>
      </c>
    </row>
    <row r="13" spans="2:17" x14ac:dyDescent="0.3">
      <c r="B13" s="4" t="s">
        <v>24</v>
      </c>
      <c r="C13">
        <f>2*(C6*SIN(C3*2*3.14/360)+C5*COS(C3*2*3.14/360))</f>
        <v>3.4452975942560649</v>
      </c>
      <c r="D13">
        <f t="shared" ref="D13:Q13" si="1">2*(D6*SIN(D3*2*3.14/360)+D5*COS(D3*2*3.14/360))</f>
        <v>2.7046600571339994</v>
      </c>
      <c r="E13">
        <f t="shared" si="1"/>
        <v>2.6687740276838534</v>
      </c>
      <c r="F13">
        <f t="shared" si="1"/>
        <v>2.73434402247582</v>
      </c>
      <c r="G13">
        <f t="shared" si="1"/>
        <v>3.1850059448311492</v>
      </c>
      <c r="H13">
        <f t="shared" si="1"/>
        <v>3.4126151778566056</v>
      </c>
      <c r="I13">
        <f t="shared" si="1"/>
        <v>4.2969142895122614</v>
      </c>
      <c r="J13">
        <f t="shared" si="1"/>
        <v>4.2563987692929661</v>
      </c>
      <c r="K13">
        <f t="shared" si="1"/>
        <v>6.5013890076833345</v>
      </c>
      <c r="L13">
        <f t="shared" si="1"/>
        <v>6.640010062067021</v>
      </c>
      <c r="M13">
        <f t="shared" si="1"/>
        <v>6.6555225804346474</v>
      </c>
      <c r="N13">
        <f t="shared" si="1"/>
        <v>7.7759916858210509</v>
      </c>
      <c r="O13">
        <f t="shared" si="1"/>
        <v>9.2088858553658159</v>
      </c>
      <c r="P13">
        <f t="shared" si="1"/>
        <v>12.649846586329051</v>
      </c>
      <c r="Q13">
        <f t="shared" si="1"/>
        <v>13.608623281029843</v>
      </c>
    </row>
    <row r="14" spans="2:17" x14ac:dyDescent="0.3">
      <c r="B14" s="4" t="s">
        <v>25</v>
      </c>
      <c r="C14">
        <f>C12/C13</f>
        <v>3.0645993413013786</v>
      </c>
      <c r="D14">
        <f t="shared" ref="D14:Q14" si="2">D12/D13</f>
        <v>6.4047698164406857</v>
      </c>
      <c r="E14">
        <f t="shared" si="2"/>
        <v>8.6804834803282578</v>
      </c>
      <c r="F14">
        <f t="shared" si="2"/>
        <v>10.524659254067467</v>
      </c>
      <c r="G14">
        <f t="shared" si="2"/>
        <v>11.53311647596786</v>
      </c>
      <c r="H14">
        <f t="shared" si="2"/>
        <v>12.614740776123826</v>
      </c>
      <c r="I14">
        <f t="shared" si="2"/>
        <v>11.290709310826468</v>
      </c>
      <c r="J14">
        <f t="shared" si="2"/>
        <v>12.621577018817062</v>
      </c>
      <c r="K14">
        <f t="shared" si="2"/>
        <v>8.4279358181397566</v>
      </c>
      <c r="L14">
        <f t="shared" si="2"/>
        <v>9.2316716908988603</v>
      </c>
      <c r="M14">
        <f t="shared" si="2"/>
        <v>10.034774225183751</v>
      </c>
      <c r="N14">
        <f t="shared" si="2"/>
        <v>9.6800582668181292</v>
      </c>
      <c r="O14">
        <f t="shared" si="2"/>
        <v>8.0435199296840736</v>
      </c>
      <c r="P14">
        <f t="shared" si="2"/>
        <v>5.4136141584958759</v>
      </c>
      <c r="Q14">
        <f t="shared" si="2"/>
        <v>5.3071037759128572</v>
      </c>
    </row>
    <row r="15" spans="2:17" x14ac:dyDescent="0.3">
      <c r="B15" s="4" t="s">
        <v>26</v>
      </c>
      <c r="C15">
        <f>C12/($C11*$E11)</f>
        <v>0.13125963442260394</v>
      </c>
      <c r="D15">
        <f t="shared" ref="D15:Q15" si="3">D12/($C11*$E11)</f>
        <v>0.21535103282199961</v>
      </c>
      <c r="E15">
        <f t="shared" si="3"/>
        <v>0.28799600469867281</v>
      </c>
      <c r="F15">
        <f t="shared" si="3"/>
        <v>0.35776013370491955</v>
      </c>
      <c r="G15">
        <f t="shared" si="3"/>
        <v>0.45665442564257885</v>
      </c>
      <c r="H15">
        <f t="shared" si="3"/>
        <v>0.53517571020258681</v>
      </c>
      <c r="I15">
        <f t="shared" si="3"/>
        <v>0.60312684985556075</v>
      </c>
      <c r="J15">
        <f t="shared" si="3"/>
        <v>0.66786191170591014</v>
      </c>
      <c r="K15">
        <f t="shared" si="3"/>
        <v>0.68117408622624698</v>
      </c>
      <c r="L15">
        <f t="shared" si="3"/>
        <v>0.76204362481293642</v>
      </c>
      <c r="M15">
        <f t="shared" si="3"/>
        <v>0.83027223007003581</v>
      </c>
      <c r="N15">
        <f t="shared" si="3"/>
        <v>0.93576005962546138</v>
      </c>
      <c r="O15">
        <f t="shared" si="3"/>
        <v>0.9208395791198638</v>
      </c>
      <c r="P15">
        <f t="shared" si="3"/>
        <v>0.85134051814546374</v>
      </c>
      <c r="Q15">
        <f t="shared" si="3"/>
        <v>0.897847375439636</v>
      </c>
    </row>
    <row r="16" spans="2:17" x14ac:dyDescent="0.3">
      <c r="B16" s="4" t="s">
        <v>30</v>
      </c>
      <c r="C16">
        <f>2*-2.533</f>
        <v>-5.0659999999999998</v>
      </c>
      <c r="D16">
        <f>2*-2.196</f>
        <v>-4.3920000000000003</v>
      </c>
      <c r="E16">
        <f>2*-1.863</f>
        <v>-3.726</v>
      </c>
      <c r="F16">
        <f>2*-2.34</f>
        <v>-4.68</v>
      </c>
      <c r="G16">
        <v>-4</v>
      </c>
      <c r="H16">
        <f>-2*1.934</f>
        <v>-3.8679999999999999</v>
      </c>
      <c r="I16">
        <v>-4</v>
      </c>
      <c r="J16">
        <f>-2*2.44</f>
        <v>-4.88</v>
      </c>
      <c r="K16">
        <f>2*-1.921</f>
        <v>-3.8420000000000001</v>
      </c>
      <c r="L16">
        <f>2*-2.18</f>
        <v>-4.3600000000000003</v>
      </c>
      <c r="M16">
        <f>2*-1.675</f>
        <v>-3.35</v>
      </c>
      <c r="N16">
        <f>2*-1.322</f>
        <v>-2.6440000000000001</v>
      </c>
      <c r="O16">
        <f>-2*0.234</f>
        <v>-0.46800000000000003</v>
      </c>
      <c r="P16">
        <f>2*0.42</f>
        <v>0.84</v>
      </c>
      <c r="Q16">
        <f>2*1.048</f>
        <v>2.0960000000000001</v>
      </c>
    </row>
    <row r="17" spans="2:17" x14ac:dyDescent="0.3">
      <c r="B17" s="4" t="s">
        <v>29</v>
      </c>
      <c r="C17">
        <f>-C16/($C11*$E11*0.22)</f>
        <v>0.28626829421662997</v>
      </c>
      <c r="D17">
        <f t="shared" ref="D17:Q17" si="4">-D16/($C11*$E11*0.22)</f>
        <v>0.24818206636388454</v>
      </c>
      <c r="E17">
        <f t="shared" si="4"/>
        <v>0.21054790056280367</v>
      </c>
      <c r="F17">
        <f t="shared" si="4"/>
        <v>0.26445630022381134</v>
      </c>
      <c r="G17">
        <f t="shared" si="4"/>
        <v>0.22603102583231741</v>
      </c>
      <c r="H17">
        <f t="shared" si="4"/>
        <v>0.21857200197985094</v>
      </c>
      <c r="I17">
        <f t="shared" si="4"/>
        <v>0.22603102583231741</v>
      </c>
      <c r="J17">
        <f t="shared" si="4"/>
        <v>0.27575785151542725</v>
      </c>
      <c r="K17">
        <f t="shared" si="4"/>
        <v>0.21710280031194087</v>
      </c>
      <c r="L17">
        <f t="shared" si="4"/>
        <v>0.246373818157226</v>
      </c>
      <c r="M17">
        <f t="shared" si="4"/>
        <v>0.18930098413456584</v>
      </c>
      <c r="N17">
        <f t="shared" si="4"/>
        <v>0.14940650807516181</v>
      </c>
      <c r="O17">
        <f t="shared" si="4"/>
        <v>2.644563002238114E-2</v>
      </c>
      <c r="P17">
        <f t="shared" si="4"/>
        <v>-4.7466515424786651E-2</v>
      </c>
      <c r="Q17">
        <f t="shared" si="4"/>
        <v>-0.11844025753613432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7</vt:i4>
      </vt:variant>
    </vt:vector>
  </HeadingPairs>
  <TitlesOfParts>
    <vt:vector size="8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  <vt:lpstr>GG Average Velocity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2024-07-15T17:40:56Z</dcterms:modified>
</cp:coreProperties>
</file>