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activeTab="2"/>
  </bookViews>
  <sheets>
    <sheet name="Database" sheetId="3" r:id="rId1"/>
    <sheet name="PivotTables" sheetId="5" r:id="rId2"/>
    <sheet name="Dashboard" sheetId="4" r:id="rId3"/>
    <sheet name="Schedule" sheetId="6" r:id="rId4"/>
  </sheets>
  <definedNames>
    <definedName name="Slicer_Driver">#N/A</definedName>
    <definedName name="Slicer_Month">#N/A</definedName>
    <definedName name="Slicer_Month1">#N/A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8" i="6" l="1"/>
  <c r="H18" i="6"/>
  <c r="I18" i="6"/>
  <c r="J18" i="6"/>
  <c r="K18" i="6"/>
  <c r="G19" i="6"/>
  <c r="H19" i="6"/>
  <c r="I19" i="6"/>
  <c r="J19" i="6"/>
  <c r="K19" i="6"/>
  <c r="G20" i="6"/>
  <c r="H20" i="6"/>
  <c r="I20" i="6"/>
  <c r="J20" i="6"/>
  <c r="K20" i="6"/>
  <c r="G21" i="6"/>
  <c r="H21" i="6"/>
  <c r="I21" i="6"/>
  <c r="J21" i="6"/>
  <c r="K21" i="6"/>
  <c r="G22" i="6"/>
  <c r="H22" i="6"/>
  <c r="I22" i="6"/>
  <c r="J22" i="6"/>
  <c r="K22" i="6"/>
  <c r="G23" i="6"/>
  <c r="H23" i="6"/>
  <c r="I23" i="6"/>
  <c r="J23" i="6"/>
  <c r="K23" i="6"/>
  <c r="G24" i="6"/>
  <c r="H24" i="6"/>
  <c r="I24" i="6"/>
  <c r="J24" i="6"/>
  <c r="K24" i="6"/>
  <c r="G25" i="6"/>
  <c r="H25" i="6"/>
  <c r="I25" i="6"/>
  <c r="J25" i="6"/>
  <c r="K25" i="6"/>
  <c r="G26" i="6"/>
  <c r="H26" i="6"/>
  <c r="I26" i="6"/>
  <c r="J26" i="6"/>
  <c r="K26" i="6"/>
  <c r="G27" i="6"/>
  <c r="H27" i="6"/>
  <c r="I27" i="6"/>
  <c r="J27" i="6"/>
  <c r="K27" i="6"/>
  <c r="G28" i="6"/>
  <c r="H28" i="6"/>
  <c r="I28" i="6"/>
  <c r="J28" i="6"/>
  <c r="K28" i="6"/>
  <c r="G29" i="6"/>
  <c r="H29" i="6"/>
  <c r="I29" i="6"/>
  <c r="J29" i="6"/>
  <c r="K29" i="6"/>
  <c r="G30" i="6"/>
  <c r="H30" i="6"/>
  <c r="I30" i="6"/>
  <c r="J30" i="6"/>
  <c r="K30" i="6"/>
  <c r="G31" i="6"/>
  <c r="H31" i="6"/>
  <c r="I31" i="6"/>
  <c r="J31" i="6"/>
  <c r="K31" i="6"/>
  <c r="G32" i="6"/>
  <c r="H32" i="6"/>
  <c r="I32" i="6"/>
  <c r="J32" i="6"/>
  <c r="K32" i="6"/>
  <c r="G33" i="6"/>
  <c r="H33" i="6"/>
  <c r="I33" i="6"/>
  <c r="J33" i="6"/>
  <c r="K33" i="6"/>
  <c r="G34" i="6"/>
  <c r="H34" i="6"/>
  <c r="I34" i="6"/>
  <c r="J34" i="6"/>
  <c r="K34" i="6"/>
  <c r="G35" i="6"/>
  <c r="H35" i="6"/>
  <c r="I35" i="6"/>
  <c r="J35" i="6"/>
  <c r="K35" i="6"/>
  <c r="G36" i="6"/>
  <c r="H36" i="6"/>
  <c r="I36" i="6"/>
  <c r="J36" i="6"/>
  <c r="K36" i="6"/>
  <c r="G37" i="6"/>
  <c r="H37" i="6"/>
  <c r="I37" i="6"/>
  <c r="J37" i="6"/>
  <c r="K37" i="6"/>
  <c r="G38" i="6"/>
  <c r="H38" i="6"/>
  <c r="I38" i="6"/>
  <c r="J38" i="6"/>
  <c r="K38" i="6"/>
  <c r="K17" i="6"/>
  <c r="J17" i="6"/>
  <c r="I17" i="6"/>
  <c r="H17" i="6"/>
  <c r="G17" i="6"/>
  <c r="CQ6" i="5"/>
  <c r="CJ6" i="5"/>
  <c r="F17" i="6" l="1"/>
  <c r="A11" i="3"/>
  <c r="A12" i="3"/>
  <c r="A13" i="3"/>
  <c r="A14" i="3"/>
  <c r="A15" i="3"/>
  <c r="A16" i="3"/>
  <c r="A17" i="3"/>
  <c r="A18" i="3"/>
  <c r="A19" i="3"/>
  <c r="A20" i="3"/>
  <c r="A21" i="3"/>
  <c r="A22" i="3"/>
  <c r="A23" i="3"/>
  <c r="A24" i="3"/>
  <c r="A25" i="3"/>
  <c r="A5" i="3"/>
  <c r="A6" i="3"/>
  <c r="A7" i="3"/>
  <c r="A8" i="3"/>
  <c r="A9" i="3"/>
  <c r="A10" i="3"/>
  <c r="A3" i="3"/>
  <c r="A4" i="3"/>
  <c r="A2" i="3"/>
  <c r="F18" i="6" l="1"/>
  <c r="F19" i="6" s="1"/>
  <c r="F20" i="6" s="1"/>
  <c r="F21" i="6" s="1"/>
  <c r="F22" i="6" s="1"/>
  <c r="F23" i="6" s="1"/>
  <c r="F24" i="6" s="1"/>
  <c r="F25" i="6" s="1"/>
  <c r="F26" i="6" s="1"/>
  <c r="F27" i="6" s="1"/>
  <c r="F28" i="6" s="1"/>
  <c r="F29" i="6" s="1"/>
  <c r="F30" i="6" s="1"/>
  <c r="F31" i="6" s="1"/>
  <c r="F32" i="6" s="1"/>
  <c r="F33" i="6" s="1"/>
  <c r="F34" i="6" s="1"/>
  <c r="F35" i="6" s="1"/>
  <c r="F36" i="6" s="1"/>
  <c r="F37" i="6" s="1"/>
  <c r="F38" i="6" s="1"/>
  <c r="P8" i="5"/>
  <c r="BB7" i="5"/>
  <c r="P7" i="5"/>
  <c r="BB6" i="5"/>
  <c r="P6" i="5"/>
  <c r="I6" i="5"/>
  <c r="BT6" i="5"/>
  <c r="AH7" i="5"/>
  <c r="AN6" i="5"/>
  <c r="AN7" i="5"/>
  <c r="BU6" i="5"/>
  <c r="BN6" i="5"/>
  <c r="AH6" i="5"/>
  <c r="BM6" i="5"/>
  <c r="AN9" i="5"/>
  <c r="AH9" i="5"/>
</calcChain>
</file>

<file path=xl/sharedStrings.xml><?xml version="1.0" encoding="utf-8"?>
<sst xmlns="http://schemas.openxmlformats.org/spreadsheetml/2006/main" count="434" uniqueCount="125">
  <si>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</si>
  <si>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</si>
  <si>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</si>
  <si>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</si>
  <si>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</si>
  <si>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</si>
  <si>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</si>
  <si>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</si>
  <si>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</si>
  <si>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</si>
  <si>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</si>
  <si>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</si>
  <si>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</si>
  <si>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</si>
  <si>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</si>
  <si>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</si>
  <si>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</si>
  <si>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</si>
  <si>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</si>
  <si>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</si>
  <si>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</si>
  <si>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</si>
  <si>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</si>
  <si>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</si>
  <si>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</si>
  <si>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</si>
  <si>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</si>
  <si>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</si>
  <si>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</si>
  <si>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</si>
  <si>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</si>
  <si>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</si>
  <si>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</si>
  <si>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</si>
  <si>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</si>
  <si>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</si>
  <si>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</si>
  <si>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</si>
  <si>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</si>
  <si>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</si>
  <si>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</si>
  <si>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</si>
  <si>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</si>
  <si>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</si>
  <si>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</si>
  <si>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</si>
  <si>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</si>
  <si>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</si>
  <si>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</si>
  <si>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</si>
  <si>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</si>
  <si>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</si>
  <si>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</si>
  <si>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</si>
  <si>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</si>
  <si>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</si>
  <si>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</si>
  <si>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</si>
  <si>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</si>
  <si>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</si>
  <si>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Total Trips</t>
  </si>
  <si>
    <t>Row Labels</t>
  </si>
  <si>
    <t>Grand Total</t>
  </si>
  <si>
    <t>Count of Hired Transportation</t>
  </si>
  <si>
    <t>Count of Trip Classify</t>
  </si>
  <si>
    <t>Sum of Driver wage/trip</t>
  </si>
  <si>
    <t>Sum of Buddy wage/trip</t>
  </si>
  <si>
    <t>Cargo Types</t>
  </si>
  <si>
    <t>Count of Goods</t>
  </si>
  <si>
    <t>Sum of Total Expenses</t>
  </si>
  <si>
    <t>Total Expenses</t>
  </si>
  <si>
    <t>Total Salaries</t>
  </si>
  <si>
    <t>Sum of Total Salaries</t>
  </si>
  <si>
    <t>Sum of Total Wages</t>
  </si>
  <si>
    <t>Salaries</t>
  </si>
  <si>
    <t>Wages</t>
  </si>
  <si>
    <t>Salary Percentage</t>
  </si>
  <si>
    <t>Wages Percentage</t>
  </si>
  <si>
    <t>Expenses by Month</t>
  </si>
  <si>
    <t>Sum of Distance (km)</t>
  </si>
  <si>
    <t>Total Distance</t>
  </si>
  <si>
    <t>Count of Distance Traveled</t>
  </si>
  <si>
    <t>Return / One-Way</t>
  </si>
  <si>
    <t>Trips by Month</t>
  </si>
  <si>
    <t>Count of Month</t>
  </si>
  <si>
    <t>Count of Month2</t>
  </si>
  <si>
    <t>Driver Salary &amp; Wages</t>
  </si>
  <si>
    <t>Sum of Driver Salary</t>
  </si>
  <si>
    <t>Driver Wages</t>
  </si>
  <si>
    <t>Buddy Salary &amp; Wages</t>
  </si>
  <si>
    <t>Sum of Buddy Salary</t>
  </si>
  <si>
    <t>Buddy Wages</t>
  </si>
  <si>
    <t>Driver wages line charts</t>
  </si>
  <si>
    <t>Buddy wages line charts</t>
  </si>
  <si>
    <t>Trip</t>
  </si>
  <si>
    <t>Truck</t>
  </si>
  <si>
    <t>Vlookup</t>
  </si>
  <si>
    <t>SCHEDULE</t>
  </si>
  <si>
    <t>Air PortX1 Port10</t>
  </si>
  <si>
    <t>Air PortX1 Port22</t>
  </si>
  <si>
    <t>AlexTop glove18</t>
  </si>
  <si>
    <t>AlexTop glove6</t>
  </si>
  <si>
    <t>GidecSafeskin20</t>
  </si>
  <si>
    <t>GidecSafeskin8</t>
  </si>
  <si>
    <t>GidecSuies15</t>
  </si>
  <si>
    <t>GidecSuies3</t>
  </si>
  <si>
    <t>GizaX1 Port19</t>
  </si>
  <si>
    <t>GizaX1 Port7</t>
  </si>
  <si>
    <t>Port SaidSafeskin14</t>
  </si>
  <si>
    <t>Port SaidSafeskin2</t>
  </si>
  <si>
    <t>PTSafeskin12</t>
  </si>
  <si>
    <t>PTSafeskin24</t>
  </si>
  <si>
    <t>SafeskinMina21</t>
  </si>
  <si>
    <t>SafeskinMina9</t>
  </si>
  <si>
    <t>SafeskinX1 Port16</t>
  </si>
  <si>
    <t>SafeskinX1 Port4</t>
  </si>
  <si>
    <t>Top gloveX1 Port17</t>
  </si>
  <si>
    <t>Top gloveX1 Port5</t>
  </si>
  <si>
    <t>XunthaiGidec1</t>
  </si>
  <si>
    <t>XunthaiGidec11</t>
  </si>
  <si>
    <t>XunthaiGidec13</t>
  </si>
  <si>
    <t>XunthaiGidec23</t>
  </si>
  <si>
    <t>Count of Vlookup</t>
  </si>
  <si>
    <t>VLookUP</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</si>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</sst>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F800]dddd\,\ mmmm\ dd\,\ yyyy"/>
    <numFmt numFmtId="165" formatCode="mmm"/>
    <numFmt numFmtId="166" formatCode="_-[$฿-41E]* #,##0_-;\-[$฿-41E]* #,##0_-;_-[$฿-41E]* &quot;-&quot;??_-;_-@_-"/>
    <numFmt numFmtId="167" formatCode="_(* #,##0_);_(* \(#,##0\);_(* &quot;-&quot;??_);_(@_)"/>
  </numFmts>
  <fonts count="9" x14ac:knownFonts="1">
    <font>
      <sz val="12"/>
      <color theme="1"/>
      <name val="Calibri"/>
      <family val="2"/>
      <scheme val="minor"/>
    </font>
    <font>
      <sz val="12"/>
      <color theme="1"/>
      <name val="Calibri"/>
      <family val="2"/>
      <scheme val="minor"/>
    </font>
    <font>
      <sz val="11"/>
      <color theme="1"/>
      <name val="Calibri"/>
      <family val="2"/>
      <scheme val="minor"/>
    </font>
    <font>
      <b/>
      <sz val="11"/>
      <color theme="0"/>
      <name val="Arial"/>
      <family val="2"/>
    </font>
    <font>
      <sz val="11"/>
      <color theme="1" tint="0.34998626667073579"/>
      <name val="Arial"/>
      <family val="2"/>
    </font>
    <font>
      <b/>
      <sz val="14"/>
      <color theme="0"/>
      <name val="Cambria"/>
      <family val="1"/>
    </font>
    <font>
      <sz val="12"/>
      <color theme="5" tint="-0.249977111117893"/>
      <name val="Calibri"/>
      <family val="2"/>
      <scheme val="minor"/>
    </font>
    <font>
      <b/>
      <sz val="12"/>
      <color theme="5" tint="-0.249977111117893"/>
      <name val="Calibri"/>
      <family val="2"/>
      <scheme val="minor"/>
    </font>
    <font>
      <sz val="11"/>
      <color theme="1" tint="0.499984740745262"/>
      <name val="Cambria"/>
      <family val="1"/>
    </font>
  </fonts>
  <fills count="8">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theme="2"/>
        <bgColor indexed="64"/>
      </patternFill>
    </fill>
    <fill>
      <patternFill patternType="solid">
        <fgColor theme="0" tint="-0.14999847407452621"/>
        <bgColor indexed="64"/>
      </patternFill>
    </fill>
    <fill>
      <patternFill patternType="solid">
        <fgColor rgb="FFECCD59"/>
        <bgColor indexed="64"/>
      </patternFill>
    </fill>
    <fill>
      <patternFill patternType="solid">
        <fgColor theme="0"/>
        <bgColor indexed="64"/>
      </patternFill>
    </fill>
  </fills>
  <borders count="11">
    <border>
      <left/>
      <right/>
      <top/>
      <bottom/>
      <diagonal/>
    </border>
    <border>
      <left/>
      <right/>
      <top/>
      <bottom style="thin">
        <color theme="6"/>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style="medium">
        <color rgb="FFC00000"/>
      </left>
      <right/>
      <top/>
      <bottom/>
      <diagonal/>
    </border>
    <border>
      <left/>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0" fontId="0" fillId="4" borderId="0" xfId="0" applyFill="1"/>
    <xf numFmtId="1" fontId="4" fillId="3" borderId="0" xfId="1" applyNumberFormat="1" applyFont="1" applyFill="1" applyBorder="1" applyAlignment="1">
      <alignment horizontal="center" vertical="center" wrapText="1"/>
    </xf>
    <xf numFmtId="164"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65" fontId="4" fillId="3" borderId="0" xfId="0" applyNumberFormat="1" applyFont="1" applyFill="1" applyAlignment="1">
      <alignment horizontal="center" vertical="center" wrapText="1"/>
    </xf>
    <xf numFmtId="166"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64" fontId="4" fillId="0" borderId="0" xfId="0" applyNumberFormat="1" applyFont="1" applyAlignment="1">
      <alignment horizontal="left"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6" fontId="4" fillId="0" borderId="0" xfId="1" applyNumberFormat="1" applyFont="1" applyBorder="1" applyAlignment="1">
      <alignment horizontal="center" vertical="center" wrapText="1"/>
    </xf>
    <xf numFmtId="164" fontId="4" fillId="0" borderId="0" xfId="0" applyNumberFormat="1" applyFont="1" applyBorder="1" applyAlignment="1">
      <alignment horizontal="left" vertical="center" wrapText="1"/>
    </xf>
    <xf numFmtId="0" fontId="4" fillId="0" borderId="0" xfId="0" applyFont="1" applyBorder="1" applyAlignment="1">
      <alignment horizontal="center" vertical="center" wrapText="1"/>
    </xf>
    <xf numFmtId="165" fontId="4" fillId="0" borderId="0" xfId="0" applyNumberFormat="1" applyFont="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3" xfId="0" applyBorder="1" applyAlignment="1">
      <alignment horizontal="left"/>
    </xf>
    <xf numFmtId="166" fontId="0" fillId="0" borderId="0" xfId="0" applyNumberFormat="1"/>
    <xf numFmtId="167" fontId="0" fillId="0" borderId="3" xfId="2" applyNumberFormat="1" applyFont="1" applyBorder="1"/>
    <xf numFmtId="167" fontId="0" fillId="0" borderId="0" xfId="0" applyNumberFormat="1"/>
    <xf numFmtId="9" fontId="0" fillId="0" borderId="0" xfId="3" applyFont="1"/>
    <xf numFmtId="10" fontId="0" fillId="0" borderId="0" xfId="0" applyNumberFormat="1"/>
    <xf numFmtId="9" fontId="0" fillId="0" borderId="0" xfId="0" applyNumberFormat="1"/>
    <xf numFmtId="0" fontId="0" fillId="5" borderId="0" xfId="0" applyFill="1"/>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0" fillId="5" borderId="0" xfId="0" applyFill="1" applyBorder="1"/>
    <xf numFmtId="0" fontId="5" fillId="6" borderId="6" xfId="0" applyFont="1" applyFill="1" applyBorder="1" applyAlignment="1">
      <alignment horizontal="center" vertical="center"/>
    </xf>
    <xf numFmtId="0" fontId="6" fillId="0" borderId="0" xfId="0" applyFont="1" applyAlignment="1">
      <alignment wrapText="1"/>
    </xf>
    <xf numFmtId="0" fontId="0" fillId="0" borderId="0" xfId="0" applyBorder="1"/>
    <xf numFmtId="0" fontId="0" fillId="0" borderId="7" xfId="0" applyBorder="1"/>
    <xf numFmtId="0" fontId="7" fillId="0" borderId="7" xfId="0" applyFont="1" applyBorder="1"/>
    <xf numFmtId="164" fontId="3" fillId="2" borderId="1" xfId="0" applyNumberFormat="1" applyFont="1" applyFill="1" applyBorder="1" applyAlignment="1">
      <alignment horizontal="center" vertical="center" wrapText="1"/>
    </xf>
    <xf numFmtId="164" fontId="0" fillId="0" borderId="0" xfId="0" applyNumberFormat="1" applyAlignment="1">
      <alignment wrapText="1"/>
    </xf>
    <xf numFmtId="0" fontId="8" fillId="7" borderId="9" xfId="0" applyFont="1" applyFill="1" applyBorder="1" applyAlignment="1">
      <alignment horizontal="center" vertical="center"/>
    </xf>
    <xf numFmtId="164" fontId="8" fillId="7" borderId="8" xfId="0" applyNumberFormat="1" applyFont="1" applyFill="1" applyBorder="1" applyAlignment="1">
      <alignment horizontal="center" vertical="center"/>
    </xf>
    <xf numFmtId="0" fontId="8" fillId="7" borderId="8" xfId="0" applyFont="1" applyFill="1" applyBorder="1" applyAlignment="1">
      <alignment horizontal="center" vertical="center"/>
    </xf>
    <xf numFmtId="0" fontId="8" fillId="7" borderId="10" xfId="0" applyFont="1" applyFill="1" applyBorder="1" applyAlignment="1">
      <alignment horizontal="center" vertical="center"/>
    </xf>
  </cellXfs>
  <cellStyles count="4">
    <cellStyle name="Comma" xfId="2" builtinId="3"/>
    <cellStyle name="Currency" xfId="1" builtinId="4"/>
    <cellStyle name="Normal" xfId="0" builtinId="0"/>
    <cellStyle name="Percent" xfId="3" builtinId="5"/>
  </cellStyles>
  <dxfs count="77">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6" formatCode="_-[$฿-41E]* #,##0_-;\-[$฿-41E]* #,##0_-;_-[$฿-41E]* &quot;-&quot;??_-;_-@_-"/>
    </dxf>
    <dxf>
      <numFmt numFmtId="167" formatCode="_(* #,##0_);_(* \(#,##0\);_(* &quot;-&quot;??_);_(@_)"/>
    </dxf>
    <dxf>
      <numFmt numFmtId="166" formatCode="_-[$฿-41E]* #,##0_-;\-[$฿-41E]* #,##0_-;_-[$฿-41E]* &quot;-&quot;??_-;_-@_-"/>
    </dxf>
    <dxf>
      <numFmt numFmtId="167" formatCode="_(* #,##0_);_(* \(#,##0\);_(* &quot;-&quot;??_);_(@_)"/>
    </dxf>
    <dxf>
      <numFmt numFmtId="166" formatCode="_-[$฿-41E]* #,##0_-;\-[$฿-41E]* #,##0_-;_-[$฿-41E]* &quot;-&quot;??_-;_-@_-"/>
    </dxf>
    <dxf>
      <numFmt numFmtId="167" formatCode="_(* #,##0_);_(* \(#,##0\);_(* &quot;-&quot;??_);_(@_)"/>
    </dxf>
    <dxf>
      <numFmt numFmtId="167" formatCode="_(* #,##0_);_(* \(#,##0\);_(* &quot;-&quot;??_);_(@_)"/>
    </dxf>
    <dxf>
      <numFmt numFmtId="14" formatCode="0.00%"/>
    </dxf>
    <dxf>
      <numFmt numFmtId="13" formatCode="0%"/>
    </dxf>
    <dxf>
      <numFmt numFmtId="166" formatCode="_-[$฿-41E]* #,##0_-;\-[$฿-41E]* #,##0_-;_-[$฿-41E]* &quot;-&quot;??_-;_-@_-"/>
    </dxf>
    <dxf>
      <numFmt numFmtId="166" formatCode="_-[$฿-41E]* #,##0_-;\-[$฿-41E]* #,##0_-;_-[$฿-41E]* &quot;-&quot;??_-;_-@_-"/>
    </dxf>
    <dxf>
      <numFmt numFmtId="167" formatCode="_(* #,##0_);_(* \(#,##0\);_(* &quot;-&quot;??_);_(@_)"/>
    </dxf>
    <dxf>
      <numFmt numFmtId="166" formatCode="_-[$฿-41E]* #,##0_-;\-[$฿-41E]* #,##0_-;_-[$฿-41E]* &quot;-&quot;??_-;_-@_-"/>
    </dxf>
    <dxf>
      <numFmt numFmtId="166" formatCode="_-[$฿-41E]* #,##0_-;\-[$฿-41E]* #,##0_-;_-[$฿-41E]* &quot;-&quot;??_-;_-@_-"/>
    </dxf>
    <dxf>
      <numFmt numFmtId="167" formatCode="_(* #,##0_);_(* \(#,##0\);_(* &quot;-&quot;??_);_(@_)"/>
    </dxf>
    <dxf>
      <numFmt numFmtId="166" formatCode="_-[$฿-41E]* #,##0_-;\-[$฿-41E]* #,##0_-;_-[$฿-41E]* &quot;-&quot;??_-;_-@_-"/>
    </dxf>
    <dxf>
      <numFmt numFmtId="166" formatCode="_-[$฿-41E]* #,##0_-;\-[$฿-41E]* #,##0_-;_-[$฿-41E]*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3" formatCode="0%"/>
    </dxf>
    <dxf>
      <numFmt numFmtId="14" formatCode="0.00%"/>
    </dxf>
    <dxf>
      <numFmt numFmtId="167" formatCode="_(* #,##0_);_(* \(#,##0\);_(* &quot;-&quot;??_);_(@_)"/>
    </dxf>
    <dxf>
      <numFmt numFmtId="166" formatCode="_-[$฿-41E]* #,##0_-;\-[$฿-41E]* #,##0_-;_-[$฿-41E]* &quot;-&quot;??_-;_-@_-"/>
    </dxf>
    <dxf>
      <numFmt numFmtId="166" formatCode="_-[$฿-41E]* #,##0_-;\-[$฿-41E]* #,##0_-;_-[$฿-41E]* &quot;-&quot;??_-;_-@_-"/>
    </dxf>
    <dxf>
      <numFmt numFmtId="167" formatCode="_(* #,##0_);_(* \(#,##0\);_(* &quot;-&quot;??_);_(@_)"/>
    </dxf>
    <dxf>
      <numFmt numFmtId="166" formatCode="_-[$฿-41E]* #,##0_-;\-[$฿-41E]* #,##0_-;_-[$฿-41E]* &quot;-&quot;??_-;_-@_-"/>
    </dxf>
    <dxf>
      <numFmt numFmtId="167" formatCode="_(* #,##0_);_(* \(#,##0\);_(* &quot;-&quot;??_);_(@_)"/>
    </dxf>
    <dxf>
      <numFmt numFmtId="166" formatCode="_-[$฿-41E]* #,##0_-;\-[$฿-41E]* #,##0_-;_-[$฿-41E]* &quot;-&quot;??_-;_-@_-"/>
    </dxf>
    <dxf>
      <numFmt numFmtId="167" formatCode="_(* #,##0_);_(* \(#,##0\);_(* &quot;-&quot;??_);_(@_)"/>
    </dxf>
    <dxf>
      <numFmt numFmtId="166" formatCode="_-[$฿-41E]* #,##0_-;\-[$฿-41E]* #,##0_-;_-[$฿-41E]* &quot;-&quot;??_-;_-@_-"/>
    </dxf>
    <dxf>
      <numFmt numFmtId="167" formatCode="_(* #,##0_);_(* \(#,##0\);_(* &quot;-&quot;??_);_(@_)"/>
    </dxf>
    <dxf>
      <numFmt numFmtId="166" formatCode="_-[$฿-41E]* #,##0_-;\-[$฿-41E]* #,##0_-;_-[$฿-41E]* &quot;-&quot;??_-;_-@_-"/>
    </dxf>
    <dxf>
      <numFmt numFmtId="166" formatCode="_-[$฿-41E]* #,##0_-;\-[$฿-41E]* #,##0_-;_-[$฿-41E]* &quot;-&quot;??_-;_-@_-"/>
    </dxf>
    <dxf>
      <numFmt numFmtId="167" formatCode="_(* #,##0_);_(* \(#,##0\);_(* &quot;-&quot;??_);_(@_)"/>
    </dxf>
    <dxf>
      <numFmt numFmtId="166" formatCode="_-[$฿-41E]* #,##0_-;\-[$฿-41E]* #,##0_-;_-[$฿-41E]* &quot;-&quot;??_-;_-@_-"/>
    </dxf>
    <dxf>
      <numFmt numFmtId="166" formatCode="_-[$฿-41E]* #,##0_-;\-[$฿-41E]* #,##0_-;_-[$฿-41E]* &quot;-&quot;??_-;_-@_-"/>
    </dxf>
    <dxf>
      <numFmt numFmtId="167" formatCode="_(* #,##0_);_(* \(#,##0\);_(* &quot;-&quot;??_);_(@_)"/>
    </dxf>
    <dxf>
      <font>
        <b val="0"/>
        <i val="0"/>
        <strike val="0"/>
        <condense val="0"/>
        <extend val="0"/>
        <outline val="0"/>
        <shadow val="0"/>
        <u val="none"/>
        <vertAlign val="baseline"/>
        <sz val="11"/>
        <color theme="1" tint="0.34998626667073579"/>
        <name val="Arial"/>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5" formatCode="mmm"/>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4" formatCode="[$-F800]dddd\,\ mmmm\ dd\,\ yyyy"/>
      <alignment horizontal="left"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tint="0.34998626667073579"/>
        <name val="Arial"/>
        <scheme val="none"/>
      </font>
      <numFmt numFmtId="166" formatCode="_-[$฿-41E]* #,##0_-;\-[$฿-41E]* #,##0_-;_-[$฿-41E]* &quot;-&quot;??_-;_-@_-"/>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1"/>
        <color theme="1" tint="0.34998626667073579"/>
        <name val="Arial"/>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scheme val="none"/>
      </font>
      <fill>
        <patternFill patternType="solid">
          <fgColor indexed="64"/>
          <bgColor rgb="FF48515F"/>
        </patternFill>
      </fill>
      <alignment horizontal="center" vertical="center" textRotation="0" wrapText="1" indent="0" justifyLastLine="0" shrinkToFit="0" readingOrder="0"/>
    </dxf>
    <dxf>
      <font>
        <b/>
        <i val="0"/>
        <sz val="12"/>
        <color theme="2"/>
        <name val="Calibri"/>
        <scheme val="minor"/>
      </font>
      <fill>
        <patternFill patternType="none">
          <bgColor auto="1"/>
        </patternFill>
      </fill>
    </dxf>
    <dxf>
      <fill>
        <patternFill patternType="solid">
          <bgColor theme="0"/>
        </patternFill>
      </fill>
    </dxf>
  </dxfs>
  <tableStyles count="1" defaultTableStyle="TableStyleMedium2" defaultPivotStyle="PivotStyleLight16">
    <tableStyle name="Slicer Style 1 2 3" pivot="0" table="0" count="9">
      <tableStyleElement type="wholeTable" dxfId="76"/>
      <tableStyleElement type="headerRow" dxfId="75"/>
    </tableStyle>
  </tableStyles>
  <colors>
    <mruColors>
      <color rgb="FFECCD59"/>
      <color rgb="FFF1F187"/>
      <color rgb="FFCC99FF"/>
      <color rgb="FFE8D1FF"/>
      <color rgb="FFE0C1FF"/>
      <color rgb="FFCF5C4A"/>
      <color rgb="FFD26856"/>
      <color rgb="FFFDE951"/>
      <color rgb="FFA24A0E"/>
      <color rgb="FF952A09"/>
    </mruColors>
  </colors>
  <extLst>
    <ext xmlns:x14="http://schemas.microsoft.com/office/spreadsheetml/2009/9/main" uri="{46F421CA-312F-682f-3DD2-61675219B42D}">
      <x14:dxfs count="7">
        <dxf>
          <font>
            <b/>
            <i val="0"/>
            <sz val="11"/>
            <color theme="0"/>
            <name val="Arial"/>
            <scheme val="none"/>
          </font>
        </dxf>
        <dxf>
          <font>
            <b/>
            <i val="0"/>
            <sz val="12"/>
            <color theme="0"/>
            <name val="Abadi"/>
            <scheme val="none"/>
          </font>
          <fill>
            <gradientFill degree="90">
              <stop position="0">
                <color rgb="FFECCD59"/>
              </stop>
              <stop position="1">
                <color rgb="FFECCD59"/>
              </stop>
            </gradientFill>
          </fill>
        </dxf>
        <dxf>
          <font>
            <b/>
            <i val="0"/>
            <sz val="12"/>
            <color theme="0"/>
            <name val="Calibri"/>
            <scheme val="minor"/>
          </font>
          <fill>
            <gradientFill degree="90">
              <stop position="0">
                <color rgb="FFECCD59"/>
              </stop>
              <stop position="1">
                <color rgb="FFECCD59"/>
              </stop>
            </gradientFill>
          </fill>
        </dxf>
        <dxf>
          <font>
            <b/>
            <i val="0"/>
            <sz val="11"/>
            <color theme="0"/>
            <name val="Arial"/>
            <scheme val="none"/>
          </font>
          <fill>
            <patternFill>
              <bgColor theme="0"/>
            </patternFill>
          </fill>
        </dxf>
        <dxf>
          <font>
            <b/>
            <i val="0"/>
            <sz val="12"/>
            <color theme="1" tint="0.499984740745262"/>
            <name val="Abadi"/>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scheme val="minor"/>
          </font>
          <fill>
            <patternFill>
              <bgColor theme="0" tint="-4.9989318521683403E-2"/>
            </patternFill>
          </fill>
        </dxf>
        <dxf>
          <font>
            <b/>
            <i val="0"/>
            <sz val="12"/>
            <color theme="0" tint="-0.34998626667073579"/>
            <name val="Abadi"/>
            <scheme val="none"/>
          </font>
          <fill>
            <patternFill patternType="solid">
              <bgColor theme="0"/>
            </patternFill>
          </fill>
        </dxf>
      </x14:dxfs>
    </ext>
    <ext xmlns:x14="http://schemas.microsoft.com/office/spreadsheetml/2009/9/main" uri="{EB79DEF2-80B8-43e5-95BD-54CBDDF9020C}">
      <x14:slicerStyles defaultSlicerStyle="SlicerStyleLight1">
        <x14:slicerStyle name="Slicer Style 1 2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[Puma_userSpecific.xlsx]PivotTables!PivotTable3</c:name>
    <c:fmtId val="2"/>
  </c:pivotSource>
  <c:chart>
    <c:autoTitleDeleted val="1"/>
    <c:pivotFmts>
      <c:pivotFmt>
        <c:idx val="0"/>
      </c:pivotFmt>
      <c:pivotFmt>
        <c:idx val="1"/>
      </c:pivotFmt>
      <c:pivotFmt>
        <c:idx val="2"/>
        <c:marker>
          <c:symbol val="none"/>
        </c:marker>
      </c:pivotFmt>
      <c:pivotFmt>
        <c:idx val="3"/>
        <c:spPr>
          <a:solidFill>
            <a:schemeClr val="tx1">
              <a:lumMod val="65000"/>
              <a:lumOff val="35000"/>
            </a:schemeClr>
          </a:solidFill>
        </c:spPr>
      </c:pivotFmt>
      <c:pivotFmt>
        <c:idx val="4"/>
        <c:spPr>
          <a:solidFill>
            <a:schemeClr val="bg2">
              <a:lumMod val="90000"/>
            </a:schemeClr>
          </a:solidFill>
        </c:spPr>
      </c:pivotFmt>
      <c:pivotFmt>
        <c:idx val="5"/>
        <c:spPr>
          <a:solidFill>
            <a:schemeClr val="bg2">
              <a:lumMod val="75000"/>
            </a:schemeClr>
          </a:solidFill>
        </c:spPr>
      </c:pivotFmt>
    </c:pivotFmts>
    <c:plotArea>
      <c:layout/>
      <c:pieChart>
        <c:varyColors val="1"/>
        <c:ser>
          <c:idx val="0"/>
          <c:order val="0"/>
          <c:tx>
            <c:strRef>
              <c:f>PivotTables!$M$5</c:f>
              <c:strCache>
                <c:ptCount val="1"/>
                <c:pt idx="0">
                  <c:v>Total</c:v>
                </c:pt>
              </c:strCache>
            </c:strRef>
          </c:tx>
          <c:dPt>
            <c:idx val="0"/>
            <c:bubble3D val="0"/>
            <c:spPr>
              <a:solidFill>
                <a:schemeClr val="tx1">
                  <a:lumMod val="65000"/>
                  <a:lumOff val="35000"/>
                </a:schemeClr>
              </a:solidFill>
            </c:spPr>
          </c:dPt>
          <c:dPt>
            <c:idx val="1"/>
            <c:bubble3D val="0"/>
            <c:spPr>
              <a:solidFill>
                <a:schemeClr val="bg2">
                  <a:lumMod val="90000"/>
                </a:schemeClr>
              </a:solidFill>
            </c:spPr>
          </c:dPt>
          <c:dPt>
            <c:idx val="2"/>
            <c:bubble3D val="0"/>
            <c:spPr>
              <a:solidFill>
                <a:schemeClr val="bg2">
                  <a:lumMod val="75000"/>
                </a:schemeClr>
              </a:solidFill>
            </c:spPr>
          </c:dPt>
          <c:cat>
            <c:strRef>
              <c:f>PivotTables!$L$6:$L$9</c:f>
              <c:strCache>
                <c:ptCount val="3"/>
                <c:pt idx="0">
                  <c:v>Close</c:v>
                </c:pt>
                <c:pt idx="1">
                  <c:v>Far</c:v>
                </c:pt>
                <c:pt idx="2">
                  <c:v>Regular</c:v>
                </c:pt>
              </c:strCache>
            </c:strRef>
          </c:cat>
          <c:val>
            <c:numRef>
              <c:f>PivotTables!$M$6:$M$9</c:f>
              <c:numCache>
                <c:formatCode>General</c:formatCode>
                <c:ptCount val="3"/>
                <c:pt idx="0">
                  <c:v>16</c:v>
                </c:pt>
                <c:pt idx="1">
                  <c:v>6</c:v>
                </c:pt>
                <c:pt idx="2">
                  <c:v>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[Puma_userSpecific.xlsx]PivotTables!PivotTable4</c:name>
    <c:fmtId val="5"/>
  </c:pivotSource>
  <c:chart>
    <c:autoTitleDeleted val="0"/>
    <c:pivotFmts>
      <c:pivotFmt>
        <c:idx val="0"/>
        <c:spPr>
          <a:solidFill>
            <a:schemeClr val="tx1">
              <a:lumMod val="75000"/>
              <a:lumOff val="25000"/>
            </a:schemeClr>
          </a:solidFill>
        </c:spPr>
      </c:pivotFmt>
      <c:pivotFmt>
        <c:idx val="1"/>
        <c:spPr>
          <a:solidFill>
            <a:srgbClr val="ECCD59"/>
          </a:solidFill>
        </c:spPr>
      </c:pivotFmt>
      <c:pivotFmt>
        <c:idx val="2"/>
        <c:spPr>
          <a:solidFill>
            <a:schemeClr val="tx1">
              <a:lumMod val="75000"/>
              <a:lumOff val="25000"/>
            </a:schemeClr>
          </a:solidFill>
        </c:spPr>
        <c:marker>
          <c:symbol val="none"/>
        </c:marker>
      </c:pivotFmt>
      <c:pivotFmt>
        <c:idx val="3"/>
        <c:spPr>
          <a:solidFill>
            <a:srgbClr val="ECCD59"/>
          </a:solidFill>
        </c:spPr>
        <c:marker>
          <c:symbol val="none"/>
        </c:marker>
      </c:pivotFmt>
      <c:pivotFmt>
        <c:idx val="4"/>
        <c:spPr>
          <a:solidFill>
            <a:schemeClr val="tx1">
              <a:lumMod val="75000"/>
              <a:lumOff val="25000"/>
            </a:schemeClr>
          </a:solidFill>
        </c:spPr>
        <c:marker>
          <c:symbol val="none"/>
        </c:marker>
        <c:dLbl>
          <c:idx val="0"/>
          <c:spPr/>
          <c:txPr>
            <a:bodyPr/>
            <a:lstStyle/>
            <a:p>
              <a:pPr algn="ctr">
                <a:defRPr lang="en-US" sz="800" b="0" i="0" u="none" strike="noStrike" kern="1200" baseline="0">
                  <a:solidFill>
                    <a:sysClr val="windowText" lastClr="000000">
                      <a:lumMod val="75000"/>
                      <a:lumOff val="25000"/>
                    </a:sys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dLbl>
      </c:pivotFmt>
      <c:pivotFmt>
        <c:idx val="5"/>
        <c:spPr>
          <a:solidFill>
            <a:srgbClr val="ECCD59"/>
          </a:solidFill>
        </c:spPr>
        <c:marker>
          <c:symbol val="none"/>
        </c:marker>
        <c:dLbl>
          <c:idx val="0"/>
          <c:spPr/>
          <c:txPr>
            <a:bodyPr/>
            <a:lstStyle/>
            <a:p>
              <a:pPr algn="ctr">
                <a:defRPr lang="en-US" sz="800" b="0" i="0" u="none" strike="noStrike" kern="1200" baseline="0">
                  <a:solidFill>
                    <a:sysClr val="windowText" lastClr="000000">
                      <a:lumMod val="75000"/>
                      <a:lumOff val="25000"/>
                    </a:sys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dLbl>
      </c:pivotFmt>
      <c:pivotFmt>
        <c:idx val="6"/>
        <c:dLbl>
          <c:idx val="0"/>
          <c:layout>
            <c:manualLayout>
              <c:x val="0"/>
              <c:y val="1.4492761892480823E-2"/>
            </c:manualLayout>
          </c:layout>
          <c:dLblPos val="outEnd"/>
          <c:showLegendKey val="0"/>
          <c:showVal val="1"/>
          <c:showCatName val="0"/>
          <c:showSerName val="0"/>
          <c:showPercent val="0"/>
          <c:showBubbleSize val="0"/>
        </c:dLbl>
      </c:pivotFmt>
      <c:pivotFmt>
        <c:idx val="7"/>
        <c:dLbl>
          <c:idx val="0"/>
          <c:layout>
            <c:manualLayout>
              <c:x val="0"/>
              <c:y val="2.1739142838721238E-2"/>
            </c:manualLayout>
          </c:layout>
          <c:dLblPos val="outEnd"/>
          <c:showLegendKey val="0"/>
          <c:showVal val="1"/>
          <c:showCatName val="0"/>
          <c:showSerName val="0"/>
          <c:showPercent val="0"/>
          <c:showBubbleSize val="0"/>
        </c:dLbl>
      </c:pivotFmt>
      <c:pivotFmt>
        <c:idx val="8"/>
        <c:dLbl>
          <c:idx val="0"/>
          <c:layout>
            <c:manualLayout>
              <c:x val="0"/>
              <c:y val="2.1739142838721238E-2"/>
            </c:manualLayout>
          </c:layout>
          <c:dLblPos val="outEnd"/>
          <c:showLegendKey val="0"/>
          <c:showVal val="1"/>
          <c:showCatName val="0"/>
          <c:showSerName val="0"/>
          <c:showPercent val="0"/>
          <c:showBubbleSize val="0"/>
        </c:dLbl>
      </c:pivotFmt>
      <c:pivotFmt>
        <c:idx val="9"/>
        <c:dLbl>
          <c:idx val="0"/>
          <c:layout>
            <c:manualLayout>
              <c:x val="0"/>
              <c:y val="2.1739142838721238E-2"/>
            </c:manualLayout>
          </c:layout>
          <c:dLblPos val="outEnd"/>
          <c:showLegendKey val="0"/>
          <c:showVal val="1"/>
          <c:showCatName val="0"/>
          <c:showSerName val="0"/>
          <c:showPercent val="0"/>
          <c:showBubbleSize val="0"/>
        </c:dLbl>
      </c:pivotFmt>
      <c:pivotFmt>
        <c:idx val="10"/>
        <c:dLbl>
          <c:idx val="0"/>
          <c:layout>
            <c:manualLayout>
              <c:x val="0"/>
              <c:y val="2.1739142838721238E-2"/>
            </c:manualLayout>
          </c:layout>
          <c:dLblPos val="outEnd"/>
          <c:showLegendKey val="0"/>
          <c:showVal val="1"/>
          <c:showCatName val="0"/>
          <c:showSerName val="0"/>
          <c:showPercent val="0"/>
          <c:showBubbleSize val="0"/>
        </c:dLbl>
      </c:pivotFmt>
      <c:pivotFmt>
        <c:idx val="11"/>
        <c:dLbl>
          <c:idx val="0"/>
          <c:layout>
            <c:manualLayout>
              <c:x val="0"/>
              <c:y val="2.1739142838721238E-2"/>
            </c:manualLayout>
          </c:layout>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PivotTables!$T$5</c:f>
              <c:strCache>
                <c:ptCount val="1"/>
                <c:pt idx="0">
                  <c:v>Sum of Driver wage/trip</c:v>
                </c:pt>
              </c:strCache>
            </c:strRef>
          </c:tx>
          <c:spPr>
            <a:solidFill>
              <a:schemeClr val="tx1">
                <a:lumMod val="75000"/>
                <a:lumOff val="25000"/>
              </a:schemeClr>
            </a:solidFill>
          </c:spPr>
          <c:invertIfNegative val="0"/>
          <c:dLbls>
            <c:dLbl>
              <c:idx val="0"/>
              <c:layout>
                <c:manualLayout>
                  <c:x val="0"/>
                  <c:y val="2.1739142838721238E-2"/>
                </c:manualLayout>
              </c:layout>
              <c:dLblPos val="outEnd"/>
              <c:showLegendKey val="0"/>
              <c:showVal val="1"/>
              <c:showCatName val="0"/>
              <c:showSerName val="0"/>
              <c:showPercent val="0"/>
              <c:showBubbleSize val="0"/>
            </c:dLbl>
            <c:dLbl>
              <c:idx val="1"/>
              <c:layout>
                <c:manualLayout>
                  <c:x val="0"/>
                  <c:y val="1.4492761892480823E-2"/>
                </c:manualLayout>
              </c:layout>
              <c:dLblPos val="outEnd"/>
              <c:showLegendKey val="0"/>
              <c:showVal val="1"/>
              <c:showCatName val="0"/>
              <c:showSerName val="0"/>
              <c:showPercent val="0"/>
              <c:showBubbleSize val="0"/>
            </c:dLbl>
            <c:dLbl>
              <c:idx val="2"/>
              <c:layout>
                <c:manualLayout>
                  <c:x val="0"/>
                  <c:y val="2.1739142838721238E-2"/>
                </c:manualLayout>
              </c:layout>
              <c:dLblPos val="outEnd"/>
              <c:showLegendKey val="0"/>
              <c:showVal val="1"/>
              <c:showCatName val="0"/>
              <c:showSerName val="0"/>
              <c:showPercent val="0"/>
              <c:showBubbleSize val="0"/>
            </c:dLbl>
            <c:spPr/>
            <c:txPr>
              <a:bodyPr/>
              <a:lstStyle/>
              <a:p>
                <a:pPr algn="ctr">
                  <a:defRPr lang="en-US" sz="800" b="0" i="0" u="none" strike="noStrike" kern="1200" baseline="0">
                    <a:solidFill>
                      <a:sysClr val="windowText" lastClr="000000">
                        <a:lumMod val="75000"/>
                        <a:lumOff val="25000"/>
                      </a:sys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dLbls>
          <c:cat>
            <c:strRef>
              <c:f>PivotTables!$S$6:$S$9</c:f>
              <c:strCache>
                <c:ptCount val="3"/>
                <c:pt idx="0">
                  <c:v>Close</c:v>
                </c:pt>
                <c:pt idx="1">
                  <c:v>Far</c:v>
                </c:pt>
                <c:pt idx="2">
                  <c:v>Regular</c:v>
                </c:pt>
              </c:strCache>
            </c:strRef>
          </c:cat>
          <c:val>
            <c:numRef>
              <c:f>PivotTables!$T$6:$T$9</c:f>
              <c:numCache>
                <c:formatCode>General</c:formatCode>
                <c:ptCount val="3"/>
                <c:pt idx="0">
                  <c:v>6400</c:v>
                </c:pt>
                <c:pt idx="1">
                  <c:v>4000</c:v>
                </c:pt>
                <c:pt idx="2">
                  <c:v>800</c:v>
                </c:pt>
              </c:numCache>
            </c:numRef>
          </c:val>
        </c:ser>
        <c:ser>
          <c:idx val="1"/>
          <c:order val="1"/>
          <c:tx>
            <c:strRef>
              <c:f>PivotTables!$U$5</c:f>
              <c:strCache>
                <c:ptCount val="1"/>
                <c:pt idx="0">
                  <c:v>Sum of Buddy wage/trip</c:v>
                </c:pt>
              </c:strCache>
            </c:strRef>
          </c:tx>
          <c:spPr>
            <a:solidFill>
              <a:srgbClr val="ECCD59"/>
            </a:solidFill>
          </c:spPr>
          <c:invertIfNegative val="0"/>
          <c:dLbls>
            <c:dLbl>
              <c:idx val="0"/>
              <c:layout>
                <c:manualLayout>
                  <c:x val="0"/>
                  <c:y val="2.1739142838721238E-2"/>
                </c:manualLayout>
              </c:layout>
              <c:dLblPos val="outEnd"/>
              <c:showLegendKey val="0"/>
              <c:showVal val="1"/>
              <c:showCatName val="0"/>
              <c:showSerName val="0"/>
              <c:showPercent val="0"/>
              <c:showBubbleSize val="0"/>
            </c:dLbl>
            <c:dLbl>
              <c:idx val="1"/>
              <c:layout>
                <c:manualLayout>
                  <c:x val="0"/>
                  <c:y val="2.1739142838721238E-2"/>
                </c:manualLayout>
              </c:layout>
              <c:dLblPos val="outEnd"/>
              <c:showLegendKey val="0"/>
              <c:showVal val="1"/>
              <c:showCatName val="0"/>
              <c:showSerName val="0"/>
              <c:showPercent val="0"/>
              <c:showBubbleSize val="0"/>
            </c:dLbl>
            <c:dLbl>
              <c:idx val="2"/>
              <c:layout>
                <c:manualLayout>
                  <c:x val="0"/>
                  <c:y val="2.1739142838721238E-2"/>
                </c:manualLayout>
              </c:layout>
              <c:dLblPos val="outEnd"/>
              <c:showLegendKey val="0"/>
              <c:showVal val="1"/>
              <c:showCatName val="0"/>
              <c:showSerName val="0"/>
              <c:showPercent val="0"/>
              <c:showBubbleSize val="0"/>
            </c:dLbl>
            <c:spPr/>
            <c:txPr>
              <a:bodyPr/>
              <a:lstStyle/>
              <a:p>
                <a:pPr algn="ctr">
                  <a:defRPr lang="en-US" sz="800" b="0" i="0" u="none" strike="noStrike" kern="1200" baseline="0">
                    <a:solidFill>
                      <a:sysClr val="windowText" lastClr="000000">
                        <a:lumMod val="75000"/>
                        <a:lumOff val="25000"/>
                      </a:sys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dLbls>
          <c:cat>
            <c:strRef>
              <c:f>PivotTables!$S$6:$S$9</c:f>
              <c:strCache>
                <c:ptCount val="3"/>
                <c:pt idx="0">
                  <c:v>Close</c:v>
                </c:pt>
                <c:pt idx="1">
                  <c:v>Far</c:v>
                </c:pt>
                <c:pt idx="2">
                  <c:v>Regular</c:v>
                </c:pt>
              </c:strCache>
            </c:strRef>
          </c:cat>
          <c:val>
            <c:numRef>
              <c:f>PivotTables!$U$6:$U$9</c:f>
              <c:numCache>
                <c:formatCode>General</c:formatCode>
                <c:ptCount val="3"/>
                <c:pt idx="0">
                  <c:v>3100</c:v>
                </c:pt>
                <c:pt idx="1">
                  <c:v>600</c:v>
                </c:pt>
                <c:pt idx="2">
                  <c:v>200</c:v>
                </c:pt>
              </c:numCache>
            </c:numRef>
          </c:val>
        </c:ser>
        <c:dLbls>
          <c:dLblPos val="outEnd"/>
          <c:showLegendKey val="0"/>
          <c:showVal val="1"/>
          <c:showCatName val="0"/>
          <c:showSerName val="0"/>
          <c:showPercent val="0"/>
          <c:showBubbleSize val="0"/>
        </c:dLbls>
        <c:gapWidth val="78"/>
        <c:overlap val="-23"/>
        <c:axId val="197178496"/>
        <c:axId val="197180032"/>
      </c:barChart>
      <c:catAx>
        <c:axId val="197178496"/>
        <c:scaling>
          <c:orientation val="minMax"/>
        </c:scaling>
        <c:delete val="0"/>
        <c:axPos val="b"/>
        <c:majorTickMark val="out"/>
        <c:minorTickMark val="none"/>
        <c:tickLblPos val="nextTo"/>
        <c:spPr>
          <a:noFill/>
          <a:ln>
            <a:noFill/>
          </a:ln>
        </c:spPr>
        <c:txPr>
          <a:bodyPr/>
          <a:lstStyle/>
          <a:p>
            <a:pPr algn="ctr">
              <a:defRPr lang="en-US" sz="900" b="0" i="0" u="none" strike="noStrike" kern="1200" baseline="0">
                <a:solidFill>
                  <a:sysClr val="windowText" lastClr="000000">
                    <a:lumMod val="50000"/>
                    <a:lumOff val="50000"/>
                  </a:sysClr>
                </a:solidFill>
                <a:latin typeface="Cambria" panose="02040503050406030204" pitchFamily="18" charset="0"/>
                <a:ea typeface="Cambria" panose="02040503050406030204" pitchFamily="18" charset="0"/>
                <a:cs typeface="+mn-cs"/>
              </a:defRPr>
            </a:pPr>
            <a:endParaRPr lang="en-US"/>
          </a:p>
        </c:txPr>
        <c:crossAx val="197180032"/>
        <c:crosses val="autoZero"/>
        <c:auto val="1"/>
        <c:lblAlgn val="ctr"/>
        <c:lblOffset val="100"/>
        <c:noMultiLvlLbl val="0"/>
      </c:catAx>
      <c:valAx>
        <c:axId val="197180032"/>
        <c:scaling>
          <c:orientation val="minMax"/>
        </c:scaling>
        <c:delete val="1"/>
        <c:axPos val="l"/>
        <c:numFmt formatCode="General" sourceLinked="1"/>
        <c:majorTickMark val="out"/>
        <c:minorTickMark val="none"/>
        <c:tickLblPos val="nextTo"/>
        <c:crossAx val="19717849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[Puma_userSpecific.xlsx]PivotTables!PivotTable5</c:name>
    <c:fmtId val="8"/>
  </c:pivotSource>
  <c:chart>
    <c:autoTitleDeleted val="1"/>
    <c:pivotFmts>
      <c:pivotFmt>
        <c:idx val="0"/>
        <c:marker>
          <c:symbol val="none"/>
        </c:marker>
      </c:pivotFmt>
      <c:pivotFmt>
        <c:idx val="1"/>
        <c:marker>
          <c:symbol val="none"/>
        </c:marker>
      </c:pivotFmt>
      <c:pivotFmt>
        <c:idx val="2"/>
        <c:marker>
          <c:symbol val="none"/>
        </c:marker>
      </c:pivotFmt>
      <c:pivotFmt>
        <c:idx val="3"/>
        <c:spPr>
          <a:solidFill>
            <a:schemeClr val="tx1">
              <a:lumMod val="75000"/>
              <a:lumOff val="25000"/>
            </a:schemeClr>
          </a:solidFill>
        </c:spPr>
      </c:pivotFmt>
      <c:pivotFmt>
        <c:idx val="4"/>
        <c:spPr>
          <a:solidFill>
            <a:srgbClr val="CF5C4A"/>
          </a:solidFill>
        </c:spPr>
      </c:pivotFmt>
    </c:pivotFmts>
    <c:plotArea>
      <c:layout/>
      <c:barChart>
        <c:barDir val="bar"/>
        <c:grouping val="clustered"/>
        <c:varyColors val="0"/>
        <c:ser>
          <c:idx val="0"/>
          <c:order val="0"/>
          <c:tx>
            <c:strRef>
              <c:f>PivotTables!$Y$5</c:f>
              <c:strCache>
                <c:ptCount val="1"/>
                <c:pt idx="0">
                  <c:v>Total</c:v>
                </c:pt>
              </c:strCache>
            </c:strRef>
          </c:tx>
          <c:invertIfNegative val="0"/>
          <c:dPt>
            <c:idx val="0"/>
            <c:invertIfNegative val="0"/>
            <c:bubble3D val="0"/>
            <c:spPr>
              <a:solidFill>
                <a:srgbClr val="CF5C4A"/>
              </a:solidFill>
            </c:spPr>
          </c:dPt>
          <c:dPt>
            <c:idx val="1"/>
            <c:invertIfNegative val="0"/>
            <c:bubble3D val="0"/>
            <c:spPr>
              <a:solidFill>
                <a:schemeClr val="tx1">
                  <a:lumMod val="75000"/>
                  <a:lumOff val="25000"/>
                </a:schemeClr>
              </a:solidFill>
            </c:spPr>
          </c:dPt>
          <c:cat>
            <c:strRef>
              <c:f>PivotTables!$X$6:$X$8</c:f>
              <c:strCache>
                <c:ptCount val="2"/>
                <c:pt idx="0">
                  <c:v>Woodchip</c:v>
                </c:pt>
                <c:pt idx="1">
                  <c:v>Woodpellet</c:v>
                </c:pt>
              </c:strCache>
            </c:strRef>
          </c:cat>
          <c:val>
            <c:numRef>
              <c:f>PivotTables!$Y$6:$Y$8</c:f>
              <c:numCache>
                <c:formatCode>General</c:formatCode>
                <c:ptCount val="2"/>
                <c:pt idx="0">
                  <c:v>12</c:v>
                </c:pt>
                <c:pt idx="1">
                  <c:v>12</c:v>
                </c:pt>
              </c:numCache>
            </c:numRef>
          </c:val>
        </c:ser>
        <c:dLbls>
          <c:showLegendKey val="0"/>
          <c:showVal val="0"/>
          <c:showCatName val="0"/>
          <c:showSerName val="0"/>
          <c:showPercent val="0"/>
          <c:showBubbleSize val="0"/>
        </c:dLbls>
        <c:gapWidth val="91"/>
        <c:axId val="197283200"/>
        <c:axId val="197289088"/>
      </c:barChart>
      <c:catAx>
        <c:axId val="197283200"/>
        <c:scaling>
          <c:orientation val="minMax"/>
        </c:scaling>
        <c:delete val="0"/>
        <c:axPos val="l"/>
        <c:majorTickMark val="out"/>
        <c:minorTickMark val="none"/>
        <c:tickLblPos val="nextTo"/>
        <c:spPr>
          <a:noFill/>
          <a:ln>
            <a:noFill/>
          </a:ln>
        </c:spPr>
        <c:txPr>
          <a:bodyPr/>
          <a:lstStyle/>
          <a:p>
            <a:pPr algn="ctr">
              <a:defRPr lang="en-US"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97289088"/>
        <c:crosses val="autoZero"/>
        <c:auto val="1"/>
        <c:lblAlgn val="ctr"/>
        <c:lblOffset val="100"/>
        <c:noMultiLvlLbl val="0"/>
      </c:catAx>
      <c:valAx>
        <c:axId val="197289088"/>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spPr>
          <a:noFill/>
          <a:ln>
            <a:noFill/>
          </a:ln>
        </c:spPr>
        <c:txPr>
          <a:bodyPr/>
          <a:lstStyle/>
          <a:p>
            <a:pPr algn="ctr">
              <a:defRPr lang="en-US" sz="900" b="0" i="0" u="none" strike="noStrike" kern="1200" baseline="0">
                <a:solidFill>
                  <a:sysClr val="windowText" lastClr="000000">
                    <a:lumMod val="50000"/>
                    <a:lumOff val="50000"/>
                  </a:sysClr>
                </a:solidFill>
                <a:latin typeface="Cambria" panose="02040503050406030204" pitchFamily="18" charset="0"/>
                <a:ea typeface="Cambria" panose="02040503050406030204" pitchFamily="18" charset="0"/>
                <a:cs typeface="+mn-cs"/>
              </a:defRPr>
            </a:pPr>
            <a:endParaRPr lang="en-US"/>
          </a:p>
        </c:txPr>
        <c:crossAx val="19728320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doughnutChart>
        <c:varyColors val="1"/>
        <c:ser>
          <c:idx val="0"/>
          <c:order val="0"/>
          <c:dPt>
            <c:idx val="0"/>
            <c:bubble3D val="0"/>
            <c:spPr>
              <a:solidFill>
                <a:srgbClr val="CF5C4A"/>
              </a:solidFill>
            </c:spPr>
          </c:dPt>
          <c:dPt>
            <c:idx val="1"/>
            <c:bubble3D val="0"/>
            <c:spPr>
              <a:solidFill>
                <a:schemeClr val="bg1">
                  <a:lumMod val="95000"/>
                </a:schemeClr>
              </a:solidFill>
            </c:spPr>
          </c:dPt>
          <c:cat>
            <c:strRef>
              <c:f>PivotTables!$AG$6:$AG$7</c:f>
              <c:strCache>
                <c:ptCount val="2"/>
                <c:pt idx="0">
                  <c:v>Salaries</c:v>
                </c:pt>
                <c:pt idx="1">
                  <c:v>Wages</c:v>
                </c:pt>
              </c:strCache>
            </c:strRef>
          </c:cat>
          <c:val>
            <c:numRef>
              <c:f>PivotTables!$AH$6:$AH$7</c:f>
              <c:numCache>
                <c:formatCode>_(* #,##0_);_(* \(#,##0\);_(* "-"??_);_(@_)</c:formatCode>
                <c:ptCount val="2"/>
                <c:pt idx="0">
                  <c:v>12100</c:v>
                </c:pt>
                <c:pt idx="1">
                  <c:v>15100</c:v>
                </c:pt>
              </c:numCache>
            </c:numRef>
          </c:val>
        </c:ser>
        <c:dLbls>
          <c:showLegendKey val="0"/>
          <c:showVal val="0"/>
          <c:showCatName val="0"/>
          <c:showSerName val="0"/>
          <c:showPercent val="0"/>
          <c:showBubbleSize val="0"/>
          <c:showLeaderLines val="1"/>
        </c:dLbls>
        <c:firstSliceAng val="0"/>
        <c:holeSize val="84"/>
      </c:doughnutChart>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doughnutChart>
        <c:varyColors val="1"/>
        <c:ser>
          <c:idx val="0"/>
          <c:order val="0"/>
          <c:dPt>
            <c:idx val="0"/>
            <c:bubble3D val="0"/>
            <c:spPr>
              <a:solidFill>
                <a:srgbClr val="CF5C4A"/>
              </a:solidFill>
            </c:spPr>
          </c:dPt>
          <c:dPt>
            <c:idx val="1"/>
            <c:bubble3D val="0"/>
            <c:spPr>
              <a:solidFill>
                <a:schemeClr val="bg1">
                  <a:lumMod val="95000"/>
                </a:schemeClr>
              </a:solidFill>
            </c:spPr>
          </c:dPt>
          <c:cat>
            <c:strRef>
              <c:f>PivotTables!$AM$6:$AM$7</c:f>
              <c:strCache>
                <c:ptCount val="2"/>
                <c:pt idx="0">
                  <c:v>Wages</c:v>
                </c:pt>
                <c:pt idx="1">
                  <c:v>Salaries</c:v>
                </c:pt>
              </c:strCache>
            </c:strRef>
          </c:cat>
          <c:val>
            <c:numRef>
              <c:f>PivotTables!$AN$6:$AN$7</c:f>
              <c:numCache>
                <c:formatCode>_(* #,##0_);_(* \(#,##0\);_(* "-"??_);_(@_)</c:formatCode>
                <c:ptCount val="2"/>
                <c:pt idx="0">
                  <c:v>15100</c:v>
                </c:pt>
                <c:pt idx="1">
                  <c:v>12100</c:v>
                </c:pt>
              </c:numCache>
            </c:numRef>
          </c:val>
        </c:ser>
        <c:dLbls>
          <c:showLegendKey val="0"/>
          <c:showVal val="0"/>
          <c:showCatName val="0"/>
          <c:showSerName val="0"/>
          <c:showPercent val="0"/>
          <c:showBubbleSize val="0"/>
          <c:showLeaderLines val="1"/>
        </c:dLbls>
        <c:firstSliceAng val="0"/>
        <c:holeSize val="84"/>
      </c:doughnutChart>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[Puma_userSpecific.xlsx]PivotTables!PT9Month</c:name>
    <c:fmtId val="11"/>
  </c:pivotSource>
  <c:chart>
    <c:autoTitleDeleted val="1"/>
    <c:pivotFmts>
      <c:pivotFmt>
        <c:idx val="0"/>
        <c:marker>
          <c:symbol val="none"/>
        </c:marker>
      </c:pivotFmt>
      <c:pivotFmt>
        <c:idx val="1"/>
        <c:marker>
          <c:symbol val="none"/>
        </c:marker>
      </c:pivotFmt>
      <c:pivotFmt>
        <c:idx val="2"/>
        <c:spPr>
          <a:solidFill>
            <a:schemeClr val="bg1">
              <a:lumMod val="50000"/>
            </a:schemeClr>
          </a:solidFill>
        </c:spPr>
        <c:marker>
          <c:symbol val="none"/>
        </c:marker>
        <c:dLbl>
          <c:idx val="0"/>
          <c:layout/>
          <c:spPr/>
          <c:txPr>
            <a:bodyPr/>
            <a:lstStyle/>
            <a:p>
              <a:pPr>
                <a:defRPr sz="800" b="0">
                  <a:solidFill>
                    <a:schemeClr val="tx1">
                      <a:lumMod val="75000"/>
                      <a:lumOff val="25000"/>
                    </a:schemeClr>
                  </a:solidFill>
                  <a:latin typeface="Cambria" panose="02040503050406030204" pitchFamily="18" charset="0"/>
                  <a:ea typeface="Cambria" panose="02040503050406030204" pitchFamily="18" charset="0"/>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PivotTables!$AR$5</c:f>
              <c:strCache>
                <c:ptCount val="1"/>
                <c:pt idx="0">
                  <c:v>Total</c:v>
                </c:pt>
              </c:strCache>
            </c:strRef>
          </c:tx>
          <c:spPr>
            <a:solidFill>
              <a:schemeClr val="bg1">
                <a:lumMod val="50000"/>
              </a:schemeClr>
            </a:solidFill>
          </c:spPr>
          <c:invertIfNegative val="0"/>
          <c:dLbls>
            <c:spPr/>
            <c:txPr>
              <a:bodyPr/>
              <a:lstStyle/>
              <a:p>
                <a:pPr>
                  <a:defRPr sz="800" b="0">
                    <a:solidFill>
                      <a:schemeClr val="tx1">
                        <a:lumMod val="75000"/>
                        <a:lumOff val="25000"/>
                      </a:schemeClr>
                    </a:solidFill>
                    <a:latin typeface="Cambria" panose="02040503050406030204" pitchFamily="18" charset="0"/>
                    <a:ea typeface="Cambria" panose="02040503050406030204" pitchFamily="18" charset="0"/>
                  </a:defRPr>
                </a:pPr>
                <a:endParaRPr lang="en-US"/>
              </a:p>
            </c:txPr>
            <c:dLblPos val="outEnd"/>
            <c:showLegendKey val="0"/>
            <c:showVal val="1"/>
            <c:showCatName val="0"/>
            <c:showSerName val="0"/>
            <c:showPercent val="0"/>
            <c:showBubbleSize val="0"/>
            <c:showLeaderLines val="0"/>
          </c:dLbls>
          <c:cat>
            <c:strRef>
              <c:f>PivotTables!$AQ$6:$AQ$18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PivotTables!$AR$6:$AR$18</c:f>
              <c:numCache>
                <c:formatCode>_(* #,##0_);_(* \(#,##0\);_(* "-"??_);_(@_)</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ser>
        <c:dLbls>
          <c:dLblPos val="outEnd"/>
          <c:showLegendKey val="0"/>
          <c:showVal val="1"/>
          <c:showCatName val="0"/>
          <c:showSerName val="0"/>
          <c:showPercent val="0"/>
          <c:showBubbleSize val="0"/>
        </c:dLbls>
        <c:gapWidth val="108"/>
        <c:axId val="194624128"/>
        <c:axId val="194635264"/>
      </c:barChart>
      <c:catAx>
        <c:axId val="194624128"/>
        <c:scaling>
          <c:orientation val="minMax"/>
        </c:scaling>
        <c:delete val="0"/>
        <c:axPos val="b"/>
        <c:majorTickMark val="out"/>
        <c:minorTickMark val="none"/>
        <c:tickLblPos val="nextTo"/>
        <c:spPr>
          <a:noFill/>
          <a:ln>
            <a:noFill/>
          </a:ln>
        </c:spPr>
        <c:txPr>
          <a:bodyPr/>
          <a:lstStyle/>
          <a:p>
            <a:pPr>
              <a:defRPr sz="900">
                <a:solidFill>
                  <a:schemeClr val="tx1">
                    <a:lumMod val="50000"/>
                    <a:lumOff val="50000"/>
                  </a:schemeClr>
                </a:solidFill>
                <a:latin typeface="Cambria" panose="02040503050406030204" pitchFamily="18" charset="0"/>
                <a:ea typeface="Cambria" panose="02040503050406030204" pitchFamily="18" charset="0"/>
              </a:defRPr>
            </a:pPr>
            <a:endParaRPr lang="en-US"/>
          </a:p>
        </c:txPr>
        <c:crossAx val="194635264"/>
        <c:crosses val="autoZero"/>
        <c:auto val="1"/>
        <c:lblAlgn val="ctr"/>
        <c:lblOffset val="100"/>
        <c:noMultiLvlLbl val="0"/>
      </c:catAx>
      <c:valAx>
        <c:axId val="194635264"/>
        <c:scaling>
          <c:orientation val="minMax"/>
        </c:scaling>
        <c:delete val="1"/>
        <c:axPos val="l"/>
        <c:numFmt formatCode="_(* #,##0_);_(* \(#,##0\);_(* &quot;-&quot;??_);_(@_)" sourceLinked="1"/>
        <c:majorTickMark val="out"/>
        <c:minorTickMark val="none"/>
        <c:tickLblPos val="nextTo"/>
        <c:crossAx val="19462412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[Puma_userSpecific.xlsx]PivotTables!PT12Month</c:name>
    <c:fmtId val="14"/>
  </c:pivotSource>
  <c:chart>
    <c:autoTitleDeleted val="1"/>
    <c:pivotFmts>
      <c:pivotFmt>
        <c:idx val="0"/>
        <c:spPr>
          <a:ln>
            <a:solidFill>
              <a:srgbClr val="CF5C4A"/>
            </a:solidFill>
          </a:ln>
        </c:spPr>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
        <c:spPr>
          <a:ln>
            <a:noFill/>
          </a:ln>
        </c:spPr>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2"/>
        <c:dLbl>
          <c:idx val="0"/>
          <c:layout>
            <c:manualLayout>
              <c:x val="-5.1888888888888887E-2"/>
              <c:y val="-0.58380796150481185"/>
            </c:manualLayout>
          </c:layout>
          <c:dLblPos val="r"/>
          <c:showLegendKey val="0"/>
          <c:showVal val="1"/>
          <c:showCatName val="0"/>
          <c:showSerName val="0"/>
          <c:showPercent val="0"/>
          <c:showBubbleSize val="0"/>
        </c:dLbl>
      </c:pivotFmt>
      <c:pivotFmt>
        <c:idx val="3"/>
        <c:dLbl>
          <c:idx val="0"/>
          <c:layout>
            <c:manualLayout>
              <c:x val="-3.7986220472440942E-2"/>
              <c:y val="-0.37547462817147859"/>
            </c:manualLayout>
          </c:layout>
          <c:dLblPos val="r"/>
          <c:showLegendKey val="0"/>
          <c:showVal val="1"/>
          <c:showCatName val="0"/>
          <c:showSerName val="0"/>
          <c:showPercent val="0"/>
          <c:showBubbleSize val="0"/>
        </c:dLbl>
      </c:pivotFmt>
      <c:pivotFmt>
        <c:idx val="4"/>
        <c:dLbl>
          <c:idx val="0"/>
          <c:layout>
            <c:manualLayout>
              <c:x val="-3.2250218722659721E-2"/>
              <c:y val="-0.26899314668999708"/>
            </c:manualLayout>
          </c:layout>
          <c:dLblPos val="r"/>
          <c:showLegendKey val="0"/>
          <c:showVal val="1"/>
          <c:showCatName val="0"/>
          <c:showSerName val="0"/>
          <c:showPercent val="0"/>
          <c:showBubbleSize val="0"/>
        </c:dLbl>
      </c:pivotFmt>
      <c:pivotFmt>
        <c:idx val="5"/>
        <c:dLbl>
          <c:idx val="0"/>
          <c:layout>
            <c:manualLayout>
              <c:x val="-4.9111111111111057E-2"/>
              <c:y val="-0.26899314668999708"/>
            </c:manualLayout>
          </c:layout>
          <c:dLblPos val="r"/>
          <c:showLegendKey val="0"/>
          <c:showVal val="1"/>
          <c:showCatName val="0"/>
          <c:showSerName val="0"/>
          <c:showPercent val="0"/>
          <c:showBubbleSize val="0"/>
        </c:dLbl>
      </c:pivotFmt>
      <c:pivotFmt>
        <c:idx val="6"/>
        <c:dLbl>
          <c:idx val="0"/>
          <c:layout>
            <c:manualLayout>
              <c:x val="-3.5027777777777776E-2"/>
              <c:y val="-0.42177092446777492"/>
            </c:manualLayout>
          </c:layout>
          <c:dLblPos val="r"/>
          <c:showLegendKey val="0"/>
          <c:showVal val="1"/>
          <c:showCatName val="0"/>
          <c:showSerName val="0"/>
          <c:showPercent val="0"/>
          <c:showBubbleSize val="0"/>
        </c:dLbl>
      </c:pivotFmt>
      <c:pivotFmt>
        <c:idx val="7"/>
        <c:dLbl>
          <c:idx val="0"/>
          <c:layout>
            <c:manualLayout>
              <c:x val="-4.2069553805774276E-2"/>
              <c:y val="-0.49121536891221929"/>
            </c:manualLayout>
          </c:layout>
          <c:dLblPos val="r"/>
          <c:showLegendKey val="0"/>
          <c:showVal val="1"/>
          <c:showCatName val="0"/>
          <c:showSerName val="0"/>
          <c:showPercent val="0"/>
          <c:showBubbleSize val="0"/>
        </c:dLbl>
      </c:pivotFmt>
      <c:pivotFmt>
        <c:idx val="8"/>
        <c:dLbl>
          <c:idx val="0"/>
          <c:layout>
            <c:manualLayout>
              <c:x val="-5.4652887139107612E-2"/>
              <c:y val="-0.38010425780110818"/>
            </c:manualLayout>
          </c:layout>
          <c:dLblPos val="r"/>
          <c:showLegendKey val="0"/>
          <c:showVal val="1"/>
          <c:showCatName val="0"/>
          <c:showSerName val="0"/>
          <c:showPercent val="0"/>
          <c:showBubbleSize val="0"/>
        </c:dLbl>
      </c:pivotFmt>
      <c:pivotFmt>
        <c:idx val="9"/>
        <c:dLbl>
          <c:idx val="0"/>
          <c:layout>
            <c:manualLayout>
              <c:x val="-4.9111111111111112E-2"/>
              <c:y val="-0.26899314668999708"/>
            </c:manualLayout>
          </c:layout>
          <c:dLblPos val="r"/>
          <c:showLegendKey val="0"/>
          <c:showVal val="1"/>
          <c:showCatName val="0"/>
          <c:showSerName val="0"/>
          <c:showPercent val="0"/>
          <c:showBubbleSize val="0"/>
        </c:dLbl>
      </c:pivotFmt>
      <c:pivotFmt>
        <c:idx val="10"/>
        <c:dLbl>
          <c:idx val="0"/>
          <c:layout>
            <c:manualLayout>
              <c:x val="-3.5208661417322831E-2"/>
              <c:y val="-0.38010425780110818"/>
            </c:manualLayout>
          </c:layout>
          <c:dLblPos val="r"/>
          <c:showLegendKey val="0"/>
          <c:showVal val="1"/>
          <c:showCatName val="0"/>
          <c:showSerName val="0"/>
          <c:showPercent val="0"/>
          <c:showBubbleSize val="0"/>
        </c:dLbl>
      </c:pivotFmt>
      <c:pivotFmt>
        <c:idx val="11"/>
        <c:dLbl>
          <c:idx val="0"/>
          <c:layout>
            <c:manualLayout>
              <c:x val="-2.9472222222222323E-2"/>
              <c:y val="-0.26899314668999708"/>
            </c:manualLayout>
          </c:layout>
          <c:dLblPos val="r"/>
          <c:showLegendKey val="0"/>
          <c:showVal val="1"/>
          <c:showCatName val="0"/>
          <c:showSerName val="0"/>
          <c:showPercent val="0"/>
          <c:showBubbleSize val="0"/>
        </c:dLbl>
      </c:pivotFmt>
      <c:pivotFmt>
        <c:idx val="12"/>
        <c:dLbl>
          <c:idx val="0"/>
          <c:layout>
            <c:manualLayout>
              <c:x val="-4.3361111111111114E-2"/>
              <c:y val="-0.43565981335666382"/>
            </c:manualLayout>
          </c:layout>
          <c:dLblPos val="r"/>
          <c:showLegendKey val="0"/>
          <c:showVal val="1"/>
          <c:showCatName val="0"/>
          <c:showSerName val="0"/>
          <c:showPercent val="0"/>
          <c:showBubbleSize val="0"/>
        </c:dLbl>
      </c:pivotFmt>
      <c:pivotFmt>
        <c:idx val="13"/>
        <c:spPr>
          <a:ln>
            <a:solidFill>
              <a:srgbClr val="CF5C4A"/>
            </a:solidFill>
          </a:ln>
        </c:spPr>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4"/>
        <c:spPr>
          <a:ln>
            <a:noFill/>
          </a:ln>
        </c:spPr>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5"/>
        <c:dLbl>
          <c:idx val="0"/>
          <c:layout>
            <c:manualLayout>
              <c:x val="-4.3361111111111114E-2"/>
              <c:y val="-0.43565981335666382"/>
            </c:manualLayout>
          </c:layout>
          <c:dLblPos val="r"/>
          <c:showLegendKey val="0"/>
          <c:showVal val="1"/>
          <c:showCatName val="0"/>
          <c:showSerName val="0"/>
          <c:showPercent val="0"/>
          <c:showBubbleSize val="0"/>
        </c:dLbl>
      </c:pivotFmt>
      <c:pivotFmt>
        <c:idx val="16"/>
        <c:dLbl>
          <c:idx val="0"/>
          <c:layout>
            <c:manualLayout>
              <c:x val="-5.1888888888888887E-2"/>
              <c:y val="-0.58380796150481185"/>
            </c:manualLayout>
          </c:layout>
          <c:dLblPos val="r"/>
          <c:showLegendKey val="0"/>
          <c:showVal val="1"/>
          <c:showCatName val="0"/>
          <c:showSerName val="0"/>
          <c:showPercent val="0"/>
          <c:showBubbleSize val="0"/>
        </c:dLbl>
      </c:pivotFmt>
      <c:pivotFmt>
        <c:idx val="17"/>
        <c:dLbl>
          <c:idx val="0"/>
          <c:layout>
            <c:manualLayout>
              <c:x val="-3.7986220472440942E-2"/>
              <c:y val="-0.37547462817147859"/>
            </c:manualLayout>
          </c:layout>
          <c:dLblPos val="r"/>
          <c:showLegendKey val="0"/>
          <c:showVal val="1"/>
          <c:showCatName val="0"/>
          <c:showSerName val="0"/>
          <c:showPercent val="0"/>
          <c:showBubbleSize val="0"/>
        </c:dLbl>
      </c:pivotFmt>
      <c:pivotFmt>
        <c:idx val="18"/>
        <c:dLbl>
          <c:idx val="0"/>
          <c:layout>
            <c:manualLayout>
              <c:x val="-3.2250218722659721E-2"/>
              <c:y val="-0.26899314668999708"/>
            </c:manualLayout>
          </c:layout>
          <c:dLblPos val="r"/>
          <c:showLegendKey val="0"/>
          <c:showVal val="1"/>
          <c:showCatName val="0"/>
          <c:showSerName val="0"/>
          <c:showPercent val="0"/>
          <c:showBubbleSize val="0"/>
        </c:dLbl>
      </c:pivotFmt>
      <c:pivotFmt>
        <c:idx val="19"/>
        <c:dLbl>
          <c:idx val="0"/>
          <c:layout>
            <c:manualLayout>
              <c:x val="-4.9111111111111057E-2"/>
              <c:y val="-0.26899314668999708"/>
            </c:manualLayout>
          </c:layout>
          <c:dLblPos val="r"/>
          <c:showLegendKey val="0"/>
          <c:showVal val="1"/>
          <c:showCatName val="0"/>
          <c:showSerName val="0"/>
          <c:showPercent val="0"/>
          <c:showBubbleSize val="0"/>
        </c:dLbl>
      </c:pivotFmt>
      <c:pivotFmt>
        <c:idx val="20"/>
        <c:dLbl>
          <c:idx val="0"/>
          <c:layout>
            <c:manualLayout>
              <c:x val="-3.5027777777777776E-2"/>
              <c:y val="-0.42177092446777492"/>
            </c:manualLayout>
          </c:layout>
          <c:dLblPos val="r"/>
          <c:showLegendKey val="0"/>
          <c:showVal val="1"/>
          <c:showCatName val="0"/>
          <c:showSerName val="0"/>
          <c:showPercent val="0"/>
          <c:showBubbleSize val="0"/>
        </c:dLbl>
      </c:pivotFmt>
      <c:pivotFmt>
        <c:idx val="21"/>
        <c:dLbl>
          <c:idx val="0"/>
          <c:layout>
            <c:manualLayout>
              <c:x val="-4.2069553805774276E-2"/>
              <c:y val="-0.49121536891221929"/>
            </c:manualLayout>
          </c:layout>
          <c:dLblPos val="r"/>
          <c:showLegendKey val="0"/>
          <c:showVal val="1"/>
          <c:showCatName val="0"/>
          <c:showSerName val="0"/>
          <c:showPercent val="0"/>
          <c:showBubbleSize val="0"/>
        </c:dLbl>
      </c:pivotFmt>
      <c:pivotFmt>
        <c:idx val="22"/>
        <c:dLbl>
          <c:idx val="0"/>
          <c:layout>
            <c:manualLayout>
              <c:x val="-5.4652887139107612E-2"/>
              <c:y val="-0.38010425780110818"/>
            </c:manualLayout>
          </c:layout>
          <c:dLblPos val="r"/>
          <c:showLegendKey val="0"/>
          <c:showVal val="1"/>
          <c:showCatName val="0"/>
          <c:showSerName val="0"/>
          <c:showPercent val="0"/>
          <c:showBubbleSize val="0"/>
        </c:dLbl>
      </c:pivotFmt>
      <c:pivotFmt>
        <c:idx val="23"/>
        <c:dLbl>
          <c:idx val="0"/>
          <c:layout>
            <c:manualLayout>
              <c:x val="-4.9111111111111112E-2"/>
              <c:y val="-0.26899314668999708"/>
            </c:manualLayout>
          </c:layout>
          <c:dLblPos val="r"/>
          <c:showLegendKey val="0"/>
          <c:showVal val="1"/>
          <c:showCatName val="0"/>
          <c:showSerName val="0"/>
          <c:showPercent val="0"/>
          <c:showBubbleSize val="0"/>
        </c:dLbl>
      </c:pivotFmt>
      <c:pivotFmt>
        <c:idx val="24"/>
        <c:dLbl>
          <c:idx val="0"/>
          <c:layout>
            <c:manualLayout>
              <c:x val="-3.5208661417322831E-2"/>
              <c:y val="-0.38010425780110818"/>
            </c:manualLayout>
          </c:layout>
          <c:dLblPos val="r"/>
          <c:showLegendKey val="0"/>
          <c:showVal val="1"/>
          <c:showCatName val="0"/>
          <c:showSerName val="0"/>
          <c:showPercent val="0"/>
          <c:showBubbleSize val="0"/>
        </c:dLbl>
      </c:pivotFmt>
      <c:pivotFmt>
        <c:idx val="25"/>
        <c:dLbl>
          <c:idx val="0"/>
          <c:layout>
            <c:manualLayout>
              <c:x val="-2.9472222222222323E-2"/>
              <c:y val="-0.26899314668999708"/>
            </c:manualLayout>
          </c:layout>
          <c:dLblPos val="r"/>
          <c:showLegendKey val="0"/>
          <c:showVal val="1"/>
          <c:showCatName val="0"/>
          <c:showSerName val="0"/>
          <c:showPercent val="0"/>
          <c:showBubbleSize val="0"/>
        </c:dLbl>
      </c:pivotFmt>
      <c:pivotFmt>
        <c:idx val="26"/>
        <c:spPr>
          <a:ln>
            <a:solidFill>
              <a:srgbClr val="CF5C4A"/>
            </a:solidFill>
          </a:ln>
        </c:spPr>
        <c:marker>
          <c:symbol val="none"/>
        </c:marker>
        <c:dLbl>
          <c:idx val="0"/>
          <c:layout/>
          <c:spPr/>
          <c:txPr>
            <a:bodyPr/>
            <a:lstStyle/>
            <a:p>
              <a:pPr>
                <a:defRPr sz="800">
                  <a:latin typeface="Cambria" panose="02040503050406030204" pitchFamily="18" charset="0"/>
                  <a:ea typeface="Cambria" panose="02040503050406030204" pitchFamily="18" charset="0"/>
                </a:defRPr>
              </a:pPr>
              <a:endParaRPr lang="en-US"/>
            </a:p>
          </c:txPr>
          <c:dLblPos val="t"/>
          <c:showLegendKey val="0"/>
          <c:showVal val="1"/>
          <c:showCatName val="0"/>
          <c:showSerName val="0"/>
          <c:showPercent val="0"/>
          <c:showBubbleSize val="0"/>
        </c:dLbl>
      </c:pivotFmt>
      <c:pivotFmt>
        <c:idx val="27"/>
        <c:spPr>
          <a:ln>
            <a:noFill/>
          </a:ln>
        </c:spPr>
        <c:marker>
          <c:symbol val="none"/>
        </c:marker>
        <c:dLbl>
          <c:idx val="0"/>
          <c:spPr/>
          <c:txPr>
            <a:bodyPr/>
            <a:lstStyle/>
            <a:p>
              <a:pPr>
                <a:defRPr sz="800">
                  <a:latin typeface="Cambria" panose="02040503050406030204" pitchFamily="18" charset="0"/>
                  <a:ea typeface="Cambria" panose="02040503050406030204" pitchFamily="18" charset="0"/>
                </a:defRPr>
              </a:pPr>
              <a:endParaRPr lang="en-US"/>
            </a:p>
          </c:txPr>
          <c:dLblPos val="t"/>
          <c:showLegendKey val="0"/>
          <c:showVal val="1"/>
          <c:showCatName val="0"/>
          <c:showSerName val="0"/>
          <c:showPercent val="0"/>
          <c:showBubbleSize val="0"/>
        </c:dLbl>
      </c:pivotFmt>
      <c:pivotFmt>
        <c:idx val="28"/>
        <c:dLbl>
          <c:idx val="0"/>
          <c:layout>
            <c:manualLayout>
              <c:x val="-4.3361111111111114E-2"/>
              <c:y val="-0.43565981335666382"/>
            </c:manualLayout>
          </c:layout>
          <c:dLblPos val="r"/>
          <c:showLegendKey val="0"/>
          <c:showVal val="1"/>
          <c:showCatName val="0"/>
          <c:showSerName val="0"/>
          <c:showPercent val="0"/>
          <c:showBubbleSize val="0"/>
        </c:dLbl>
      </c:pivotFmt>
      <c:pivotFmt>
        <c:idx val="29"/>
        <c:dLbl>
          <c:idx val="0"/>
          <c:layout>
            <c:manualLayout>
              <c:x val="-5.1888934779828824E-2"/>
              <c:y val="-0.49781755047035481"/>
            </c:manualLayout>
          </c:layout>
          <c:dLblPos val="r"/>
          <c:showLegendKey val="0"/>
          <c:showVal val="1"/>
          <c:showCatName val="0"/>
          <c:showSerName val="0"/>
          <c:showPercent val="0"/>
          <c:showBubbleSize val="0"/>
        </c:dLbl>
      </c:pivotFmt>
      <c:pivotFmt>
        <c:idx val="30"/>
        <c:dLbl>
          <c:idx val="0"/>
          <c:layout>
            <c:manualLayout>
              <c:x val="-3.7986220472440942E-2"/>
              <c:y val="-0.37547462817147859"/>
            </c:manualLayout>
          </c:layout>
          <c:dLblPos val="r"/>
          <c:showLegendKey val="0"/>
          <c:showVal val="1"/>
          <c:showCatName val="0"/>
          <c:showSerName val="0"/>
          <c:showPercent val="0"/>
          <c:showBubbleSize val="0"/>
        </c:dLbl>
      </c:pivotFmt>
      <c:pivotFmt>
        <c:idx val="31"/>
        <c:dLbl>
          <c:idx val="0"/>
          <c:layout>
            <c:manualLayout>
              <c:x val="-3.2250218722659721E-2"/>
              <c:y val="-0.26899314668999708"/>
            </c:manualLayout>
          </c:layout>
          <c:dLblPos val="r"/>
          <c:showLegendKey val="0"/>
          <c:showVal val="1"/>
          <c:showCatName val="0"/>
          <c:showSerName val="0"/>
          <c:showPercent val="0"/>
          <c:showBubbleSize val="0"/>
        </c:dLbl>
      </c:pivotFmt>
      <c:pivotFmt>
        <c:idx val="32"/>
        <c:dLbl>
          <c:idx val="0"/>
          <c:layout>
            <c:manualLayout>
              <c:x val="-4.9111111111111057E-2"/>
              <c:y val="-0.26899314668999708"/>
            </c:manualLayout>
          </c:layout>
          <c:dLblPos val="r"/>
          <c:showLegendKey val="0"/>
          <c:showVal val="1"/>
          <c:showCatName val="0"/>
          <c:showSerName val="0"/>
          <c:showPercent val="0"/>
          <c:showBubbleSize val="0"/>
        </c:dLbl>
      </c:pivotFmt>
      <c:pivotFmt>
        <c:idx val="33"/>
        <c:dLbl>
          <c:idx val="0"/>
          <c:layout>
            <c:manualLayout>
              <c:x val="-3.5027777777777776E-2"/>
              <c:y val="-0.42177092446777492"/>
            </c:manualLayout>
          </c:layout>
          <c:dLblPos val="r"/>
          <c:showLegendKey val="0"/>
          <c:showVal val="1"/>
          <c:showCatName val="0"/>
          <c:showSerName val="0"/>
          <c:showPercent val="0"/>
          <c:showBubbleSize val="0"/>
        </c:dLbl>
      </c:pivotFmt>
      <c:pivotFmt>
        <c:idx val="34"/>
        <c:dLbl>
          <c:idx val="0"/>
          <c:layout>
            <c:manualLayout>
              <c:x val="-4.2069553805774276E-2"/>
              <c:y val="-0.49121536891221929"/>
            </c:manualLayout>
          </c:layout>
          <c:dLblPos val="r"/>
          <c:showLegendKey val="0"/>
          <c:showVal val="1"/>
          <c:showCatName val="0"/>
          <c:showSerName val="0"/>
          <c:showPercent val="0"/>
          <c:showBubbleSize val="0"/>
        </c:dLbl>
      </c:pivotFmt>
      <c:pivotFmt>
        <c:idx val="35"/>
        <c:dLbl>
          <c:idx val="0"/>
          <c:layout>
            <c:manualLayout>
              <c:x val="-5.4652887139107612E-2"/>
              <c:y val="-0.38010425780110818"/>
            </c:manualLayout>
          </c:layout>
          <c:dLblPos val="r"/>
          <c:showLegendKey val="0"/>
          <c:showVal val="1"/>
          <c:showCatName val="0"/>
          <c:showSerName val="0"/>
          <c:showPercent val="0"/>
          <c:showBubbleSize val="0"/>
        </c:dLbl>
      </c:pivotFmt>
      <c:pivotFmt>
        <c:idx val="36"/>
        <c:dLbl>
          <c:idx val="0"/>
          <c:layout>
            <c:manualLayout>
              <c:x val="-4.9111111111111112E-2"/>
              <c:y val="-0.26899314668999708"/>
            </c:manualLayout>
          </c:layout>
          <c:dLblPos val="r"/>
          <c:showLegendKey val="0"/>
          <c:showVal val="1"/>
          <c:showCatName val="0"/>
          <c:showSerName val="0"/>
          <c:showPercent val="0"/>
          <c:showBubbleSize val="0"/>
        </c:dLbl>
      </c:pivotFmt>
      <c:pivotFmt>
        <c:idx val="37"/>
        <c:dLbl>
          <c:idx val="0"/>
          <c:layout>
            <c:manualLayout>
              <c:x val="-3.5208661417322831E-2"/>
              <c:y val="-0.38010425780110818"/>
            </c:manualLayout>
          </c:layout>
          <c:dLblPos val="r"/>
          <c:showLegendKey val="0"/>
          <c:showVal val="1"/>
          <c:showCatName val="0"/>
          <c:showSerName val="0"/>
          <c:showPercent val="0"/>
          <c:showBubbleSize val="0"/>
        </c:dLbl>
      </c:pivotFmt>
      <c:pivotFmt>
        <c:idx val="38"/>
        <c:dLbl>
          <c:idx val="0"/>
          <c:layout>
            <c:manualLayout>
              <c:x val="-2.9472222222222323E-2"/>
              <c:y val="-0.26899314668999708"/>
            </c:manualLayout>
          </c:layout>
          <c:dLblPos val="r"/>
          <c:showLegendKey val="0"/>
          <c:showVal val="1"/>
          <c:showCatName val="0"/>
          <c:showSerName val="0"/>
          <c:showPercent val="0"/>
          <c:showBubbleSize val="0"/>
        </c:dLbl>
      </c:pivotFmt>
      <c:pivotFmt>
        <c:idx val="39"/>
        <c:dLbl>
          <c:idx val="0"/>
          <c:layout>
            <c:manualLayout>
              <c:x val="-3.1953392536145417E-2"/>
              <c:y val="-6.1686032245604719E-2"/>
            </c:manualLayout>
          </c:layout>
          <c:dLblPos val="r"/>
          <c:showLegendKey val="0"/>
          <c:showVal val="1"/>
          <c:showCatName val="0"/>
          <c:showSerName val="0"/>
          <c:showPercent val="0"/>
          <c:showBubbleSize val="0"/>
        </c:dLbl>
      </c:pivotFmt>
      <c:pivotFmt>
        <c:idx val="40"/>
        <c:dLbl>
          <c:idx val="0"/>
          <c:layout>
            <c:manualLayout>
              <c:x val="-3.1953392536145417E-2"/>
              <c:y val="-9.1177547436057216E-2"/>
            </c:manualLayout>
          </c:layout>
          <c:dLblPos val="r"/>
          <c:showLegendKey val="0"/>
          <c:showVal val="1"/>
          <c:showCatName val="0"/>
          <c:showSerName val="0"/>
          <c:showPercent val="0"/>
          <c:showBubbleSize val="0"/>
        </c:dLbl>
      </c:pivotFmt>
      <c:pivotFmt>
        <c:idx val="41"/>
        <c:dLbl>
          <c:idx val="0"/>
          <c:layout>
            <c:manualLayout>
              <c:x val="-3.1953392536145417E-2"/>
              <c:y val="-5.1855527182120553E-2"/>
            </c:manualLayout>
          </c:layout>
          <c:dLblPos val="r"/>
          <c:showLegendKey val="0"/>
          <c:showVal val="1"/>
          <c:showCatName val="0"/>
          <c:showSerName val="0"/>
          <c:showPercent val="0"/>
          <c:showBubbleSize val="0"/>
        </c:dLbl>
      </c:pivotFmt>
      <c:pivotFmt>
        <c:idx val="42"/>
        <c:dLbl>
          <c:idx val="0"/>
          <c:layout>
            <c:manualLayout>
              <c:x val="-3.1953602509942787E-2"/>
              <c:y val="-7.1516537309088885E-2"/>
            </c:manualLayout>
          </c:layout>
          <c:dLblPos val="r"/>
          <c:showLegendKey val="0"/>
          <c:showVal val="1"/>
          <c:showCatName val="0"/>
          <c:showSerName val="0"/>
          <c:showPercent val="0"/>
          <c:showBubbleSize val="0"/>
        </c:dLbl>
      </c:pivotFmt>
      <c:pivotFmt>
        <c:idx val="43"/>
        <c:dLbl>
          <c:idx val="0"/>
          <c:layout>
            <c:manualLayout>
              <c:x val="-2.1286723629758145E-2"/>
              <c:y val="-0.10100805249954137"/>
            </c:manualLayout>
          </c:layout>
          <c:dLblPos val="r"/>
          <c:showLegendKey val="0"/>
          <c:showVal val="1"/>
          <c:showCatName val="0"/>
          <c:showSerName val="0"/>
          <c:showPercent val="0"/>
          <c:showBubbleSize val="0"/>
        </c:dLbl>
      </c:pivotFmt>
      <c:pivotFmt>
        <c:idx val="44"/>
        <c:dLbl>
          <c:idx val="0"/>
          <c:layout>
            <c:manualLayout>
              <c:x val="-2.6620058082951828E-2"/>
              <c:y val="-6.1686032245604719E-2"/>
            </c:manualLayout>
          </c:layout>
          <c:dLblPos val="r"/>
          <c:showLegendKey val="0"/>
          <c:showVal val="1"/>
          <c:showCatName val="0"/>
          <c:showSerName val="0"/>
          <c:showPercent val="0"/>
          <c:showBubbleSize val="0"/>
        </c:dLbl>
      </c:pivotFmt>
      <c:pivotFmt>
        <c:idx val="45"/>
        <c:dLbl>
          <c:idx val="0"/>
          <c:layout>
            <c:manualLayout>
              <c:x val="-3.0920111479288526E-2"/>
              <c:y val="-8.5402319225139467E-2"/>
            </c:manualLayout>
          </c:layout>
          <c:dLblPos val="r"/>
          <c:showLegendKey val="0"/>
          <c:showVal val="1"/>
          <c:showCatName val="0"/>
          <c:showSerName val="0"/>
          <c:showPercent val="0"/>
          <c:showBubbleSize val="0"/>
        </c:dLbl>
      </c:pivotFmt>
    </c:pivotFmts>
    <c:plotArea>
      <c:layout/>
      <c:lineChart>
        <c:grouping val="standard"/>
        <c:varyColors val="0"/>
        <c:ser>
          <c:idx val="0"/>
          <c:order val="0"/>
          <c:tx>
            <c:strRef>
              <c:f>PivotTables!$BF$5</c:f>
              <c:strCache>
                <c:ptCount val="1"/>
                <c:pt idx="0">
                  <c:v>Count of Month</c:v>
                </c:pt>
              </c:strCache>
            </c:strRef>
          </c:tx>
          <c:spPr>
            <a:ln>
              <a:solidFill>
                <a:srgbClr val="CF5C4A"/>
              </a:solidFill>
            </a:ln>
          </c:spPr>
          <c:marker>
            <c:symbol val="none"/>
          </c:marker>
          <c:dLbls>
            <c:dLbl>
              <c:idx val="2"/>
              <c:layout>
                <c:manualLayout>
                  <c:x val="-3.0920111479288526E-2"/>
                  <c:y val="-8.5402319225139467E-2"/>
                </c:manualLayout>
              </c:layout>
              <c:dLblPos val="r"/>
              <c:showLegendKey val="0"/>
              <c:showVal val="1"/>
              <c:showCatName val="0"/>
              <c:showSerName val="0"/>
              <c:showPercent val="0"/>
              <c:showBubbleSize val="0"/>
            </c:dLbl>
            <c:dLbl>
              <c:idx val="3"/>
              <c:layout>
                <c:manualLayout>
                  <c:x val="-3.1953392536145417E-2"/>
                  <c:y val="-9.1177547436057216E-2"/>
                </c:manualLayout>
              </c:layout>
              <c:dLblPos val="r"/>
              <c:showLegendKey val="0"/>
              <c:showVal val="1"/>
              <c:showCatName val="0"/>
              <c:showSerName val="0"/>
              <c:showPercent val="0"/>
              <c:showBubbleSize val="0"/>
            </c:dLbl>
            <c:dLbl>
              <c:idx val="4"/>
              <c:layout>
                <c:manualLayout>
                  <c:x val="-3.1953392536145417E-2"/>
                  <c:y val="-6.1686032245604719E-2"/>
                </c:manualLayout>
              </c:layout>
              <c:dLblPos val="r"/>
              <c:showLegendKey val="0"/>
              <c:showVal val="1"/>
              <c:showCatName val="0"/>
              <c:showSerName val="0"/>
              <c:showPercent val="0"/>
              <c:showBubbleSize val="0"/>
            </c:dLbl>
            <c:dLbl>
              <c:idx val="5"/>
              <c:layout>
                <c:manualLayout>
                  <c:x val="-3.1953392536145417E-2"/>
                  <c:y val="-5.1855527182120553E-2"/>
                </c:manualLayout>
              </c:layout>
              <c:dLblPos val="r"/>
              <c:showLegendKey val="0"/>
              <c:showVal val="1"/>
              <c:showCatName val="0"/>
              <c:showSerName val="0"/>
              <c:showPercent val="0"/>
              <c:showBubbleSize val="0"/>
            </c:dLbl>
            <c:dLbl>
              <c:idx val="9"/>
              <c:layout>
                <c:manualLayout>
                  <c:x val="-3.1953602509942787E-2"/>
                  <c:y val="-7.1516537309088885E-2"/>
                </c:manualLayout>
              </c:layout>
              <c:dLblPos val="r"/>
              <c:showLegendKey val="0"/>
              <c:showVal val="1"/>
              <c:showCatName val="0"/>
              <c:showSerName val="0"/>
              <c:showPercent val="0"/>
              <c:showBubbleSize val="0"/>
            </c:dLbl>
            <c:dLbl>
              <c:idx val="10"/>
              <c:layout>
                <c:manualLayout>
                  <c:x val="-2.1286723629758145E-2"/>
                  <c:y val="-0.10100805249954137"/>
                </c:manualLayout>
              </c:layout>
              <c:dLblPos val="r"/>
              <c:showLegendKey val="0"/>
              <c:showVal val="1"/>
              <c:showCatName val="0"/>
              <c:showSerName val="0"/>
              <c:showPercent val="0"/>
              <c:showBubbleSize val="0"/>
            </c:dLbl>
            <c:dLbl>
              <c:idx val="11"/>
              <c:layout>
                <c:manualLayout>
                  <c:x val="-2.6620058082951828E-2"/>
                  <c:y val="-6.1686032245604719E-2"/>
                </c:manualLayout>
              </c:layout>
              <c:dLblPos val="r"/>
              <c:showLegendKey val="0"/>
              <c:showVal val="1"/>
              <c:showCatName val="0"/>
              <c:showSerName val="0"/>
              <c:showPercent val="0"/>
              <c:showBubbleSize val="0"/>
            </c:dLbl>
            <c:spPr/>
            <c:txPr>
              <a:bodyPr/>
              <a:lstStyle/>
              <a:p>
                <a:pPr>
                  <a:defRPr sz="800">
                    <a:latin typeface="Cambria" panose="02040503050406030204" pitchFamily="18" charset="0"/>
                    <a:ea typeface="Cambria" panose="02040503050406030204" pitchFamily="18" charset="0"/>
                  </a:defRPr>
                </a:pPr>
                <a:endParaRPr lang="en-US"/>
              </a:p>
            </c:txPr>
            <c:dLblPos val="t"/>
            <c:showLegendKey val="0"/>
            <c:showVal val="1"/>
            <c:showCatName val="0"/>
            <c:showSerName val="0"/>
            <c:showPercent val="0"/>
            <c:showBubbleSize val="0"/>
            <c:showLeaderLines val="0"/>
          </c:dLbls>
          <c:cat>
            <c:strRef>
              <c:f>PivotTables!$BE$6:$BE$18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PivotTables!$BF$6:$BF$18</c:f>
              <c:numCache>
                <c:formatCode>_(* #,##0_);_(* \(#,##0\);_(* "-"??_);_(@_)</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ser>
        <c:ser>
          <c:idx val="1"/>
          <c:order val="1"/>
          <c:tx>
            <c:strRef>
              <c:f>PivotTables!$BG$5</c:f>
              <c:strCache>
                <c:ptCount val="1"/>
                <c:pt idx="0">
                  <c:v>Count of Month2</c:v>
                </c:pt>
              </c:strCache>
            </c:strRef>
          </c:tx>
          <c:spPr>
            <a:ln>
              <a:noFill/>
            </a:ln>
          </c:spPr>
          <c:marker>
            <c:symbol val="none"/>
          </c:marker>
          <c:dLbls>
            <c:dLbl>
              <c:idx val="1"/>
              <c:layout>
                <c:manualLayout>
                  <c:x val="-4.3361111111111114E-2"/>
                  <c:y val="-0.43565981335666382"/>
                </c:manualLayout>
              </c:layout>
              <c:dLblPos val="r"/>
              <c:showLegendKey val="0"/>
              <c:showVal val="1"/>
              <c:showCatName val="0"/>
              <c:showSerName val="0"/>
              <c:showPercent val="0"/>
              <c:showBubbleSize val="0"/>
            </c:dLbl>
            <c:dLbl>
              <c:idx val="2"/>
              <c:layout>
                <c:manualLayout>
                  <c:x val="-5.1888934779828824E-2"/>
                  <c:y val="-0.49781755047035481"/>
                </c:manualLayout>
              </c:layout>
              <c:dLblPos val="r"/>
              <c:showLegendKey val="0"/>
              <c:showVal val="1"/>
              <c:showCatName val="0"/>
              <c:showSerName val="0"/>
              <c:showPercent val="0"/>
              <c:showBubbleSize val="0"/>
            </c:dLbl>
            <c:dLbl>
              <c:idx val="3"/>
              <c:layout>
                <c:manualLayout>
                  <c:x val="-3.7986220472440942E-2"/>
                  <c:y val="-0.37547462817147859"/>
                </c:manualLayout>
              </c:layout>
              <c:dLblPos val="r"/>
              <c:showLegendKey val="0"/>
              <c:showVal val="1"/>
              <c:showCatName val="0"/>
              <c:showSerName val="0"/>
              <c:showPercent val="0"/>
              <c:showBubbleSize val="0"/>
            </c:dLbl>
            <c:dLbl>
              <c:idx val="4"/>
              <c:layout>
                <c:manualLayout>
                  <c:x val="-3.2250218722659721E-2"/>
                  <c:y val="-0.26899314668999708"/>
                </c:manualLayout>
              </c:layout>
              <c:dLblPos val="r"/>
              <c:showLegendKey val="0"/>
              <c:showVal val="1"/>
              <c:showCatName val="0"/>
              <c:showSerName val="0"/>
              <c:showPercent val="0"/>
              <c:showBubbleSize val="0"/>
            </c:dLbl>
            <c:dLbl>
              <c:idx val="5"/>
              <c:layout>
                <c:manualLayout>
                  <c:x val="-4.9111111111111057E-2"/>
                  <c:y val="-0.26899314668999708"/>
                </c:manualLayout>
              </c:layout>
              <c:dLblPos val="r"/>
              <c:showLegendKey val="0"/>
              <c:showVal val="1"/>
              <c:showCatName val="0"/>
              <c:showSerName val="0"/>
              <c:showPercent val="0"/>
              <c:showBubbleSize val="0"/>
            </c:dLbl>
            <c:dLbl>
              <c:idx val="6"/>
              <c:layout>
                <c:manualLayout>
                  <c:x val="-3.5027777777777776E-2"/>
                  <c:y val="-0.42177092446777492"/>
                </c:manualLayout>
              </c:layout>
              <c:dLblPos val="r"/>
              <c:showLegendKey val="0"/>
              <c:showVal val="1"/>
              <c:showCatName val="0"/>
              <c:showSerName val="0"/>
              <c:showPercent val="0"/>
              <c:showBubbleSize val="0"/>
            </c:dLbl>
            <c:dLbl>
              <c:idx val="7"/>
              <c:layout>
                <c:manualLayout>
                  <c:x val="-4.2069553805774276E-2"/>
                  <c:y val="-0.49121536891221929"/>
                </c:manualLayout>
              </c:layout>
              <c:dLblPos val="r"/>
              <c:showLegendKey val="0"/>
              <c:showVal val="1"/>
              <c:showCatName val="0"/>
              <c:showSerName val="0"/>
              <c:showPercent val="0"/>
              <c:showBubbleSize val="0"/>
            </c:dLbl>
            <c:dLbl>
              <c:idx val="8"/>
              <c:layout>
                <c:manualLayout>
                  <c:x val="-5.4652887139107612E-2"/>
                  <c:y val="-0.38010425780110818"/>
                </c:manualLayout>
              </c:layout>
              <c:dLblPos val="r"/>
              <c:showLegendKey val="0"/>
              <c:showVal val="1"/>
              <c:showCatName val="0"/>
              <c:showSerName val="0"/>
              <c:showPercent val="0"/>
              <c:showBubbleSize val="0"/>
            </c:dLbl>
            <c:dLbl>
              <c:idx val="9"/>
              <c:layout>
                <c:manualLayout>
                  <c:x val="-4.9111111111111112E-2"/>
                  <c:y val="-0.26899314668999708"/>
                </c:manualLayout>
              </c:layout>
              <c:dLblPos val="r"/>
              <c:showLegendKey val="0"/>
              <c:showVal val="1"/>
              <c:showCatName val="0"/>
              <c:showSerName val="0"/>
              <c:showPercent val="0"/>
              <c:showBubbleSize val="0"/>
            </c:dLbl>
            <c:dLbl>
              <c:idx val="10"/>
              <c:layout>
                <c:manualLayout>
                  <c:x val="-3.5208661417322831E-2"/>
                  <c:y val="-0.38010425780110818"/>
                </c:manualLayout>
              </c:layout>
              <c:dLblPos val="r"/>
              <c:showLegendKey val="0"/>
              <c:showVal val="1"/>
              <c:showCatName val="0"/>
              <c:showSerName val="0"/>
              <c:showPercent val="0"/>
              <c:showBubbleSize val="0"/>
            </c:dLbl>
            <c:dLbl>
              <c:idx val="11"/>
              <c:layout>
                <c:manualLayout>
                  <c:x val="-2.9472222222222323E-2"/>
                  <c:y val="-0.26899314668999708"/>
                </c:manualLayout>
              </c:layout>
              <c:dLblPos val="r"/>
              <c:showLegendKey val="0"/>
              <c:showVal val="1"/>
              <c:showCatName val="0"/>
              <c:showSerName val="0"/>
              <c:showPercent val="0"/>
              <c:showBubbleSize val="0"/>
            </c:dLbl>
            <c:spPr/>
            <c:txPr>
              <a:bodyPr/>
              <a:lstStyle/>
              <a:p>
                <a:pPr>
                  <a:defRPr sz="800">
                    <a:latin typeface="Cambria" panose="02040503050406030204" pitchFamily="18" charset="0"/>
                    <a:ea typeface="Cambria" panose="02040503050406030204" pitchFamily="18" charset="0"/>
                  </a:defRPr>
                </a:pPr>
                <a:endParaRPr lang="en-US"/>
              </a:p>
            </c:txPr>
            <c:dLblPos val="t"/>
            <c:showLegendKey val="0"/>
            <c:showVal val="1"/>
            <c:showCatName val="0"/>
            <c:showSerName val="0"/>
            <c:showPercent val="0"/>
            <c:showBubbleSize val="0"/>
            <c:showLeaderLines val="0"/>
          </c:dLbls>
          <c:cat>
            <c:strRef>
              <c:f>PivotTables!$BE$6:$BE$18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PivotTables!$BG$6:$BG$18</c:f>
              <c:numCache>
                <c:formatCode>0%</c:formatCode>
                <c:ptCount val="12"/>
                <c:pt idx="1">
                  <c:v>0</c:v>
                </c:pt>
                <c:pt idx="2">
                  <c:v>1</c:v>
                </c:pt>
                <c:pt idx="3">
                  <c:v>-0.75</c:v>
                </c:pt>
                <c:pt idx="4">
                  <c:v>0</c:v>
                </c:pt>
                <c:pt idx="5">
                  <c:v>1</c:v>
                </c:pt>
                <c:pt idx="6">
                  <c:v>0</c:v>
                </c:pt>
                <c:pt idx="7">
                  <c:v>0.5</c:v>
                </c:pt>
                <c:pt idx="8">
                  <c:v>-0.66666666666666663</c:v>
                </c:pt>
                <c:pt idx="9">
                  <c:v>3</c:v>
                </c:pt>
                <c:pt idx="10">
                  <c:v>-0.75</c:v>
                </c:pt>
                <c:pt idx="11">
                  <c:v>0</c:v>
                </c:pt>
              </c:numCache>
            </c:numRef>
          </c:val>
          <c:smooth val="0"/>
        </c:ser>
        <c:dLbls>
          <c:dLblPos val="t"/>
          <c:showLegendKey val="0"/>
          <c:showVal val="1"/>
          <c:showCatName val="0"/>
          <c:showSerName val="0"/>
          <c:showPercent val="0"/>
          <c:showBubbleSize val="0"/>
        </c:dLbls>
        <c:marker val="1"/>
        <c:smooth val="0"/>
        <c:axId val="197894528"/>
        <c:axId val="197896064"/>
      </c:lineChart>
      <c:catAx>
        <c:axId val="197894528"/>
        <c:scaling>
          <c:orientation val="minMax"/>
        </c:scaling>
        <c:delete val="0"/>
        <c:axPos val="b"/>
        <c:majorTickMark val="out"/>
        <c:minorTickMark val="none"/>
        <c:tickLblPos val="nextTo"/>
        <c:spPr>
          <a:noFill/>
          <a:ln>
            <a:noFill/>
          </a:ln>
        </c:spPr>
        <c:txPr>
          <a:bodyPr/>
          <a:lstStyle/>
          <a:p>
            <a:pPr algn="ctr">
              <a:defRPr lang="en-US" sz="900" b="0" i="0" u="none" strike="noStrike" kern="1200" baseline="0">
                <a:solidFill>
                  <a:sysClr val="windowText" lastClr="000000">
                    <a:lumMod val="50000"/>
                    <a:lumOff val="50000"/>
                  </a:sysClr>
                </a:solidFill>
                <a:latin typeface="Cambria" panose="02040503050406030204" pitchFamily="18" charset="0"/>
                <a:ea typeface="Cambria" panose="02040503050406030204" pitchFamily="18" charset="0"/>
                <a:cs typeface="+mn-cs"/>
              </a:defRPr>
            </a:pPr>
            <a:endParaRPr lang="en-US"/>
          </a:p>
        </c:txPr>
        <c:crossAx val="197896064"/>
        <c:crosses val="autoZero"/>
        <c:auto val="1"/>
        <c:lblAlgn val="ctr"/>
        <c:lblOffset val="100"/>
        <c:noMultiLvlLbl val="0"/>
      </c:catAx>
      <c:valAx>
        <c:axId val="197896064"/>
        <c:scaling>
          <c:orientation val="minMax"/>
        </c:scaling>
        <c:delete val="1"/>
        <c:axPos val="l"/>
        <c:numFmt formatCode="_(* #,##0_);_(* \(#,##0\);_(* &quot;-&quot;??_);_(@_)" sourceLinked="1"/>
        <c:majorTickMark val="out"/>
        <c:minorTickMark val="none"/>
        <c:tickLblPos val="nextTo"/>
        <c:crossAx val="19789452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[Puma_userSpecific.xlsx]PivotTables!PT15Month</c:name>
    <c:fmtId val="16"/>
  </c:pivotSource>
  <c:chart>
    <c:autoTitleDeleted val="1"/>
    <c:pivotFmts>
      <c:pivotFmt>
        <c:idx val="0"/>
        <c:spPr>
          <a:ln w="12700">
            <a:solidFill>
              <a:srgbClr val="ECCD59"/>
            </a:solidFill>
          </a:ln>
        </c:spPr>
        <c:marker>
          <c:symbol val="none"/>
        </c:marker>
      </c:pivotFmt>
      <c:pivotFmt>
        <c:idx val="1"/>
        <c:spPr>
          <a:ln w="12700">
            <a:solidFill>
              <a:srgbClr val="ECCD59"/>
            </a:solidFill>
          </a:ln>
        </c:spPr>
        <c:marker>
          <c:symbol val="none"/>
        </c:marker>
      </c:pivotFmt>
      <c:pivotFmt>
        <c:idx val="2"/>
        <c:spPr>
          <a:ln w="12700">
            <a:solidFill>
              <a:srgbClr val="ECCD59"/>
            </a:solidFill>
          </a:ln>
        </c:spPr>
        <c:marker>
          <c:symbol val="none"/>
        </c:marker>
      </c:pivotFmt>
    </c:pivotFmts>
    <c:plotArea>
      <c:layout>
        <c:manualLayout>
          <c:layoutTarget val="inner"/>
          <c:xMode val="edge"/>
          <c:yMode val="edge"/>
          <c:x val="0.15076775514617166"/>
          <c:y val="0.34182218676765697"/>
          <c:w val="0.81640271545246479"/>
          <c:h val="0.5238905438490753"/>
        </c:manualLayout>
      </c:layout>
      <c:lineChart>
        <c:grouping val="standard"/>
        <c:varyColors val="0"/>
        <c:ser>
          <c:idx val="0"/>
          <c:order val="0"/>
          <c:tx>
            <c:strRef>
              <c:f>PivotTables!$BY$5</c:f>
              <c:strCache>
                <c:ptCount val="1"/>
                <c:pt idx="0">
                  <c:v>Total</c:v>
                </c:pt>
              </c:strCache>
            </c:strRef>
          </c:tx>
          <c:spPr>
            <a:ln w="12700">
              <a:solidFill>
                <a:srgbClr val="ECCD59"/>
              </a:solidFill>
            </a:ln>
          </c:spPr>
          <c:marker>
            <c:symbol val="none"/>
          </c:marker>
          <c:cat>
            <c:strRef>
              <c:f>PivotTables!$BX$6:$BX$18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PivotTables!$BY$6:$BY$18</c:f>
              <c:numCache>
                <c:formatCode>_(* #,##0_);_(* \(#,##0\);_(* "-"??_);_(@_)</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0"/>
        </c:ser>
        <c:dLbls>
          <c:showLegendKey val="0"/>
          <c:showVal val="0"/>
          <c:showCatName val="0"/>
          <c:showSerName val="0"/>
          <c:showPercent val="0"/>
          <c:showBubbleSize val="0"/>
        </c:dLbls>
        <c:marker val="1"/>
        <c:smooth val="0"/>
        <c:axId val="197628288"/>
        <c:axId val="197629824"/>
      </c:lineChart>
      <c:catAx>
        <c:axId val="197628288"/>
        <c:scaling>
          <c:orientation val="minMax"/>
        </c:scaling>
        <c:delete val="1"/>
        <c:axPos val="b"/>
        <c:majorTickMark val="out"/>
        <c:minorTickMark val="none"/>
        <c:tickLblPos val="nextTo"/>
        <c:crossAx val="197629824"/>
        <c:crosses val="autoZero"/>
        <c:auto val="1"/>
        <c:lblAlgn val="ctr"/>
        <c:lblOffset val="100"/>
        <c:noMultiLvlLbl val="0"/>
      </c:catAx>
      <c:valAx>
        <c:axId val="197629824"/>
        <c:scaling>
          <c:orientation val="minMax"/>
        </c:scaling>
        <c:delete val="1"/>
        <c:axPos val="l"/>
        <c:numFmt formatCode="_(* #,##0_);_(* \(#,##0\);_(* &quot;-&quot;??_);_(@_)" sourceLinked="1"/>
        <c:majorTickMark val="out"/>
        <c:minorTickMark val="none"/>
        <c:tickLblPos val="nextTo"/>
        <c:crossAx val="1976282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[Puma_userSpecific.xlsx]PivotTables!PT16Month</c:name>
    <c:fmtId val="16"/>
  </c:pivotSource>
  <c:chart>
    <c:autoTitleDeleted val="1"/>
    <c:pivotFmts>
      <c:pivotFmt>
        <c:idx val="0"/>
        <c:spPr>
          <a:ln w="12700">
            <a:solidFill>
              <a:srgbClr val="ECCD59"/>
            </a:solidFill>
          </a:ln>
        </c:spPr>
        <c:marker>
          <c:symbol val="none"/>
        </c:marker>
      </c:pivotFmt>
      <c:pivotFmt>
        <c:idx val="1"/>
        <c:spPr>
          <a:ln w="12700">
            <a:solidFill>
              <a:srgbClr val="ECCD59"/>
            </a:solidFill>
          </a:ln>
        </c:spPr>
        <c:marker>
          <c:symbol val="none"/>
        </c:marker>
      </c:pivotFmt>
      <c:pivotFmt>
        <c:idx val="2"/>
        <c:spPr>
          <a:ln w="12700">
            <a:solidFill>
              <a:srgbClr val="ECCD59"/>
            </a:solidFill>
          </a:ln>
        </c:spPr>
        <c:marker>
          <c:symbol val="none"/>
        </c:marker>
      </c:pivotFmt>
    </c:pivotFmts>
    <c:plotArea>
      <c:layout/>
      <c:lineChart>
        <c:grouping val="standard"/>
        <c:varyColors val="0"/>
        <c:ser>
          <c:idx val="0"/>
          <c:order val="0"/>
          <c:tx>
            <c:strRef>
              <c:f>PivotTables!$CC$5</c:f>
              <c:strCache>
                <c:ptCount val="1"/>
                <c:pt idx="0">
                  <c:v>Total</c:v>
                </c:pt>
              </c:strCache>
            </c:strRef>
          </c:tx>
          <c:spPr>
            <a:ln w="12700">
              <a:solidFill>
                <a:srgbClr val="ECCD59"/>
              </a:solidFill>
            </a:ln>
          </c:spPr>
          <c:marker>
            <c:symbol val="none"/>
          </c:marker>
          <c:cat>
            <c:strRef>
              <c:f>PivotTables!$CB$6:$CB$18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PivotTables!$CC$6:$CC$18</c:f>
              <c:numCache>
                <c:formatCode>_(* #,##0_);_(* \(#,##0\);_(* "-"??_);_(@_)</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0"/>
        </c:ser>
        <c:dLbls>
          <c:showLegendKey val="0"/>
          <c:showVal val="0"/>
          <c:showCatName val="0"/>
          <c:showSerName val="0"/>
          <c:showPercent val="0"/>
          <c:showBubbleSize val="0"/>
        </c:dLbls>
        <c:marker val="1"/>
        <c:smooth val="0"/>
        <c:axId val="197724416"/>
        <c:axId val="197734400"/>
      </c:lineChart>
      <c:catAx>
        <c:axId val="197724416"/>
        <c:scaling>
          <c:orientation val="minMax"/>
        </c:scaling>
        <c:delete val="1"/>
        <c:axPos val="b"/>
        <c:majorTickMark val="out"/>
        <c:minorTickMark val="none"/>
        <c:tickLblPos val="nextTo"/>
        <c:crossAx val="197734400"/>
        <c:crosses val="autoZero"/>
        <c:auto val="1"/>
        <c:lblAlgn val="ctr"/>
        <c:lblOffset val="100"/>
        <c:noMultiLvlLbl val="0"/>
      </c:catAx>
      <c:valAx>
        <c:axId val="197734400"/>
        <c:scaling>
          <c:orientation val="minMax"/>
        </c:scaling>
        <c:delete val="1"/>
        <c:axPos val="l"/>
        <c:numFmt formatCode="_(* #,##0_);_(* \(#,##0\);_(* &quot;-&quot;??_);_(@_)" sourceLinked="1"/>
        <c:majorTickMark val="out"/>
        <c:minorTickMark val="none"/>
        <c:tickLblPos val="nextTo"/>
        <c:crossAx val="19772441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7.xml"/><Relationship Id="rId3" Type="http://schemas.openxmlformats.org/officeDocument/2006/relationships/image" Target="../media/image2.png"/><Relationship Id="rId7" Type="http://schemas.microsoft.com/office/2007/relationships/hdphoto" Target="../media/hdphoto1.wdp"/><Relationship Id="rId12" Type="http://schemas.openxmlformats.org/officeDocument/2006/relationships/chart" Target="../charts/chart3.xml"/><Relationship Id="rId17" Type="http://schemas.microsoft.com/office/2007/relationships/hdphoto" Target="../media/hdphoto3.wdp"/><Relationship Id="rId2" Type="http://schemas.openxmlformats.org/officeDocument/2006/relationships/hyperlink" Target="#Schedule!A1"/><Relationship Id="rId16" Type="http://schemas.openxmlformats.org/officeDocument/2006/relationships/image" Target="../media/image7.png"/><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chart" Target="../charts/chart1.xml"/><Relationship Id="rId19" Type="http://schemas.openxmlformats.org/officeDocument/2006/relationships/chart" Target="../charts/chart8.xml"/><Relationship Id="rId4" Type="http://schemas.openxmlformats.org/officeDocument/2006/relationships/image" Target="../media/image3.png"/><Relationship Id="rId9" Type="http://schemas.microsoft.com/office/2007/relationships/hdphoto" Target="../media/hdphoto2.wdp"/><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467016</xdr:colOff>
      <xdr:row>3</xdr:row>
      <xdr:rowOff>88374</xdr:rowOff>
    </xdr:from>
    <xdr:to>
      <xdr:col>24</xdr:col>
      <xdr:colOff>243095</xdr:colOff>
      <xdr:row>40</xdr:row>
      <xdr:rowOff>185529</xdr:rowOff>
    </xdr:to>
    <xdr:grpSp>
      <xdr:nvGrpSpPr>
        <xdr:cNvPr id="15" name="Group 14"/>
        <xdr:cNvGrpSpPr/>
      </xdr:nvGrpSpPr>
      <xdr:grpSpPr>
        <a:xfrm>
          <a:off x="467016" y="695593"/>
          <a:ext cx="16349579" cy="7586186"/>
          <a:chOff x="423861" y="554280"/>
          <a:chExt cx="16401534" cy="7574857"/>
        </a:xfrm>
      </xdr:grpSpPr>
      <xdr:sp macro="" textlink="">
        <xdr:nvSpPr>
          <xdr:cNvPr id="5" name="Rectangle 4"/>
          <xdr:cNvSpPr/>
        </xdr:nvSpPr>
        <xdr:spPr>
          <a:xfrm>
            <a:off x="2456800" y="554280"/>
            <a:ext cx="10900756" cy="127655"/>
          </a:xfrm>
          <a:prstGeom prst="rect">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2" name="Round Same Side Corner Rectangle 1"/>
          <xdr:cNvSpPr/>
        </xdr:nvSpPr>
        <xdr:spPr>
          <a:xfrm rot="16200000">
            <a:off x="-2347337" y="3325478"/>
            <a:ext cx="7574857" cy="2032462"/>
          </a:xfrm>
          <a:prstGeom prst="round2SameRect">
            <a:avLst>
              <a:gd name="adj1" fmla="val 35133"/>
              <a:gd name="adj2" fmla="val 0"/>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3" name="Round Same Side Corner Rectangle 2"/>
          <xdr:cNvSpPr/>
        </xdr:nvSpPr>
        <xdr:spPr>
          <a:xfrm rot="16200000">
            <a:off x="-2210277" y="3363271"/>
            <a:ext cx="7391347" cy="1941857"/>
          </a:xfrm>
          <a:prstGeom prst="round2SameRect">
            <a:avLst>
              <a:gd name="adj1" fmla="val 35133"/>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6" name="Rectangle 5"/>
          <xdr:cNvSpPr/>
        </xdr:nvSpPr>
        <xdr:spPr>
          <a:xfrm>
            <a:off x="2456800" y="641517"/>
            <a:ext cx="10900755" cy="2582532"/>
          </a:xfrm>
          <a:prstGeom prst="rect">
            <a:avLst/>
          </a:prstGeom>
          <a:gradFill flip="none" rotWithShape="1">
            <a:gsLst>
              <a:gs pos="43000">
                <a:srgbClr val="192C4F"/>
              </a:gs>
              <a:gs pos="99000">
                <a:srgbClr val="8A92A4"/>
              </a:gs>
              <a:gs pos="1000">
                <a:schemeClr val="tx2">
                  <a:lumMod val="75000"/>
                </a:scheme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9" name="Rectangle 8"/>
          <xdr:cNvSpPr/>
        </xdr:nvSpPr>
        <xdr:spPr>
          <a:xfrm>
            <a:off x="2456800" y="3236356"/>
            <a:ext cx="10900755" cy="4767865"/>
          </a:xfrm>
          <a:prstGeom prst="rect">
            <a:avLst/>
          </a:prstGeom>
          <a:gradFill flip="none" rotWithShape="1">
            <a:gsLst>
              <a:gs pos="71000">
                <a:srgbClr val="FCF9F8"/>
              </a:gs>
              <a:gs pos="11000">
                <a:srgbClr val="F6F6F6"/>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10" name="Rectangle 9"/>
          <xdr:cNvSpPr/>
        </xdr:nvSpPr>
        <xdr:spPr>
          <a:xfrm>
            <a:off x="2456800" y="8001482"/>
            <a:ext cx="10900756" cy="127655"/>
          </a:xfrm>
          <a:prstGeom prst="rect">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13" name="Round Same Side Corner Rectangle 12"/>
          <xdr:cNvSpPr/>
        </xdr:nvSpPr>
        <xdr:spPr>
          <a:xfrm rot="5400000" flipH="1">
            <a:off x="11297725" y="2601467"/>
            <a:ext cx="7574857" cy="3480483"/>
          </a:xfrm>
          <a:prstGeom prst="round2SameRect">
            <a:avLst>
              <a:gd name="adj1" fmla="val 24488"/>
              <a:gd name="adj2" fmla="val 0"/>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14" name="Round Same Side Corner Rectangle 13"/>
          <xdr:cNvSpPr/>
        </xdr:nvSpPr>
        <xdr:spPr>
          <a:xfrm rot="5400000" flipH="1">
            <a:off x="11345070" y="2638364"/>
            <a:ext cx="7391347" cy="3391672"/>
          </a:xfrm>
          <a:prstGeom prst="round2SameRect">
            <a:avLst>
              <a:gd name="adj1" fmla="val 21560"/>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grpSp>
    <xdr:clientData/>
  </xdr:twoCellAnchor>
  <xdr:twoCellAnchor editAs="absolute">
    <xdr:from>
      <xdr:col>1</xdr:col>
      <xdr:colOff>310574</xdr:colOff>
      <xdr:row>5</xdr:row>
      <xdr:rowOff>182418</xdr:rowOff>
    </xdr:from>
    <xdr:to>
      <xdr:col>2</xdr:col>
      <xdr:colOff>584777</xdr:colOff>
      <xdr:row>8</xdr:row>
      <xdr:rowOff>156441</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374" y="1182543"/>
          <a:ext cx="960003" cy="574098"/>
        </a:xfrm>
        <a:prstGeom prst="rect">
          <a:avLst/>
        </a:prstGeom>
      </xdr:spPr>
    </xdr:pic>
    <xdr:clientData/>
  </xdr:twoCellAnchor>
  <xdr:twoCellAnchor editAs="absolute">
    <xdr:from>
      <xdr:col>1</xdr:col>
      <xdr:colOff>190500</xdr:colOff>
      <xdr:row>13</xdr:row>
      <xdr:rowOff>104775</xdr:rowOff>
    </xdr:from>
    <xdr:to>
      <xdr:col>3</xdr:col>
      <xdr:colOff>19050</xdr:colOff>
      <xdr:row>14</xdr:row>
      <xdr:rowOff>190500</xdr:rowOff>
    </xdr:to>
    <xdr:sp macro="" textlink="">
      <xdr:nvSpPr>
        <xdr:cNvPr id="18" name="TextBox 17">
          <a:hlinkClick xmlns:r="http://schemas.openxmlformats.org/officeDocument/2006/relationships" r:id="rId2"/>
        </xdr:cNvPr>
        <xdr:cNvSpPr txBox="1"/>
      </xdr:nvSpPr>
      <xdr:spPr>
        <a:xfrm>
          <a:off x="876300" y="2705100"/>
          <a:ext cx="1200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lumMod val="65000"/>
                </a:schemeClr>
              </a:solidFill>
              <a:latin typeface="Cambria" panose="02040503050406030204" pitchFamily="18" charset="0"/>
              <a:ea typeface="Cambria" panose="02040503050406030204" pitchFamily="18" charset="0"/>
            </a:rPr>
            <a:t>Schedule</a:t>
          </a:r>
        </a:p>
      </xdr:txBody>
    </xdr:sp>
    <xdr:clientData/>
  </xdr:twoCellAnchor>
  <xdr:twoCellAnchor editAs="absolute">
    <xdr:from>
      <xdr:col>1</xdr:col>
      <xdr:colOff>133349</xdr:colOff>
      <xdr:row>10</xdr:row>
      <xdr:rowOff>171450</xdr:rowOff>
    </xdr:from>
    <xdr:to>
      <xdr:col>3</xdr:col>
      <xdr:colOff>133349</xdr:colOff>
      <xdr:row>12</xdr:row>
      <xdr:rowOff>182880</xdr:rowOff>
    </xdr:to>
    <xdr:sp macro="" textlink="">
      <xdr:nvSpPr>
        <xdr:cNvPr id="19" name="Rounded Rectangle 18"/>
        <xdr:cNvSpPr/>
      </xdr:nvSpPr>
      <xdr:spPr>
        <a:xfrm>
          <a:off x="819149" y="2171700"/>
          <a:ext cx="1371600" cy="411480"/>
        </a:xfrm>
        <a:prstGeom prst="roundRect">
          <a:avLst/>
        </a:prstGeom>
        <a:solidFill>
          <a:schemeClr val="bg1">
            <a:lumMod val="95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219074</xdr:colOff>
      <xdr:row>11</xdr:row>
      <xdr:rowOff>19050</xdr:rowOff>
    </xdr:from>
    <xdr:to>
      <xdr:col>3</xdr:col>
      <xdr:colOff>47624</xdr:colOff>
      <xdr:row>12</xdr:row>
      <xdr:rowOff>104775</xdr:rowOff>
    </xdr:to>
    <xdr:sp macro="" textlink="">
      <xdr:nvSpPr>
        <xdr:cNvPr id="17" name="TextBox 16"/>
        <xdr:cNvSpPr txBox="1"/>
      </xdr:nvSpPr>
      <xdr:spPr>
        <a:xfrm>
          <a:off x="904874" y="2219325"/>
          <a:ext cx="1200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lumMod val="50000"/>
                  <a:lumOff val="50000"/>
                </a:schemeClr>
              </a:solidFill>
              <a:latin typeface="Cambria" panose="02040503050406030204" pitchFamily="18" charset="0"/>
              <a:ea typeface="Cambria" panose="02040503050406030204" pitchFamily="18" charset="0"/>
            </a:rPr>
            <a:t>Dashboard</a:t>
          </a:r>
        </a:p>
      </xdr:txBody>
    </xdr:sp>
    <xdr:clientData/>
  </xdr:twoCellAnchor>
  <xdr:twoCellAnchor editAs="absolute">
    <xdr:from>
      <xdr:col>0</xdr:col>
      <xdr:colOff>546733</xdr:colOff>
      <xdr:row>10</xdr:row>
      <xdr:rowOff>196215</xdr:rowOff>
    </xdr:from>
    <xdr:to>
      <xdr:col>0</xdr:col>
      <xdr:colOff>619124</xdr:colOff>
      <xdr:row>12</xdr:row>
      <xdr:rowOff>139066</xdr:rowOff>
    </xdr:to>
    <xdr:sp macro="" textlink="">
      <xdr:nvSpPr>
        <xdr:cNvPr id="20" name="Round Same Side Corner Rectangle 19"/>
        <xdr:cNvSpPr/>
      </xdr:nvSpPr>
      <xdr:spPr>
        <a:xfrm rot="5400000">
          <a:off x="411478" y="2331720"/>
          <a:ext cx="342901" cy="72391"/>
        </a:xfrm>
        <a:prstGeom prst="round2SameRect">
          <a:avLst>
            <a:gd name="adj1" fmla="val 50000"/>
            <a:gd name="adj2" fmla="val 0"/>
          </a:avLst>
        </a:prstGeom>
        <a:solidFill>
          <a:srgbClr val="D26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571498</xdr:colOff>
      <xdr:row>4</xdr:row>
      <xdr:rowOff>66674</xdr:rowOff>
    </xdr:from>
    <xdr:to>
      <xdr:col>10</xdr:col>
      <xdr:colOff>419099</xdr:colOff>
      <xdr:row>7</xdr:row>
      <xdr:rowOff>95250</xdr:rowOff>
    </xdr:to>
    <xdr:sp macro="" textlink="">
      <xdr:nvSpPr>
        <xdr:cNvPr id="21" name="TextBox 20"/>
        <xdr:cNvSpPr txBox="1"/>
      </xdr:nvSpPr>
      <xdr:spPr>
        <a:xfrm>
          <a:off x="2619373" y="892174"/>
          <a:ext cx="4625976" cy="64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Cambria" panose="02040503050406030204" pitchFamily="18" charset="0"/>
              <a:ea typeface="Cambria" panose="02040503050406030204" pitchFamily="18" charset="0"/>
            </a:rPr>
            <a:t>Fleet Management Transportation &amp; Logistics</a:t>
          </a:r>
        </a:p>
        <a:p>
          <a:pPr algn="l"/>
          <a:r>
            <a:rPr lang="en-US" sz="1600" b="1">
              <a:solidFill>
                <a:schemeClr val="bg1"/>
              </a:solidFill>
              <a:latin typeface="Cambria" panose="02040503050406030204" pitchFamily="18" charset="0"/>
              <a:ea typeface="Cambria" panose="02040503050406030204" pitchFamily="18" charset="0"/>
            </a:rPr>
            <a:t>Dashboard </a:t>
          </a:r>
          <a:r>
            <a:rPr lang="en-US" sz="1100" b="1">
              <a:solidFill>
                <a:schemeClr val="bg1"/>
              </a:solidFill>
              <a:latin typeface="Cambria" panose="02040503050406030204" pitchFamily="18" charset="0"/>
              <a:ea typeface="Cambria" panose="02040503050406030204" pitchFamily="18" charset="0"/>
            </a:rPr>
            <a:t>2022</a:t>
          </a:r>
        </a:p>
      </xdr:txBody>
    </xdr:sp>
    <xdr:clientData/>
  </xdr:twoCellAnchor>
  <xdr:twoCellAnchor editAs="absolute">
    <xdr:from>
      <xdr:col>3</xdr:col>
      <xdr:colOff>552448</xdr:colOff>
      <xdr:row>8</xdr:row>
      <xdr:rowOff>142874</xdr:rowOff>
    </xdr:from>
    <xdr:to>
      <xdr:col>6</xdr:col>
      <xdr:colOff>66675</xdr:colOff>
      <xdr:row>10</xdr:row>
      <xdr:rowOff>85725</xdr:rowOff>
    </xdr:to>
    <xdr:sp macro="" textlink="">
      <xdr:nvSpPr>
        <xdr:cNvPr id="22" name="TextBox 21"/>
        <xdr:cNvSpPr txBox="1"/>
      </xdr:nvSpPr>
      <xdr:spPr>
        <a:xfrm>
          <a:off x="2609848" y="1743074"/>
          <a:ext cx="157162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bg1"/>
              </a:solidFill>
              <a:latin typeface="Cambria" panose="02040503050406030204" pitchFamily="18" charset="0"/>
              <a:ea typeface="Cambria" panose="02040503050406030204" pitchFamily="18" charset="0"/>
            </a:rPr>
            <a:t>Overview</a:t>
          </a:r>
          <a:endParaRPr lang="en-US" sz="1200" b="1">
            <a:solidFill>
              <a:schemeClr val="bg1"/>
            </a:solidFill>
            <a:latin typeface="Cambria" panose="02040503050406030204" pitchFamily="18" charset="0"/>
            <a:ea typeface="Cambria" panose="02040503050406030204" pitchFamily="18" charset="0"/>
          </a:endParaRPr>
        </a:p>
      </xdr:txBody>
    </xdr:sp>
    <xdr:clientData/>
  </xdr:twoCellAnchor>
  <xdr:twoCellAnchor editAs="absolute">
    <xdr:from>
      <xdr:col>17</xdr:col>
      <xdr:colOff>98535</xdr:colOff>
      <xdr:row>3</xdr:row>
      <xdr:rowOff>163812</xdr:rowOff>
    </xdr:from>
    <xdr:to>
      <xdr:col>19</xdr:col>
      <xdr:colOff>672470</xdr:colOff>
      <xdr:row>14</xdr:row>
      <xdr:rowOff>53276</xdr:rowOff>
    </xdr:to>
    <xdr:pic>
      <xdr:nvPicPr>
        <xdr:cNvPr id="23" name="Picture 22" descr="C:\Users\suvarna\AppData\Local\Microsoft\Windows\INetCache\IE\0EAN0ICL\Thailand[1].png"/>
        <xdr:cNvPicPr>
          <a:picLocks noChangeAspect="1" noChangeArrowheads="1"/>
        </xdr:cNvPicPr>
      </xdr:nvPicPr>
      <xdr:blipFill>
        <a:blip xmlns:r="http://schemas.openxmlformats.org/officeDocument/2006/relationships" r:embed="rId3" cstate="print">
          <a:grayscl/>
          <a:extLst>
            <a:ext uri="{28A0092B-C50C-407E-A947-70E740481C1C}">
              <a14:useLocalDpi xmlns:a14="http://schemas.microsoft.com/office/drawing/2010/main" val="0"/>
            </a:ext>
          </a:extLst>
        </a:blip>
        <a:srcRect/>
        <a:stretch>
          <a:fillRect/>
        </a:stretch>
      </xdr:blipFill>
      <xdr:spPr bwMode="auto">
        <a:xfrm>
          <a:off x="11824138" y="755019"/>
          <a:ext cx="1953418" cy="2057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18</xdr:col>
      <xdr:colOff>59502</xdr:colOff>
      <xdr:row>11</xdr:row>
      <xdr:rowOff>112877</xdr:rowOff>
    </xdr:from>
    <xdr:to>
      <xdr:col>18</xdr:col>
      <xdr:colOff>119128</xdr:colOff>
      <xdr:row>11</xdr:row>
      <xdr:rowOff>167741</xdr:rowOff>
    </xdr:to>
    <xdr:sp macro="" textlink="">
      <xdr:nvSpPr>
        <xdr:cNvPr id="24" name="Oval 23"/>
        <xdr:cNvSpPr/>
      </xdr:nvSpPr>
      <xdr:spPr>
        <a:xfrm>
          <a:off x="12474847" y="2280636"/>
          <a:ext cx="59626" cy="54864"/>
        </a:xfrm>
        <a:prstGeom prst="ellipse">
          <a:avLst/>
        </a:prstGeom>
        <a:solidFill>
          <a:schemeClr val="accent4">
            <a:lumMod val="60000"/>
            <a:lumOff val="4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editAs="absolute">
    <xdr:from>
      <xdr:col>16</xdr:col>
      <xdr:colOff>238124</xdr:colOff>
      <xdr:row>8</xdr:row>
      <xdr:rowOff>85725</xdr:rowOff>
    </xdr:from>
    <xdr:to>
      <xdr:col>18</xdr:col>
      <xdr:colOff>123826</xdr:colOff>
      <xdr:row>9</xdr:row>
      <xdr:rowOff>142876</xdr:rowOff>
    </xdr:to>
    <xdr:sp macro="" textlink="">
      <xdr:nvSpPr>
        <xdr:cNvPr id="25" name="TextBox 24"/>
        <xdr:cNvSpPr txBox="1"/>
      </xdr:nvSpPr>
      <xdr:spPr>
        <a:xfrm>
          <a:off x="11210924" y="1685925"/>
          <a:ext cx="1257302"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1"/>
              </a:solidFill>
              <a:latin typeface="Cambria" panose="02040503050406030204" pitchFamily="18" charset="0"/>
              <a:ea typeface="Cambria" panose="02040503050406030204" pitchFamily="18" charset="0"/>
            </a:rPr>
            <a:t>Sadao,</a:t>
          </a:r>
          <a:r>
            <a:rPr lang="en-US" sz="1050" b="1" baseline="0">
              <a:solidFill>
                <a:schemeClr val="bg1"/>
              </a:solidFill>
              <a:latin typeface="Cambria" panose="02040503050406030204" pitchFamily="18" charset="0"/>
              <a:ea typeface="Cambria" panose="02040503050406030204" pitchFamily="18" charset="0"/>
            </a:rPr>
            <a:t> Thailand</a:t>
          </a:r>
          <a:endParaRPr lang="en-US" sz="1050" b="1">
            <a:solidFill>
              <a:schemeClr val="bg1"/>
            </a:solidFill>
            <a:latin typeface="Cambria" panose="02040503050406030204" pitchFamily="18" charset="0"/>
            <a:ea typeface="Cambria" panose="02040503050406030204" pitchFamily="18" charset="0"/>
          </a:endParaRPr>
        </a:p>
      </xdr:txBody>
    </xdr:sp>
    <xdr:clientData/>
  </xdr:twoCellAnchor>
  <xdr:twoCellAnchor editAs="absolute">
    <xdr:from>
      <xdr:col>16</xdr:col>
      <xdr:colOff>352426</xdr:colOff>
      <xdr:row>7</xdr:row>
      <xdr:rowOff>104775</xdr:rowOff>
    </xdr:from>
    <xdr:to>
      <xdr:col>16</xdr:col>
      <xdr:colOff>604026</xdr:colOff>
      <xdr:row>8</xdr:row>
      <xdr:rowOff>72418</xdr:rowOff>
    </xdr:to>
    <xdr:pic>
      <xdr:nvPicPr>
        <xdr:cNvPr id="26" name="Picture 25" descr="C:\Users\suvarna\AppData\Local\Microsoft\Windows\INetCache\IE\69HHPMDP\Flag_of_Thailand.svg[1].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25226" y="1504950"/>
          <a:ext cx="251600" cy="167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4</xdr:col>
      <xdr:colOff>304799</xdr:colOff>
      <xdr:row>13</xdr:row>
      <xdr:rowOff>123824</xdr:rowOff>
    </xdr:from>
    <xdr:to>
      <xdr:col>8</xdr:col>
      <xdr:colOff>213359</xdr:colOff>
      <xdr:row>20</xdr:row>
      <xdr:rowOff>3809</xdr:rowOff>
    </xdr:to>
    <xdr:sp macro="" textlink="">
      <xdr:nvSpPr>
        <xdr:cNvPr id="27" name="Rounded Rectangle 26"/>
        <xdr:cNvSpPr/>
      </xdr:nvSpPr>
      <xdr:spPr>
        <a:xfrm>
          <a:off x="3047999" y="2724149"/>
          <a:ext cx="2651760" cy="1280160"/>
        </a:xfrm>
        <a:prstGeom prst="roundRect">
          <a:avLst>
            <a:gd name="adj" fmla="val 9227"/>
          </a:avLst>
        </a:prstGeom>
        <a:gradFill flip="none" rotWithShape="1">
          <a:gsLst>
            <a:gs pos="0">
              <a:schemeClr val="accent3">
                <a:lumMod val="40000"/>
                <a:lumOff val="60000"/>
              </a:schemeClr>
            </a:gs>
            <a:gs pos="34000">
              <a:schemeClr val="bg1"/>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390524</xdr:colOff>
      <xdr:row>13</xdr:row>
      <xdr:rowOff>123824</xdr:rowOff>
    </xdr:from>
    <xdr:to>
      <xdr:col>18</xdr:col>
      <xdr:colOff>299084</xdr:colOff>
      <xdr:row>20</xdr:row>
      <xdr:rowOff>3809</xdr:rowOff>
    </xdr:to>
    <xdr:sp macro="" textlink="">
      <xdr:nvSpPr>
        <xdr:cNvPr id="28" name="Rounded Rectangle 27"/>
        <xdr:cNvSpPr/>
      </xdr:nvSpPr>
      <xdr:spPr>
        <a:xfrm>
          <a:off x="9991724" y="2724149"/>
          <a:ext cx="2651760" cy="1280160"/>
        </a:xfrm>
        <a:prstGeom prst="roundRect">
          <a:avLst>
            <a:gd name="adj" fmla="val 9227"/>
          </a:avLst>
        </a:prstGeom>
        <a:gradFill flip="none" rotWithShape="1">
          <a:gsLst>
            <a:gs pos="0">
              <a:schemeClr val="accent3">
                <a:lumMod val="40000"/>
                <a:lumOff val="60000"/>
              </a:schemeClr>
            </a:gs>
            <a:gs pos="34000">
              <a:schemeClr val="bg1"/>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9</xdr:col>
      <xdr:colOff>347661</xdr:colOff>
      <xdr:row>13</xdr:row>
      <xdr:rowOff>123824</xdr:rowOff>
    </xdr:from>
    <xdr:to>
      <xdr:col>13</xdr:col>
      <xdr:colOff>256221</xdr:colOff>
      <xdr:row>20</xdr:row>
      <xdr:rowOff>3809</xdr:rowOff>
    </xdr:to>
    <xdr:sp macro="" textlink="">
      <xdr:nvSpPr>
        <xdr:cNvPr id="29" name="Rounded Rectangle 28"/>
        <xdr:cNvSpPr/>
      </xdr:nvSpPr>
      <xdr:spPr>
        <a:xfrm>
          <a:off x="6519861" y="2724149"/>
          <a:ext cx="2651760" cy="1280160"/>
        </a:xfrm>
        <a:prstGeom prst="roundRect">
          <a:avLst>
            <a:gd name="adj" fmla="val 9227"/>
          </a:avLst>
        </a:prstGeom>
        <a:gradFill flip="none" rotWithShape="1">
          <a:gsLst>
            <a:gs pos="0">
              <a:schemeClr val="accent3">
                <a:lumMod val="40000"/>
                <a:lumOff val="60000"/>
              </a:schemeClr>
            </a:gs>
            <a:gs pos="34000">
              <a:schemeClr val="bg1"/>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19</xdr:col>
      <xdr:colOff>392906</xdr:colOff>
      <xdr:row>6</xdr:row>
      <xdr:rowOff>9524</xdr:rowOff>
    </xdr:from>
    <xdr:to>
      <xdr:col>23</xdr:col>
      <xdr:colOff>570356</xdr:colOff>
      <xdr:row>11</xdr:row>
      <xdr:rowOff>179831</xdr:rowOff>
    </xdr:to>
    <xdr:sp macro="" textlink="">
      <xdr:nvSpPr>
        <xdr:cNvPr id="30" name="Rounded Rectangle 29"/>
        <xdr:cNvSpPr/>
      </xdr:nvSpPr>
      <xdr:spPr>
        <a:xfrm>
          <a:off x="13513594" y="1223962"/>
          <a:ext cx="2939700" cy="1182338"/>
        </a:xfrm>
        <a:prstGeom prst="roundRect">
          <a:avLst>
            <a:gd name="adj" fmla="val 922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666749</xdr:colOff>
      <xdr:row>21</xdr:row>
      <xdr:rowOff>47625</xdr:rowOff>
    </xdr:from>
    <xdr:to>
      <xdr:col>11</xdr:col>
      <xdr:colOff>161925</xdr:colOff>
      <xdr:row>29</xdr:row>
      <xdr:rowOff>161924</xdr:rowOff>
    </xdr:to>
    <xdr:sp macro="" textlink="">
      <xdr:nvSpPr>
        <xdr:cNvPr id="31" name="Rounded Rectangle 30"/>
        <xdr:cNvSpPr/>
      </xdr:nvSpPr>
      <xdr:spPr>
        <a:xfrm>
          <a:off x="2722400" y="4231821"/>
          <a:ext cx="4976910" cy="170827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11</xdr:col>
      <xdr:colOff>447674</xdr:colOff>
      <xdr:row>21</xdr:row>
      <xdr:rowOff>47625</xdr:rowOff>
    </xdr:from>
    <xdr:to>
      <xdr:col>18</xdr:col>
      <xdr:colOff>628650</xdr:colOff>
      <xdr:row>29</xdr:row>
      <xdr:rowOff>161924</xdr:rowOff>
    </xdr:to>
    <xdr:sp macro="" textlink="">
      <xdr:nvSpPr>
        <xdr:cNvPr id="34" name="Rounded Rectangle 33"/>
        <xdr:cNvSpPr/>
      </xdr:nvSpPr>
      <xdr:spPr>
        <a:xfrm>
          <a:off x="7991474" y="4248150"/>
          <a:ext cx="4981576" cy="171449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t</a:t>
          </a:r>
        </a:p>
      </xdr:txBody>
    </xdr:sp>
    <xdr:clientData/>
  </xdr:twoCellAnchor>
  <xdr:twoCellAnchor editAs="absolute">
    <xdr:from>
      <xdr:col>11</xdr:col>
      <xdr:colOff>447674</xdr:colOff>
      <xdr:row>31</xdr:row>
      <xdr:rowOff>19050</xdr:rowOff>
    </xdr:from>
    <xdr:to>
      <xdr:col>18</xdr:col>
      <xdr:colOff>628650</xdr:colOff>
      <xdr:row>39</xdr:row>
      <xdr:rowOff>133349</xdr:rowOff>
    </xdr:to>
    <xdr:sp macro="" textlink="">
      <xdr:nvSpPr>
        <xdr:cNvPr id="38" name="Rounded Rectangle 37"/>
        <xdr:cNvSpPr/>
      </xdr:nvSpPr>
      <xdr:spPr>
        <a:xfrm>
          <a:off x="7991474" y="6219825"/>
          <a:ext cx="4981576" cy="171449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20</xdr:col>
      <xdr:colOff>34532</xdr:colOff>
      <xdr:row>6</xdr:row>
      <xdr:rowOff>133351</xdr:rowOff>
    </xdr:from>
    <xdr:to>
      <xdr:col>21</xdr:col>
      <xdr:colOff>548882</xdr:colOff>
      <xdr:row>8</xdr:row>
      <xdr:rowOff>19051</xdr:rowOff>
    </xdr:to>
    <xdr:sp macro="" textlink="">
      <xdr:nvSpPr>
        <xdr:cNvPr id="40" name="TextBox 39"/>
        <xdr:cNvSpPr txBox="1"/>
      </xdr:nvSpPr>
      <xdr:spPr>
        <a:xfrm>
          <a:off x="13845782" y="1347789"/>
          <a:ext cx="1204913"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lumMod val="50000"/>
                  <a:lumOff val="50000"/>
                </a:schemeClr>
              </a:solidFill>
              <a:latin typeface="Cambria" panose="02040503050406030204" pitchFamily="18" charset="0"/>
              <a:ea typeface="Cambria" panose="02040503050406030204" pitchFamily="18" charset="0"/>
            </a:rPr>
            <a:t>Total Trips</a:t>
          </a:r>
        </a:p>
      </xdr:txBody>
    </xdr:sp>
    <xdr:clientData/>
  </xdr:twoCellAnchor>
  <xdr:twoCellAnchor editAs="absolute">
    <xdr:from>
      <xdr:col>20</xdr:col>
      <xdr:colOff>34532</xdr:colOff>
      <xdr:row>7</xdr:row>
      <xdr:rowOff>109540</xdr:rowOff>
    </xdr:from>
    <xdr:to>
      <xdr:col>21</xdr:col>
      <xdr:colOff>548882</xdr:colOff>
      <xdr:row>9</xdr:row>
      <xdr:rowOff>166689</xdr:rowOff>
    </xdr:to>
    <xdr:sp macro="" textlink="PivotTables!B6">
      <xdr:nvSpPr>
        <xdr:cNvPr id="41" name="TextBox 40"/>
        <xdr:cNvSpPr txBox="1"/>
      </xdr:nvSpPr>
      <xdr:spPr>
        <a:xfrm>
          <a:off x="13845782" y="1526384"/>
          <a:ext cx="1204913" cy="461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792B4A-1789-433F-B457-EA035B729CE9}" type="TxLink">
            <a:rPr lang="en-US" sz="2800" b="1" i="0" u="none" strike="noStrike">
              <a:solidFill>
                <a:schemeClr val="tx1">
                  <a:lumMod val="50000"/>
                  <a:lumOff val="50000"/>
                </a:schemeClr>
              </a:solidFill>
              <a:latin typeface="Calibri"/>
              <a:ea typeface="Cambria" panose="02040503050406030204" pitchFamily="18" charset="0"/>
              <a:cs typeface="Calibri"/>
            </a:rPr>
            <a:pPr algn="ctr"/>
            <a:t>24</a:t>
          </a:fld>
          <a:endParaRPr lang="en-US" sz="2800" b="1">
            <a:solidFill>
              <a:schemeClr val="tx1">
                <a:lumMod val="50000"/>
                <a:lumOff val="50000"/>
              </a:schemeClr>
            </a:solidFill>
            <a:latin typeface="Cambria" panose="02040503050406030204" pitchFamily="18" charset="0"/>
            <a:ea typeface="Cambria" panose="02040503050406030204" pitchFamily="18" charset="0"/>
          </a:endParaRPr>
        </a:p>
      </xdr:txBody>
    </xdr:sp>
    <xdr:clientData/>
  </xdr:twoCellAnchor>
  <xdr:twoCellAnchor editAs="absolute">
    <xdr:from>
      <xdr:col>19</xdr:col>
      <xdr:colOff>369092</xdr:colOff>
      <xdr:row>10</xdr:row>
      <xdr:rowOff>59531</xdr:rowOff>
    </xdr:from>
    <xdr:to>
      <xdr:col>21</xdr:col>
      <xdr:colOff>631030</xdr:colOff>
      <xdr:row>11</xdr:row>
      <xdr:rowOff>142876</xdr:rowOff>
    </xdr:to>
    <xdr:sp macro="" textlink="">
      <xdr:nvSpPr>
        <xdr:cNvPr id="42" name="TextBox 41"/>
        <xdr:cNvSpPr txBox="1"/>
      </xdr:nvSpPr>
      <xdr:spPr>
        <a:xfrm>
          <a:off x="13489780" y="2083594"/>
          <a:ext cx="1643063"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tx1">
                  <a:lumMod val="50000"/>
                  <a:lumOff val="50000"/>
                </a:schemeClr>
              </a:solidFill>
              <a:latin typeface="Cambria" panose="02040503050406030204" pitchFamily="18" charset="0"/>
              <a:ea typeface="Cambria" panose="02040503050406030204" pitchFamily="18" charset="0"/>
            </a:rPr>
            <a:t>Hired  Transportation</a:t>
          </a:r>
        </a:p>
      </xdr:txBody>
    </xdr:sp>
    <xdr:clientData/>
  </xdr:twoCellAnchor>
  <xdr:twoCellAnchor editAs="absolute">
    <xdr:from>
      <xdr:col>21</xdr:col>
      <xdr:colOff>488154</xdr:colOff>
      <xdr:row>10</xdr:row>
      <xdr:rowOff>14287</xdr:rowOff>
    </xdr:from>
    <xdr:to>
      <xdr:col>22</xdr:col>
      <xdr:colOff>130970</xdr:colOff>
      <xdr:row>11</xdr:row>
      <xdr:rowOff>119063</xdr:rowOff>
    </xdr:to>
    <xdr:sp macro="" textlink="PivotTables!I6">
      <xdr:nvSpPr>
        <xdr:cNvPr id="43" name="TextBox 42"/>
        <xdr:cNvSpPr txBox="1"/>
      </xdr:nvSpPr>
      <xdr:spPr>
        <a:xfrm>
          <a:off x="14989967" y="2038350"/>
          <a:ext cx="333378" cy="30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944C097-4E04-4472-9A99-3622121D8B0F}" type="TxLink">
            <a:rPr lang="en-US" sz="1600" b="1" i="0" u="none" strike="noStrike">
              <a:solidFill>
                <a:srgbClr val="D26856"/>
              </a:solidFill>
              <a:latin typeface="Calibri"/>
              <a:ea typeface="Cambria" panose="02040503050406030204" pitchFamily="18" charset="0"/>
              <a:cs typeface="Calibri"/>
            </a:rPr>
            <a:pPr marL="0" indent="0" algn="ctr"/>
            <a:t>5</a:t>
          </a:fld>
          <a:endParaRPr lang="en-US" sz="1600" b="1" i="0" u="none" strike="noStrike">
            <a:solidFill>
              <a:srgbClr val="D26856"/>
            </a:solidFill>
            <a:latin typeface="Calibri"/>
            <a:ea typeface="Cambria" panose="02040503050406030204" pitchFamily="18" charset="0"/>
            <a:cs typeface="Calibri"/>
          </a:endParaRPr>
        </a:p>
      </xdr:txBody>
    </xdr:sp>
    <xdr:clientData/>
  </xdr:twoCellAnchor>
  <xdr:twoCellAnchor editAs="absolute">
    <xdr:from>
      <xdr:col>21</xdr:col>
      <xdr:colOff>644127</xdr:colOff>
      <xdr:row>10</xdr:row>
      <xdr:rowOff>47623</xdr:rowOff>
    </xdr:from>
    <xdr:to>
      <xdr:col>23</xdr:col>
      <xdr:colOff>11908</xdr:colOff>
      <xdr:row>11</xdr:row>
      <xdr:rowOff>71436</xdr:rowOff>
    </xdr:to>
    <xdr:sp macro="" textlink="">
      <xdr:nvSpPr>
        <xdr:cNvPr id="44" name="TextBox 43"/>
        <xdr:cNvSpPr txBox="1"/>
      </xdr:nvSpPr>
      <xdr:spPr>
        <a:xfrm>
          <a:off x="15145940" y="2071686"/>
          <a:ext cx="748906" cy="22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D26856"/>
              </a:solidFill>
              <a:latin typeface="Cambria" panose="02040503050406030204" pitchFamily="18" charset="0"/>
              <a:ea typeface="Cambria" panose="02040503050406030204" pitchFamily="18" charset="0"/>
            </a:rPr>
            <a:t>Trips</a:t>
          </a:r>
        </a:p>
      </xdr:txBody>
    </xdr:sp>
    <xdr:clientData/>
  </xdr:twoCellAnchor>
  <xdr:twoCellAnchor editAs="absolute">
    <xdr:from>
      <xdr:col>22</xdr:col>
      <xdr:colOff>511968</xdr:colOff>
      <xdr:row>9</xdr:row>
      <xdr:rowOff>49530</xdr:rowOff>
    </xdr:from>
    <xdr:to>
      <xdr:col>23</xdr:col>
      <xdr:colOff>464342</xdr:colOff>
      <xdr:row>9</xdr:row>
      <xdr:rowOff>95249</xdr:rowOff>
    </xdr:to>
    <xdr:sp macro="" textlink="">
      <xdr:nvSpPr>
        <xdr:cNvPr id="48" name="Oval 47"/>
        <xdr:cNvSpPr/>
      </xdr:nvSpPr>
      <xdr:spPr>
        <a:xfrm>
          <a:off x="15704343" y="1871186"/>
          <a:ext cx="642937" cy="45719"/>
        </a:xfrm>
        <a:prstGeom prst="ellipse">
          <a:avLst/>
        </a:prstGeom>
        <a:effectLst>
          <a:outerShdw blurRad="25400" dist="266700" dir="5280000" sx="122000" sy="122000" rotWithShape="0">
            <a:schemeClr val="bg2">
              <a:lumMod val="10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22</xdr:col>
      <xdr:colOff>440530</xdr:colOff>
      <xdr:row>6</xdr:row>
      <xdr:rowOff>35464</xdr:rowOff>
    </xdr:from>
    <xdr:to>
      <xdr:col>23</xdr:col>
      <xdr:colOff>559590</xdr:colOff>
      <xdr:row>10</xdr:row>
      <xdr:rowOff>107156</xdr:rowOff>
    </xdr:to>
    <xdr:pic>
      <xdr:nvPicPr>
        <xdr:cNvPr id="45" name="Picture 4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15632905" y="1249902"/>
          <a:ext cx="809623" cy="881317"/>
        </a:xfrm>
        <a:prstGeom prst="rect">
          <a:avLst/>
        </a:prstGeom>
      </xdr:spPr>
    </xdr:pic>
    <xdr:clientData/>
  </xdr:twoCellAnchor>
  <xdr:twoCellAnchor editAs="absolute">
    <xdr:from>
      <xdr:col>0</xdr:col>
      <xdr:colOff>661987</xdr:colOff>
      <xdr:row>17</xdr:row>
      <xdr:rowOff>154783</xdr:rowOff>
    </xdr:from>
    <xdr:to>
      <xdr:col>2</xdr:col>
      <xdr:colOff>490537</xdr:colOff>
      <xdr:row>19</xdr:row>
      <xdr:rowOff>38102</xdr:rowOff>
    </xdr:to>
    <xdr:sp macro="" textlink="">
      <xdr:nvSpPr>
        <xdr:cNvPr id="49" name="TextBox 48"/>
        <xdr:cNvSpPr txBox="1"/>
      </xdr:nvSpPr>
      <xdr:spPr>
        <a:xfrm>
          <a:off x="661987" y="3555208"/>
          <a:ext cx="1200150" cy="28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D26856"/>
              </a:solidFill>
              <a:latin typeface="Cambria" panose="02040503050406030204" pitchFamily="18" charset="0"/>
              <a:ea typeface="Cambria" panose="02040503050406030204" pitchFamily="18" charset="0"/>
            </a:rPr>
            <a:t>Drivers</a:t>
          </a:r>
        </a:p>
      </xdr:txBody>
    </xdr:sp>
    <xdr:clientData/>
  </xdr:twoCellAnchor>
  <xdr:twoCellAnchor editAs="absolute">
    <xdr:from>
      <xdr:col>0</xdr:col>
      <xdr:colOff>661987</xdr:colOff>
      <xdr:row>27</xdr:row>
      <xdr:rowOff>159548</xdr:rowOff>
    </xdr:from>
    <xdr:to>
      <xdr:col>2</xdr:col>
      <xdr:colOff>490537</xdr:colOff>
      <xdr:row>29</xdr:row>
      <xdr:rowOff>42866</xdr:rowOff>
    </xdr:to>
    <xdr:sp macro="" textlink="">
      <xdr:nvSpPr>
        <xdr:cNvPr id="50" name="TextBox 49"/>
        <xdr:cNvSpPr txBox="1"/>
      </xdr:nvSpPr>
      <xdr:spPr>
        <a:xfrm>
          <a:off x="661987" y="5560223"/>
          <a:ext cx="1200150" cy="283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D26856"/>
              </a:solidFill>
              <a:latin typeface="Cambria" panose="02040503050406030204" pitchFamily="18" charset="0"/>
              <a:ea typeface="Cambria" panose="02040503050406030204" pitchFamily="18" charset="0"/>
            </a:rPr>
            <a:t>Months</a:t>
          </a:r>
        </a:p>
      </xdr:txBody>
    </xdr:sp>
    <xdr:clientData/>
  </xdr:twoCellAnchor>
  <xdr:twoCellAnchor editAs="absolute">
    <xdr:from>
      <xdr:col>0</xdr:col>
      <xdr:colOff>666751</xdr:colOff>
      <xdr:row>29</xdr:row>
      <xdr:rowOff>73818</xdr:rowOff>
    </xdr:from>
    <xdr:to>
      <xdr:col>3</xdr:col>
      <xdr:colOff>339396</xdr:colOff>
      <xdr:row>38</xdr:row>
      <xdr:rowOff>28574</xdr:rowOff>
    </xdr:to>
    <mc:AlternateContent xmlns:mc="http://schemas.openxmlformats.org/markup-compatibility/2006" xmlns:a14="http://schemas.microsoft.com/office/drawing/2010/main">
      <mc:Choice Requires="a14">
        <xdr:graphicFrame macro="">
          <xdr:nvGraphicFramePr>
            <xdr:cNvPr id="5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66751" y="5943599"/>
              <a:ext cx="1744333" cy="177641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616745</xdr:colOff>
      <xdr:row>19</xdr:row>
      <xdr:rowOff>111917</xdr:rowOff>
    </xdr:from>
    <xdr:to>
      <xdr:col>3</xdr:col>
      <xdr:colOff>342901</xdr:colOff>
      <xdr:row>26</xdr:row>
      <xdr:rowOff>47625</xdr:rowOff>
    </xdr:to>
    <mc:AlternateContent xmlns:mc="http://schemas.openxmlformats.org/markup-compatibility/2006" xmlns:a14="http://schemas.microsoft.com/office/drawing/2010/main">
      <mc:Choice Requires="a14">
        <xdr:graphicFrame macro="">
          <xdr:nvGraphicFramePr>
            <xdr:cNvPr id="52" name="Drive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307308" y="3957636"/>
              <a:ext cx="1107281" cy="135255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23812</xdr:colOff>
      <xdr:row>19</xdr:row>
      <xdr:rowOff>130969</xdr:rowOff>
    </xdr:from>
    <xdr:to>
      <xdr:col>1</xdr:col>
      <xdr:colOff>607218</xdr:colOff>
      <xdr:row>22</xdr:row>
      <xdr:rowOff>107156</xdr:rowOff>
    </xdr:to>
    <xdr:sp macro="" textlink="">
      <xdr:nvSpPr>
        <xdr:cNvPr id="56" name="Oval 55"/>
        <xdr:cNvSpPr/>
      </xdr:nvSpPr>
      <xdr:spPr>
        <a:xfrm>
          <a:off x="709612" y="3931444"/>
          <a:ext cx="583406" cy="576262"/>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23812</xdr:colOff>
      <xdr:row>22</xdr:row>
      <xdr:rowOff>154781</xdr:rowOff>
    </xdr:from>
    <xdr:to>
      <xdr:col>1</xdr:col>
      <xdr:colOff>607218</xdr:colOff>
      <xdr:row>25</xdr:row>
      <xdr:rowOff>130968</xdr:rowOff>
    </xdr:to>
    <xdr:sp macro="" textlink="">
      <xdr:nvSpPr>
        <xdr:cNvPr id="57" name="Oval 56"/>
        <xdr:cNvSpPr/>
      </xdr:nvSpPr>
      <xdr:spPr>
        <a:xfrm>
          <a:off x="709612" y="4555331"/>
          <a:ext cx="583406" cy="576262"/>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34018</xdr:colOff>
      <xdr:row>19</xdr:row>
      <xdr:rowOff>136071</xdr:rowOff>
    </xdr:from>
    <xdr:to>
      <xdr:col>1</xdr:col>
      <xdr:colOff>602602</xdr:colOff>
      <xdr:row>22</xdr:row>
      <xdr:rowOff>97193</xdr:rowOff>
    </xdr:to>
    <xdr:pic>
      <xdr:nvPicPr>
        <xdr:cNvPr id="55" name="Picture 54" descr="C:\Users\suvarna\AppData\Local\Microsoft\Windows\INetCache\IE\0EAN0ICL\person-783780_1280[1].jpg"/>
        <xdr:cNvPicPr>
          <a:picLocks noChangeAspect="1" noChangeArrowheads="1"/>
        </xdr:cNvPicPr>
      </xdr:nvPicPr>
      <xdr:blipFill rotWithShape="1">
        <a:blip xmlns:r="http://schemas.openxmlformats.org/officeDocument/2006/relationships" r:embed="rId6" cstate="print">
          <a:grayscl/>
          <a:extLst>
            <a:ext uri="{BEBA8EAE-BF5A-486C-A8C5-ECC9F3942E4B}">
              <a14:imgProps xmlns:a14="http://schemas.microsoft.com/office/drawing/2010/main">
                <a14:imgLayer r:embed="rId7">
                  <a14:imgEffect>
                    <a14:backgroundRemoval t="0" b="100000" l="6406" r="90000">
                      <a14:foregroundMark x1="34844" y1="66471" x2="43438" y2="58148"/>
                      <a14:foregroundMark x1="35859" y1="68699" x2="35859" y2="68699"/>
                      <a14:foregroundMark x1="35859" y1="68699" x2="46953" y2="74795"/>
                      <a14:foregroundMark x1="42969" y1="58968" x2="50000" y2="68699"/>
                      <a14:foregroundMark x1="46484" y1="74795" x2="50547" y2="68699"/>
                      <a14:foregroundMark x1="50000" y1="69519" x2="50000" y2="65768"/>
                      <a14:foregroundMark x1="39922" y1="67175" x2="45938" y2="66471"/>
                      <a14:foregroundMark x1="45938" y1="69519" x2="45938" y2="69519"/>
                      <a14:foregroundMark x1="43438" y1="63423" x2="43438" y2="63423"/>
                      <a14:foregroundMark x1="42422" y1="61196" x2="42422" y2="61196"/>
                      <a14:foregroundMark x1="38359" y1="68699" x2="38359" y2="68699"/>
                      <a14:foregroundMark x1="77344" y1="37749" x2="78359" y2="0"/>
                      <a14:foregroundMark x1="69766" y1="3048" x2="76328" y2="23447"/>
                    </a14:backgroundRemoval>
                  </a14:imgEffect>
                </a14:imgLayer>
              </a14:imgProps>
            </a:ext>
            <a:ext uri="{28A0092B-C50C-407E-A947-70E740481C1C}">
              <a14:useLocalDpi xmlns:a14="http://schemas.microsoft.com/office/drawing/2010/main" val="0"/>
            </a:ext>
          </a:extLst>
        </a:blip>
        <a:srcRect l="6162" t="-7620" r="14222" b="-1905"/>
        <a:stretch/>
      </xdr:blipFill>
      <xdr:spPr bwMode="auto">
        <a:xfrm>
          <a:off x="719818" y="3936546"/>
          <a:ext cx="568584" cy="561197"/>
        </a:xfrm>
        <a:prstGeom prst="ellipse">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24297</xdr:colOff>
      <xdr:row>22</xdr:row>
      <xdr:rowOff>155509</xdr:rowOff>
    </xdr:from>
    <xdr:to>
      <xdr:col>1</xdr:col>
      <xdr:colOff>607461</xdr:colOff>
      <xdr:row>25</xdr:row>
      <xdr:rowOff>136071</xdr:rowOff>
    </xdr:to>
    <xdr:pic>
      <xdr:nvPicPr>
        <xdr:cNvPr id="54" name="Picture 53" descr="C:\Users\suvarna\AppData\Local\Microsoft\Windows\INetCache\IE\UFQI20MP\man_ale_portrait_drool_positive_good_looking-704114[1].jpg"/>
        <xdr:cNvPicPr>
          <a:picLocks noChangeAspect="1" noChangeArrowheads="1"/>
        </xdr:cNvPicPr>
      </xdr:nvPicPr>
      <xdr:blipFill rotWithShape="1">
        <a:blip xmlns:r="http://schemas.openxmlformats.org/officeDocument/2006/relationships" r:embed="rId8" cstate="print">
          <a:grayscl/>
          <a:extLst>
            <a:ext uri="{BEBA8EAE-BF5A-486C-A8C5-ECC9F3942E4B}">
              <a14:imgProps xmlns:a14="http://schemas.microsoft.com/office/drawing/2010/main">
                <a14:imgLayer r:embed="rId9">
                  <a14:imgEffect>
                    <a14:backgroundRemoval t="0" b="100000" l="30083" r="94250">
                      <a14:foregroundMark x1="36000" y1="97750" x2="36000" y2="97750"/>
                      <a14:foregroundMark x1="36000" y1="97750" x2="48083" y2="84125"/>
                    </a14:backgroundRemoval>
                  </a14:imgEffect>
                </a14:imgLayer>
              </a14:imgProps>
            </a:ext>
            <a:ext uri="{28A0092B-C50C-407E-A947-70E740481C1C}">
              <a14:useLocalDpi xmlns:a14="http://schemas.microsoft.com/office/drawing/2010/main" val="0"/>
            </a:ext>
          </a:extLst>
        </a:blip>
        <a:srcRect l="20740" t="-5889" r="6269" b="-2737"/>
        <a:stretch/>
      </xdr:blipFill>
      <xdr:spPr bwMode="auto">
        <a:xfrm>
          <a:off x="710097" y="4556059"/>
          <a:ext cx="583164" cy="580637"/>
        </a:xfrm>
        <a:prstGeom prst="flowChartConnector">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19</xdr:col>
      <xdr:colOff>590550</xdr:colOff>
      <xdr:row>12</xdr:row>
      <xdr:rowOff>180975</xdr:rowOff>
    </xdr:from>
    <xdr:to>
      <xdr:col>23</xdr:col>
      <xdr:colOff>563118</xdr:colOff>
      <xdr:row>31</xdr:row>
      <xdr:rowOff>28575</xdr:rowOff>
    </xdr:to>
    <xdr:sp macro="" textlink="">
      <xdr:nvSpPr>
        <xdr:cNvPr id="58" name="Rounded Rectangle 57"/>
        <xdr:cNvSpPr/>
      </xdr:nvSpPr>
      <xdr:spPr>
        <a:xfrm>
          <a:off x="13620750" y="2581275"/>
          <a:ext cx="2715768" cy="3648075"/>
        </a:xfrm>
        <a:prstGeom prst="roundRect">
          <a:avLst>
            <a:gd name="adj" fmla="val 6495"/>
          </a:avLst>
        </a:prstGeom>
        <a:solidFill>
          <a:srgbClr val="FA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20000"/>
                <a:lumOff val="80000"/>
              </a:schemeClr>
            </a:solidFill>
          </a:endParaRPr>
        </a:p>
      </xdr:txBody>
    </xdr:sp>
    <xdr:clientData/>
  </xdr:twoCellAnchor>
  <xdr:twoCellAnchor editAs="absolute">
    <xdr:from>
      <xdr:col>19</xdr:col>
      <xdr:colOff>609600</xdr:colOff>
      <xdr:row>13</xdr:row>
      <xdr:rowOff>9525</xdr:rowOff>
    </xdr:from>
    <xdr:to>
      <xdr:col>22</xdr:col>
      <xdr:colOff>66675</xdr:colOff>
      <xdr:row>21</xdr:row>
      <xdr:rowOff>9525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20</xdr:col>
      <xdr:colOff>57150</xdr:colOff>
      <xdr:row>13</xdr:row>
      <xdr:rowOff>179552</xdr:rowOff>
    </xdr:from>
    <xdr:to>
      <xdr:col>21</xdr:col>
      <xdr:colOff>614934</xdr:colOff>
      <xdr:row>20</xdr:row>
      <xdr:rowOff>32845</xdr:rowOff>
    </xdr:to>
    <xdr:sp macro="" textlink="">
      <xdr:nvSpPr>
        <xdr:cNvPr id="61" name="Donut 60"/>
        <xdr:cNvSpPr/>
      </xdr:nvSpPr>
      <xdr:spPr>
        <a:xfrm>
          <a:off x="13851978" y="2741449"/>
          <a:ext cx="1247525" cy="1232775"/>
        </a:xfrm>
        <a:prstGeom prst="donut">
          <a:avLst>
            <a:gd name="adj" fmla="val 10682"/>
          </a:avLst>
        </a:prstGeom>
        <a:solidFill>
          <a:schemeClr val="bg1"/>
        </a:solidFill>
        <a:ln w="28575">
          <a:solidFill>
            <a:srgbClr val="FCF9F8"/>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22</xdr:col>
      <xdr:colOff>342901</xdr:colOff>
      <xdr:row>14</xdr:row>
      <xdr:rowOff>114301</xdr:rowOff>
    </xdr:from>
    <xdr:to>
      <xdr:col>23</xdr:col>
      <xdr:colOff>485775</xdr:colOff>
      <xdr:row>19</xdr:row>
      <xdr:rowOff>104776</xdr:rowOff>
    </xdr:to>
    <xdr:grpSp>
      <xdr:nvGrpSpPr>
        <xdr:cNvPr id="67" name="Group 66"/>
        <xdr:cNvGrpSpPr/>
      </xdr:nvGrpSpPr>
      <xdr:grpSpPr>
        <a:xfrm>
          <a:off x="15535276" y="2947989"/>
          <a:ext cx="833437" cy="1002506"/>
          <a:chOff x="15554326" y="2895601"/>
          <a:chExt cx="685800" cy="990600"/>
        </a:xfrm>
      </xdr:grpSpPr>
      <xdr:sp macro="" textlink="PivotTables!O6">
        <xdr:nvSpPr>
          <xdr:cNvPr id="62" name="TextBox 61"/>
          <xdr:cNvSpPr txBox="1"/>
        </xdr:nvSpPr>
        <xdr:spPr>
          <a:xfrm>
            <a:off x="15554326" y="2895601"/>
            <a:ext cx="685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D896254-2394-434C-ABA1-879A3928E4A7}" type="TxLink">
              <a:rPr lang="en-US" sz="1100" b="1" i="0" u="none" strike="noStrike">
                <a:solidFill>
                  <a:schemeClr val="tx1">
                    <a:lumMod val="50000"/>
                    <a:lumOff val="50000"/>
                  </a:schemeClr>
                </a:solidFill>
                <a:latin typeface="Cambria" panose="02040503050406030204" pitchFamily="18" charset="0"/>
                <a:ea typeface="Cambria" panose="02040503050406030204" pitchFamily="18" charset="0"/>
                <a:cs typeface="+mn-cs"/>
              </a:rPr>
              <a:pPr marL="0" indent="0" algn="l"/>
              <a:t>Close</a:t>
            </a:fld>
            <a:endParaRPr lang="en-US" sz="110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Tables!O7">
        <xdr:nvSpPr>
          <xdr:cNvPr id="65" name="TextBox 64"/>
          <xdr:cNvSpPr txBox="1"/>
        </xdr:nvSpPr>
        <xdr:spPr>
          <a:xfrm>
            <a:off x="15563851" y="3248026"/>
            <a:ext cx="6762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F914895-6DF4-4CF8-8825-C5875571EE92}" type="TxLink">
              <a:rPr lang="en-US" sz="1100" b="1" i="0" u="none" strike="noStrike">
                <a:solidFill>
                  <a:schemeClr val="tx1">
                    <a:lumMod val="50000"/>
                    <a:lumOff val="50000"/>
                  </a:schemeClr>
                </a:solidFill>
                <a:latin typeface="Cambria" panose="02040503050406030204" pitchFamily="18" charset="0"/>
                <a:ea typeface="Cambria" panose="02040503050406030204" pitchFamily="18" charset="0"/>
                <a:cs typeface="+mn-cs"/>
              </a:rPr>
              <a:pPr marL="0" indent="0" algn="l"/>
              <a:t>Far</a:t>
            </a:fld>
            <a:endParaRPr lang="en-US" sz="110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Tables!O8">
        <xdr:nvSpPr>
          <xdr:cNvPr id="66" name="TextBox 65"/>
          <xdr:cNvSpPr txBox="1"/>
        </xdr:nvSpPr>
        <xdr:spPr>
          <a:xfrm>
            <a:off x="15554326" y="3600451"/>
            <a:ext cx="685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D324DA3-C127-4429-B752-78BD809E1FC9}" type="TxLink">
              <a:rPr lang="en-US" sz="1100" b="1" i="0" u="none" strike="noStrike">
                <a:solidFill>
                  <a:schemeClr val="tx1">
                    <a:lumMod val="50000"/>
                    <a:lumOff val="50000"/>
                  </a:schemeClr>
                </a:solidFill>
                <a:latin typeface="Cambria" panose="02040503050406030204" pitchFamily="18" charset="0"/>
                <a:ea typeface="Cambria" panose="02040503050406030204" pitchFamily="18" charset="0"/>
                <a:cs typeface="+mn-cs"/>
              </a:rPr>
              <a:pPr marL="0" indent="0" algn="l"/>
              <a:t>Regular</a:t>
            </a:fld>
            <a:endParaRPr lang="en-US" sz="110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grpSp>
    <xdr:clientData/>
  </xdr:twoCellAnchor>
  <xdr:twoCellAnchor editAs="absolute">
    <xdr:from>
      <xdr:col>22</xdr:col>
      <xdr:colOff>66675</xdr:colOff>
      <xdr:row>14</xdr:row>
      <xdr:rowOff>114301</xdr:rowOff>
    </xdr:from>
    <xdr:to>
      <xdr:col>22</xdr:col>
      <xdr:colOff>495300</xdr:colOff>
      <xdr:row>19</xdr:row>
      <xdr:rowOff>104776</xdr:rowOff>
    </xdr:to>
    <xdr:grpSp>
      <xdr:nvGrpSpPr>
        <xdr:cNvPr id="68" name="Group 67"/>
        <xdr:cNvGrpSpPr/>
      </xdr:nvGrpSpPr>
      <xdr:grpSpPr>
        <a:xfrm>
          <a:off x="15259050" y="2947989"/>
          <a:ext cx="428625" cy="1002506"/>
          <a:chOff x="15554326" y="2895601"/>
          <a:chExt cx="685800" cy="990600"/>
        </a:xfrm>
      </xdr:grpSpPr>
      <xdr:sp macro="" textlink="PivotTables!P6">
        <xdr:nvSpPr>
          <xdr:cNvPr id="69" name="TextBox 68"/>
          <xdr:cNvSpPr txBox="1"/>
        </xdr:nvSpPr>
        <xdr:spPr>
          <a:xfrm>
            <a:off x="15554326" y="2895601"/>
            <a:ext cx="685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5B35942-F98E-4F6F-88B4-457729F020C0}" type="TxLink">
              <a:rPr lang="en-US" sz="1100" b="1" i="0" u="none" strike="noStrike">
                <a:solidFill>
                  <a:schemeClr val="tx1">
                    <a:lumMod val="50000"/>
                    <a:lumOff val="50000"/>
                  </a:schemeClr>
                </a:solidFill>
                <a:latin typeface="Calibri"/>
                <a:ea typeface="Cambria" panose="02040503050406030204" pitchFamily="18" charset="0"/>
                <a:cs typeface="Calibri"/>
              </a:rPr>
              <a:pPr marL="0" indent="0" algn="l"/>
              <a:t>16</a:t>
            </a:fld>
            <a:endParaRPr lang="en-US"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Tables!P7">
        <xdr:nvSpPr>
          <xdr:cNvPr id="70" name="TextBox 69"/>
          <xdr:cNvSpPr txBox="1"/>
        </xdr:nvSpPr>
        <xdr:spPr>
          <a:xfrm>
            <a:off x="15563851" y="3248026"/>
            <a:ext cx="6762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76B5EA4-9EDF-4CD1-9747-CE7F8B1CD951}" type="TxLink">
              <a:rPr lang="en-US" sz="1100" b="1" i="0" u="none" strike="noStrike">
                <a:solidFill>
                  <a:schemeClr val="tx1">
                    <a:lumMod val="50000"/>
                    <a:lumOff val="50000"/>
                  </a:schemeClr>
                </a:solidFill>
                <a:latin typeface="Calibri"/>
                <a:ea typeface="Cambria" panose="02040503050406030204" pitchFamily="18" charset="0"/>
                <a:cs typeface="Calibri"/>
              </a:rPr>
              <a:pPr marL="0" indent="0" algn="l"/>
              <a:t>6</a:t>
            </a:fld>
            <a:endParaRPr lang="en-US"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Tables!P8">
        <xdr:nvSpPr>
          <xdr:cNvPr id="71" name="TextBox 70"/>
          <xdr:cNvSpPr txBox="1"/>
        </xdr:nvSpPr>
        <xdr:spPr>
          <a:xfrm>
            <a:off x="15554326" y="3600451"/>
            <a:ext cx="685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6DD6C57-13FF-47E4-81E5-56978B982066}" type="TxLink">
              <a:rPr lang="en-US" sz="1100" b="1" i="0" u="none" strike="noStrike">
                <a:solidFill>
                  <a:schemeClr val="tx1">
                    <a:lumMod val="50000"/>
                    <a:lumOff val="50000"/>
                  </a:schemeClr>
                </a:solidFill>
                <a:latin typeface="Calibri"/>
                <a:ea typeface="Cambria" panose="02040503050406030204" pitchFamily="18" charset="0"/>
                <a:cs typeface="Calibri"/>
              </a:rPr>
              <a:pPr marL="0" indent="0" algn="l"/>
              <a:t>2</a:t>
            </a:fld>
            <a:endParaRPr lang="en-US"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grpSp>
    <xdr:clientData/>
  </xdr:twoCellAnchor>
  <xdr:twoCellAnchor editAs="absolute">
    <xdr:from>
      <xdr:col>20</xdr:col>
      <xdr:colOff>104775</xdr:colOff>
      <xdr:row>23</xdr:row>
      <xdr:rowOff>171450</xdr:rowOff>
    </xdr:from>
    <xdr:to>
      <xdr:col>23</xdr:col>
      <xdr:colOff>257175</xdr:colOff>
      <xdr:row>30</xdr:row>
      <xdr:rowOff>66674</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20</xdr:col>
      <xdr:colOff>101206</xdr:colOff>
      <xdr:row>21</xdr:row>
      <xdr:rowOff>190500</xdr:rowOff>
    </xdr:from>
    <xdr:to>
      <xdr:col>23</xdr:col>
      <xdr:colOff>495300</xdr:colOff>
      <xdr:row>24</xdr:row>
      <xdr:rowOff>114300</xdr:rowOff>
    </xdr:to>
    <xdr:sp macro="" textlink="">
      <xdr:nvSpPr>
        <xdr:cNvPr id="73" name="TextBox 72"/>
        <xdr:cNvSpPr txBox="1"/>
      </xdr:nvSpPr>
      <xdr:spPr>
        <a:xfrm>
          <a:off x="13817206" y="4391025"/>
          <a:ext cx="245149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chemeClr val="tx1">
                  <a:lumMod val="50000"/>
                  <a:lumOff val="50000"/>
                </a:schemeClr>
              </a:solidFill>
              <a:latin typeface="Cambria" panose="02040503050406030204" pitchFamily="18" charset="0"/>
              <a:ea typeface="Cambria" panose="02040503050406030204" pitchFamily="18" charset="0"/>
            </a:rPr>
            <a:t>Driver Income &amp;   Buddy Income</a:t>
          </a:r>
        </a:p>
        <a:p>
          <a:pPr algn="l"/>
          <a:r>
            <a:rPr lang="en-US" sz="900" b="1">
              <a:solidFill>
                <a:schemeClr val="tx1">
                  <a:lumMod val="50000"/>
                  <a:lumOff val="50000"/>
                </a:schemeClr>
              </a:solidFill>
              <a:latin typeface="Cambria" panose="02040503050406030204" pitchFamily="18" charset="0"/>
              <a:ea typeface="Cambria" panose="02040503050406030204" pitchFamily="18" charset="0"/>
            </a:rPr>
            <a:t>Per Trip Classify</a:t>
          </a:r>
        </a:p>
      </xdr:txBody>
    </xdr:sp>
    <xdr:clientData/>
  </xdr:twoCellAnchor>
  <xdr:twoCellAnchor editAs="absolute">
    <xdr:from>
      <xdr:col>20</xdr:col>
      <xdr:colOff>152400</xdr:colOff>
      <xdr:row>22</xdr:row>
      <xdr:rowOff>66675</xdr:rowOff>
    </xdr:from>
    <xdr:to>
      <xdr:col>20</xdr:col>
      <xdr:colOff>152400</xdr:colOff>
      <xdr:row>22</xdr:row>
      <xdr:rowOff>190500</xdr:rowOff>
    </xdr:to>
    <xdr:cxnSp macro="">
      <xdr:nvCxnSpPr>
        <xdr:cNvPr id="75" name="Straight Connector 74"/>
        <xdr:cNvCxnSpPr/>
      </xdr:nvCxnSpPr>
      <xdr:spPr>
        <a:xfrm>
          <a:off x="13868400" y="4467225"/>
          <a:ext cx="0" cy="123825"/>
        </a:xfrm>
        <a:prstGeom prst="line">
          <a:avLst/>
        </a:prstGeom>
        <a:ln w="28575">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editAs="absolute">
    <xdr:from>
      <xdr:col>22</xdr:col>
      <xdr:colOff>38100</xdr:colOff>
      <xdr:row>22</xdr:row>
      <xdr:rowOff>66675</xdr:rowOff>
    </xdr:from>
    <xdr:to>
      <xdr:col>22</xdr:col>
      <xdr:colOff>38100</xdr:colOff>
      <xdr:row>22</xdr:row>
      <xdr:rowOff>190500</xdr:rowOff>
    </xdr:to>
    <xdr:cxnSp macro="">
      <xdr:nvCxnSpPr>
        <xdr:cNvPr id="76" name="Straight Connector 75"/>
        <xdr:cNvCxnSpPr/>
      </xdr:nvCxnSpPr>
      <xdr:spPr>
        <a:xfrm>
          <a:off x="15125700" y="4467225"/>
          <a:ext cx="0" cy="123825"/>
        </a:xfrm>
        <a:prstGeom prst="line">
          <a:avLst/>
        </a:prstGeom>
        <a:ln w="28575">
          <a:solidFill>
            <a:srgbClr val="ECCD59"/>
          </a:solidFill>
        </a:ln>
      </xdr:spPr>
      <xdr:style>
        <a:lnRef idx="1">
          <a:schemeClr val="accent4"/>
        </a:lnRef>
        <a:fillRef idx="0">
          <a:schemeClr val="accent4"/>
        </a:fillRef>
        <a:effectRef idx="0">
          <a:schemeClr val="accent4"/>
        </a:effectRef>
        <a:fontRef idx="minor">
          <a:schemeClr val="tx1"/>
        </a:fontRef>
      </xdr:style>
    </xdr:cxnSp>
    <xdr:clientData/>
  </xdr:twoCellAnchor>
  <xdr:twoCellAnchor editAs="absolute">
    <xdr:from>
      <xdr:col>19</xdr:col>
      <xdr:colOff>590550</xdr:colOff>
      <xdr:row>31</xdr:row>
      <xdr:rowOff>142875</xdr:rowOff>
    </xdr:from>
    <xdr:to>
      <xdr:col>23</xdr:col>
      <xdr:colOff>563118</xdr:colOff>
      <xdr:row>39</xdr:row>
      <xdr:rowOff>28575</xdr:rowOff>
    </xdr:to>
    <xdr:sp macro="" textlink="">
      <xdr:nvSpPr>
        <xdr:cNvPr id="77" name="Rounded Rectangle 76"/>
        <xdr:cNvSpPr/>
      </xdr:nvSpPr>
      <xdr:spPr>
        <a:xfrm>
          <a:off x="13620750" y="6343650"/>
          <a:ext cx="2715768" cy="1485900"/>
        </a:xfrm>
        <a:prstGeom prst="roundRect">
          <a:avLst>
            <a:gd name="adj" fmla="val 13546"/>
          </a:avLst>
        </a:prstGeom>
        <a:solidFill>
          <a:srgbClr val="FA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20000"/>
                <a:lumOff val="80000"/>
              </a:schemeClr>
            </a:solidFill>
          </a:endParaRPr>
        </a:p>
      </xdr:txBody>
    </xdr:sp>
    <xdr:clientData/>
  </xdr:twoCellAnchor>
  <xdr:twoCellAnchor editAs="absolute">
    <xdr:from>
      <xdr:col>19</xdr:col>
      <xdr:colOff>663181</xdr:colOff>
      <xdr:row>32</xdr:row>
      <xdr:rowOff>9526</xdr:rowOff>
    </xdr:from>
    <xdr:to>
      <xdr:col>21</xdr:col>
      <xdr:colOff>457200</xdr:colOff>
      <xdr:row>33</xdr:row>
      <xdr:rowOff>76201</xdr:rowOff>
    </xdr:to>
    <xdr:sp macro="" textlink="">
      <xdr:nvSpPr>
        <xdr:cNvPr id="78" name="TextBox 77"/>
        <xdr:cNvSpPr txBox="1"/>
      </xdr:nvSpPr>
      <xdr:spPr>
        <a:xfrm>
          <a:off x="13693381" y="6410326"/>
          <a:ext cx="116561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chemeClr val="tx1">
                  <a:lumMod val="50000"/>
                  <a:lumOff val="50000"/>
                </a:schemeClr>
              </a:solidFill>
              <a:latin typeface="Cambria" panose="02040503050406030204" pitchFamily="18" charset="0"/>
              <a:ea typeface="Cambria" panose="02040503050406030204" pitchFamily="18" charset="0"/>
            </a:rPr>
            <a:t>Cargo</a:t>
          </a:r>
          <a:r>
            <a:rPr lang="en-US" sz="1200" b="1" baseline="0">
              <a:solidFill>
                <a:schemeClr val="tx1">
                  <a:lumMod val="50000"/>
                  <a:lumOff val="50000"/>
                </a:schemeClr>
              </a:solidFill>
              <a:latin typeface="Cambria" panose="02040503050406030204" pitchFamily="18" charset="0"/>
              <a:ea typeface="Cambria" panose="02040503050406030204" pitchFamily="18" charset="0"/>
            </a:rPr>
            <a:t> types</a:t>
          </a:r>
          <a:endParaRPr lang="en-US" sz="900" b="1">
            <a:solidFill>
              <a:schemeClr val="tx1">
                <a:lumMod val="50000"/>
                <a:lumOff val="50000"/>
              </a:schemeClr>
            </a:solidFill>
            <a:latin typeface="Cambria" panose="02040503050406030204" pitchFamily="18" charset="0"/>
            <a:ea typeface="Cambria" panose="02040503050406030204" pitchFamily="18" charset="0"/>
          </a:endParaRPr>
        </a:p>
      </xdr:txBody>
    </xdr:sp>
    <xdr:clientData/>
  </xdr:twoCellAnchor>
  <xdr:twoCellAnchor editAs="absolute">
    <xdr:from>
      <xdr:col>20</xdr:col>
      <xdr:colOff>133350</xdr:colOff>
      <xdr:row>33</xdr:row>
      <xdr:rowOff>133350</xdr:rowOff>
    </xdr:from>
    <xdr:to>
      <xdr:col>23</xdr:col>
      <xdr:colOff>333375</xdr:colOff>
      <xdr:row>38</xdr:row>
      <xdr:rowOff>152401</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4</xdr:col>
      <xdr:colOff>323850</xdr:colOff>
      <xdr:row>14</xdr:row>
      <xdr:rowOff>0</xdr:rowOff>
    </xdr:from>
    <xdr:to>
      <xdr:col>6</xdr:col>
      <xdr:colOff>457200</xdr:colOff>
      <xdr:row>15</xdr:row>
      <xdr:rowOff>85725</xdr:rowOff>
    </xdr:to>
    <xdr:sp macro="" textlink="">
      <xdr:nvSpPr>
        <xdr:cNvPr id="80" name="TextBox 79"/>
        <xdr:cNvSpPr txBox="1"/>
      </xdr:nvSpPr>
      <xdr:spPr>
        <a:xfrm>
          <a:off x="3067050" y="2800350"/>
          <a:ext cx="1504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tx1">
                  <a:lumMod val="50000"/>
                  <a:lumOff val="50000"/>
                </a:schemeClr>
              </a:solidFill>
              <a:latin typeface="Cambria" panose="02040503050406030204" pitchFamily="18" charset="0"/>
              <a:ea typeface="Cambria" panose="02040503050406030204" pitchFamily="18" charset="0"/>
            </a:rPr>
            <a:t>Total Expenses</a:t>
          </a:r>
        </a:p>
      </xdr:txBody>
    </xdr:sp>
    <xdr:clientData/>
  </xdr:twoCellAnchor>
  <xdr:twoCellAnchor editAs="absolute">
    <xdr:from>
      <xdr:col>4</xdr:col>
      <xdr:colOff>257174</xdr:colOff>
      <xdr:row>15</xdr:row>
      <xdr:rowOff>152400</xdr:rowOff>
    </xdr:from>
    <xdr:to>
      <xdr:col>6</xdr:col>
      <xdr:colOff>419100</xdr:colOff>
      <xdr:row>17</xdr:row>
      <xdr:rowOff>114300</xdr:rowOff>
    </xdr:to>
    <xdr:sp macro="" textlink="PivotTables!AB6">
      <xdr:nvSpPr>
        <xdr:cNvPr id="81" name="TextBox 80"/>
        <xdr:cNvSpPr txBox="1"/>
      </xdr:nvSpPr>
      <xdr:spPr>
        <a:xfrm>
          <a:off x="3000374" y="3152775"/>
          <a:ext cx="15335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4CB5EC0-D46D-4FE0-994B-2E5C19495426}" type="TxLink">
            <a:rPr lang="en-US" sz="20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algn="l"/>
            <a:t> ฿27,200 </a:t>
          </a:fld>
          <a:endParaRPr lang="en-US" sz="2400" b="1">
            <a:solidFill>
              <a:schemeClr val="tx1">
                <a:lumMod val="65000"/>
                <a:lumOff val="35000"/>
              </a:schemeClr>
            </a:solidFill>
            <a:latin typeface="Cambria" panose="02040503050406030204" pitchFamily="18" charset="0"/>
            <a:ea typeface="Cambria" panose="02040503050406030204" pitchFamily="18" charset="0"/>
          </a:endParaRPr>
        </a:p>
      </xdr:txBody>
    </xdr:sp>
    <xdr:clientData/>
  </xdr:twoCellAnchor>
  <xdr:twoCellAnchor editAs="absolute">
    <xdr:from>
      <xdr:col>4</xdr:col>
      <xdr:colOff>323850</xdr:colOff>
      <xdr:row>17</xdr:row>
      <xdr:rowOff>76200</xdr:rowOff>
    </xdr:from>
    <xdr:to>
      <xdr:col>5</xdr:col>
      <xdr:colOff>476250</xdr:colOff>
      <xdr:row>18</xdr:row>
      <xdr:rowOff>161925</xdr:rowOff>
    </xdr:to>
    <xdr:sp macro="" textlink="">
      <xdr:nvSpPr>
        <xdr:cNvPr id="82" name="TextBox 81"/>
        <xdr:cNvSpPr txBox="1"/>
      </xdr:nvSpPr>
      <xdr:spPr>
        <a:xfrm>
          <a:off x="3067050" y="3476625"/>
          <a:ext cx="838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2">
                  <a:lumMod val="75000"/>
                </a:schemeClr>
              </a:solidFill>
              <a:latin typeface="Cambria" panose="02040503050406030204" pitchFamily="18" charset="0"/>
              <a:ea typeface="Cambria" panose="02040503050406030204" pitchFamily="18" charset="0"/>
            </a:rPr>
            <a:t>Thai baht</a:t>
          </a:r>
        </a:p>
      </xdr:txBody>
    </xdr:sp>
    <xdr:clientData/>
  </xdr:twoCellAnchor>
  <xdr:twoCellAnchor editAs="absolute">
    <xdr:from>
      <xdr:col>11</xdr:col>
      <xdr:colOff>238125</xdr:colOff>
      <xdr:row>14</xdr:row>
      <xdr:rowOff>0</xdr:rowOff>
    </xdr:from>
    <xdr:to>
      <xdr:col>13</xdr:col>
      <xdr:colOff>200025</xdr:colOff>
      <xdr:row>15</xdr:row>
      <xdr:rowOff>85725</xdr:rowOff>
    </xdr:to>
    <xdr:sp macro="" textlink="">
      <xdr:nvSpPr>
        <xdr:cNvPr id="83" name="TextBox 82"/>
        <xdr:cNvSpPr txBox="1"/>
      </xdr:nvSpPr>
      <xdr:spPr>
        <a:xfrm>
          <a:off x="7781925" y="2800350"/>
          <a:ext cx="1333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tx1">
                  <a:lumMod val="50000"/>
                  <a:lumOff val="50000"/>
                </a:schemeClr>
              </a:solidFill>
              <a:latin typeface="Cambria" panose="02040503050406030204" pitchFamily="18" charset="0"/>
              <a:ea typeface="Cambria" panose="02040503050406030204" pitchFamily="18" charset="0"/>
            </a:rPr>
            <a:t>Total Salaries</a:t>
          </a:r>
        </a:p>
      </xdr:txBody>
    </xdr:sp>
    <xdr:clientData/>
  </xdr:twoCellAnchor>
  <xdr:twoCellAnchor editAs="absolute">
    <xdr:from>
      <xdr:col>11</xdr:col>
      <xdr:colOff>180974</xdr:colOff>
      <xdr:row>15</xdr:row>
      <xdr:rowOff>152400</xdr:rowOff>
    </xdr:from>
    <xdr:to>
      <xdr:col>13</xdr:col>
      <xdr:colOff>47625</xdr:colOff>
      <xdr:row>17</xdr:row>
      <xdr:rowOff>114300</xdr:rowOff>
    </xdr:to>
    <xdr:sp macro="" textlink="PivotTables!AE6">
      <xdr:nvSpPr>
        <xdr:cNvPr id="84" name="TextBox 83"/>
        <xdr:cNvSpPr txBox="1"/>
      </xdr:nvSpPr>
      <xdr:spPr>
        <a:xfrm>
          <a:off x="7724774" y="3152775"/>
          <a:ext cx="12382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27E05B6-9CB4-4434-A600-C7ABB69C2BC0}" type="TxLink">
            <a:rPr lang="en-US" sz="20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marL="0" indent="0" algn="l"/>
            <a:t> ฿12,100 </a:t>
          </a:fld>
          <a:endParaRPr lang="en-US" sz="2000" b="1" i="0" u="none" strike="noStrike">
            <a:solidFill>
              <a:schemeClr val="tx1">
                <a:lumMod val="65000"/>
                <a:lumOff val="35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11</xdr:col>
      <xdr:colOff>247650</xdr:colOff>
      <xdr:row>17</xdr:row>
      <xdr:rowOff>76200</xdr:rowOff>
    </xdr:from>
    <xdr:to>
      <xdr:col>12</xdr:col>
      <xdr:colOff>400050</xdr:colOff>
      <xdr:row>18</xdr:row>
      <xdr:rowOff>161925</xdr:rowOff>
    </xdr:to>
    <xdr:sp macro="" textlink="">
      <xdr:nvSpPr>
        <xdr:cNvPr id="85" name="TextBox 84"/>
        <xdr:cNvSpPr txBox="1"/>
      </xdr:nvSpPr>
      <xdr:spPr>
        <a:xfrm>
          <a:off x="7791450" y="3476625"/>
          <a:ext cx="838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2">
                  <a:lumMod val="75000"/>
                </a:schemeClr>
              </a:solidFill>
              <a:latin typeface="Cambria" panose="02040503050406030204" pitchFamily="18" charset="0"/>
              <a:ea typeface="Cambria" panose="02040503050406030204" pitchFamily="18" charset="0"/>
            </a:rPr>
            <a:t>Thai baht</a:t>
          </a:r>
        </a:p>
      </xdr:txBody>
    </xdr:sp>
    <xdr:clientData/>
  </xdr:twoCellAnchor>
  <xdr:twoCellAnchor editAs="absolute">
    <xdr:from>
      <xdr:col>16</xdr:col>
      <xdr:colOff>352425</xdr:colOff>
      <xdr:row>14</xdr:row>
      <xdr:rowOff>0</xdr:rowOff>
    </xdr:from>
    <xdr:to>
      <xdr:col>18</xdr:col>
      <xdr:colOff>315849</xdr:colOff>
      <xdr:row>15</xdr:row>
      <xdr:rowOff>85725</xdr:rowOff>
    </xdr:to>
    <xdr:sp macro="" textlink="">
      <xdr:nvSpPr>
        <xdr:cNvPr id="86" name="TextBox 85"/>
        <xdr:cNvSpPr txBox="1"/>
      </xdr:nvSpPr>
      <xdr:spPr>
        <a:xfrm>
          <a:off x="11325225" y="2800350"/>
          <a:ext cx="133502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tx1">
                  <a:lumMod val="50000"/>
                  <a:lumOff val="50000"/>
                </a:schemeClr>
              </a:solidFill>
              <a:latin typeface="Cambria" panose="02040503050406030204" pitchFamily="18" charset="0"/>
              <a:ea typeface="Cambria" panose="02040503050406030204" pitchFamily="18" charset="0"/>
            </a:rPr>
            <a:t>Total Wages</a:t>
          </a:r>
        </a:p>
      </xdr:txBody>
    </xdr:sp>
    <xdr:clientData/>
  </xdr:twoCellAnchor>
  <xdr:twoCellAnchor editAs="absolute">
    <xdr:from>
      <xdr:col>16</xdr:col>
      <xdr:colOff>304799</xdr:colOff>
      <xdr:row>15</xdr:row>
      <xdr:rowOff>152400</xdr:rowOff>
    </xdr:from>
    <xdr:to>
      <xdr:col>18</xdr:col>
      <xdr:colOff>167639</xdr:colOff>
      <xdr:row>17</xdr:row>
      <xdr:rowOff>114300</xdr:rowOff>
    </xdr:to>
    <xdr:sp macro="" textlink="PivotTables!AK6">
      <xdr:nvSpPr>
        <xdr:cNvPr id="87" name="TextBox 86"/>
        <xdr:cNvSpPr txBox="1"/>
      </xdr:nvSpPr>
      <xdr:spPr>
        <a:xfrm>
          <a:off x="11277599" y="3152775"/>
          <a:ext cx="123444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D690224-D6B9-4BFA-948C-19A6D7E49026}" type="TxLink">
            <a:rPr lang="en-US" sz="20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marL="0" indent="0" algn="l"/>
            <a:t> ฿15,100 </a:t>
          </a:fld>
          <a:endParaRPr lang="en-US" sz="2000" b="1" i="0" u="none" strike="noStrike">
            <a:solidFill>
              <a:schemeClr val="tx1">
                <a:lumMod val="65000"/>
                <a:lumOff val="35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16</xdr:col>
      <xdr:colOff>371475</xdr:colOff>
      <xdr:row>17</xdr:row>
      <xdr:rowOff>76200</xdr:rowOff>
    </xdr:from>
    <xdr:to>
      <xdr:col>17</xdr:col>
      <xdr:colOff>523875</xdr:colOff>
      <xdr:row>18</xdr:row>
      <xdr:rowOff>161925</xdr:rowOff>
    </xdr:to>
    <xdr:sp macro="" textlink="">
      <xdr:nvSpPr>
        <xdr:cNvPr id="88" name="TextBox 87"/>
        <xdr:cNvSpPr txBox="1"/>
      </xdr:nvSpPr>
      <xdr:spPr>
        <a:xfrm>
          <a:off x="11344275" y="3476625"/>
          <a:ext cx="838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2">
                  <a:lumMod val="75000"/>
                </a:schemeClr>
              </a:solidFill>
              <a:latin typeface="Cambria" panose="02040503050406030204" pitchFamily="18" charset="0"/>
              <a:ea typeface="Cambria" panose="02040503050406030204" pitchFamily="18" charset="0"/>
            </a:rPr>
            <a:t>Thai baht</a:t>
          </a:r>
        </a:p>
      </xdr:txBody>
    </xdr:sp>
    <xdr:clientData/>
  </xdr:twoCellAnchor>
  <xdr:twoCellAnchor editAs="absolute">
    <xdr:from>
      <xdr:col>9</xdr:col>
      <xdr:colOff>457199</xdr:colOff>
      <xdr:row>14</xdr:row>
      <xdr:rowOff>19050</xdr:rowOff>
    </xdr:from>
    <xdr:to>
      <xdr:col>11</xdr:col>
      <xdr:colOff>274319</xdr:colOff>
      <xdr:row>19</xdr:row>
      <xdr:rowOff>116205</xdr:rowOff>
    </xdr:to>
    <xdr:graphicFrame macro="">
      <xdr:nvGraphicFramePr>
        <xdr:cNvPr id="89" name="Chart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14</xdr:col>
      <xdr:colOff>514349</xdr:colOff>
      <xdr:row>14</xdr:row>
      <xdr:rowOff>0</xdr:rowOff>
    </xdr:from>
    <xdr:to>
      <xdr:col>16</xdr:col>
      <xdr:colOff>331469</xdr:colOff>
      <xdr:row>19</xdr:row>
      <xdr:rowOff>97155</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10</xdr:col>
      <xdr:colOff>88572</xdr:colOff>
      <xdr:row>16</xdr:row>
      <xdr:rowOff>32844</xdr:rowOff>
    </xdr:from>
    <xdr:to>
      <xdr:col>10</xdr:col>
      <xdr:colOff>679122</xdr:colOff>
      <xdr:row>17</xdr:row>
      <xdr:rowOff>194769</xdr:rowOff>
    </xdr:to>
    <xdr:sp macro="" textlink="PivotTables!AH9">
      <xdr:nvSpPr>
        <xdr:cNvPr id="91" name="TextBox 90"/>
        <xdr:cNvSpPr txBox="1"/>
      </xdr:nvSpPr>
      <xdr:spPr>
        <a:xfrm>
          <a:off x="6985986" y="3185947"/>
          <a:ext cx="590550" cy="35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FD3B1AD-22F7-443F-849A-D78976A33CC7}" type="TxLink">
            <a:rPr lang="en-US" sz="1200" b="1" i="0" u="none" strike="noStrike">
              <a:solidFill>
                <a:schemeClr val="tx1">
                  <a:lumMod val="50000"/>
                  <a:lumOff val="50000"/>
                </a:schemeClr>
              </a:solidFill>
              <a:latin typeface="Cambria" panose="02040503050406030204" pitchFamily="18" charset="0"/>
              <a:ea typeface="Cambria" panose="02040503050406030204" pitchFamily="18" charset="0"/>
              <a:cs typeface="Calibri"/>
            </a:rPr>
            <a:pPr marL="0" indent="0" algn="ctr"/>
            <a:t>44%</a:t>
          </a:fld>
          <a:endParaRPr lang="en-US" sz="2000" b="1" i="0" u="none" strike="noStrike">
            <a:solidFill>
              <a:schemeClr val="tx1">
                <a:lumMod val="50000"/>
                <a:lumOff val="50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15</xdr:col>
      <xdr:colOff>134774</xdr:colOff>
      <xdr:row>16</xdr:row>
      <xdr:rowOff>21896</xdr:rowOff>
    </xdr:from>
    <xdr:to>
      <xdr:col>16</xdr:col>
      <xdr:colOff>37884</xdr:colOff>
      <xdr:row>17</xdr:row>
      <xdr:rowOff>183821</xdr:rowOff>
    </xdr:to>
    <xdr:sp macro="" textlink="PivotTables!AN9">
      <xdr:nvSpPr>
        <xdr:cNvPr id="92" name="TextBox 91"/>
        <xdr:cNvSpPr txBox="1"/>
      </xdr:nvSpPr>
      <xdr:spPr>
        <a:xfrm>
          <a:off x="10480895" y="3174999"/>
          <a:ext cx="592851" cy="35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24EC58D-D487-421F-B1FE-C26FE16589B9}" type="TxLink">
            <a:rPr lang="en-US" sz="1200" b="1" i="0" u="none" strike="noStrike">
              <a:solidFill>
                <a:schemeClr val="tx1">
                  <a:lumMod val="50000"/>
                  <a:lumOff val="50000"/>
                </a:schemeClr>
              </a:solidFill>
              <a:latin typeface="Cambria" panose="02040503050406030204" pitchFamily="18" charset="0"/>
              <a:ea typeface="Cambria" panose="02040503050406030204" pitchFamily="18" charset="0"/>
              <a:cs typeface="Calibri"/>
            </a:rPr>
            <a:pPr marL="0" indent="0" algn="ctr"/>
            <a:t>56%</a:t>
          </a:fld>
          <a:endParaRPr lang="en-US" sz="2000" b="1" i="0" u="none" strike="noStrike">
            <a:solidFill>
              <a:schemeClr val="tx1">
                <a:lumMod val="50000"/>
                <a:lumOff val="50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4</xdr:col>
      <xdr:colOff>266700</xdr:colOff>
      <xdr:row>21</xdr:row>
      <xdr:rowOff>114300</xdr:rowOff>
    </xdr:from>
    <xdr:to>
      <xdr:col>8</xdr:col>
      <xdr:colOff>323850</xdr:colOff>
      <xdr:row>23</xdr:row>
      <xdr:rowOff>0</xdr:rowOff>
    </xdr:to>
    <xdr:sp macro="" textlink="">
      <xdr:nvSpPr>
        <xdr:cNvPr id="93" name="TextBox 92"/>
        <xdr:cNvSpPr txBox="1"/>
      </xdr:nvSpPr>
      <xdr:spPr>
        <a:xfrm>
          <a:off x="3009900" y="4314825"/>
          <a:ext cx="2800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chemeClr val="tx1">
                  <a:lumMod val="50000"/>
                  <a:lumOff val="50000"/>
                </a:schemeClr>
              </a:solidFill>
              <a:latin typeface="Cambria" panose="02040503050406030204" pitchFamily="18" charset="0"/>
              <a:ea typeface="Cambria" panose="02040503050406030204" pitchFamily="18" charset="0"/>
            </a:rPr>
            <a:t>Expenses by Month</a:t>
          </a:r>
        </a:p>
      </xdr:txBody>
    </xdr:sp>
    <xdr:clientData/>
  </xdr:twoCellAnchor>
  <xdr:twoCellAnchor editAs="absolute">
    <xdr:from>
      <xdr:col>4</xdr:col>
      <xdr:colOff>238124</xdr:colOff>
      <xdr:row>22</xdr:row>
      <xdr:rowOff>152400</xdr:rowOff>
    </xdr:from>
    <xdr:to>
      <xdr:col>10</xdr:col>
      <xdr:colOff>628650</xdr:colOff>
      <xdr:row>29</xdr:row>
      <xdr:rowOff>66675</xdr:rowOff>
    </xdr:to>
    <xdr:graphicFrame macro="">
      <xdr:nvGraphicFramePr>
        <xdr:cNvPr id="94"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665348</xdr:colOff>
      <xdr:row>31</xdr:row>
      <xdr:rowOff>19050</xdr:rowOff>
    </xdr:from>
    <xdr:to>
      <xdr:col>6</xdr:col>
      <xdr:colOff>142389</xdr:colOff>
      <xdr:row>39</xdr:row>
      <xdr:rowOff>133349</xdr:rowOff>
    </xdr:to>
    <xdr:sp macro="" textlink="">
      <xdr:nvSpPr>
        <xdr:cNvPr id="37" name="Rounded Rectangle 36"/>
        <xdr:cNvSpPr/>
      </xdr:nvSpPr>
      <xdr:spPr>
        <a:xfrm>
          <a:off x="2734572" y="6128188"/>
          <a:ext cx="1546265" cy="16908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6</xdr:col>
      <xdr:colOff>318348</xdr:colOff>
      <xdr:row>31</xdr:row>
      <xdr:rowOff>19050</xdr:rowOff>
    </xdr:from>
    <xdr:to>
      <xdr:col>8</xdr:col>
      <xdr:colOff>481750</xdr:colOff>
      <xdr:row>39</xdr:row>
      <xdr:rowOff>133349</xdr:rowOff>
    </xdr:to>
    <xdr:sp macro="" textlink="">
      <xdr:nvSpPr>
        <xdr:cNvPr id="95" name="Rounded Rectangle 94"/>
        <xdr:cNvSpPr/>
      </xdr:nvSpPr>
      <xdr:spPr>
        <a:xfrm>
          <a:off x="4456796" y="6128188"/>
          <a:ext cx="1542885" cy="16908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8</xdr:col>
      <xdr:colOff>674339</xdr:colOff>
      <xdr:row>31</xdr:row>
      <xdr:rowOff>19050</xdr:rowOff>
    </xdr:from>
    <xdr:to>
      <xdr:col>11</xdr:col>
      <xdr:colOff>151380</xdr:colOff>
      <xdr:row>39</xdr:row>
      <xdr:rowOff>133349</xdr:rowOff>
    </xdr:to>
    <xdr:sp macro="" textlink="">
      <xdr:nvSpPr>
        <xdr:cNvPr id="96" name="Rounded Rectangle 95"/>
        <xdr:cNvSpPr/>
      </xdr:nvSpPr>
      <xdr:spPr>
        <a:xfrm>
          <a:off x="6192270" y="6128188"/>
          <a:ext cx="1546265" cy="16908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8</xdr:col>
      <xdr:colOff>642300</xdr:colOff>
      <xdr:row>30</xdr:row>
      <xdr:rowOff>201161</xdr:rowOff>
    </xdr:from>
    <xdr:to>
      <xdr:col>11</xdr:col>
      <xdr:colOff>183419</xdr:colOff>
      <xdr:row>35</xdr:row>
      <xdr:rowOff>36020</xdr:rowOff>
    </xdr:to>
    <xdr:sp macro="" textlink="">
      <xdr:nvSpPr>
        <xdr:cNvPr id="103" name="Rounded Rectangle 102"/>
        <xdr:cNvSpPr/>
      </xdr:nvSpPr>
      <xdr:spPr>
        <a:xfrm>
          <a:off x="6133182" y="6294360"/>
          <a:ext cx="1600200" cy="850392"/>
        </a:xfrm>
        <a:prstGeom prst="roundRect">
          <a:avLst/>
        </a:prstGeom>
        <a:solidFill>
          <a:schemeClr val="accent2">
            <a:lumMod val="60000"/>
            <a:lumOff val="4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solidFill>
              <a:srgbClr val="ECCD59"/>
            </a:solidFill>
          </a:endParaRPr>
        </a:p>
      </xdr:txBody>
    </xdr:sp>
    <xdr:clientData/>
  </xdr:twoCellAnchor>
  <xdr:twoCellAnchor editAs="absolute">
    <xdr:from>
      <xdr:col>8</xdr:col>
      <xdr:colOff>673744</xdr:colOff>
      <xdr:row>31</xdr:row>
      <xdr:rowOff>26563</xdr:rowOff>
    </xdr:from>
    <xdr:to>
      <xdr:col>11</xdr:col>
      <xdr:colOff>151976</xdr:colOff>
      <xdr:row>35</xdr:row>
      <xdr:rowOff>7513</xdr:rowOff>
    </xdr:to>
    <xdr:sp macro="" textlink="">
      <xdr:nvSpPr>
        <xdr:cNvPr id="100" name="Rounded Rectangle 99"/>
        <xdr:cNvSpPr/>
      </xdr:nvSpPr>
      <xdr:spPr>
        <a:xfrm>
          <a:off x="6164626" y="6322868"/>
          <a:ext cx="1537313" cy="793377"/>
        </a:xfrm>
        <a:prstGeom prst="roundRect">
          <a:avLst/>
        </a:prstGeom>
        <a:solidFill>
          <a:srgbClr val="CF5C4A"/>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solidFill>
              <a:srgbClr val="ECCD59"/>
            </a:solidFill>
          </a:endParaRPr>
        </a:p>
      </xdr:txBody>
    </xdr:sp>
    <xdr:clientData/>
  </xdr:twoCellAnchor>
  <xdr:twoCellAnchor editAs="absolute">
    <xdr:from>
      <xdr:col>9</xdr:col>
      <xdr:colOff>600836</xdr:colOff>
      <xdr:row>31</xdr:row>
      <xdr:rowOff>119063</xdr:rowOff>
    </xdr:from>
    <xdr:to>
      <xdr:col>10</xdr:col>
      <xdr:colOff>224882</xdr:colOff>
      <xdr:row>34</xdr:row>
      <xdr:rowOff>105056</xdr:rowOff>
    </xdr:to>
    <xdr:sp macro="" textlink="">
      <xdr:nvSpPr>
        <xdr:cNvPr id="99" name="Up Arrow 98"/>
        <xdr:cNvSpPr/>
      </xdr:nvSpPr>
      <xdr:spPr>
        <a:xfrm>
          <a:off x="6778079" y="6415368"/>
          <a:ext cx="310406" cy="595313"/>
        </a:xfrm>
        <a:prstGeom prst="upArrow">
          <a:avLst/>
        </a:prstGeom>
        <a:solidFill>
          <a:schemeClr val="accent4">
            <a:lumMod val="60000"/>
            <a:lumOff val="40000"/>
          </a:schemeClr>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285112</xdr:colOff>
      <xdr:row>30</xdr:row>
      <xdr:rowOff>201161</xdr:rowOff>
    </xdr:from>
    <xdr:to>
      <xdr:col>8</xdr:col>
      <xdr:colOff>512592</xdr:colOff>
      <xdr:row>35</xdr:row>
      <xdr:rowOff>36020</xdr:rowOff>
    </xdr:to>
    <xdr:sp macro="" textlink="">
      <xdr:nvSpPr>
        <xdr:cNvPr id="104" name="Rounded Rectangle 103"/>
        <xdr:cNvSpPr/>
      </xdr:nvSpPr>
      <xdr:spPr>
        <a:xfrm>
          <a:off x="4403274" y="6294360"/>
          <a:ext cx="1600200" cy="850392"/>
        </a:xfrm>
        <a:prstGeom prst="roundRect">
          <a:avLst/>
        </a:prstGeom>
        <a:solidFill>
          <a:schemeClr val="accent2">
            <a:lumMod val="60000"/>
            <a:lumOff val="4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solidFill>
              <a:srgbClr val="ECCD59"/>
            </a:solidFill>
          </a:endParaRPr>
        </a:p>
      </xdr:txBody>
    </xdr:sp>
    <xdr:clientData/>
  </xdr:twoCellAnchor>
  <xdr:twoCellAnchor editAs="absolute">
    <xdr:from>
      <xdr:col>6</xdr:col>
      <xdr:colOff>318348</xdr:colOff>
      <xdr:row>31</xdr:row>
      <xdr:rowOff>26563</xdr:rowOff>
    </xdr:from>
    <xdr:to>
      <xdr:col>8</xdr:col>
      <xdr:colOff>482941</xdr:colOff>
      <xdr:row>35</xdr:row>
      <xdr:rowOff>7513</xdr:rowOff>
    </xdr:to>
    <xdr:sp macro="" textlink="">
      <xdr:nvSpPr>
        <xdr:cNvPr id="98" name="Rounded Rectangle 97"/>
        <xdr:cNvSpPr/>
      </xdr:nvSpPr>
      <xdr:spPr>
        <a:xfrm>
          <a:off x="4436510" y="6322868"/>
          <a:ext cx="1537313" cy="793377"/>
        </a:xfrm>
        <a:prstGeom prst="roundRect">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CCD59"/>
            </a:solidFill>
          </a:endParaRPr>
        </a:p>
      </xdr:txBody>
    </xdr:sp>
    <xdr:clientData/>
  </xdr:twoCellAnchor>
  <xdr:twoCellAnchor editAs="absolute">
    <xdr:from>
      <xdr:col>7</xdr:col>
      <xdr:colOff>173026</xdr:colOff>
      <xdr:row>31</xdr:row>
      <xdr:rowOff>147077</xdr:rowOff>
    </xdr:from>
    <xdr:to>
      <xdr:col>7</xdr:col>
      <xdr:colOff>628262</xdr:colOff>
      <xdr:row>34</xdr:row>
      <xdr:rowOff>84044</xdr:rowOff>
    </xdr:to>
    <xdr:sp macro="" textlink="">
      <xdr:nvSpPr>
        <xdr:cNvPr id="1035" name="UTurnArrow"/>
        <xdr:cNvSpPr>
          <a:spLocks noEditPoints="1" noChangeArrowheads="1"/>
        </xdr:cNvSpPr>
      </xdr:nvSpPr>
      <xdr:spPr bwMode="auto">
        <a:xfrm flipH="1">
          <a:off x="4977548" y="6443382"/>
          <a:ext cx="455236" cy="546287"/>
        </a:xfrm>
        <a:custGeom>
          <a:avLst/>
          <a:gdLst>
            <a:gd name="G0" fmla="+- 0 0 0"/>
            <a:gd name="G1" fmla="+- 5574 0 0"/>
            <a:gd name="G2" fmla="*/ 5574 1 2"/>
            <a:gd name="G3" fmla="*/ 9725 1 2"/>
            <a:gd name="G4" fmla="+- 10800 G3 G2"/>
            <a:gd name="G5" fmla="+- 10800 G3 0"/>
            <a:gd name="G6" fmla="+- G5 G2 0"/>
            <a:gd name="G7" fmla="*/ G6 1 2"/>
            <a:gd name="G8" fmla="+- 9725 0 0"/>
            <a:gd name="G9" fmla="+- 21600 0 5574"/>
            <a:gd name="G10" fmla="+- 21600 0 9725"/>
            <a:gd name="G11" fmla="min G10 8691"/>
            <a:gd name="G12" fmla="+- 8826 0 0"/>
            <a:gd name="G13" fmla="+- 14865 0 5975"/>
            <a:gd name="G14" fmla="+- 14865 0 0"/>
            <a:gd name="G15" fmla="*/ 5574 5842 6110"/>
            <a:gd name="G16" fmla="+- 8826 1350 0"/>
            <a:gd name="G17" fmla="+- 8310 0 G15"/>
            <a:gd name="G18" fmla="*/ G17 G7 8310"/>
            <a:gd name="G19" fmla="+- 5574 G18 0"/>
            <a:gd name="G20" fmla="+- G4 0 G18"/>
            <a:gd name="T0" fmla="*/ 9225 w 21600"/>
            <a:gd name="T1" fmla="*/ 0 h 21600"/>
            <a:gd name="T2" fmla="*/ 2787 w 21600"/>
            <a:gd name="T3" fmla="*/ 21600 h 21600"/>
            <a:gd name="T4" fmla="*/ 9725 w 21600"/>
            <a:gd name="T5" fmla="*/ 8826 h 21600"/>
            <a:gd name="T6" fmla="*/ 15663 w 21600"/>
            <a:gd name="T7" fmla="*/ 14865 h 21600"/>
            <a:gd name="T8" fmla="*/ 21600 w 21600"/>
            <a:gd name="T9" fmla="*/ 8826 h 21600"/>
            <a:gd name="T10" fmla="*/ 17694720 60000 65536"/>
            <a:gd name="T11" fmla="*/ 5898240 60000 65536"/>
            <a:gd name="T12" fmla="*/ 5898240 60000 65536"/>
            <a:gd name="T13" fmla="*/ 5898240 60000 65536"/>
            <a:gd name="T14" fmla="*/ 0 60000 65536"/>
            <a:gd name="T15" fmla="*/ 0 w 21600"/>
            <a:gd name="T16" fmla="*/ 8310 h 21600"/>
            <a:gd name="T17" fmla="*/ G1 w 21600"/>
            <a:gd name="T18" fmla="*/ 21600 h 21600"/>
          </a:gdLst>
          <a:ahLst/>
          <a:cxnLst>
            <a:cxn ang="T10">
              <a:pos x="T0" y="T1"/>
            </a:cxn>
            <a:cxn ang="T11">
              <a:pos x="T2" y="T3"/>
            </a:cxn>
            <a:cxn ang="T12">
              <a:pos x="T4" y="T5"/>
            </a:cxn>
            <a:cxn ang="T13">
              <a:pos x="T6" y="T7"/>
            </a:cxn>
            <a:cxn ang="T14">
              <a:pos x="T8" y="T9"/>
            </a:cxn>
          </a:cxnLst>
          <a:rect l="T15" t="T16" r="T17" b="T18"/>
          <a:pathLst>
            <a:path w="21600" h="21600">
              <a:moveTo>
                <a:pt x="15663" y="14865"/>
              </a:moveTo>
              <a:lnTo>
                <a:pt x="21600" y="8826"/>
              </a:lnTo>
              <a:lnTo>
                <a:pt x="18450" y="8826"/>
              </a:lnTo>
              <a:lnTo>
                <a:pt x="18450" y="8310"/>
              </a:lnTo>
              <a:cubicBezTo>
                <a:pt x="18450" y="3721"/>
                <a:pt x="14320" y="0"/>
                <a:pt x="9225" y="0"/>
              </a:cubicBezTo>
              <a:cubicBezTo>
                <a:pt x="4130" y="0"/>
                <a:pt x="0" y="3799"/>
                <a:pt x="0" y="8485"/>
              </a:cubicBezTo>
              <a:lnTo>
                <a:pt x="0" y="21600"/>
              </a:lnTo>
              <a:lnTo>
                <a:pt x="5574" y="21600"/>
              </a:lnTo>
              <a:lnTo>
                <a:pt x="5574" y="8310"/>
              </a:lnTo>
              <a:cubicBezTo>
                <a:pt x="5574" y="6664"/>
                <a:pt x="7055" y="5330"/>
                <a:pt x="8882" y="5330"/>
              </a:cubicBezTo>
              <a:lnTo>
                <a:pt x="9568" y="5330"/>
              </a:lnTo>
              <a:cubicBezTo>
                <a:pt x="11395" y="5330"/>
                <a:pt x="12876" y="6664"/>
                <a:pt x="12876" y="8310"/>
              </a:cubicBezTo>
              <a:lnTo>
                <a:pt x="12876" y="8826"/>
              </a:lnTo>
              <a:lnTo>
                <a:pt x="9725" y="8826"/>
              </a:lnTo>
              <a:close/>
            </a:path>
          </a:pathLst>
        </a:custGeom>
        <a:solidFill>
          <a:schemeClr val="accent4">
            <a:lumMod val="60000"/>
            <a:lumOff val="40000"/>
          </a:schemeClr>
        </a:solidFill>
        <a:ln w="9525">
          <a:noFill/>
          <a:miter lim="800000"/>
          <a:headEnd/>
          <a:tailEnd/>
        </a:ln>
        <a:effectLst>
          <a:outerShdw blurRad="50800" dist="38100" dir="10800000" algn="r" rotWithShape="0">
            <a:prstClr val="black">
              <a:alpha val="40000"/>
            </a:prstClr>
          </a:outerShdw>
        </a:effectLst>
      </xdr:spPr>
    </xdr:sp>
    <xdr:clientData/>
  </xdr:twoCellAnchor>
  <xdr:twoCellAnchor editAs="absolute">
    <xdr:from>
      <xdr:col>3</xdr:col>
      <xdr:colOff>635295</xdr:colOff>
      <xdr:row>30</xdr:row>
      <xdr:rowOff>201161</xdr:rowOff>
    </xdr:from>
    <xdr:to>
      <xdr:col>6</xdr:col>
      <xdr:colOff>176414</xdr:colOff>
      <xdr:row>35</xdr:row>
      <xdr:rowOff>36020</xdr:rowOff>
    </xdr:to>
    <xdr:sp macro="" textlink="">
      <xdr:nvSpPr>
        <xdr:cNvPr id="105" name="Rounded Rectangle 104"/>
        <xdr:cNvSpPr/>
      </xdr:nvSpPr>
      <xdr:spPr>
        <a:xfrm>
          <a:off x="2694376" y="6294360"/>
          <a:ext cx="1600200" cy="850392"/>
        </a:xfrm>
        <a:prstGeom prst="roundRect">
          <a:avLst/>
        </a:prstGeom>
        <a:solidFill>
          <a:srgbClr val="FDE951"/>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solidFill>
              <a:srgbClr val="ECCD59"/>
            </a:solidFill>
          </a:endParaRPr>
        </a:p>
      </xdr:txBody>
    </xdr:sp>
    <xdr:clientData/>
  </xdr:twoCellAnchor>
  <xdr:twoCellAnchor editAs="absolute">
    <xdr:from>
      <xdr:col>3</xdr:col>
      <xdr:colOff>665348</xdr:colOff>
      <xdr:row>31</xdr:row>
      <xdr:rowOff>26563</xdr:rowOff>
    </xdr:from>
    <xdr:to>
      <xdr:col>6</xdr:col>
      <xdr:colOff>143580</xdr:colOff>
      <xdr:row>35</xdr:row>
      <xdr:rowOff>7513</xdr:rowOff>
    </xdr:to>
    <xdr:sp macro="" textlink="">
      <xdr:nvSpPr>
        <xdr:cNvPr id="4" name="Rounded Rectangle 3"/>
        <xdr:cNvSpPr/>
      </xdr:nvSpPr>
      <xdr:spPr>
        <a:xfrm>
          <a:off x="2724429" y="6322868"/>
          <a:ext cx="1537313" cy="793377"/>
        </a:xfrm>
        <a:prstGeom prst="round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CCD59"/>
            </a:solidFill>
          </a:endParaRPr>
        </a:p>
      </xdr:txBody>
    </xdr:sp>
    <xdr:clientData/>
  </xdr:twoCellAnchor>
  <xdr:twoCellAnchor editAs="absolute">
    <xdr:from>
      <xdr:col>4</xdr:col>
      <xdr:colOff>574869</xdr:colOff>
      <xdr:row>31</xdr:row>
      <xdr:rowOff>140073</xdr:rowOff>
    </xdr:from>
    <xdr:to>
      <xdr:col>5</xdr:col>
      <xdr:colOff>234060</xdr:colOff>
      <xdr:row>34</xdr:row>
      <xdr:rowOff>56029</xdr:rowOff>
    </xdr:to>
    <xdr:pic>
      <xdr:nvPicPr>
        <xdr:cNvPr id="102" name="Picture 101" descr="C:\Users\suvarna\AppData\Local\Microsoft\Windows\INetCache\IE\UFQI20MP\TW0RT[1].png"/>
        <xdr:cNvPicPr>
          <a:picLocks noChangeAspect="1" noChangeArrowheads="1"/>
        </xdr:cNvPicPr>
      </xdr:nvPicPr>
      <xdr:blipFill>
        <a:blip xmlns:r="http://schemas.openxmlformats.org/officeDocument/2006/relationships" r:embed="rId16" cstate="print">
          <a:duotone>
            <a:schemeClr val="accent2">
              <a:shade val="45000"/>
              <a:satMod val="135000"/>
            </a:schemeClr>
            <a:prstClr val="white"/>
          </a:duotone>
          <a:extLst>
            <a:ext uri="{BEBA8EAE-BF5A-486C-A8C5-ECC9F3942E4B}">
              <a14:imgProps xmlns:a14="http://schemas.microsoft.com/office/drawing/2010/main">
                <a14:imgLayer r:embed="rId17">
                  <a14:imgEffect>
                    <a14:brightnessContrast contrast="12000"/>
                  </a14:imgEffect>
                </a14:imgLayer>
              </a14:imgProps>
            </a:ext>
            <a:ext uri="{28A0092B-C50C-407E-A947-70E740481C1C}">
              <a14:useLocalDpi xmlns:a14="http://schemas.microsoft.com/office/drawing/2010/main" val="0"/>
            </a:ext>
          </a:extLst>
        </a:blip>
        <a:srcRect/>
        <a:stretch>
          <a:fillRect/>
        </a:stretch>
      </xdr:blipFill>
      <xdr:spPr bwMode="auto">
        <a:xfrm>
          <a:off x="3320310" y="6436378"/>
          <a:ext cx="345551" cy="525276"/>
        </a:xfrm>
        <a:prstGeom prst="rect">
          <a:avLst/>
        </a:prstGeom>
        <a:noFill/>
        <a:effectLst>
          <a:outerShdw blurRad="50800" dist="38100" dir="8100000" algn="tr" rotWithShape="0">
            <a:prstClr val="black">
              <a:alpha val="40000"/>
            </a:prstClr>
          </a:outerShdw>
        </a:effectLst>
      </xdr:spPr>
    </xdr:pic>
    <xdr:clientData/>
  </xdr:twoCellAnchor>
  <xdr:twoCellAnchor editAs="absolute">
    <xdr:from>
      <xdr:col>4</xdr:col>
      <xdr:colOff>24784</xdr:colOff>
      <xdr:row>35</xdr:row>
      <xdr:rowOff>131379</xdr:rowOff>
    </xdr:from>
    <xdr:to>
      <xdr:col>6</xdr:col>
      <xdr:colOff>93211</xdr:colOff>
      <xdr:row>37</xdr:row>
      <xdr:rowOff>20034</xdr:rowOff>
    </xdr:to>
    <xdr:sp macro="" textlink="">
      <xdr:nvSpPr>
        <xdr:cNvPr id="106" name="TextBox 105"/>
        <xdr:cNvSpPr txBox="1"/>
      </xdr:nvSpPr>
      <xdr:spPr>
        <a:xfrm>
          <a:off x="2783750" y="7028793"/>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50000"/>
                  <a:lumOff val="50000"/>
                </a:schemeClr>
              </a:solidFill>
              <a:latin typeface="Cambria" panose="02040503050406030204" pitchFamily="18" charset="0"/>
              <a:ea typeface="Cambria" panose="02040503050406030204" pitchFamily="18" charset="0"/>
            </a:rPr>
            <a:t>Total Distance</a:t>
          </a:r>
        </a:p>
      </xdr:txBody>
    </xdr:sp>
    <xdr:clientData/>
  </xdr:twoCellAnchor>
  <xdr:twoCellAnchor editAs="absolute">
    <xdr:from>
      <xdr:col>6</xdr:col>
      <xdr:colOff>365836</xdr:colOff>
      <xdr:row>35</xdr:row>
      <xdr:rowOff>131379</xdr:rowOff>
    </xdr:from>
    <xdr:to>
      <xdr:col>8</xdr:col>
      <xdr:colOff>434262</xdr:colOff>
      <xdr:row>37</xdr:row>
      <xdr:rowOff>20034</xdr:rowOff>
    </xdr:to>
    <xdr:sp macro="" textlink="">
      <xdr:nvSpPr>
        <xdr:cNvPr id="107" name="TextBox 106"/>
        <xdr:cNvSpPr txBox="1"/>
      </xdr:nvSpPr>
      <xdr:spPr>
        <a:xfrm>
          <a:off x="4504284" y="7028793"/>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50000"/>
                  <a:lumOff val="50000"/>
                </a:schemeClr>
              </a:solidFill>
              <a:latin typeface="Cambria" panose="02040503050406030204" pitchFamily="18" charset="0"/>
              <a:ea typeface="Cambria" panose="02040503050406030204" pitchFamily="18" charset="0"/>
            </a:rPr>
            <a:t>Return</a:t>
          </a:r>
        </a:p>
      </xdr:txBody>
    </xdr:sp>
    <xdr:clientData/>
  </xdr:twoCellAnchor>
  <xdr:twoCellAnchor editAs="absolute">
    <xdr:from>
      <xdr:col>9</xdr:col>
      <xdr:colOff>33776</xdr:colOff>
      <xdr:row>35</xdr:row>
      <xdr:rowOff>131379</xdr:rowOff>
    </xdr:from>
    <xdr:to>
      <xdr:col>11</xdr:col>
      <xdr:colOff>102202</xdr:colOff>
      <xdr:row>37</xdr:row>
      <xdr:rowOff>20034</xdr:rowOff>
    </xdr:to>
    <xdr:sp macro="" textlink="">
      <xdr:nvSpPr>
        <xdr:cNvPr id="110" name="TextBox 109"/>
        <xdr:cNvSpPr txBox="1"/>
      </xdr:nvSpPr>
      <xdr:spPr>
        <a:xfrm>
          <a:off x="6241448" y="7028793"/>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50000"/>
                  <a:lumOff val="50000"/>
                </a:schemeClr>
              </a:solidFill>
              <a:latin typeface="Cambria" panose="02040503050406030204" pitchFamily="18" charset="0"/>
              <a:ea typeface="Cambria" panose="02040503050406030204" pitchFamily="18" charset="0"/>
            </a:rPr>
            <a:t>One-Way</a:t>
          </a:r>
        </a:p>
      </xdr:txBody>
    </xdr:sp>
    <xdr:clientData/>
  </xdr:twoCellAnchor>
  <xdr:twoCellAnchor editAs="absolute">
    <xdr:from>
      <xdr:col>3</xdr:col>
      <xdr:colOff>594098</xdr:colOff>
      <xdr:row>37</xdr:row>
      <xdr:rowOff>21898</xdr:rowOff>
    </xdr:from>
    <xdr:to>
      <xdr:col>5</xdr:col>
      <xdr:colOff>662524</xdr:colOff>
      <xdr:row>38</xdr:row>
      <xdr:rowOff>107622</xdr:rowOff>
    </xdr:to>
    <xdr:sp macro="" textlink="PivotTables!AU6">
      <xdr:nvSpPr>
        <xdr:cNvPr id="111" name="TextBox 110"/>
        <xdr:cNvSpPr txBox="1"/>
      </xdr:nvSpPr>
      <xdr:spPr>
        <a:xfrm>
          <a:off x="2663322" y="7313450"/>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F8DAFC1-FCC0-45C7-936E-5422443631ED}" type="TxLink">
            <a:rPr lang="en-US" sz="18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marL="0" indent="0" algn="ctr"/>
            <a:t> 868 </a:t>
          </a:fld>
          <a:endParaRPr lang="en-US" sz="1800" b="1" i="0" u="none" strike="noStrike">
            <a:solidFill>
              <a:schemeClr val="tx1">
                <a:lumMod val="65000"/>
                <a:lumOff val="35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6</xdr:col>
      <xdr:colOff>245408</xdr:colOff>
      <xdr:row>37</xdr:row>
      <xdr:rowOff>21898</xdr:rowOff>
    </xdr:from>
    <xdr:to>
      <xdr:col>8</xdr:col>
      <xdr:colOff>313834</xdr:colOff>
      <xdr:row>38</xdr:row>
      <xdr:rowOff>107622</xdr:rowOff>
    </xdr:to>
    <xdr:sp macro="" textlink="PivotTables!BB7">
      <xdr:nvSpPr>
        <xdr:cNvPr id="112" name="TextBox 111"/>
        <xdr:cNvSpPr txBox="1"/>
      </xdr:nvSpPr>
      <xdr:spPr>
        <a:xfrm>
          <a:off x="4383856" y="7313450"/>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2B73BA-2929-479A-B985-2BB8B03FAA59}" type="TxLink">
            <a:rPr lang="en-US" sz="18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marL="0" indent="0" algn="ctr"/>
            <a:t>8</a:t>
          </a:fld>
          <a:endParaRPr lang="en-US" sz="1800" b="1" i="0" u="none" strike="noStrike">
            <a:solidFill>
              <a:schemeClr val="tx1">
                <a:lumMod val="65000"/>
                <a:lumOff val="35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8</xdr:col>
      <xdr:colOff>603089</xdr:colOff>
      <xdr:row>37</xdr:row>
      <xdr:rowOff>21898</xdr:rowOff>
    </xdr:from>
    <xdr:to>
      <xdr:col>10</xdr:col>
      <xdr:colOff>671515</xdr:colOff>
      <xdr:row>38</xdr:row>
      <xdr:rowOff>107622</xdr:rowOff>
    </xdr:to>
    <xdr:sp macro="" textlink="PivotTables!BB6">
      <xdr:nvSpPr>
        <xdr:cNvPr id="113" name="TextBox 112"/>
        <xdr:cNvSpPr txBox="1"/>
      </xdr:nvSpPr>
      <xdr:spPr>
        <a:xfrm>
          <a:off x="6121020" y="7313450"/>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4FC82F-3970-43B7-B151-1FEF4C0AF026}" type="TxLink">
            <a:rPr lang="en-US" sz="18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marL="0" indent="0" algn="ctr"/>
            <a:t>16</a:t>
          </a:fld>
          <a:endParaRPr lang="en-US" sz="1800" b="1" i="0" u="none" strike="noStrike">
            <a:solidFill>
              <a:schemeClr val="tx1">
                <a:lumMod val="65000"/>
                <a:lumOff val="35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5</xdr:col>
      <xdr:colOff>138166</xdr:colOff>
      <xdr:row>37</xdr:row>
      <xdr:rowOff>65250</xdr:rowOff>
    </xdr:from>
    <xdr:to>
      <xdr:col>6</xdr:col>
      <xdr:colOff>175172</xdr:colOff>
      <xdr:row>38</xdr:row>
      <xdr:rowOff>150975</xdr:rowOff>
    </xdr:to>
    <xdr:sp macro="" textlink="">
      <xdr:nvSpPr>
        <xdr:cNvPr id="114" name="TextBox 113"/>
        <xdr:cNvSpPr txBox="1"/>
      </xdr:nvSpPr>
      <xdr:spPr>
        <a:xfrm>
          <a:off x="3586873" y="7356802"/>
          <a:ext cx="726747" cy="28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tx1">
                  <a:lumMod val="50000"/>
                  <a:lumOff val="50000"/>
                </a:schemeClr>
              </a:solidFill>
              <a:latin typeface="Cambria" panose="02040503050406030204" pitchFamily="18" charset="0"/>
              <a:ea typeface="Cambria" panose="02040503050406030204" pitchFamily="18" charset="0"/>
            </a:rPr>
            <a:t>km</a:t>
          </a:r>
        </a:p>
      </xdr:txBody>
    </xdr:sp>
    <xdr:clientData/>
  </xdr:twoCellAnchor>
  <xdr:twoCellAnchor editAs="absolute">
    <xdr:from>
      <xdr:col>7</xdr:col>
      <xdr:colOff>335235</xdr:colOff>
      <xdr:row>37</xdr:row>
      <xdr:rowOff>65250</xdr:rowOff>
    </xdr:from>
    <xdr:to>
      <xdr:col>8</xdr:col>
      <xdr:colOff>372241</xdr:colOff>
      <xdr:row>38</xdr:row>
      <xdr:rowOff>150975</xdr:rowOff>
    </xdr:to>
    <xdr:sp macro="" textlink="">
      <xdr:nvSpPr>
        <xdr:cNvPr id="115" name="TextBox 114"/>
        <xdr:cNvSpPr txBox="1"/>
      </xdr:nvSpPr>
      <xdr:spPr>
        <a:xfrm>
          <a:off x="5163425" y="7356802"/>
          <a:ext cx="726747" cy="28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tx1">
                  <a:lumMod val="50000"/>
                  <a:lumOff val="50000"/>
                </a:schemeClr>
              </a:solidFill>
              <a:latin typeface="Cambria" panose="02040503050406030204" pitchFamily="18" charset="0"/>
              <a:ea typeface="Cambria" panose="02040503050406030204" pitchFamily="18" charset="0"/>
            </a:rPr>
            <a:t>Trips</a:t>
          </a:r>
        </a:p>
      </xdr:txBody>
    </xdr:sp>
    <xdr:clientData/>
  </xdr:twoCellAnchor>
  <xdr:twoCellAnchor editAs="absolute">
    <xdr:from>
      <xdr:col>10</xdr:col>
      <xdr:colOff>39632</xdr:colOff>
      <xdr:row>37</xdr:row>
      <xdr:rowOff>65250</xdr:rowOff>
    </xdr:from>
    <xdr:to>
      <xdr:col>11</xdr:col>
      <xdr:colOff>76638</xdr:colOff>
      <xdr:row>38</xdr:row>
      <xdr:rowOff>150975</xdr:rowOff>
    </xdr:to>
    <xdr:sp macro="" textlink="">
      <xdr:nvSpPr>
        <xdr:cNvPr id="116" name="TextBox 115"/>
        <xdr:cNvSpPr txBox="1"/>
      </xdr:nvSpPr>
      <xdr:spPr>
        <a:xfrm>
          <a:off x="6937046" y="7356802"/>
          <a:ext cx="726747" cy="28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tx1">
                  <a:lumMod val="50000"/>
                  <a:lumOff val="50000"/>
                </a:schemeClr>
              </a:solidFill>
              <a:latin typeface="Cambria" panose="02040503050406030204" pitchFamily="18" charset="0"/>
              <a:ea typeface="Cambria" panose="02040503050406030204" pitchFamily="18" charset="0"/>
            </a:rPr>
            <a:t>Trips</a:t>
          </a:r>
        </a:p>
      </xdr:txBody>
    </xdr:sp>
    <xdr:clientData/>
  </xdr:twoCellAnchor>
  <xdr:twoCellAnchor editAs="absolute">
    <xdr:from>
      <xdr:col>11</xdr:col>
      <xdr:colOff>671787</xdr:colOff>
      <xdr:row>31</xdr:row>
      <xdr:rowOff>81456</xdr:rowOff>
    </xdr:from>
    <xdr:to>
      <xdr:col>16</xdr:col>
      <xdr:colOff>39195</xdr:colOff>
      <xdr:row>32</xdr:row>
      <xdr:rowOff>164225</xdr:rowOff>
    </xdr:to>
    <xdr:sp macro="" textlink="">
      <xdr:nvSpPr>
        <xdr:cNvPr id="117" name="TextBox 116"/>
        <xdr:cNvSpPr txBox="1"/>
      </xdr:nvSpPr>
      <xdr:spPr>
        <a:xfrm>
          <a:off x="8258942" y="6190594"/>
          <a:ext cx="2816115" cy="279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chemeClr val="tx1">
                  <a:lumMod val="50000"/>
                  <a:lumOff val="50000"/>
                </a:schemeClr>
              </a:solidFill>
              <a:latin typeface="Cambria" panose="02040503050406030204" pitchFamily="18" charset="0"/>
              <a:ea typeface="Cambria" panose="02040503050406030204" pitchFamily="18" charset="0"/>
            </a:rPr>
            <a:t>Trips by Month</a:t>
          </a:r>
        </a:p>
      </xdr:txBody>
    </xdr:sp>
    <xdr:clientData/>
  </xdr:twoCellAnchor>
  <xdr:twoCellAnchor editAs="absolute">
    <xdr:from>
      <xdr:col>11</xdr:col>
      <xdr:colOff>569310</xdr:colOff>
      <xdr:row>32</xdr:row>
      <xdr:rowOff>175172</xdr:rowOff>
    </xdr:from>
    <xdr:to>
      <xdr:col>18</xdr:col>
      <xdr:colOff>503619</xdr:colOff>
      <xdr:row>39</xdr:row>
      <xdr:rowOff>87586</xdr:rowOff>
    </xdr:to>
    <xdr:graphicFrame macro="">
      <xdr:nvGraphicFramePr>
        <xdr:cNvPr id="118" name="Chart 1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12</xdr:col>
      <xdr:colOff>190225</xdr:colOff>
      <xdr:row>21</xdr:row>
      <xdr:rowOff>109483</xdr:rowOff>
    </xdr:from>
    <xdr:to>
      <xdr:col>14</xdr:col>
      <xdr:colOff>258652</xdr:colOff>
      <xdr:row>22</xdr:row>
      <xdr:rowOff>195207</xdr:rowOff>
    </xdr:to>
    <xdr:sp macro="" textlink="">
      <xdr:nvSpPr>
        <xdr:cNvPr id="119" name="TextBox 118"/>
        <xdr:cNvSpPr txBox="1"/>
      </xdr:nvSpPr>
      <xdr:spPr>
        <a:xfrm>
          <a:off x="8467122" y="4247931"/>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50000"/>
                  <a:lumOff val="50000"/>
                </a:schemeClr>
              </a:solidFill>
              <a:latin typeface="Cambria" panose="02040503050406030204" pitchFamily="18" charset="0"/>
              <a:ea typeface="Cambria" panose="02040503050406030204" pitchFamily="18" charset="0"/>
            </a:rPr>
            <a:t>Wage's</a:t>
          </a:r>
        </a:p>
      </xdr:txBody>
    </xdr:sp>
    <xdr:clientData/>
  </xdr:twoCellAnchor>
  <xdr:twoCellAnchor editAs="absolute">
    <xdr:from>
      <xdr:col>15</xdr:col>
      <xdr:colOff>608559</xdr:colOff>
      <xdr:row>21</xdr:row>
      <xdr:rowOff>109483</xdr:rowOff>
    </xdr:from>
    <xdr:to>
      <xdr:col>17</xdr:col>
      <xdr:colOff>676986</xdr:colOff>
      <xdr:row>22</xdr:row>
      <xdr:rowOff>195207</xdr:rowOff>
    </xdr:to>
    <xdr:sp macro="" textlink="">
      <xdr:nvSpPr>
        <xdr:cNvPr id="120" name="TextBox 119"/>
        <xdr:cNvSpPr txBox="1"/>
      </xdr:nvSpPr>
      <xdr:spPr>
        <a:xfrm>
          <a:off x="10954680" y="4247931"/>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50000"/>
                  <a:lumOff val="50000"/>
                </a:schemeClr>
              </a:solidFill>
              <a:latin typeface="Cambria" panose="02040503050406030204" pitchFamily="18" charset="0"/>
              <a:ea typeface="Cambria" panose="02040503050406030204" pitchFamily="18" charset="0"/>
            </a:rPr>
            <a:t>Salary</a:t>
          </a:r>
        </a:p>
      </xdr:txBody>
    </xdr:sp>
    <xdr:clientData/>
  </xdr:twoCellAnchor>
  <xdr:twoCellAnchor editAs="absolute">
    <xdr:from>
      <xdr:col>11</xdr:col>
      <xdr:colOff>602154</xdr:colOff>
      <xdr:row>23</xdr:row>
      <xdr:rowOff>21897</xdr:rowOff>
    </xdr:from>
    <xdr:to>
      <xdr:col>14</xdr:col>
      <xdr:colOff>536465</xdr:colOff>
      <xdr:row>25</xdr:row>
      <xdr:rowOff>164225</xdr:rowOff>
    </xdr:to>
    <xdr:sp macro="" textlink="">
      <xdr:nvSpPr>
        <xdr:cNvPr id="8" name="Rounded Rectangle 7"/>
        <xdr:cNvSpPr/>
      </xdr:nvSpPr>
      <xdr:spPr>
        <a:xfrm>
          <a:off x="8189309" y="4554483"/>
          <a:ext cx="2003535" cy="536466"/>
        </a:xfrm>
        <a:prstGeom prst="roundRect">
          <a:avLst>
            <a:gd name="adj" fmla="val 6122"/>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581189</xdr:colOff>
      <xdr:row>23</xdr:row>
      <xdr:rowOff>43792</xdr:rowOff>
    </xdr:from>
    <xdr:to>
      <xdr:col>13</xdr:col>
      <xdr:colOff>649615</xdr:colOff>
      <xdr:row>24</xdr:row>
      <xdr:rowOff>129516</xdr:rowOff>
    </xdr:to>
    <xdr:sp macro="" textlink="">
      <xdr:nvSpPr>
        <xdr:cNvPr id="121" name="TextBox 120"/>
        <xdr:cNvSpPr txBox="1"/>
      </xdr:nvSpPr>
      <xdr:spPr>
        <a:xfrm>
          <a:off x="8168344" y="4576378"/>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tx1">
                  <a:lumMod val="50000"/>
                  <a:lumOff val="50000"/>
                </a:schemeClr>
              </a:solidFill>
              <a:latin typeface="Cambria" panose="02040503050406030204" pitchFamily="18" charset="0"/>
              <a:ea typeface="Cambria" panose="02040503050406030204" pitchFamily="18" charset="0"/>
            </a:rPr>
            <a:t>Driver</a:t>
          </a:r>
        </a:p>
      </xdr:txBody>
    </xdr:sp>
    <xdr:clientData/>
  </xdr:twoCellAnchor>
  <xdr:twoCellAnchor editAs="absolute">
    <xdr:from>
      <xdr:col>11</xdr:col>
      <xdr:colOff>526449</xdr:colOff>
      <xdr:row>24</xdr:row>
      <xdr:rowOff>32847</xdr:rowOff>
    </xdr:from>
    <xdr:to>
      <xdr:col>13</xdr:col>
      <xdr:colOff>594875</xdr:colOff>
      <xdr:row>25</xdr:row>
      <xdr:rowOff>118571</xdr:rowOff>
    </xdr:to>
    <xdr:sp macro="" textlink="PivotTables!BM6">
      <xdr:nvSpPr>
        <xdr:cNvPr id="123" name="TextBox 122"/>
        <xdr:cNvSpPr txBox="1"/>
      </xdr:nvSpPr>
      <xdr:spPr>
        <a:xfrm>
          <a:off x="8113604" y="4762502"/>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E66A2C5-DBDA-471F-955C-364FD2BAF157}" type="TxLink">
            <a:rPr lang="en-US" sz="14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marL="0" indent="0" algn="l"/>
            <a:t> ฿11,200 </a:t>
          </a:fld>
          <a:endParaRPr lang="en-US" sz="1400" b="1" i="0" u="none" strike="noStrike">
            <a:solidFill>
              <a:schemeClr val="tx1">
                <a:lumMod val="65000"/>
                <a:lumOff val="35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11</xdr:col>
      <xdr:colOff>602154</xdr:colOff>
      <xdr:row>26</xdr:row>
      <xdr:rowOff>98533</xdr:rowOff>
    </xdr:from>
    <xdr:to>
      <xdr:col>14</xdr:col>
      <xdr:colOff>536465</xdr:colOff>
      <xdr:row>29</xdr:row>
      <xdr:rowOff>43792</xdr:rowOff>
    </xdr:to>
    <xdr:sp macro="" textlink="">
      <xdr:nvSpPr>
        <xdr:cNvPr id="125" name="Rounded Rectangle 124"/>
        <xdr:cNvSpPr/>
      </xdr:nvSpPr>
      <xdr:spPr>
        <a:xfrm>
          <a:off x="8189309" y="5222326"/>
          <a:ext cx="2003535" cy="536466"/>
        </a:xfrm>
        <a:prstGeom prst="roundRect">
          <a:avLst>
            <a:gd name="adj" fmla="val 6122"/>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581189</xdr:colOff>
      <xdr:row>26</xdr:row>
      <xdr:rowOff>131375</xdr:rowOff>
    </xdr:from>
    <xdr:to>
      <xdr:col>13</xdr:col>
      <xdr:colOff>649615</xdr:colOff>
      <xdr:row>28</xdr:row>
      <xdr:rowOff>20030</xdr:rowOff>
    </xdr:to>
    <xdr:sp macro="" textlink="">
      <xdr:nvSpPr>
        <xdr:cNvPr id="122" name="TextBox 121"/>
        <xdr:cNvSpPr txBox="1"/>
      </xdr:nvSpPr>
      <xdr:spPr>
        <a:xfrm>
          <a:off x="8168344" y="5255168"/>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tx1">
                  <a:lumMod val="50000"/>
                  <a:lumOff val="50000"/>
                </a:schemeClr>
              </a:solidFill>
              <a:latin typeface="Cambria" panose="02040503050406030204" pitchFamily="18" charset="0"/>
              <a:ea typeface="Cambria" panose="02040503050406030204" pitchFamily="18" charset="0"/>
            </a:rPr>
            <a:t>Buddy</a:t>
          </a:r>
        </a:p>
      </xdr:txBody>
    </xdr:sp>
    <xdr:clientData/>
  </xdr:twoCellAnchor>
  <xdr:twoCellAnchor editAs="absolute">
    <xdr:from>
      <xdr:col>11</xdr:col>
      <xdr:colOff>526449</xdr:colOff>
      <xdr:row>27</xdr:row>
      <xdr:rowOff>109482</xdr:rowOff>
    </xdr:from>
    <xdr:to>
      <xdr:col>13</xdr:col>
      <xdr:colOff>594875</xdr:colOff>
      <xdr:row>28</xdr:row>
      <xdr:rowOff>195206</xdr:rowOff>
    </xdr:to>
    <xdr:sp macro="" textlink="PivotTables!BT6">
      <xdr:nvSpPr>
        <xdr:cNvPr id="124" name="TextBox 123"/>
        <xdr:cNvSpPr txBox="1"/>
      </xdr:nvSpPr>
      <xdr:spPr>
        <a:xfrm>
          <a:off x="8113604" y="5430344"/>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F62B0E9-2DED-4A01-B115-A0E414869B68}" type="TxLink">
            <a:rPr lang="en-US" sz="1400" b="1" i="0" u="none" strike="noStrike">
              <a:solidFill>
                <a:schemeClr val="tx1">
                  <a:lumMod val="65000"/>
                  <a:lumOff val="35000"/>
                </a:schemeClr>
              </a:solidFill>
              <a:latin typeface="Cambria" panose="02040503050406030204" pitchFamily="18" charset="0"/>
              <a:ea typeface="Cambria" panose="02040503050406030204" pitchFamily="18" charset="0"/>
              <a:cs typeface="Calibri"/>
            </a:rPr>
            <a:pPr marL="0" indent="0" algn="l"/>
            <a:t> ฿3,900 </a:t>
          </a:fld>
          <a:endParaRPr lang="en-US" sz="1400" b="1" i="0" u="none" strike="noStrike">
            <a:solidFill>
              <a:schemeClr val="tx1">
                <a:lumMod val="65000"/>
                <a:lumOff val="35000"/>
              </a:schemeClr>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11</xdr:col>
      <xdr:colOff>569311</xdr:colOff>
      <xdr:row>26</xdr:row>
      <xdr:rowOff>32845</xdr:rowOff>
    </xdr:from>
    <xdr:to>
      <xdr:col>18</xdr:col>
      <xdr:colOff>492672</xdr:colOff>
      <xdr:row>26</xdr:row>
      <xdr:rowOff>32845</xdr:rowOff>
    </xdr:to>
    <xdr:cxnSp macro="">
      <xdr:nvCxnSpPr>
        <xdr:cNvPr id="12" name="Straight Connector 11"/>
        <xdr:cNvCxnSpPr/>
      </xdr:nvCxnSpPr>
      <xdr:spPr>
        <a:xfrm>
          <a:off x="8156466" y="5156638"/>
          <a:ext cx="4751551" cy="0"/>
        </a:xfrm>
        <a:prstGeom prst="line">
          <a:avLst/>
        </a:prstGeom>
        <a:ln w="1270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38293</xdr:colOff>
      <xdr:row>23</xdr:row>
      <xdr:rowOff>49241</xdr:rowOff>
    </xdr:from>
    <xdr:to>
      <xdr:col>15</xdr:col>
      <xdr:colOff>38293</xdr:colOff>
      <xdr:row>25</xdr:row>
      <xdr:rowOff>164227</xdr:rowOff>
    </xdr:to>
    <xdr:cxnSp macro="">
      <xdr:nvCxnSpPr>
        <xdr:cNvPr id="126" name="Straight Connector 125"/>
        <xdr:cNvCxnSpPr/>
      </xdr:nvCxnSpPr>
      <xdr:spPr>
        <a:xfrm>
          <a:off x="10384414" y="4581827"/>
          <a:ext cx="0" cy="509124"/>
        </a:xfrm>
        <a:prstGeom prst="line">
          <a:avLst/>
        </a:prstGeom>
        <a:ln w="1905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38293</xdr:colOff>
      <xdr:row>26</xdr:row>
      <xdr:rowOff>136827</xdr:rowOff>
    </xdr:from>
    <xdr:to>
      <xdr:col>15</xdr:col>
      <xdr:colOff>38293</xdr:colOff>
      <xdr:row>29</xdr:row>
      <xdr:rowOff>54744</xdr:rowOff>
    </xdr:to>
    <xdr:cxnSp macro="">
      <xdr:nvCxnSpPr>
        <xdr:cNvPr id="127" name="Straight Connector 126"/>
        <xdr:cNvCxnSpPr/>
      </xdr:nvCxnSpPr>
      <xdr:spPr>
        <a:xfrm>
          <a:off x="10384414" y="5260620"/>
          <a:ext cx="0" cy="509124"/>
        </a:xfrm>
        <a:prstGeom prst="line">
          <a:avLst/>
        </a:prstGeom>
        <a:ln w="1905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608559</xdr:colOff>
      <xdr:row>23</xdr:row>
      <xdr:rowOff>65691</xdr:rowOff>
    </xdr:from>
    <xdr:to>
      <xdr:col>17</xdr:col>
      <xdr:colOff>676986</xdr:colOff>
      <xdr:row>24</xdr:row>
      <xdr:rowOff>151415</xdr:rowOff>
    </xdr:to>
    <xdr:sp macro="" textlink="PivotTables!BM6">
      <xdr:nvSpPr>
        <xdr:cNvPr id="128" name="TextBox 127"/>
        <xdr:cNvSpPr txBox="1"/>
      </xdr:nvSpPr>
      <xdr:spPr>
        <a:xfrm>
          <a:off x="10954680" y="4598277"/>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66A2C5-DBDA-471F-955C-364FD2BAF157}" type="TxLink">
            <a:rPr lang="en-US" sz="1400" b="1" i="0" u="none" strike="noStrike">
              <a:solidFill>
                <a:srgbClr val="D26856"/>
              </a:solidFill>
              <a:latin typeface="Cambria" panose="02040503050406030204" pitchFamily="18" charset="0"/>
              <a:ea typeface="Cambria" panose="02040503050406030204" pitchFamily="18" charset="0"/>
              <a:cs typeface="Calibri"/>
            </a:rPr>
            <a:pPr marL="0" indent="0" algn="ctr"/>
            <a:t> ฿11,200 </a:t>
          </a:fld>
          <a:endParaRPr lang="en-US" sz="1400" b="1" i="0" u="none" strike="noStrike">
            <a:solidFill>
              <a:srgbClr val="D26856"/>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15</xdr:col>
      <xdr:colOff>608559</xdr:colOff>
      <xdr:row>26</xdr:row>
      <xdr:rowOff>142326</xdr:rowOff>
    </xdr:from>
    <xdr:to>
      <xdr:col>17</xdr:col>
      <xdr:colOff>676986</xdr:colOff>
      <xdr:row>28</xdr:row>
      <xdr:rowOff>30981</xdr:rowOff>
    </xdr:to>
    <xdr:sp macro="" textlink="PivotTables!BT6">
      <xdr:nvSpPr>
        <xdr:cNvPr id="129" name="TextBox 128"/>
        <xdr:cNvSpPr txBox="1"/>
      </xdr:nvSpPr>
      <xdr:spPr>
        <a:xfrm>
          <a:off x="10954680" y="5266119"/>
          <a:ext cx="1447909" cy="282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62B0E9-2DED-4A01-B115-A0E414869B68}" type="TxLink">
            <a:rPr lang="en-US" sz="1400" b="1" i="0" u="none" strike="noStrike">
              <a:solidFill>
                <a:srgbClr val="D26856"/>
              </a:solidFill>
              <a:latin typeface="Cambria" panose="02040503050406030204" pitchFamily="18" charset="0"/>
              <a:ea typeface="Cambria" panose="02040503050406030204" pitchFamily="18" charset="0"/>
              <a:cs typeface="Calibri"/>
            </a:rPr>
            <a:pPr marL="0" indent="0" algn="ctr"/>
            <a:t> ฿3,900 </a:t>
          </a:fld>
          <a:endParaRPr lang="en-US" sz="1400" b="1" i="0" u="none" strike="noStrike">
            <a:solidFill>
              <a:srgbClr val="D26856"/>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16</xdr:col>
      <xdr:colOff>221701</xdr:colOff>
      <xdr:row>24</xdr:row>
      <xdr:rowOff>87148</xdr:rowOff>
    </xdr:from>
    <xdr:to>
      <xdr:col>17</xdr:col>
      <xdr:colOff>374102</xdr:colOff>
      <xdr:row>25</xdr:row>
      <xdr:rowOff>172873</xdr:rowOff>
    </xdr:to>
    <xdr:sp macro="" textlink="">
      <xdr:nvSpPr>
        <xdr:cNvPr id="130" name="TextBox 129"/>
        <xdr:cNvSpPr txBox="1"/>
      </xdr:nvSpPr>
      <xdr:spPr>
        <a:xfrm>
          <a:off x="11257563" y="4816803"/>
          <a:ext cx="842142" cy="28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2">
                  <a:lumMod val="75000"/>
                </a:schemeClr>
              </a:solidFill>
              <a:latin typeface="Cambria" panose="02040503050406030204" pitchFamily="18" charset="0"/>
              <a:ea typeface="Cambria" panose="02040503050406030204" pitchFamily="18" charset="0"/>
            </a:rPr>
            <a:t>Thai baht</a:t>
          </a:r>
        </a:p>
      </xdr:txBody>
    </xdr:sp>
    <xdr:clientData/>
  </xdr:twoCellAnchor>
  <xdr:twoCellAnchor editAs="absolute">
    <xdr:from>
      <xdr:col>16</xdr:col>
      <xdr:colOff>221701</xdr:colOff>
      <xdr:row>27</xdr:row>
      <xdr:rowOff>152837</xdr:rowOff>
    </xdr:from>
    <xdr:to>
      <xdr:col>17</xdr:col>
      <xdr:colOff>374102</xdr:colOff>
      <xdr:row>29</xdr:row>
      <xdr:rowOff>41493</xdr:rowOff>
    </xdr:to>
    <xdr:sp macro="" textlink="">
      <xdr:nvSpPr>
        <xdr:cNvPr id="131" name="TextBox 130"/>
        <xdr:cNvSpPr txBox="1"/>
      </xdr:nvSpPr>
      <xdr:spPr>
        <a:xfrm>
          <a:off x="11257563" y="5473699"/>
          <a:ext cx="842142" cy="28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2">
                  <a:lumMod val="75000"/>
                </a:schemeClr>
              </a:solidFill>
              <a:latin typeface="Cambria" panose="02040503050406030204" pitchFamily="18" charset="0"/>
              <a:ea typeface="Cambria" panose="02040503050406030204" pitchFamily="18" charset="0"/>
            </a:rPr>
            <a:t>Thai baht</a:t>
          </a:r>
        </a:p>
      </xdr:txBody>
    </xdr:sp>
    <xdr:clientData/>
  </xdr:twoCellAnchor>
  <xdr:twoCellAnchor editAs="absolute">
    <xdr:from>
      <xdr:col>12</xdr:col>
      <xdr:colOff>470776</xdr:colOff>
      <xdr:row>21</xdr:row>
      <xdr:rowOff>65689</xdr:rowOff>
    </xdr:from>
    <xdr:to>
      <xdr:col>14</xdr:col>
      <xdr:colOff>613103</xdr:colOff>
      <xdr:row>26</xdr:row>
      <xdr:rowOff>120651</xdr:rowOff>
    </xdr:to>
    <xdr:graphicFrame macro="">
      <xdr:nvGraphicFramePr>
        <xdr:cNvPr id="134" name="Chart 1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12</xdr:col>
      <xdr:colOff>448287</xdr:colOff>
      <xdr:row>25</xdr:row>
      <xdr:rowOff>153275</xdr:rowOff>
    </xdr:from>
    <xdr:to>
      <xdr:col>14</xdr:col>
      <xdr:colOff>586709</xdr:colOff>
      <xdr:row>29</xdr:row>
      <xdr:rowOff>159649</xdr:rowOff>
    </xdr:to>
    <xdr:graphicFrame macro="">
      <xdr:nvGraphicFramePr>
        <xdr:cNvPr id="135" name="Chart 1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467016</xdr:colOff>
      <xdr:row>3</xdr:row>
      <xdr:rowOff>88374</xdr:rowOff>
    </xdr:from>
    <xdr:to>
      <xdr:col>16</xdr:col>
      <xdr:colOff>243095</xdr:colOff>
      <xdr:row>39</xdr:row>
      <xdr:rowOff>66466</xdr:rowOff>
    </xdr:to>
    <xdr:grpSp>
      <xdr:nvGrpSpPr>
        <xdr:cNvPr id="2" name="Group 1"/>
        <xdr:cNvGrpSpPr/>
      </xdr:nvGrpSpPr>
      <xdr:grpSpPr>
        <a:xfrm>
          <a:off x="467016" y="695593"/>
          <a:ext cx="16349579" cy="7586186"/>
          <a:chOff x="423861" y="554280"/>
          <a:chExt cx="16401534" cy="7574857"/>
        </a:xfrm>
      </xdr:grpSpPr>
      <xdr:sp macro="" textlink="">
        <xdr:nvSpPr>
          <xdr:cNvPr id="3" name="Rectangle 2"/>
          <xdr:cNvSpPr/>
        </xdr:nvSpPr>
        <xdr:spPr>
          <a:xfrm>
            <a:off x="2456800" y="554280"/>
            <a:ext cx="10900756" cy="127655"/>
          </a:xfrm>
          <a:prstGeom prst="rect">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4" name="Round Same Side Corner Rectangle 3"/>
          <xdr:cNvSpPr/>
        </xdr:nvSpPr>
        <xdr:spPr>
          <a:xfrm rot="16200000">
            <a:off x="-2347337" y="3325478"/>
            <a:ext cx="7574857" cy="2032462"/>
          </a:xfrm>
          <a:prstGeom prst="round2SameRect">
            <a:avLst>
              <a:gd name="adj1" fmla="val 35133"/>
              <a:gd name="adj2" fmla="val 0"/>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5" name="Round Same Side Corner Rectangle 4"/>
          <xdr:cNvSpPr/>
        </xdr:nvSpPr>
        <xdr:spPr>
          <a:xfrm rot="16200000">
            <a:off x="-2210277" y="3363271"/>
            <a:ext cx="7391347" cy="1941857"/>
          </a:xfrm>
          <a:prstGeom prst="round2SameRect">
            <a:avLst>
              <a:gd name="adj1" fmla="val 35133"/>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6" name="Rectangle 5"/>
          <xdr:cNvSpPr/>
        </xdr:nvSpPr>
        <xdr:spPr>
          <a:xfrm>
            <a:off x="2456800" y="641517"/>
            <a:ext cx="10900755" cy="2154661"/>
          </a:xfrm>
          <a:prstGeom prst="rect">
            <a:avLst/>
          </a:prstGeom>
          <a:gradFill flip="none" rotWithShape="1">
            <a:gsLst>
              <a:gs pos="43000">
                <a:srgbClr val="192C4F"/>
              </a:gs>
              <a:gs pos="99000">
                <a:srgbClr val="8A92A4"/>
              </a:gs>
              <a:gs pos="1000">
                <a:schemeClr val="tx2">
                  <a:lumMod val="75000"/>
                </a:scheme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8" name="Rectangle 7"/>
          <xdr:cNvSpPr/>
        </xdr:nvSpPr>
        <xdr:spPr>
          <a:xfrm>
            <a:off x="2456800" y="8001482"/>
            <a:ext cx="10900756" cy="127655"/>
          </a:xfrm>
          <a:prstGeom prst="rect">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9" name="Round Same Side Corner Rectangle 8"/>
          <xdr:cNvSpPr/>
        </xdr:nvSpPr>
        <xdr:spPr>
          <a:xfrm rot="5400000" flipH="1">
            <a:off x="11297725" y="2601467"/>
            <a:ext cx="7574857" cy="3480483"/>
          </a:xfrm>
          <a:prstGeom prst="round2SameRect">
            <a:avLst>
              <a:gd name="adj1" fmla="val 24488"/>
              <a:gd name="adj2" fmla="val 0"/>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sp macro="" textlink="">
        <xdr:nvSpPr>
          <xdr:cNvPr id="10" name="Round Same Side Corner Rectangle 9"/>
          <xdr:cNvSpPr/>
        </xdr:nvSpPr>
        <xdr:spPr>
          <a:xfrm rot="5400000" flipH="1">
            <a:off x="11345070" y="2638364"/>
            <a:ext cx="7391347" cy="3391672"/>
          </a:xfrm>
          <a:prstGeom prst="round2SameRect">
            <a:avLst>
              <a:gd name="adj1" fmla="val 21560"/>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2">
                  <a:lumMod val="75000"/>
                </a:schemeClr>
              </a:solidFill>
              <a:latin typeface="Cambria" panose="02040503050406030204" pitchFamily="18" charset="0"/>
              <a:ea typeface="Cambria" panose="02040503050406030204" pitchFamily="18" charset="0"/>
            </a:endParaRPr>
          </a:p>
        </xdr:txBody>
      </xdr:sp>
    </xdr:grpSp>
    <xdr:clientData/>
  </xdr:twoCellAnchor>
  <xdr:twoCellAnchor editAs="absolute">
    <xdr:from>
      <xdr:col>1</xdr:col>
      <xdr:colOff>310574</xdr:colOff>
      <xdr:row>5</xdr:row>
      <xdr:rowOff>182418</xdr:rowOff>
    </xdr:from>
    <xdr:to>
      <xdr:col>2</xdr:col>
      <xdr:colOff>584777</xdr:colOff>
      <xdr:row>8</xdr:row>
      <xdr:rowOff>156441</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374" y="1182543"/>
          <a:ext cx="960003" cy="574098"/>
        </a:xfrm>
        <a:prstGeom prst="rect">
          <a:avLst/>
        </a:prstGeom>
      </xdr:spPr>
    </xdr:pic>
    <xdr:clientData/>
  </xdr:twoCellAnchor>
  <xdr:twoCellAnchor editAs="absolute">
    <xdr:from>
      <xdr:col>1</xdr:col>
      <xdr:colOff>133349</xdr:colOff>
      <xdr:row>13</xdr:row>
      <xdr:rowOff>52378</xdr:rowOff>
    </xdr:from>
    <xdr:to>
      <xdr:col>3</xdr:col>
      <xdr:colOff>133349</xdr:colOff>
      <xdr:row>15</xdr:row>
      <xdr:rowOff>63807</xdr:rowOff>
    </xdr:to>
    <xdr:sp macro="" textlink="">
      <xdr:nvSpPr>
        <xdr:cNvPr id="13" name="Rounded Rectangle 12"/>
        <xdr:cNvSpPr/>
      </xdr:nvSpPr>
      <xdr:spPr>
        <a:xfrm>
          <a:off x="823912" y="2683659"/>
          <a:ext cx="1381125" cy="416242"/>
        </a:xfrm>
        <a:prstGeom prst="roundRect">
          <a:avLst/>
        </a:prstGeom>
        <a:solidFill>
          <a:schemeClr val="bg1">
            <a:lumMod val="95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219074</xdr:colOff>
      <xdr:row>11</xdr:row>
      <xdr:rowOff>19050</xdr:rowOff>
    </xdr:from>
    <xdr:to>
      <xdr:col>3</xdr:col>
      <xdr:colOff>47624</xdr:colOff>
      <xdr:row>12</xdr:row>
      <xdr:rowOff>104775</xdr:rowOff>
    </xdr:to>
    <xdr:sp macro="" textlink="">
      <xdr:nvSpPr>
        <xdr:cNvPr id="14" name="TextBox 13">
          <a:hlinkClick xmlns:r="http://schemas.openxmlformats.org/officeDocument/2006/relationships" r:id="rId2"/>
        </xdr:cNvPr>
        <xdr:cNvSpPr txBox="1"/>
      </xdr:nvSpPr>
      <xdr:spPr>
        <a:xfrm>
          <a:off x="904874" y="2219325"/>
          <a:ext cx="1200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lumMod val="50000"/>
                  <a:lumOff val="50000"/>
                </a:schemeClr>
              </a:solidFill>
              <a:latin typeface="Cambria" panose="02040503050406030204" pitchFamily="18" charset="0"/>
              <a:ea typeface="Cambria" panose="02040503050406030204" pitchFamily="18" charset="0"/>
            </a:rPr>
            <a:t>Dashboard</a:t>
          </a:r>
        </a:p>
      </xdr:txBody>
    </xdr:sp>
    <xdr:clientData/>
  </xdr:twoCellAnchor>
  <xdr:twoCellAnchor editAs="absolute">
    <xdr:from>
      <xdr:col>0</xdr:col>
      <xdr:colOff>546733</xdr:colOff>
      <xdr:row>13</xdr:row>
      <xdr:rowOff>77143</xdr:rowOff>
    </xdr:from>
    <xdr:to>
      <xdr:col>0</xdr:col>
      <xdr:colOff>619124</xdr:colOff>
      <xdr:row>15</xdr:row>
      <xdr:rowOff>19993</xdr:rowOff>
    </xdr:to>
    <xdr:sp macro="" textlink="">
      <xdr:nvSpPr>
        <xdr:cNvPr id="15" name="Round Same Side Corner Rectangle 14"/>
        <xdr:cNvSpPr/>
      </xdr:nvSpPr>
      <xdr:spPr>
        <a:xfrm rot="5400000">
          <a:off x="409097" y="2846060"/>
          <a:ext cx="347663" cy="72391"/>
        </a:xfrm>
        <a:prstGeom prst="round2SameRect">
          <a:avLst>
            <a:gd name="adj1" fmla="val 50000"/>
            <a:gd name="adj2" fmla="val 0"/>
          </a:avLst>
        </a:prstGeom>
        <a:solidFill>
          <a:srgbClr val="D26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571498</xdr:colOff>
      <xdr:row>4</xdr:row>
      <xdr:rowOff>66674</xdr:rowOff>
    </xdr:from>
    <xdr:to>
      <xdr:col>8</xdr:col>
      <xdr:colOff>26193</xdr:colOff>
      <xdr:row>7</xdr:row>
      <xdr:rowOff>95250</xdr:rowOff>
    </xdr:to>
    <xdr:sp macro="" textlink="">
      <xdr:nvSpPr>
        <xdr:cNvPr id="16" name="TextBox 15"/>
        <xdr:cNvSpPr txBox="1"/>
      </xdr:nvSpPr>
      <xdr:spPr>
        <a:xfrm>
          <a:off x="2628898" y="866774"/>
          <a:ext cx="4648201"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Cambria" panose="02040503050406030204" pitchFamily="18" charset="0"/>
              <a:ea typeface="Cambria" panose="02040503050406030204" pitchFamily="18" charset="0"/>
            </a:rPr>
            <a:t>Fleet Management Transportation &amp; Logistics</a:t>
          </a:r>
        </a:p>
        <a:p>
          <a:pPr algn="l"/>
          <a:r>
            <a:rPr lang="en-US" sz="1600" b="1">
              <a:solidFill>
                <a:schemeClr val="bg1"/>
              </a:solidFill>
              <a:latin typeface="Cambria" panose="02040503050406030204" pitchFamily="18" charset="0"/>
              <a:ea typeface="Cambria" panose="02040503050406030204" pitchFamily="18" charset="0"/>
            </a:rPr>
            <a:t>Dashboard </a:t>
          </a:r>
          <a:r>
            <a:rPr lang="en-US" sz="1100" b="1">
              <a:solidFill>
                <a:schemeClr val="bg1"/>
              </a:solidFill>
              <a:latin typeface="Cambria" panose="02040503050406030204" pitchFamily="18" charset="0"/>
              <a:ea typeface="Cambria" panose="02040503050406030204" pitchFamily="18" charset="0"/>
            </a:rPr>
            <a:t>2022</a:t>
          </a:r>
        </a:p>
      </xdr:txBody>
    </xdr:sp>
    <xdr:clientData/>
  </xdr:twoCellAnchor>
  <xdr:twoCellAnchor editAs="absolute">
    <xdr:from>
      <xdr:col>3</xdr:col>
      <xdr:colOff>552448</xdr:colOff>
      <xdr:row>9</xdr:row>
      <xdr:rowOff>11904</xdr:rowOff>
    </xdr:from>
    <xdr:to>
      <xdr:col>6</xdr:col>
      <xdr:colOff>1440656</xdr:colOff>
      <xdr:row>10</xdr:row>
      <xdr:rowOff>157161</xdr:rowOff>
    </xdr:to>
    <xdr:sp macro="" textlink="">
      <xdr:nvSpPr>
        <xdr:cNvPr id="17" name="TextBox 16"/>
        <xdr:cNvSpPr txBox="1"/>
      </xdr:nvSpPr>
      <xdr:spPr>
        <a:xfrm>
          <a:off x="2624136" y="1833560"/>
          <a:ext cx="2233614" cy="347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bg1"/>
              </a:solidFill>
              <a:latin typeface="Cambria" panose="02040503050406030204" pitchFamily="18" charset="0"/>
              <a:ea typeface="Cambria" panose="02040503050406030204" pitchFamily="18" charset="0"/>
            </a:rPr>
            <a:t>Trips Schedule</a:t>
          </a:r>
          <a:endParaRPr lang="en-US" sz="1200" b="1">
            <a:solidFill>
              <a:schemeClr val="bg1"/>
            </a:solidFill>
            <a:latin typeface="Cambria" panose="02040503050406030204" pitchFamily="18" charset="0"/>
            <a:ea typeface="Cambria" panose="02040503050406030204" pitchFamily="18" charset="0"/>
          </a:endParaRPr>
        </a:p>
      </xdr:txBody>
    </xdr:sp>
    <xdr:clientData/>
  </xdr:twoCellAnchor>
  <xdr:twoCellAnchor editAs="absolute">
    <xdr:from>
      <xdr:col>10</xdr:col>
      <xdr:colOff>658129</xdr:colOff>
      <xdr:row>3</xdr:row>
      <xdr:rowOff>163812</xdr:rowOff>
    </xdr:from>
    <xdr:to>
      <xdr:col>11</xdr:col>
      <xdr:colOff>672470</xdr:colOff>
      <xdr:row>14</xdr:row>
      <xdr:rowOff>53276</xdr:rowOff>
    </xdr:to>
    <xdr:pic>
      <xdr:nvPicPr>
        <xdr:cNvPr id="18" name="Picture 17" descr="C:\Users\suvarna\AppData\Local\Microsoft\Windows\INetCache\IE\0EAN0ICL\Thailand[1].png"/>
        <xdr:cNvPicPr>
          <a:picLocks noChangeAspect="1" noChangeArrowheads="1"/>
        </xdr:cNvPicPr>
      </xdr:nvPicPr>
      <xdr:blipFill>
        <a:blip xmlns:r="http://schemas.openxmlformats.org/officeDocument/2006/relationships" r:embed="rId3" cstate="print">
          <a:grayscl/>
          <a:extLst>
            <a:ext uri="{28A0092B-C50C-407E-A947-70E740481C1C}">
              <a14:useLocalDpi xmlns:a14="http://schemas.microsoft.com/office/drawing/2010/main" val="0"/>
            </a:ext>
          </a:extLst>
        </a:blip>
        <a:srcRect/>
        <a:stretch>
          <a:fillRect/>
        </a:stretch>
      </xdr:blipFill>
      <xdr:spPr bwMode="auto">
        <a:xfrm>
          <a:off x="11757135" y="763887"/>
          <a:ext cx="1945535" cy="2089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1309658</xdr:colOff>
      <xdr:row>11</xdr:row>
      <xdr:rowOff>112877</xdr:rowOff>
    </xdr:from>
    <xdr:to>
      <xdr:col>10</xdr:col>
      <xdr:colOff>1369284</xdr:colOff>
      <xdr:row>11</xdr:row>
      <xdr:rowOff>167741</xdr:rowOff>
    </xdr:to>
    <xdr:sp macro="" textlink="">
      <xdr:nvSpPr>
        <xdr:cNvPr id="19" name="Oval 18"/>
        <xdr:cNvSpPr/>
      </xdr:nvSpPr>
      <xdr:spPr>
        <a:xfrm>
          <a:off x="12403902" y="2313152"/>
          <a:ext cx="59626" cy="54864"/>
        </a:xfrm>
        <a:prstGeom prst="ellipse">
          <a:avLst/>
        </a:prstGeom>
        <a:solidFill>
          <a:schemeClr val="accent4">
            <a:lumMod val="60000"/>
            <a:lumOff val="4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editAs="absolute">
    <xdr:from>
      <xdr:col>10</xdr:col>
      <xdr:colOff>107155</xdr:colOff>
      <xdr:row>8</xdr:row>
      <xdr:rowOff>85725</xdr:rowOff>
    </xdr:from>
    <xdr:to>
      <xdr:col>10</xdr:col>
      <xdr:colOff>1373982</xdr:colOff>
      <xdr:row>9</xdr:row>
      <xdr:rowOff>142876</xdr:rowOff>
    </xdr:to>
    <xdr:sp macro="" textlink="">
      <xdr:nvSpPr>
        <xdr:cNvPr id="20" name="TextBox 19"/>
        <xdr:cNvSpPr txBox="1"/>
      </xdr:nvSpPr>
      <xdr:spPr>
        <a:xfrm>
          <a:off x="11210924" y="1685925"/>
          <a:ext cx="1257302"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1"/>
              </a:solidFill>
              <a:latin typeface="Cambria" panose="02040503050406030204" pitchFamily="18" charset="0"/>
              <a:ea typeface="Cambria" panose="02040503050406030204" pitchFamily="18" charset="0"/>
            </a:rPr>
            <a:t>Sadao,</a:t>
          </a:r>
          <a:r>
            <a:rPr lang="en-US" sz="1050" b="1" baseline="0">
              <a:solidFill>
                <a:schemeClr val="bg1"/>
              </a:solidFill>
              <a:latin typeface="Cambria" panose="02040503050406030204" pitchFamily="18" charset="0"/>
              <a:ea typeface="Cambria" panose="02040503050406030204" pitchFamily="18" charset="0"/>
            </a:rPr>
            <a:t> Thailand</a:t>
          </a:r>
          <a:endParaRPr lang="en-US" sz="1050" b="1">
            <a:solidFill>
              <a:schemeClr val="bg1"/>
            </a:solidFill>
            <a:latin typeface="Cambria" panose="02040503050406030204" pitchFamily="18" charset="0"/>
            <a:ea typeface="Cambria" panose="02040503050406030204" pitchFamily="18" charset="0"/>
          </a:endParaRPr>
        </a:p>
      </xdr:txBody>
    </xdr:sp>
    <xdr:clientData/>
  </xdr:twoCellAnchor>
  <xdr:twoCellAnchor editAs="absolute">
    <xdr:from>
      <xdr:col>10</xdr:col>
      <xdr:colOff>221457</xdr:colOff>
      <xdr:row>7</xdr:row>
      <xdr:rowOff>104775</xdr:rowOff>
    </xdr:from>
    <xdr:to>
      <xdr:col>10</xdr:col>
      <xdr:colOff>473057</xdr:colOff>
      <xdr:row>8</xdr:row>
      <xdr:rowOff>72418</xdr:rowOff>
    </xdr:to>
    <xdr:pic>
      <xdr:nvPicPr>
        <xdr:cNvPr id="21" name="Picture 20" descr="C:\Users\suvarna\AppData\Local\Microsoft\Windows\INetCache\IE\69HHPMDP\Flag_of_Thailand.svg[1].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25226" y="1504950"/>
          <a:ext cx="251600" cy="167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661987</xdr:colOff>
      <xdr:row>17</xdr:row>
      <xdr:rowOff>83345</xdr:rowOff>
    </xdr:from>
    <xdr:to>
      <xdr:col>2</xdr:col>
      <xdr:colOff>490537</xdr:colOff>
      <xdr:row>18</xdr:row>
      <xdr:rowOff>157165</xdr:rowOff>
    </xdr:to>
    <xdr:sp macro="" textlink="">
      <xdr:nvSpPr>
        <xdr:cNvPr id="36" name="TextBox 35"/>
        <xdr:cNvSpPr txBox="1"/>
      </xdr:nvSpPr>
      <xdr:spPr>
        <a:xfrm>
          <a:off x="661987" y="3555208"/>
          <a:ext cx="1200150" cy="28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D26856"/>
              </a:solidFill>
              <a:latin typeface="Cambria" panose="02040503050406030204" pitchFamily="18" charset="0"/>
              <a:ea typeface="Cambria" panose="02040503050406030204" pitchFamily="18" charset="0"/>
            </a:rPr>
            <a:t>Drivers</a:t>
          </a:r>
        </a:p>
      </xdr:txBody>
    </xdr:sp>
    <xdr:clientData/>
  </xdr:twoCellAnchor>
  <xdr:twoCellAnchor editAs="absolute">
    <xdr:from>
      <xdr:col>0</xdr:col>
      <xdr:colOff>661987</xdr:colOff>
      <xdr:row>26</xdr:row>
      <xdr:rowOff>183361</xdr:rowOff>
    </xdr:from>
    <xdr:to>
      <xdr:col>2</xdr:col>
      <xdr:colOff>490537</xdr:colOff>
      <xdr:row>28</xdr:row>
      <xdr:rowOff>42866</xdr:rowOff>
    </xdr:to>
    <xdr:sp macro="" textlink="">
      <xdr:nvSpPr>
        <xdr:cNvPr id="37" name="TextBox 36"/>
        <xdr:cNvSpPr txBox="1"/>
      </xdr:nvSpPr>
      <xdr:spPr>
        <a:xfrm>
          <a:off x="661987" y="5560223"/>
          <a:ext cx="1200150" cy="283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D26856"/>
              </a:solidFill>
              <a:latin typeface="Cambria" panose="02040503050406030204" pitchFamily="18" charset="0"/>
              <a:ea typeface="Cambria" panose="02040503050406030204" pitchFamily="18" charset="0"/>
            </a:rPr>
            <a:t>Months</a:t>
          </a:r>
        </a:p>
      </xdr:txBody>
    </xdr:sp>
    <xdr:clientData/>
  </xdr:twoCellAnchor>
  <xdr:twoCellAnchor editAs="absolute">
    <xdr:from>
      <xdr:col>1</xdr:col>
      <xdr:colOff>23812</xdr:colOff>
      <xdr:row>19</xdr:row>
      <xdr:rowOff>35719</xdr:rowOff>
    </xdr:from>
    <xdr:to>
      <xdr:col>1</xdr:col>
      <xdr:colOff>607218</xdr:colOff>
      <xdr:row>21</xdr:row>
      <xdr:rowOff>190500</xdr:rowOff>
    </xdr:to>
    <xdr:sp macro="" textlink="">
      <xdr:nvSpPr>
        <xdr:cNvPr id="40" name="Oval 39"/>
        <xdr:cNvSpPr/>
      </xdr:nvSpPr>
      <xdr:spPr>
        <a:xfrm>
          <a:off x="709612" y="3931444"/>
          <a:ext cx="583406" cy="576262"/>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23812</xdr:colOff>
      <xdr:row>22</xdr:row>
      <xdr:rowOff>23813</xdr:rowOff>
    </xdr:from>
    <xdr:to>
      <xdr:col>1</xdr:col>
      <xdr:colOff>607218</xdr:colOff>
      <xdr:row>24</xdr:row>
      <xdr:rowOff>178593</xdr:rowOff>
    </xdr:to>
    <xdr:sp macro="" textlink="">
      <xdr:nvSpPr>
        <xdr:cNvPr id="41" name="Oval 40"/>
        <xdr:cNvSpPr/>
      </xdr:nvSpPr>
      <xdr:spPr>
        <a:xfrm>
          <a:off x="709612" y="4555331"/>
          <a:ext cx="583406" cy="576262"/>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34018</xdr:colOff>
      <xdr:row>19</xdr:row>
      <xdr:rowOff>40821</xdr:rowOff>
    </xdr:from>
    <xdr:to>
      <xdr:col>1</xdr:col>
      <xdr:colOff>602602</xdr:colOff>
      <xdr:row>21</xdr:row>
      <xdr:rowOff>180537</xdr:rowOff>
    </xdr:to>
    <xdr:pic>
      <xdr:nvPicPr>
        <xdr:cNvPr id="42" name="Picture 41" descr="C:\Users\suvarna\AppData\Local\Microsoft\Windows\INetCache\IE\0EAN0ICL\person-783780_1280[1].jpg"/>
        <xdr:cNvPicPr>
          <a:picLocks noChangeAspect="1" noChangeArrowheads="1"/>
        </xdr:cNvPicPr>
      </xdr:nvPicPr>
      <xdr:blipFill rotWithShape="1">
        <a:blip xmlns:r="http://schemas.openxmlformats.org/officeDocument/2006/relationships" r:embed="rId5" cstate="print">
          <a:grayscl/>
          <a:extLst>
            <a:ext uri="{BEBA8EAE-BF5A-486C-A8C5-ECC9F3942E4B}">
              <a14:imgProps xmlns:a14="http://schemas.microsoft.com/office/drawing/2010/main">
                <a14:imgLayer r:embed="rId6">
                  <a14:imgEffect>
                    <a14:backgroundRemoval t="0" b="100000" l="6406" r="90000">
                      <a14:foregroundMark x1="34844" y1="66471" x2="43438" y2="58148"/>
                      <a14:foregroundMark x1="35859" y1="68699" x2="35859" y2="68699"/>
                      <a14:foregroundMark x1="35859" y1="68699" x2="46953" y2="74795"/>
                      <a14:foregroundMark x1="42969" y1="58968" x2="50000" y2="68699"/>
                      <a14:foregroundMark x1="46484" y1="74795" x2="50547" y2="68699"/>
                      <a14:foregroundMark x1="50000" y1="69519" x2="50000" y2="65768"/>
                      <a14:foregroundMark x1="39922" y1="67175" x2="45938" y2="66471"/>
                      <a14:foregroundMark x1="45938" y1="69519" x2="45938" y2="69519"/>
                      <a14:foregroundMark x1="43438" y1="63423" x2="43438" y2="63423"/>
                      <a14:foregroundMark x1="42422" y1="61196" x2="42422" y2="61196"/>
                      <a14:foregroundMark x1="38359" y1="68699" x2="38359" y2="68699"/>
                      <a14:foregroundMark x1="77344" y1="37749" x2="78359" y2="0"/>
                      <a14:foregroundMark x1="69766" y1="3048" x2="76328" y2="23447"/>
                    </a14:backgroundRemoval>
                  </a14:imgEffect>
                </a14:imgLayer>
              </a14:imgProps>
            </a:ext>
            <a:ext uri="{28A0092B-C50C-407E-A947-70E740481C1C}">
              <a14:useLocalDpi xmlns:a14="http://schemas.microsoft.com/office/drawing/2010/main" val="0"/>
            </a:ext>
          </a:extLst>
        </a:blip>
        <a:srcRect l="6162" t="-7620" r="14222" b="-1905"/>
        <a:stretch/>
      </xdr:blipFill>
      <xdr:spPr bwMode="auto">
        <a:xfrm>
          <a:off x="719818" y="3936546"/>
          <a:ext cx="568584" cy="561197"/>
        </a:xfrm>
        <a:prstGeom prst="ellipse">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24297</xdr:colOff>
      <xdr:row>22</xdr:row>
      <xdr:rowOff>24541</xdr:rowOff>
    </xdr:from>
    <xdr:to>
      <xdr:col>1</xdr:col>
      <xdr:colOff>607461</xdr:colOff>
      <xdr:row>24</xdr:row>
      <xdr:rowOff>183696</xdr:rowOff>
    </xdr:to>
    <xdr:pic>
      <xdr:nvPicPr>
        <xdr:cNvPr id="43" name="Picture 42" descr="C:\Users\suvarna\AppData\Local\Microsoft\Windows\INetCache\IE\UFQI20MP\man_ale_portrait_drool_positive_good_looking-704114[1].jpg"/>
        <xdr:cNvPicPr>
          <a:picLocks noChangeAspect="1" noChangeArrowheads="1"/>
        </xdr:cNvPicPr>
      </xdr:nvPicPr>
      <xdr:blipFill rotWithShape="1">
        <a:blip xmlns:r="http://schemas.openxmlformats.org/officeDocument/2006/relationships" r:embed="rId7" cstate="print">
          <a:grayscl/>
          <a:extLst>
            <a:ext uri="{BEBA8EAE-BF5A-486C-A8C5-ECC9F3942E4B}">
              <a14:imgProps xmlns:a14="http://schemas.microsoft.com/office/drawing/2010/main">
                <a14:imgLayer r:embed="rId8">
                  <a14:imgEffect>
                    <a14:backgroundRemoval t="0" b="100000" l="30083" r="94250">
                      <a14:foregroundMark x1="36000" y1="97750" x2="36000" y2="97750"/>
                      <a14:foregroundMark x1="36000" y1="97750" x2="48083" y2="84125"/>
                    </a14:backgroundRemoval>
                  </a14:imgEffect>
                </a14:imgLayer>
              </a14:imgProps>
            </a:ext>
            <a:ext uri="{28A0092B-C50C-407E-A947-70E740481C1C}">
              <a14:useLocalDpi xmlns:a14="http://schemas.microsoft.com/office/drawing/2010/main" val="0"/>
            </a:ext>
          </a:extLst>
        </a:blip>
        <a:srcRect l="20740" t="-5889" r="6269" b="-2737"/>
        <a:stretch/>
      </xdr:blipFill>
      <xdr:spPr bwMode="auto">
        <a:xfrm>
          <a:off x="710097" y="4556059"/>
          <a:ext cx="583164" cy="580637"/>
        </a:xfrm>
        <a:prstGeom prst="flowChartConnector">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190500</xdr:colOff>
      <xdr:row>13</xdr:row>
      <xdr:rowOff>104775</xdr:rowOff>
    </xdr:from>
    <xdr:to>
      <xdr:col>3</xdr:col>
      <xdr:colOff>19050</xdr:colOff>
      <xdr:row>14</xdr:row>
      <xdr:rowOff>190500</xdr:rowOff>
    </xdr:to>
    <xdr:sp macro="" textlink="">
      <xdr:nvSpPr>
        <xdr:cNvPr id="12" name="TextBox 11"/>
        <xdr:cNvSpPr txBox="1"/>
      </xdr:nvSpPr>
      <xdr:spPr>
        <a:xfrm>
          <a:off x="876300" y="2705100"/>
          <a:ext cx="1200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lumMod val="65000"/>
                </a:schemeClr>
              </a:solidFill>
              <a:latin typeface="Cambria" panose="02040503050406030204" pitchFamily="18" charset="0"/>
              <a:ea typeface="Cambria" panose="02040503050406030204" pitchFamily="18" charset="0"/>
            </a:rPr>
            <a:t>Schedule</a:t>
          </a:r>
        </a:p>
      </xdr:txBody>
    </xdr:sp>
    <xdr:clientData/>
  </xdr:twoCellAnchor>
  <xdr:twoCellAnchor editAs="absolute">
    <xdr:from>
      <xdr:col>0</xdr:col>
      <xdr:colOff>666750</xdr:colOff>
      <xdr:row>28</xdr:row>
      <xdr:rowOff>47625</xdr:rowOff>
    </xdr:from>
    <xdr:to>
      <xdr:col>3</xdr:col>
      <xdr:colOff>341566</xdr:colOff>
      <xdr:row>36</xdr:row>
      <xdr:rowOff>107061</xdr:rowOff>
    </xdr:to>
    <mc:AlternateContent xmlns:mc="http://schemas.openxmlformats.org/markup-compatibility/2006" xmlns:a14="http://schemas.microsoft.com/office/drawing/2010/main">
      <mc:Choice Requires="a14">
        <xdr:graphicFrame macro="">
          <xdr:nvGraphicFramePr>
            <xdr:cNvPr id="117"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666750" y="5917406"/>
              <a:ext cx="1746504" cy="177393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659606</xdr:colOff>
      <xdr:row>19</xdr:row>
      <xdr:rowOff>33336</xdr:rowOff>
    </xdr:from>
    <xdr:to>
      <xdr:col>3</xdr:col>
      <xdr:colOff>384905</xdr:colOff>
      <xdr:row>25</xdr:row>
      <xdr:rowOff>100773</xdr:rowOff>
    </xdr:to>
    <mc:AlternateContent xmlns:mc="http://schemas.openxmlformats.org/markup-compatibility/2006" xmlns:a14="http://schemas.microsoft.com/office/drawing/2010/main">
      <mc:Choice Requires="a14">
        <xdr:graphicFrame macro="">
          <xdr:nvGraphicFramePr>
            <xdr:cNvPr id="118" name="Driver 2"/>
            <xdr:cNvGraphicFramePr/>
          </xdr:nvGraphicFramePr>
          <xdr:xfrm>
            <a:off x="0" y="0"/>
            <a:ext cx="0" cy="0"/>
          </xdr:xfrm>
          <a:graphic>
            <a:graphicData uri="http://schemas.microsoft.com/office/drawing/2010/slicer">
              <sle:slicer xmlns:sle="http://schemas.microsoft.com/office/drawing/2010/slicer" name="Driver 2"/>
            </a:graphicData>
          </a:graphic>
        </xdr:graphicFrame>
      </mc:Choice>
      <mc:Fallback xmlns="">
        <xdr:sp macro="" textlink="">
          <xdr:nvSpPr>
            <xdr:cNvPr id="0" name=""/>
            <xdr:cNvSpPr>
              <a:spLocks noTextEdit="1"/>
            </xdr:cNvSpPr>
          </xdr:nvSpPr>
          <xdr:spPr>
            <a:xfrm>
              <a:off x="1350169" y="3974305"/>
              <a:ext cx="1106424" cy="13533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383673</xdr:colOff>
      <xdr:row>5</xdr:row>
      <xdr:rowOff>112188</xdr:rowOff>
    </xdr:from>
    <xdr:to>
      <xdr:col>15</xdr:col>
      <xdr:colOff>561123</xdr:colOff>
      <xdr:row>11</xdr:row>
      <xdr:rowOff>80088</xdr:rowOff>
    </xdr:to>
    <xdr:sp macro="" textlink="">
      <xdr:nvSpPr>
        <xdr:cNvPr id="29" name="Rounded Rectangle 28"/>
        <xdr:cNvSpPr/>
      </xdr:nvSpPr>
      <xdr:spPr>
        <a:xfrm>
          <a:off x="13504361" y="1124219"/>
          <a:ext cx="2939700" cy="1182338"/>
        </a:xfrm>
        <a:prstGeom prst="roundRect">
          <a:avLst>
            <a:gd name="adj" fmla="val 922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25299</xdr:colOff>
      <xdr:row>6</xdr:row>
      <xdr:rowOff>33608</xdr:rowOff>
    </xdr:from>
    <xdr:to>
      <xdr:col>13</xdr:col>
      <xdr:colOff>539649</xdr:colOff>
      <xdr:row>7</xdr:row>
      <xdr:rowOff>121714</xdr:rowOff>
    </xdr:to>
    <xdr:sp macro="" textlink="">
      <xdr:nvSpPr>
        <xdr:cNvPr id="30" name="TextBox 29"/>
        <xdr:cNvSpPr txBox="1"/>
      </xdr:nvSpPr>
      <xdr:spPr>
        <a:xfrm>
          <a:off x="13836549" y="1248046"/>
          <a:ext cx="1204913"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lumMod val="50000"/>
                  <a:lumOff val="50000"/>
                </a:schemeClr>
              </a:solidFill>
              <a:latin typeface="Cambria" panose="02040503050406030204" pitchFamily="18" charset="0"/>
              <a:ea typeface="Cambria" panose="02040503050406030204" pitchFamily="18" charset="0"/>
            </a:rPr>
            <a:t>Total Trips</a:t>
          </a:r>
        </a:p>
      </xdr:txBody>
    </xdr:sp>
    <xdr:clientData/>
  </xdr:twoCellAnchor>
  <xdr:twoCellAnchor editAs="absolute">
    <xdr:from>
      <xdr:col>12</xdr:col>
      <xdr:colOff>25299</xdr:colOff>
      <xdr:row>7</xdr:row>
      <xdr:rowOff>9797</xdr:rowOff>
    </xdr:from>
    <xdr:to>
      <xdr:col>13</xdr:col>
      <xdr:colOff>539649</xdr:colOff>
      <xdr:row>9</xdr:row>
      <xdr:rowOff>66946</xdr:rowOff>
    </xdr:to>
    <xdr:sp macro="" textlink="PivotTables!CJ6">
      <xdr:nvSpPr>
        <xdr:cNvPr id="31" name="TextBox 30"/>
        <xdr:cNvSpPr txBox="1"/>
      </xdr:nvSpPr>
      <xdr:spPr>
        <a:xfrm>
          <a:off x="13836549" y="1426641"/>
          <a:ext cx="1204913" cy="461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DEA488-A947-4ABB-B278-F98E49458462}" type="TxLink">
            <a:rPr lang="en-US" sz="2800" b="1" i="0" u="none" strike="noStrike">
              <a:solidFill>
                <a:schemeClr val="tx1">
                  <a:lumMod val="50000"/>
                  <a:lumOff val="50000"/>
                </a:schemeClr>
              </a:solidFill>
              <a:latin typeface="Calibri"/>
              <a:ea typeface="Cambria" panose="02040503050406030204" pitchFamily="18" charset="0"/>
              <a:cs typeface="Calibri"/>
            </a:rPr>
            <a:t>24</a:t>
          </a:fld>
          <a:endParaRPr lang="en-US" sz="2800" b="1" i="0" u="none" strike="noStrike">
            <a:solidFill>
              <a:schemeClr val="tx1">
                <a:lumMod val="50000"/>
                <a:lumOff val="50000"/>
              </a:schemeClr>
            </a:solidFill>
            <a:latin typeface="Calibri"/>
            <a:ea typeface="Cambria" panose="02040503050406030204" pitchFamily="18" charset="0"/>
            <a:cs typeface="Calibri"/>
          </a:endParaRPr>
        </a:p>
      </xdr:txBody>
    </xdr:sp>
    <xdr:clientData/>
  </xdr:twoCellAnchor>
  <xdr:twoCellAnchor editAs="absolute">
    <xdr:from>
      <xdr:col>11</xdr:col>
      <xdr:colOff>359859</xdr:colOff>
      <xdr:row>9</xdr:row>
      <xdr:rowOff>162195</xdr:rowOff>
    </xdr:from>
    <xdr:to>
      <xdr:col>13</xdr:col>
      <xdr:colOff>621797</xdr:colOff>
      <xdr:row>11</xdr:row>
      <xdr:rowOff>43133</xdr:rowOff>
    </xdr:to>
    <xdr:sp macro="" textlink="">
      <xdr:nvSpPr>
        <xdr:cNvPr id="32" name="TextBox 31"/>
        <xdr:cNvSpPr txBox="1"/>
      </xdr:nvSpPr>
      <xdr:spPr>
        <a:xfrm>
          <a:off x="13480547" y="1983851"/>
          <a:ext cx="1643063"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tx1">
                  <a:lumMod val="50000"/>
                  <a:lumOff val="50000"/>
                </a:schemeClr>
              </a:solidFill>
              <a:latin typeface="Cambria" panose="02040503050406030204" pitchFamily="18" charset="0"/>
              <a:ea typeface="Cambria" panose="02040503050406030204" pitchFamily="18" charset="0"/>
            </a:rPr>
            <a:t>Hired  Transportation</a:t>
          </a:r>
        </a:p>
      </xdr:txBody>
    </xdr:sp>
    <xdr:clientData/>
  </xdr:twoCellAnchor>
  <xdr:twoCellAnchor editAs="absolute">
    <xdr:from>
      <xdr:col>13</xdr:col>
      <xdr:colOff>634894</xdr:colOff>
      <xdr:row>9</xdr:row>
      <xdr:rowOff>150287</xdr:rowOff>
    </xdr:from>
    <xdr:to>
      <xdr:col>15</xdr:col>
      <xdr:colOff>2675</xdr:colOff>
      <xdr:row>10</xdr:row>
      <xdr:rowOff>174099</xdr:rowOff>
    </xdr:to>
    <xdr:sp macro="" textlink="">
      <xdr:nvSpPr>
        <xdr:cNvPr id="33" name="TextBox 32"/>
        <xdr:cNvSpPr txBox="1"/>
      </xdr:nvSpPr>
      <xdr:spPr>
        <a:xfrm>
          <a:off x="15136707" y="1971943"/>
          <a:ext cx="748906" cy="22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D26856"/>
              </a:solidFill>
              <a:latin typeface="Cambria" panose="02040503050406030204" pitchFamily="18" charset="0"/>
              <a:ea typeface="Cambria" panose="02040503050406030204" pitchFamily="18" charset="0"/>
            </a:rPr>
            <a:t>Trips</a:t>
          </a:r>
        </a:p>
      </xdr:txBody>
    </xdr:sp>
    <xdr:clientData/>
  </xdr:twoCellAnchor>
  <xdr:twoCellAnchor editAs="absolute">
    <xdr:from>
      <xdr:col>14</xdr:col>
      <xdr:colOff>502735</xdr:colOff>
      <xdr:row>9</xdr:row>
      <xdr:rowOff>80753</xdr:rowOff>
    </xdr:from>
    <xdr:to>
      <xdr:col>15</xdr:col>
      <xdr:colOff>455109</xdr:colOff>
      <xdr:row>9</xdr:row>
      <xdr:rowOff>126472</xdr:rowOff>
    </xdr:to>
    <xdr:sp macro="" textlink="">
      <xdr:nvSpPr>
        <xdr:cNvPr id="34" name="Oval 33"/>
        <xdr:cNvSpPr/>
      </xdr:nvSpPr>
      <xdr:spPr>
        <a:xfrm>
          <a:off x="15695110" y="1902409"/>
          <a:ext cx="642937" cy="45719"/>
        </a:xfrm>
        <a:prstGeom prst="ellipse">
          <a:avLst/>
        </a:prstGeom>
        <a:effectLst>
          <a:outerShdw blurRad="25400" dist="266700" dir="5280000" sx="122000" sy="122000" rotWithShape="0">
            <a:schemeClr val="bg2">
              <a:lumMod val="10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431297</xdr:colOff>
      <xdr:row>5</xdr:row>
      <xdr:rowOff>138128</xdr:rowOff>
    </xdr:from>
    <xdr:to>
      <xdr:col>15</xdr:col>
      <xdr:colOff>550357</xdr:colOff>
      <xdr:row>10</xdr:row>
      <xdr:rowOff>7413</xdr:rowOff>
    </xdr:to>
    <xdr:pic>
      <xdr:nvPicPr>
        <xdr:cNvPr id="35" name="Picture 34"/>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15623672" y="1150159"/>
          <a:ext cx="809623" cy="881317"/>
        </a:xfrm>
        <a:prstGeom prst="rect">
          <a:avLst/>
        </a:prstGeom>
      </xdr:spPr>
    </xdr:pic>
    <xdr:clientData/>
  </xdr:twoCellAnchor>
  <xdr:twoCellAnchor editAs="absolute">
    <xdr:from>
      <xdr:col>13</xdr:col>
      <xdr:colOff>467016</xdr:colOff>
      <xdr:row>9</xdr:row>
      <xdr:rowOff>112188</xdr:rowOff>
    </xdr:from>
    <xdr:to>
      <xdr:col>14</xdr:col>
      <xdr:colOff>109832</xdr:colOff>
      <xdr:row>11</xdr:row>
      <xdr:rowOff>14557</xdr:rowOff>
    </xdr:to>
    <xdr:sp macro="" textlink="PivotTables!CQ6">
      <xdr:nvSpPr>
        <xdr:cNvPr id="38" name="TextBox 37"/>
        <xdr:cNvSpPr txBox="1"/>
      </xdr:nvSpPr>
      <xdr:spPr>
        <a:xfrm>
          <a:off x="14968829" y="1933844"/>
          <a:ext cx="333378" cy="30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E97376C-4E31-48CA-983C-32E400FD509A}" type="TxLink">
            <a:rPr lang="en-US" sz="1600" b="1" i="0" u="none" strike="noStrike">
              <a:solidFill>
                <a:srgbClr val="D26856"/>
              </a:solidFill>
              <a:latin typeface="Calibri"/>
              <a:ea typeface="Cambria" panose="02040503050406030204" pitchFamily="18" charset="0"/>
              <a:cs typeface="Calibri"/>
            </a:rPr>
            <a:t>5</a:t>
          </a:fld>
          <a:endParaRPr lang="en-US" sz="1600" b="1" i="0" u="none" strike="noStrike">
            <a:solidFill>
              <a:srgbClr val="D26856"/>
            </a:solidFill>
            <a:latin typeface="Calibri"/>
            <a:ea typeface="Cambria" panose="02040503050406030204" pitchFamily="18" charset="0"/>
            <a:cs typeface="Calibri"/>
          </a:endParaRPr>
        </a:p>
      </xdr:txBody>
    </xdr:sp>
    <xdr:clientData/>
  </xdr:twoCellAnchor>
  <xdr:twoCellAnchor editAs="absolute">
    <xdr:from>
      <xdr:col>11</xdr:col>
      <xdr:colOff>395577</xdr:colOff>
      <xdr:row>13</xdr:row>
      <xdr:rowOff>47626</xdr:rowOff>
    </xdr:from>
    <xdr:to>
      <xdr:col>15</xdr:col>
      <xdr:colOff>619124</xdr:colOff>
      <xdr:row>37</xdr:row>
      <xdr:rowOff>178595</xdr:rowOff>
    </xdr:to>
    <xdr:sp macro="" textlink="">
      <xdr:nvSpPr>
        <xdr:cNvPr id="39" name="TextBox 38"/>
        <xdr:cNvSpPr txBox="1"/>
      </xdr:nvSpPr>
      <xdr:spPr>
        <a:xfrm>
          <a:off x="13516265" y="2678907"/>
          <a:ext cx="2985797" cy="5298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lumMod val="50000"/>
                  <a:lumOff val="50000"/>
                </a:schemeClr>
              </a:solidFill>
              <a:latin typeface="Cambria" panose="02040503050406030204" pitchFamily="18" charset="0"/>
              <a:ea typeface="Cambria" panose="02040503050406030204" pitchFamily="18" charset="0"/>
              <a:cs typeface="+mn-cs"/>
            </a:rPr>
            <a:t>Work time requirements</a:t>
          </a:r>
        </a:p>
        <a:p>
          <a:pPr algn="l"/>
          <a:endParaRPr lang="en-US" sz="1100" b="1">
            <a:solidFill>
              <a:schemeClr val="tx1">
                <a:lumMod val="50000"/>
                <a:lumOff val="50000"/>
              </a:schemeClr>
            </a:solidFill>
            <a:latin typeface="Cambria" panose="02040503050406030204" pitchFamily="18" charset="0"/>
            <a:ea typeface="Cambria" panose="02040503050406030204" pitchFamily="18" charset="0"/>
            <a:cs typeface="+mn-cs"/>
          </a:endParaRP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1.  Work Time</a:t>
          </a: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Work time applies to commercial vehicle drivers, including taxi drivers, transport services operators, organisations that employ or contract drivers, and transport logistics companies.</a:t>
          </a:r>
        </a:p>
        <a:p>
          <a:pPr marL="0" indent="0" algn="l" rtl="0"/>
          <a:endParaRPr lang="en-US" sz="1100" b="0">
            <a:solidFill>
              <a:schemeClr val="bg2">
                <a:lumMod val="50000"/>
              </a:schemeClr>
            </a:solidFill>
            <a:latin typeface="Cambria" panose="02040503050406030204" pitchFamily="18" charset="0"/>
            <a:ea typeface="Cambria" panose="02040503050406030204" pitchFamily="18" charset="0"/>
            <a:cs typeface="+mn-cs"/>
          </a:endParaRP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2.  Break Time</a:t>
          </a: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Drivers must take a break of at least 30 minutes every 5.5 hours of work time. Work time includes loading and unloading the vehicle, maintaining and cleaning the vehicle, driving the vehicle .</a:t>
          </a:r>
        </a:p>
        <a:p>
          <a:pPr marL="0" indent="0" algn="l" rtl="0"/>
          <a:endParaRPr lang="en-US" sz="1100" b="0">
            <a:solidFill>
              <a:schemeClr val="bg2">
                <a:lumMod val="50000"/>
              </a:schemeClr>
            </a:solidFill>
            <a:latin typeface="Cambria" panose="02040503050406030204" pitchFamily="18" charset="0"/>
            <a:ea typeface="Cambria" panose="02040503050406030204" pitchFamily="18" charset="0"/>
            <a:cs typeface="+mn-cs"/>
          </a:endParaRP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3.  Exceeding the work period</a:t>
          </a: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There are scenarios which are out of the driver’s control which could cause the work period to be exceeded, for example, a civil defence emergency, an incident attended by an emergency service such as a car accident, or urgent action to save life or prevent injury. </a:t>
          </a:r>
        </a:p>
        <a:p>
          <a:pPr marL="0" indent="0" algn="l" rtl="0"/>
          <a:endParaRPr lang="en-US" sz="1100" b="0">
            <a:solidFill>
              <a:schemeClr val="bg2">
                <a:lumMod val="50000"/>
              </a:schemeClr>
            </a:solidFill>
            <a:latin typeface="Cambria" panose="02040503050406030204" pitchFamily="18" charset="0"/>
            <a:ea typeface="Cambria" panose="02040503050406030204" pitchFamily="18" charset="0"/>
            <a:cs typeface="+mn-cs"/>
          </a:endParaRP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4.</a:t>
          </a:r>
          <a:r>
            <a:rPr lang="en-US" sz="1100" b="0" baseline="0">
              <a:solidFill>
                <a:schemeClr val="bg2">
                  <a:lumMod val="50000"/>
                </a:schemeClr>
              </a:solidFill>
              <a:latin typeface="Cambria" panose="02040503050406030204" pitchFamily="18" charset="0"/>
              <a:ea typeface="Cambria" panose="02040503050406030204" pitchFamily="18" charset="0"/>
              <a:cs typeface="+mn-cs"/>
            </a:rPr>
            <a:t>  </a:t>
          </a:r>
          <a:r>
            <a:rPr lang="en-US" sz="1100" b="0">
              <a:solidFill>
                <a:schemeClr val="bg2">
                  <a:lumMod val="50000"/>
                </a:schemeClr>
              </a:solidFill>
              <a:latin typeface="Cambria" panose="02040503050406030204" pitchFamily="18" charset="0"/>
              <a:ea typeface="Cambria" panose="02040503050406030204" pitchFamily="18" charset="0"/>
              <a:cs typeface="+mn-cs"/>
            </a:rPr>
            <a:t>Emergency services drivers</a:t>
          </a: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In some circumstances, drivers of emergency vehicles, including volunteer ambulance and firefighters, can exceed the work time limits if they are attending priority calls.</a:t>
          </a:r>
        </a:p>
        <a:p>
          <a:pPr marL="0" indent="0" algn="l" rtl="0"/>
          <a:r>
            <a:rPr lang="en-US" sz="1100" b="0">
              <a:solidFill>
                <a:schemeClr val="bg2">
                  <a:lumMod val="50000"/>
                </a:schemeClr>
              </a:solidFill>
              <a:latin typeface="Cambria" panose="02040503050406030204" pitchFamily="18" charset="0"/>
              <a:ea typeface="Cambria" panose="02040503050406030204" pitchFamily="18" charset="0"/>
              <a:cs typeface="+mn-cs"/>
            </a:rPr>
            <a:t>Examples of calculating work time requirements.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varna" refreshedDate="44957.811380324078" createdVersion="4" refreshedVersion="4" minRefreshableVersion="3" recordCount="24">
  <cacheSource type="worksheet">
    <worksheetSource name="Main_Table"/>
  </cacheSource>
  <cacheFields count="24">
    <cacheField name="Vlookup" numFmtId="166">
      <sharedItems count="24">
        <s v="XunthaiGidec1"/>
        <s v="Port SaidSafeskin2"/>
        <s v="GidecSuies3"/>
        <s v="SafeskinX1 Port4"/>
        <s v="Top gloveX1 Port5"/>
        <s v="AlexTop glove6"/>
        <s v="GizaX1 Port7"/>
        <s v="GidecSafeskin8"/>
        <s v="SafeskinMina9"/>
        <s v="Air PortX1 Port10"/>
        <s v="XunthaiGidec11"/>
        <s v="PTSafeskin12"/>
        <s v="XunthaiGidec13"/>
        <s v="Port SaidSafeskin14"/>
        <s v="GidecSuies15"/>
        <s v="SafeskinX1 Port16"/>
        <s v="Top gloveX1 Port17"/>
        <s v="AlexTop glove18"/>
        <s v="GizaX1 Port19"/>
        <s v="GidecSafeskin20"/>
        <s v="SafeskinMina21"/>
        <s v="Air PortX1 Port22"/>
        <s v="XunthaiGidec23"/>
        <s v="PTSafeskin24"/>
      </sharedItems>
    </cacheField>
    <cacheField name="N" numFmtId="1">
      <sharedItems containsSemiMixedTypes="0" containsString="0" containsNumber="1" containsInteger="1" minValue="1" maxValue="24"/>
    </cacheField>
    <cacheField name="Date" numFmtId="16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5">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66">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166">
      <sharedItems containsSemiMixedTypes="0" containsString="0" containsNumber="1" containsInteger="1" minValue="400" maxValue="800"/>
    </cacheField>
    <cacheField name="Buddy wage/trip" numFmtId="166">
      <sharedItems containsSemiMixedTypes="0" containsString="0" containsNumber="1" containsInteger="1" minValue="100" maxValue="400"/>
    </cacheField>
    <cacheField name="Driver Salary" numFmtId="166">
      <sharedItems containsString="0" containsBlank="1" containsNumber="1" containsInteger="1" minValue="400" maxValue="800"/>
    </cacheField>
    <cacheField name="Buddy Salary" numFmtId="166">
      <sharedItems containsString="0" containsBlank="1" containsNumber="1" containsInteger="1" minValue="100" maxValue="400"/>
    </cacheField>
    <cacheField name="Weight (Tons)" numFmtId="1">
      <sharedItems containsSemiMixedTypes="0" containsString="0" containsNumber="1" containsInteger="1" minValue="9" maxValue="18"/>
    </cacheField>
    <cacheField name="Hired Transportation" numFmtId="166">
      <sharedItems count="2">
        <s v="No"/>
        <s v="Yes"/>
      </sharedItems>
    </cacheField>
    <cacheField name="Total Expenses" numFmtId="0" formula="'Driver wage/trip'+'Buddy wage/trip'+'Driver Salary'+'Buddy Salary'" databaseField="0"/>
    <cacheField name="Total Salaries"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
  <r>
    <x v="0"/>
    <n v="1"/>
    <d v="2022-01-01T00:00:00"/>
    <n v="2022"/>
    <x v="0"/>
    <n v="1"/>
    <x v="0"/>
    <s v="Mike"/>
    <s v="72-0466/0467"/>
    <n v="25"/>
    <x v="0"/>
    <x v="0"/>
    <s v="Xunthai"/>
    <s v="Gidec"/>
    <x v="0"/>
    <n v="400"/>
    <n v="400"/>
    <n v="400"/>
    <n v="400"/>
    <n v="14"/>
    <x v="0"/>
  </r>
  <r>
    <x v="1"/>
    <n v="2"/>
    <d v="2022-02-01T00:00:00"/>
    <n v="2022"/>
    <x v="1"/>
    <n v="1"/>
    <x v="1"/>
    <s v="Mike"/>
    <s v="72-1001/1002"/>
    <n v="15"/>
    <x v="0"/>
    <x v="0"/>
    <s v="Port Said"/>
    <s v="Safeskin"/>
    <x v="1"/>
    <n v="400"/>
    <n v="100"/>
    <n v="400"/>
    <n v="100"/>
    <n v="11"/>
    <x v="0"/>
  </r>
  <r>
    <x v="2"/>
    <n v="3"/>
    <d v="2022-03-01T00:00:00"/>
    <n v="2022"/>
    <x v="2"/>
    <n v="1"/>
    <x v="0"/>
    <s v="Mike"/>
    <s v="72-0466/0467"/>
    <n v="65"/>
    <x v="1"/>
    <x v="0"/>
    <s v="Gidec"/>
    <s v="Suies"/>
    <x v="0"/>
    <n v="600"/>
    <n v="100"/>
    <n v="600"/>
    <n v="100"/>
    <n v="15"/>
    <x v="0"/>
  </r>
  <r>
    <x v="3"/>
    <n v="4"/>
    <d v="2022-04-01T00:00:00"/>
    <n v="2022"/>
    <x v="3"/>
    <n v="1"/>
    <x v="1"/>
    <s v="Mike"/>
    <s v="72-1001/1002"/>
    <n v="44"/>
    <x v="2"/>
    <x v="1"/>
    <s v="Safeskin"/>
    <s v="X1 Port"/>
    <x v="1"/>
    <n v="400"/>
    <n v="100"/>
    <n v="400"/>
    <n v="100"/>
    <n v="13"/>
    <x v="0"/>
  </r>
  <r>
    <x v="4"/>
    <n v="5"/>
    <d v="2022-05-01T00:00:00"/>
    <n v="2022"/>
    <x v="4"/>
    <n v="1"/>
    <x v="0"/>
    <s v="Lee"/>
    <s v="72-0466/0467"/>
    <n v="65"/>
    <x v="1"/>
    <x v="1"/>
    <s v="Top glove"/>
    <s v="X1 Port"/>
    <x v="0"/>
    <n v="600"/>
    <n v="100"/>
    <n v="600"/>
    <n v="100"/>
    <n v="12"/>
    <x v="0"/>
  </r>
  <r>
    <x v="5"/>
    <n v="6"/>
    <d v="2022-06-01T00:00:00"/>
    <n v="2022"/>
    <x v="5"/>
    <n v="1"/>
    <x v="1"/>
    <s v="Mike"/>
    <s v="72-1001/1002"/>
    <n v="80"/>
    <x v="1"/>
    <x v="1"/>
    <s v="Alex"/>
    <s v="Top glove"/>
    <x v="1"/>
    <n v="800"/>
    <n v="100"/>
    <n v="800"/>
    <n v="100"/>
    <n v="11"/>
    <x v="0"/>
  </r>
  <r>
    <x v="6"/>
    <n v="7"/>
    <d v="2022-07-01T00:00:00"/>
    <n v="2022"/>
    <x v="6"/>
    <n v="1"/>
    <x v="0"/>
    <s v="Lee"/>
    <s v="72-0466/0467"/>
    <n v="25"/>
    <x v="0"/>
    <x v="1"/>
    <s v="Giza"/>
    <s v="X1 Port"/>
    <x v="0"/>
    <n v="400"/>
    <n v="150"/>
    <n v="400"/>
    <n v="150"/>
    <n v="18"/>
    <x v="0"/>
  </r>
  <r>
    <x v="7"/>
    <n v="8"/>
    <d v="2022-08-01T00:00:00"/>
    <n v="2022"/>
    <x v="7"/>
    <n v="1"/>
    <x v="1"/>
    <s v="Lee"/>
    <s v="72-1001/1002"/>
    <n v="25"/>
    <x v="0"/>
    <x v="0"/>
    <s v="Gidec"/>
    <s v="Safeskin"/>
    <x v="1"/>
    <n v="400"/>
    <n v="100"/>
    <n v="400"/>
    <n v="100"/>
    <n v="13"/>
    <x v="1"/>
  </r>
  <r>
    <x v="8"/>
    <n v="9"/>
    <d v="2022-09-01T00:00:00"/>
    <n v="2022"/>
    <x v="8"/>
    <n v="1"/>
    <x v="0"/>
    <s v="Lee"/>
    <s v="72-0466/0467"/>
    <n v="25"/>
    <x v="0"/>
    <x v="1"/>
    <s v="Safeskin"/>
    <s v="Mina"/>
    <x v="0"/>
    <n v="400"/>
    <n v="100"/>
    <n v="400"/>
    <n v="100"/>
    <n v="15"/>
    <x v="1"/>
  </r>
  <r>
    <x v="9"/>
    <n v="10"/>
    <d v="2022-10-01T00:00:00"/>
    <n v="2022"/>
    <x v="9"/>
    <n v="1"/>
    <x v="1"/>
    <s v="Mike"/>
    <s v="72-1001/1002"/>
    <n v="25"/>
    <x v="0"/>
    <x v="1"/>
    <s v="Air Port"/>
    <s v="X1 Port"/>
    <x v="1"/>
    <n v="400"/>
    <n v="200"/>
    <n v="400"/>
    <n v="200"/>
    <n v="14"/>
    <x v="0"/>
  </r>
  <r>
    <x v="10"/>
    <n v="11"/>
    <d v="2022-11-01T00:00:00"/>
    <n v="2022"/>
    <x v="10"/>
    <n v="1"/>
    <x v="0"/>
    <s v="Mike"/>
    <s v="72-0466/0467"/>
    <n v="25"/>
    <x v="0"/>
    <x v="1"/>
    <s v="Xunthai"/>
    <s v="Gidec"/>
    <x v="0"/>
    <n v="400"/>
    <n v="400"/>
    <n v="400"/>
    <n v="400"/>
    <n v="12"/>
    <x v="0"/>
  </r>
  <r>
    <x v="11"/>
    <n v="12"/>
    <d v="2022-12-01T00:00:00"/>
    <n v="2022"/>
    <x v="11"/>
    <n v="1"/>
    <x v="1"/>
    <s v="Mike"/>
    <s v="72-1001/1002"/>
    <n v="15"/>
    <x v="0"/>
    <x v="1"/>
    <s v="PT"/>
    <s v="Safeskin"/>
    <x v="1"/>
    <n v="400"/>
    <n v="100"/>
    <n v="400"/>
    <n v="100"/>
    <n v="9"/>
    <x v="0"/>
  </r>
  <r>
    <x v="12"/>
    <n v="13"/>
    <d v="2022-01-01T00:00:00"/>
    <n v="2022"/>
    <x v="0"/>
    <n v="1"/>
    <x v="0"/>
    <s v="Mike"/>
    <s v="72-0466/0467"/>
    <n v="25"/>
    <x v="0"/>
    <x v="0"/>
    <s v="Xunthai"/>
    <s v="Gidec"/>
    <x v="0"/>
    <n v="400"/>
    <n v="400"/>
    <n v="400"/>
    <n v="400"/>
    <n v="14"/>
    <x v="0"/>
  </r>
  <r>
    <x v="13"/>
    <n v="14"/>
    <d v="2022-02-01T00:00:00"/>
    <n v="2022"/>
    <x v="1"/>
    <n v="1"/>
    <x v="1"/>
    <s v="Mike"/>
    <s v="72-1001/1002"/>
    <n v="15"/>
    <x v="0"/>
    <x v="0"/>
    <s v="Port Said"/>
    <s v="Safeskin"/>
    <x v="1"/>
    <n v="400"/>
    <n v="100"/>
    <n v="400"/>
    <n v="100"/>
    <n v="11"/>
    <x v="1"/>
  </r>
  <r>
    <x v="14"/>
    <n v="15"/>
    <d v="2022-03-01T00:00:00"/>
    <n v="2022"/>
    <x v="2"/>
    <n v="1"/>
    <x v="0"/>
    <s v="Mike"/>
    <s v="72-0466/0467"/>
    <n v="65"/>
    <x v="1"/>
    <x v="0"/>
    <s v="Gidec"/>
    <s v="Suies"/>
    <x v="0"/>
    <n v="600"/>
    <n v="100"/>
    <n v="600"/>
    <n v="100"/>
    <n v="15"/>
    <x v="0"/>
  </r>
  <r>
    <x v="15"/>
    <n v="16"/>
    <d v="2022-03-01T00:00:00"/>
    <n v="2022"/>
    <x v="2"/>
    <n v="1"/>
    <x v="1"/>
    <s v="Mike"/>
    <s v="72-1001/1002"/>
    <n v="44"/>
    <x v="2"/>
    <x v="1"/>
    <s v="Safeskin"/>
    <s v="X1 Port"/>
    <x v="1"/>
    <n v="400"/>
    <n v="100"/>
    <m/>
    <m/>
    <n v="13"/>
    <x v="0"/>
  </r>
  <r>
    <x v="16"/>
    <n v="17"/>
    <d v="2022-03-01T00:00:00"/>
    <n v="2022"/>
    <x v="2"/>
    <n v="1"/>
    <x v="0"/>
    <s v="Lee"/>
    <s v="72-0466/0467"/>
    <n v="65"/>
    <x v="1"/>
    <x v="1"/>
    <s v="Top glove"/>
    <s v="X1 Port"/>
    <x v="0"/>
    <n v="600"/>
    <n v="100"/>
    <m/>
    <m/>
    <n v="12"/>
    <x v="0"/>
  </r>
  <r>
    <x v="17"/>
    <n v="18"/>
    <d v="2022-06-01T00:00:00"/>
    <n v="2022"/>
    <x v="5"/>
    <n v="1"/>
    <x v="1"/>
    <s v="Lee"/>
    <s v="72-1001/1002"/>
    <n v="80"/>
    <x v="1"/>
    <x v="1"/>
    <s v="Alex"/>
    <s v="Top glove"/>
    <x v="1"/>
    <n v="800"/>
    <n v="100"/>
    <n v="800"/>
    <n v="100"/>
    <n v="11"/>
    <x v="0"/>
  </r>
  <r>
    <x v="18"/>
    <n v="19"/>
    <d v="2022-07-01T00:00:00"/>
    <n v="2022"/>
    <x v="6"/>
    <n v="1"/>
    <x v="0"/>
    <s v="Lee"/>
    <s v="72-0466/0467"/>
    <n v="25"/>
    <x v="0"/>
    <x v="1"/>
    <s v="Giza"/>
    <s v="X1 Port"/>
    <x v="0"/>
    <n v="400"/>
    <n v="150"/>
    <n v="400"/>
    <n v="150"/>
    <n v="18"/>
    <x v="0"/>
  </r>
  <r>
    <x v="19"/>
    <n v="20"/>
    <d v="2022-08-01T00:00:00"/>
    <n v="2022"/>
    <x v="7"/>
    <n v="1"/>
    <x v="1"/>
    <s v="Lee"/>
    <s v="72-1001/1002"/>
    <n v="25"/>
    <x v="0"/>
    <x v="0"/>
    <s v="Gidec"/>
    <s v="Safeskin"/>
    <x v="1"/>
    <n v="400"/>
    <n v="100"/>
    <n v="400"/>
    <n v="100"/>
    <n v="13"/>
    <x v="1"/>
  </r>
  <r>
    <x v="20"/>
    <n v="21"/>
    <d v="2022-08-01T00:00:00"/>
    <n v="2022"/>
    <x v="7"/>
    <n v="1"/>
    <x v="0"/>
    <s v="Lee"/>
    <s v="72-0466/0467"/>
    <n v="25"/>
    <x v="0"/>
    <x v="1"/>
    <s v="Safeskin"/>
    <s v="Mina"/>
    <x v="0"/>
    <n v="400"/>
    <n v="100"/>
    <m/>
    <m/>
    <n v="15"/>
    <x v="1"/>
  </r>
  <r>
    <x v="21"/>
    <n v="22"/>
    <d v="2022-10-01T00:00:00"/>
    <n v="2022"/>
    <x v="9"/>
    <n v="1"/>
    <x v="1"/>
    <s v="Mike"/>
    <s v="72-1001/1002"/>
    <n v="25"/>
    <x v="0"/>
    <x v="1"/>
    <s v="Air Port"/>
    <s v="X1 Port"/>
    <x v="1"/>
    <n v="400"/>
    <n v="200"/>
    <n v="400"/>
    <n v="200"/>
    <n v="14"/>
    <x v="0"/>
  </r>
  <r>
    <x v="22"/>
    <n v="23"/>
    <d v="2022-10-01T00:00:00"/>
    <n v="2022"/>
    <x v="9"/>
    <n v="1"/>
    <x v="0"/>
    <s v="Mike"/>
    <s v="72-0466/0467"/>
    <n v="25"/>
    <x v="0"/>
    <x v="1"/>
    <s v="Xunthai"/>
    <s v="Gidec"/>
    <x v="0"/>
    <n v="400"/>
    <n v="400"/>
    <m/>
    <m/>
    <n v="12"/>
    <x v="0"/>
  </r>
  <r>
    <x v="23"/>
    <n v="24"/>
    <d v="2022-10-01T00:00:00"/>
    <n v="2022"/>
    <x v="9"/>
    <n v="1"/>
    <x v="1"/>
    <s v="Mike"/>
    <s v="72-1001/1002"/>
    <n v="15"/>
    <x v="0"/>
    <x v="1"/>
    <s v="PT"/>
    <s v="Safeskin"/>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T12_Schedul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CM5:CN8" firstHeaderRow="1" firstDataRow="1" firstDataCol="1"/>
  <pivotFields count="24">
    <pivotField showAll="0" defaultSubtotal="0">
      <items count="24">
        <item x="9"/>
        <item x="21"/>
        <item x="17"/>
        <item x="5"/>
        <item x="19"/>
        <item x="7"/>
        <item x="14"/>
        <item x="2"/>
        <item x="18"/>
        <item x="6"/>
        <item x="13"/>
        <item x="1"/>
        <item x="11"/>
        <item x="23"/>
        <item x="20"/>
        <item x="8"/>
        <item x="15"/>
        <item x="3"/>
        <item x="16"/>
        <item x="4"/>
        <item x="0"/>
        <item x="10"/>
        <item x="12"/>
        <item x="22"/>
      </items>
    </pivotField>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0"/>
  </rowFields>
  <rowItems count="3">
    <i>
      <x/>
    </i>
    <i>
      <x v="1"/>
    </i>
    <i t="grand">
      <x/>
    </i>
  </rowItems>
  <colItems count="1">
    <i/>
  </colItems>
  <dataFields count="1">
    <dataField name="Count of Hired Transportation" fld="20" subtotal="count"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T9_Schedul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CF5:CG30" firstHeaderRow="1" firstDataRow="1" firstDataCol="1"/>
  <pivotFields count="24">
    <pivotField axis="axisRow" dataField="1" showAll="0" defaultSubtotal="0">
      <items count="24">
        <item x="9"/>
        <item x="21"/>
        <item x="17"/>
        <item x="5"/>
        <item x="19"/>
        <item x="7"/>
        <item x="14"/>
        <item x="2"/>
        <item x="18"/>
        <item x="6"/>
        <item x="13"/>
        <item x="1"/>
        <item x="11"/>
        <item x="23"/>
        <item x="20"/>
        <item x="8"/>
        <item x="15"/>
        <item x="3"/>
        <item x="16"/>
        <item x="4"/>
        <item x="0"/>
        <item x="10"/>
        <item x="12"/>
        <item x="22"/>
      </items>
    </pivotField>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Vlookup" fld="0" subtotal="count" baseField="0" baseItem="0" numFmtId="167"/>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T9Month"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Q5:AR18" firstHeaderRow="1" firstDataRow="1" firstDataCol="1"/>
  <pivotFields count="24">
    <pivotField showAll="0" defaultSubtotal="0"/>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Total Expenses" fld="21" baseField="0" baseItem="0" numFmtId="166"/>
  </dataFields>
  <formats count="2">
    <format dxfId="44">
      <pivotArea outline="0" collapsedLevelsAreSubtotals="1" fieldPosition="0"/>
    </format>
    <format dxfId="43">
      <pivotArea collapsedLevelsAreSubtotals="1" fieldPosition="0">
        <references count="1">
          <reference field="4" count="0"/>
        </references>
      </pivotArea>
    </format>
  </format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K5:AK6" firstHeaderRow="1" firstDataRow="1" firstDataCol="0"/>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3" baseField="0" baseItem="0" numFmtId="166"/>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U5:AU6" firstHeaderRow="1" firstDataRow="1" firstDataCol="0"/>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9" baseField="0" baseItem="0" numFmtId="167"/>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5:F8" firstHeaderRow="1" firstDataRow="1" firstDataCol="1"/>
  <pivotFields count="24">
    <pivotField showAll="0" defaultSubtotal="0"/>
    <pivotField numFmtId="1" showAll="0"/>
    <pivotField numFmtId="164"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0"/>
  </rowFields>
  <rowItems count="3">
    <i>
      <x/>
    </i>
    <i>
      <x v="1"/>
    </i>
    <i t="grand">
      <x/>
    </i>
  </rowItems>
  <colItems count="1">
    <i/>
  </colItems>
  <dataFields count="1">
    <dataField name="Count of Hired Transportation"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BJ5:BK6" firstHeaderRow="0" firstDataRow="1" firstDataCol="0"/>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numFmtId="166" showAll="0"/>
    <pivotField numFmtId="166" showAll="0"/>
    <pivotField dataField="1"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Driver wage/trip" fld="15" baseField="0" baseItem="0" numFmtId="166"/>
    <dataField name="Sum of Driver Salary" fld="17" baseField="0" baseItem="1" numFmtId="166"/>
  </dataFields>
  <formats count="3">
    <format dxfId="49">
      <pivotArea outline="0" collapsedLevelsAreSubtotals="1" fieldPosition="0"/>
    </format>
    <format dxfId="48">
      <pivotArea outline="0" collapsedLevelsAreSubtotals="1" fieldPosition="0">
        <references count="1">
          <reference field="4294967294" count="1" selected="0">
            <x v="0"/>
          </reference>
        </references>
      </pivotArea>
    </format>
    <format dxfId="4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B6" firstHeaderRow="1" firstDataRow="1" firstDataCol="0"/>
  <pivotFields count="24">
    <pivotField showAll="0" defaultSubtotal="0"/>
    <pivotField dataField="1"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1" subtotal="count" baseField="0" baseItem="1782229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S5:U9" firstHeaderRow="0" firstDataRow="1" firstDataCol="1"/>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numFmtId="166" showAll="0"/>
    <pivotField dataField="1"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i>
    <i>
      <x v="1"/>
    </i>
    <i>
      <x v="2"/>
    </i>
    <i t="grand">
      <x/>
    </i>
  </rowItems>
  <colFields count="1">
    <field x="-2"/>
  </colFields>
  <colItems count="2">
    <i>
      <x/>
    </i>
    <i i="1">
      <x v="1"/>
    </i>
  </colItems>
  <dataFields count="2">
    <dataField name="Sum of Driver wage/trip" fld="15" baseField="0" baseItem="0"/>
    <dataField name="Sum of Buddy wage/trip" fld="16" baseField="0" baseItem="0"/>
  </dataFields>
  <chartFormats count="8">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5" format="9">
      <pivotArea type="data" outline="0" fieldPosition="0">
        <references count="2">
          <reference field="4294967294" count="1" selected="0">
            <x v="1"/>
          </reference>
          <reference field="10" count="1" selected="0">
            <x v="1"/>
          </reference>
        </references>
      </pivotArea>
    </chartFormat>
    <chartFormat chart="5" format="10">
      <pivotArea type="data" outline="0" fieldPosition="0">
        <references count="2">
          <reference field="4294967294" count="1" selected="0">
            <x v="1"/>
          </reference>
          <reference field="10" count="1" selected="0">
            <x v="2"/>
          </reference>
        </references>
      </pivotArea>
    </chartFormat>
    <chartFormat chart="5" format="11">
      <pivotArea type="data" outline="0" fieldPosition="0">
        <references count="2">
          <reference field="4294967294" count="1" selected="0">
            <x v="1"/>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X5:Y8" firstHeaderRow="1" firstDataRow="1" firstDataCol="1"/>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4"/>
  </rowFields>
  <rowItems count="3">
    <i>
      <x/>
    </i>
    <i>
      <x v="1"/>
    </i>
    <i t="grand">
      <x/>
    </i>
  </rowItems>
  <colItems count="1">
    <i/>
  </colItems>
  <dataFields count="1">
    <dataField name="Count of Goods" fld="14" subtotal="count" baseField="0" baseItem="0"/>
  </dataField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4" count="1" selected="0">
            <x v="1"/>
          </reference>
        </references>
      </pivotArea>
    </chartFormat>
    <chartFormat chart="8" format="4">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X5:AY8" firstHeaderRow="1" firstDataRow="1" firstDataCol="1"/>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axis="axisRow" dataField="1" showAll="0">
      <items count="3">
        <item x="1"/>
        <item x="0"/>
        <item t="default"/>
      </items>
    </pivotField>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1"/>
  </rowFields>
  <rowItems count="3">
    <i>
      <x/>
    </i>
    <i>
      <x v="1"/>
    </i>
    <i t="grand">
      <x/>
    </i>
  </rowItems>
  <colItems count="1">
    <i/>
  </colItems>
  <dataFields count="1">
    <dataField name="Count of Distance Traveled" fld="11" subtotal="count"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T12Month"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7">
  <location ref="BE5:BG18" firstHeaderRow="0" firstDataRow="1" firstDataCol="1"/>
  <pivotFields count="24">
    <pivotField showAll="0" defaultSubtotal="0"/>
    <pivotField numFmtId="1" showAll="0"/>
    <pivotField numFmtId="164" showAll="0"/>
    <pivotField showAll="0"/>
    <pivotField axis="axisRow" dataField="1"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4" subtotal="count" baseField="0" baseItem="0"/>
    <dataField name="Count of Month2" fld="4" subtotal="count" showDataAs="percentDiff" baseField="4" baseItem="1048828" numFmtId="10"/>
  </dataFields>
  <formats count="3">
    <format dxfId="34">
      <pivotArea outline="0" collapsedLevelsAreSubtotals="1" fieldPosition="0"/>
    </format>
    <format dxfId="33">
      <pivotArea outline="0" fieldPosition="0">
        <references count="1">
          <reference field="4294967294" count="1">
            <x v="1"/>
          </reference>
        </references>
      </pivotArea>
    </format>
    <format dxfId="32">
      <pivotArea collapsedLevelsAreSubtotals="1" fieldPosition="0">
        <references count="2">
          <reference field="4294967294" count="1" selected="0">
            <x v="1"/>
          </reference>
          <reference field="4" count="0"/>
        </references>
      </pivotArea>
    </format>
  </formats>
  <chartFormats count="20">
    <chartFormat chart="14" format="26" series="1">
      <pivotArea type="data" outline="0" fieldPosition="0">
        <references count="1">
          <reference field="4294967294" count="1" selected="0">
            <x v="0"/>
          </reference>
        </references>
      </pivotArea>
    </chartFormat>
    <chartFormat chart="14" format="27" series="1">
      <pivotArea type="data" outline="0" fieldPosition="0">
        <references count="1">
          <reference field="4294967294" count="1" selected="0">
            <x v="1"/>
          </reference>
        </references>
      </pivotArea>
    </chartFormat>
    <chartFormat chart="14" format="28">
      <pivotArea type="data" outline="0" fieldPosition="0">
        <references count="2">
          <reference field="4294967294" count="1" selected="0">
            <x v="1"/>
          </reference>
          <reference field="4" count="1" selected="0">
            <x v="1"/>
          </reference>
        </references>
      </pivotArea>
    </chartFormat>
    <chartFormat chart="14" format="29">
      <pivotArea type="data" outline="0" fieldPosition="0">
        <references count="2">
          <reference field="4294967294" count="1" selected="0">
            <x v="1"/>
          </reference>
          <reference field="4" count="1" selected="0">
            <x v="2"/>
          </reference>
        </references>
      </pivotArea>
    </chartFormat>
    <chartFormat chart="14" format="30">
      <pivotArea type="data" outline="0" fieldPosition="0">
        <references count="2">
          <reference field="4294967294" count="1" selected="0">
            <x v="1"/>
          </reference>
          <reference field="4" count="1" selected="0">
            <x v="3"/>
          </reference>
        </references>
      </pivotArea>
    </chartFormat>
    <chartFormat chart="14" format="31">
      <pivotArea type="data" outline="0" fieldPosition="0">
        <references count="2">
          <reference field="4294967294" count="1" selected="0">
            <x v="1"/>
          </reference>
          <reference field="4" count="1" selected="0">
            <x v="4"/>
          </reference>
        </references>
      </pivotArea>
    </chartFormat>
    <chartFormat chart="14" format="32">
      <pivotArea type="data" outline="0" fieldPosition="0">
        <references count="2">
          <reference field="4294967294" count="1" selected="0">
            <x v="1"/>
          </reference>
          <reference field="4" count="1" selected="0">
            <x v="5"/>
          </reference>
        </references>
      </pivotArea>
    </chartFormat>
    <chartFormat chart="14" format="33">
      <pivotArea type="data" outline="0" fieldPosition="0">
        <references count="2">
          <reference field="4294967294" count="1" selected="0">
            <x v="1"/>
          </reference>
          <reference field="4" count="1" selected="0">
            <x v="6"/>
          </reference>
        </references>
      </pivotArea>
    </chartFormat>
    <chartFormat chart="14" format="34">
      <pivotArea type="data" outline="0" fieldPosition="0">
        <references count="2">
          <reference field="4294967294" count="1" selected="0">
            <x v="1"/>
          </reference>
          <reference field="4" count="1" selected="0">
            <x v="7"/>
          </reference>
        </references>
      </pivotArea>
    </chartFormat>
    <chartFormat chart="14" format="35">
      <pivotArea type="data" outline="0" fieldPosition="0">
        <references count="2">
          <reference field="4294967294" count="1" selected="0">
            <x v="1"/>
          </reference>
          <reference field="4" count="1" selected="0">
            <x v="8"/>
          </reference>
        </references>
      </pivotArea>
    </chartFormat>
    <chartFormat chart="14" format="36">
      <pivotArea type="data" outline="0" fieldPosition="0">
        <references count="2">
          <reference field="4294967294" count="1" selected="0">
            <x v="1"/>
          </reference>
          <reference field="4" count="1" selected="0">
            <x v="9"/>
          </reference>
        </references>
      </pivotArea>
    </chartFormat>
    <chartFormat chart="14" format="37">
      <pivotArea type="data" outline="0" fieldPosition="0">
        <references count="2">
          <reference field="4294967294" count="1" selected="0">
            <x v="1"/>
          </reference>
          <reference field="4" count="1" selected="0">
            <x v="10"/>
          </reference>
        </references>
      </pivotArea>
    </chartFormat>
    <chartFormat chart="14" format="38">
      <pivotArea type="data" outline="0" fieldPosition="0">
        <references count="2">
          <reference field="4294967294" count="1" selected="0">
            <x v="1"/>
          </reference>
          <reference field="4" count="1" selected="0">
            <x v="11"/>
          </reference>
        </references>
      </pivotArea>
    </chartFormat>
    <chartFormat chart="14" format="39">
      <pivotArea type="data" outline="0" fieldPosition="0">
        <references count="2">
          <reference field="4294967294" count="1" selected="0">
            <x v="0"/>
          </reference>
          <reference field="4" count="1" selected="0">
            <x v="4"/>
          </reference>
        </references>
      </pivotArea>
    </chartFormat>
    <chartFormat chart="14" format="40">
      <pivotArea type="data" outline="0" fieldPosition="0">
        <references count="2">
          <reference field="4294967294" count="1" selected="0">
            <x v="0"/>
          </reference>
          <reference field="4" count="1" selected="0">
            <x v="3"/>
          </reference>
        </references>
      </pivotArea>
    </chartFormat>
    <chartFormat chart="14" format="41">
      <pivotArea type="data" outline="0" fieldPosition="0">
        <references count="2">
          <reference field="4294967294" count="1" selected="0">
            <x v="0"/>
          </reference>
          <reference field="4" count="1" selected="0">
            <x v="5"/>
          </reference>
        </references>
      </pivotArea>
    </chartFormat>
    <chartFormat chart="14" format="42">
      <pivotArea type="data" outline="0" fieldPosition="0">
        <references count="2">
          <reference field="4294967294" count="1" selected="0">
            <x v="0"/>
          </reference>
          <reference field="4" count="1" selected="0">
            <x v="9"/>
          </reference>
        </references>
      </pivotArea>
    </chartFormat>
    <chartFormat chart="14" format="43">
      <pivotArea type="data" outline="0" fieldPosition="0">
        <references count="2">
          <reference field="4294967294" count="1" selected="0">
            <x v="0"/>
          </reference>
          <reference field="4" count="1" selected="0">
            <x v="10"/>
          </reference>
        </references>
      </pivotArea>
    </chartFormat>
    <chartFormat chart="14" format="44">
      <pivotArea type="data" outline="0" fieldPosition="0">
        <references count="2">
          <reference field="4294967294" count="1" selected="0">
            <x v="0"/>
          </reference>
          <reference field="4" count="1" selected="0">
            <x v="11"/>
          </reference>
        </references>
      </pivotArea>
    </chartFormat>
    <chartFormat chart="14" format="4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BQ5:BR6" firstHeaderRow="0" firstDataRow="1" firstDataCol="0"/>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dataField="1" numFmtId="166" showAll="0"/>
    <pivotField showAll="0"/>
    <pivotField dataField="1"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uddy wage/trip" fld="16" baseField="0" baseItem="0" numFmtId="166"/>
    <dataField name="Sum of Buddy Salary" fld="18" baseField="0" baseItem="1" numFmtId="166"/>
  </dataFields>
  <formats count="3">
    <format dxfId="37">
      <pivotArea outline="0" collapsedLevelsAreSubtotals="1" fieldPosition="0"/>
    </format>
    <format dxfId="36">
      <pivotArea outline="0" collapsedLevelsAreSubtotals="1" fieldPosition="0">
        <references count="1">
          <reference field="4294967294" count="1" selected="0">
            <x v="0"/>
          </reference>
        </references>
      </pivotArea>
    </format>
    <format dxfId="3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E5:AE6" firstHeaderRow="1" firstDataRow="1" firstDataCol="0"/>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fld="22" baseField="0" baseItem="0" numFmtId="166"/>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T15Month"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BX5:BY18" firstHeaderRow="1" firstDataRow="1" firstDataCol="1"/>
  <pivotFields count="24">
    <pivotField showAll="0" defaultSubtotal="0"/>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Driver wage/trip" fld="15" baseField="0" baseItem="0"/>
  </dataFields>
  <formats count="2">
    <format dxfId="40">
      <pivotArea outline="0" collapsedLevelsAreSubtotals="1" fieldPosition="0"/>
    </format>
    <format dxfId="39">
      <pivotArea collapsedLevelsAreSubtotals="1" fieldPosition="0">
        <references count="1">
          <reference field="4" count="0"/>
        </references>
      </pivotArea>
    </format>
  </formats>
  <chartFormats count="2">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B5:AB6" firstHeaderRow="1" firstDataRow="1" firstDataCol="0"/>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1"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T16Month"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CB5:CC18" firstHeaderRow="1" firstDataRow="1" firstDataCol="1"/>
  <pivotFields count="24">
    <pivotField showAll="0" defaultSubtotal="0"/>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dataField="1"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Buddy wage/trip" fld="16" baseField="0" baseItem="0"/>
  </dataFields>
  <formats count="2">
    <format dxfId="42">
      <pivotArea outline="0" collapsedLevelsAreSubtotals="1" fieldPosition="0"/>
    </format>
    <format dxfId="41">
      <pivotArea collapsedLevelsAreSubtotals="1" fieldPosition="0">
        <references count="1">
          <reference field="4" count="0"/>
        </references>
      </pivotArea>
    </format>
  </formats>
  <chartFormats count="2">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L5:M9" firstHeaderRow="1" firstDataRow="1" firstDataCol="1"/>
  <pivotFields count="24">
    <pivotField showAll="0" defaultSubtotal="0"/>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i>
    <i>
      <x v="1"/>
    </i>
    <i>
      <x v="2"/>
    </i>
    <i t="grand">
      <x/>
    </i>
  </rowItems>
  <colItems count="1">
    <i/>
  </colItems>
  <dataFields count="1">
    <dataField name="Count of Trip Classify" fld="10" subtotal="count"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0"/>
          </reference>
        </references>
      </pivotArea>
    </chartFormat>
    <chartFormat chart="2" format="4">
      <pivotArea type="data" outline="0" fieldPosition="0">
        <references count="2">
          <reference field="4294967294" count="1" selected="0">
            <x v="0"/>
          </reference>
          <reference field="10" count="1" selected="0">
            <x v="1"/>
          </reference>
        </references>
      </pivotArea>
    </chartFormat>
    <chartFormat chart="2"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 tabId="5" name="PivotTable10"/>
    <pivotTable tabId="5" name="PivotTable11"/>
    <pivotTable tabId="5" name="PivotTable13"/>
    <pivotTable tabId="5" name="PivotTable14"/>
    <pivotTable tabId="5" name="PivotTable3"/>
    <pivotTable tabId="5" name="PivotTable4"/>
    <pivotTable tabId="5" name="PivotTable5"/>
    <pivotTable tabId="5" name="PivotTable6"/>
    <pivotTable tabId="5" name="PivotTable7"/>
    <pivotTable tabId="5" name="PivotTable8"/>
  </pivotTables>
  <data>
    <tabular pivotCacheId="1" showMissing="0" crossFilter="none">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river" sourceName="Driver">
  <pivotTables>
    <pivotTable tabId="5" name="PT9_Schedule"/>
    <pivotTable tabId="5" name="PT12_Schedule"/>
  </pivotTables>
  <data>
    <tabular pivotCacheId="1" showMissing="0" crossFilter="none">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5" name="PT9_Schedule"/>
    <pivotTable tabId="5" name="PT12_Schedule"/>
  </pivotTables>
  <data>
    <tabular pivotCacheId="1" showMissing="0" crossFilter="none">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 Style 1 2 3" rowHeight="365760"/>
  <slicer name="Driver" cache="Slicer_Driver" caption="Driver" showCaption="0" style="Slicer Style 1 2 3" rowHeight="548640"/>
</slicers>
</file>

<file path=xl/slicers/slicer2.xml><?xml version="1.0" encoding="utf-8"?>
<slicers xmlns="http://schemas.microsoft.com/office/spreadsheetml/2009/9/main" xmlns:mc="http://schemas.openxmlformats.org/markup-compatibility/2006" xmlns:x="http://schemas.openxmlformats.org/spreadsheetml/2006/main" mc:Ignorable="x">
  <slicer name="Driver 2" cache="Slicer_Driver" caption="Driver" showCaption="0" style="Slicer Style 1 2 3" rowHeight="548640"/>
  <slicer name="Month 2" cache="Slicer_Month1" caption="Month" columnCount="3" showCaption="0" style="Slicer Style 1 2 3" rowHeight="365760"/>
</slicers>
</file>

<file path=xl/tables/table1.xml><?xml version="1.0" encoding="utf-8"?>
<table xmlns="http://schemas.openxmlformats.org/spreadsheetml/2006/main" id="1" name="Main_Table" displayName="Main_Table" ref="A1:U25" totalsRowShown="0" headerRowDxfId="74" dataDxfId="72" headerRowBorderDxfId="73" tableBorderDxfId="71" dataCellStyle="Currency">
  <tableColumns count="21">
    <tableColumn id="21" name="Vlookup" dataDxfId="70" dataCellStyle="Currency">
      <calculatedColumnFormula>CONCATENATE(Main_Table[[#This Row],[From]],Main_Table[[#This Row],[To]],Main_Table[[#This Row],[N]])</calculatedColumnFormula>
    </tableColumn>
    <tableColumn id="1" name="N" dataDxfId="69" dataCellStyle="Currency"/>
    <tableColumn id="2" name="Date" dataDxfId="68"/>
    <tableColumn id="3" name="Year" dataDxfId="67"/>
    <tableColumn id="4" name="Month" dataDxfId="66"/>
    <tableColumn id="5" name="Day" dataDxfId="65"/>
    <tableColumn id="6" name="Driver" dataDxfId="64"/>
    <tableColumn id="7" name="Buddy" dataDxfId="63"/>
    <tableColumn id="8" name="Vehicle" dataDxfId="62"/>
    <tableColumn id="9" name="Distance (km)" dataDxfId="61"/>
    <tableColumn id="10" name="Trip Classify" dataDxfId="60"/>
    <tableColumn id="11" name="Distance Traveled" dataDxfId="59" dataCellStyle="Currency"/>
    <tableColumn id="12" name="From" dataDxfId="58"/>
    <tableColumn id="13" name="To" dataDxfId="57"/>
    <tableColumn id="14" name="Goods" dataDxfId="56"/>
    <tableColumn id="15" name="Driver wage/trip" dataDxfId="55" dataCellStyle="Currency"/>
    <tableColumn id="16" name="Buddy wage/trip" dataDxfId="54" dataCellStyle="Currency"/>
    <tableColumn id="17" name="Driver Salary" dataDxfId="53" dataCellStyle="Currency"/>
    <tableColumn id="18" name="Buddy Salary" dataDxfId="52" dataCellStyle="Currency"/>
    <tableColumn id="19" name="Weight (Tons)" dataDxfId="51" dataCellStyle="Currency"/>
    <tableColumn id="20" name="Hired Transportation" dataDxfId="5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25"/>
  <sheetViews>
    <sheetView showGridLines="0" workbookViewId="0">
      <selection sqref="A1:M1"/>
    </sheetView>
  </sheetViews>
  <sheetFormatPr defaultColWidth="12" defaultRowHeight="15.75" x14ac:dyDescent="0.25"/>
  <cols>
    <col min="1" max="1" width="19.875" style="35" customWidth="1"/>
    <col min="2" max="2" width="3.5" style="1" bestFit="1" customWidth="1"/>
    <col min="3" max="3" width="28.5" style="40" bestFit="1" customWidth="1"/>
    <col min="4" max="4" width="9.125" style="1" customWidth="1"/>
    <col min="5" max="5" width="6.875" style="1" customWidth="1"/>
    <col min="6" max="6" width="8.625" style="1" customWidth="1"/>
    <col min="7" max="7" width="9.375" style="1" customWidth="1"/>
    <col min="8" max="9" width="14" style="1" bestFit="1" customWidth="1"/>
    <col min="10" max="10" width="11.125" style="1" customWidth="1"/>
    <col min="11" max="13" width="10.125" style="1" bestFit="1" customWidth="1"/>
    <col min="14" max="14" width="11.5" style="1" bestFit="1" customWidth="1"/>
    <col min="15" max="15" width="13.125" style="1" customWidth="1"/>
    <col min="16" max="16" width="9.375" style="1" bestFit="1" customWidth="1"/>
    <col min="17" max="17" width="11.625" style="1" customWidth="1"/>
    <col min="18" max="18" width="9.125" style="1" customWidth="1"/>
    <col min="19" max="19" width="12.625" style="1" customWidth="1"/>
    <col min="20" max="20" width="14.125" style="1" customWidth="1"/>
    <col min="21" max="16384" width="12" style="1"/>
  </cols>
  <sheetData>
    <row r="1" spans="1:21" s="2" customFormat="1" ht="35.1" customHeight="1" x14ac:dyDescent="0.25">
      <c r="A1" s="3" t="s">
        <v>96</v>
      </c>
      <c r="B1" s="3" t="s">
        <v>0</v>
      </c>
      <c r="C1" s="39"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row>
    <row r="2" spans="1:21" ht="24" customHeight="1" x14ac:dyDescent="0.25">
      <c r="A2" s="9" t="str">
        <f>CONCATENATE(Main_Table[[#This Row],[From]],Main_Table[[#This Row],[To]],Main_Table[[#This Row],[N]])</f>
        <v>XunthaiGidec1</v>
      </c>
      <c r="B2" s="5">
        <v>1</v>
      </c>
      <c r="C2" s="6">
        <v>44562</v>
      </c>
      <c r="D2" s="7">
        <v>2022</v>
      </c>
      <c r="E2" s="8" t="s">
        <v>20</v>
      </c>
      <c r="F2" s="7">
        <v>1</v>
      </c>
      <c r="G2" s="7" t="s">
        <v>21</v>
      </c>
      <c r="H2" s="7" t="s">
        <v>22</v>
      </c>
      <c r="I2" s="7" t="s">
        <v>23</v>
      </c>
      <c r="J2" s="7">
        <v>25</v>
      </c>
      <c r="K2" s="7" t="s">
        <v>56</v>
      </c>
      <c r="L2" s="9" t="s">
        <v>24</v>
      </c>
      <c r="M2" s="7" t="s">
        <v>25</v>
      </c>
      <c r="N2" s="7" t="s">
        <v>26</v>
      </c>
      <c r="O2" s="7" t="s">
        <v>27</v>
      </c>
      <c r="P2" s="9">
        <v>400</v>
      </c>
      <c r="Q2" s="9">
        <v>400</v>
      </c>
      <c r="R2" s="9">
        <v>400</v>
      </c>
      <c r="S2" s="9">
        <v>400</v>
      </c>
      <c r="T2" s="5">
        <v>14</v>
      </c>
      <c r="U2" s="9" t="s">
        <v>28</v>
      </c>
    </row>
    <row r="3" spans="1:21" ht="24" customHeight="1" x14ac:dyDescent="0.25">
      <c r="A3" s="14" t="str">
        <f>CONCATENATE(Main_Table[[#This Row],[From]],Main_Table[[#This Row],[To]],Main_Table[[#This Row],[N]])</f>
        <v>Port SaidSafeskin2</v>
      </c>
      <c r="B3" s="10">
        <v>2</v>
      </c>
      <c r="C3" s="11">
        <v>44593</v>
      </c>
      <c r="D3" s="12">
        <v>2022</v>
      </c>
      <c r="E3" s="13" t="s">
        <v>29</v>
      </c>
      <c r="F3" s="12">
        <v>1</v>
      </c>
      <c r="G3" s="12" t="s">
        <v>30</v>
      </c>
      <c r="H3" s="12" t="s">
        <v>22</v>
      </c>
      <c r="I3" s="12" t="s">
        <v>31</v>
      </c>
      <c r="J3" s="12">
        <v>15</v>
      </c>
      <c r="K3" s="12" t="s">
        <v>56</v>
      </c>
      <c r="L3" s="14" t="s">
        <v>24</v>
      </c>
      <c r="M3" s="12" t="s">
        <v>32</v>
      </c>
      <c r="N3" s="12" t="s">
        <v>33</v>
      </c>
      <c r="O3" s="12" t="s">
        <v>34</v>
      </c>
      <c r="P3" s="14">
        <v>400</v>
      </c>
      <c r="Q3" s="14">
        <v>100</v>
      </c>
      <c r="R3" s="14">
        <v>400</v>
      </c>
      <c r="S3" s="14">
        <v>100</v>
      </c>
      <c r="T3" s="10">
        <v>11</v>
      </c>
      <c r="U3" s="14" t="s">
        <v>28</v>
      </c>
    </row>
    <row r="4" spans="1:21" ht="24" customHeight="1" x14ac:dyDescent="0.25">
      <c r="A4" s="9" t="str">
        <f>CONCATENATE(Main_Table[[#This Row],[From]],Main_Table[[#This Row],[To]],Main_Table[[#This Row],[N]])</f>
        <v>GidecSuies3</v>
      </c>
      <c r="B4" s="5">
        <v>3</v>
      </c>
      <c r="C4" s="6">
        <v>44621</v>
      </c>
      <c r="D4" s="7">
        <v>2022</v>
      </c>
      <c r="E4" s="8" t="s">
        <v>35</v>
      </c>
      <c r="F4" s="7">
        <v>1</v>
      </c>
      <c r="G4" s="7" t="s">
        <v>21</v>
      </c>
      <c r="H4" s="7" t="s">
        <v>22</v>
      </c>
      <c r="I4" s="7" t="s">
        <v>23</v>
      </c>
      <c r="J4" s="7">
        <v>65</v>
      </c>
      <c r="K4" s="7" t="s">
        <v>57</v>
      </c>
      <c r="L4" s="9" t="s">
        <v>24</v>
      </c>
      <c r="M4" s="7" t="s">
        <v>26</v>
      </c>
      <c r="N4" s="7" t="s">
        <v>36</v>
      </c>
      <c r="O4" s="7" t="s">
        <v>27</v>
      </c>
      <c r="P4" s="9">
        <v>600</v>
      </c>
      <c r="Q4" s="9">
        <v>100</v>
      </c>
      <c r="R4" s="9">
        <v>600</v>
      </c>
      <c r="S4" s="9">
        <v>100</v>
      </c>
      <c r="T4" s="5">
        <v>15</v>
      </c>
      <c r="U4" s="9" t="s">
        <v>28</v>
      </c>
    </row>
    <row r="5" spans="1:21" ht="24" customHeight="1" x14ac:dyDescent="0.25">
      <c r="A5" s="14" t="str">
        <f>CONCATENATE(Main_Table[[#This Row],[From]],Main_Table[[#This Row],[To]],Main_Table[[#This Row],[N]])</f>
        <v>SafeskinX1 Port4</v>
      </c>
      <c r="B5" s="10">
        <v>4</v>
      </c>
      <c r="C5" s="11">
        <v>44652</v>
      </c>
      <c r="D5" s="12">
        <v>2022</v>
      </c>
      <c r="E5" s="13" t="s">
        <v>37</v>
      </c>
      <c r="F5" s="12">
        <v>1</v>
      </c>
      <c r="G5" s="12" t="s">
        <v>30</v>
      </c>
      <c r="H5" s="12" t="s">
        <v>22</v>
      </c>
      <c r="I5" s="12" t="s">
        <v>31</v>
      </c>
      <c r="J5" s="12">
        <v>44</v>
      </c>
      <c r="K5" s="12" t="s">
        <v>58</v>
      </c>
      <c r="L5" s="14" t="s">
        <v>38</v>
      </c>
      <c r="M5" s="12" t="s">
        <v>33</v>
      </c>
      <c r="N5" s="12" t="s">
        <v>39</v>
      </c>
      <c r="O5" s="12" t="s">
        <v>34</v>
      </c>
      <c r="P5" s="14">
        <v>400</v>
      </c>
      <c r="Q5" s="14">
        <v>100</v>
      </c>
      <c r="R5" s="14">
        <v>400</v>
      </c>
      <c r="S5" s="14">
        <v>100</v>
      </c>
      <c r="T5" s="10">
        <v>13</v>
      </c>
      <c r="U5" s="14" t="s">
        <v>28</v>
      </c>
    </row>
    <row r="6" spans="1:21" ht="24" customHeight="1" x14ac:dyDescent="0.25">
      <c r="A6" s="9" t="str">
        <f>CONCATENATE(Main_Table[[#This Row],[From]],Main_Table[[#This Row],[To]],Main_Table[[#This Row],[N]])</f>
        <v>Top gloveX1 Port5</v>
      </c>
      <c r="B6" s="5">
        <v>5</v>
      </c>
      <c r="C6" s="6">
        <v>44682</v>
      </c>
      <c r="D6" s="7">
        <v>2022</v>
      </c>
      <c r="E6" s="8" t="s">
        <v>40</v>
      </c>
      <c r="F6" s="7">
        <v>1</v>
      </c>
      <c r="G6" s="7" t="s">
        <v>21</v>
      </c>
      <c r="H6" s="7" t="s">
        <v>41</v>
      </c>
      <c r="I6" s="7" t="s">
        <v>23</v>
      </c>
      <c r="J6" s="7">
        <v>65</v>
      </c>
      <c r="K6" s="7" t="s">
        <v>57</v>
      </c>
      <c r="L6" s="9" t="s">
        <v>38</v>
      </c>
      <c r="M6" s="7" t="s">
        <v>42</v>
      </c>
      <c r="N6" s="7" t="s">
        <v>39</v>
      </c>
      <c r="O6" s="7" t="s">
        <v>27</v>
      </c>
      <c r="P6" s="9">
        <v>600</v>
      </c>
      <c r="Q6" s="9">
        <v>100</v>
      </c>
      <c r="R6" s="9">
        <v>600</v>
      </c>
      <c r="S6" s="9">
        <v>100</v>
      </c>
      <c r="T6" s="5">
        <v>12</v>
      </c>
      <c r="U6" s="9" t="s">
        <v>28</v>
      </c>
    </row>
    <row r="7" spans="1:21" ht="24" customHeight="1" x14ac:dyDescent="0.25">
      <c r="A7" s="14" t="str">
        <f>CONCATENATE(Main_Table[[#This Row],[From]],Main_Table[[#This Row],[To]],Main_Table[[#This Row],[N]])</f>
        <v>AlexTop glove6</v>
      </c>
      <c r="B7" s="10">
        <v>6</v>
      </c>
      <c r="C7" s="11">
        <v>44713</v>
      </c>
      <c r="D7" s="12">
        <v>2022</v>
      </c>
      <c r="E7" s="13" t="s">
        <v>43</v>
      </c>
      <c r="F7" s="12">
        <v>1</v>
      </c>
      <c r="G7" s="12" t="s">
        <v>30</v>
      </c>
      <c r="H7" s="12" t="s">
        <v>22</v>
      </c>
      <c r="I7" s="12" t="s">
        <v>31</v>
      </c>
      <c r="J7" s="12">
        <v>80</v>
      </c>
      <c r="K7" s="12" t="s">
        <v>57</v>
      </c>
      <c r="L7" s="14" t="s">
        <v>38</v>
      </c>
      <c r="M7" s="12" t="s">
        <v>44</v>
      </c>
      <c r="N7" s="12" t="s">
        <v>42</v>
      </c>
      <c r="O7" s="12" t="s">
        <v>34</v>
      </c>
      <c r="P7" s="14">
        <v>800</v>
      </c>
      <c r="Q7" s="14">
        <v>100</v>
      </c>
      <c r="R7" s="14">
        <v>800</v>
      </c>
      <c r="S7" s="14">
        <v>100</v>
      </c>
      <c r="T7" s="10">
        <v>11</v>
      </c>
      <c r="U7" s="14" t="s">
        <v>28</v>
      </c>
    </row>
    <row r="8" spans="1:21" ht="24" customHeight="1" x14ac:dyDescent="0.25">
      <c r="A8" s="9" t="str">
        <f>CONCATENATE(Main_Table[[#This Row],[From]],Main_Table[[#This Row],[To]],Main_Table[[#This Row],[N]])</f>
        <v>GizaX1 Port7</v>
      </c>
      <c r="B8" s="5">
        <v>7</v>
      </c>
      <c r="C8" s="6">
        <v>44743</v>
      </c>
      <c r="D8" s="7">
        <v>2022</v>
      </c>
      <c r="E8" s="8" t="s">
        <v>45</v>
      </c>
      <c r="F8" s="7">
        <v>1</v>
      </c>
      <c r="G8" s="7" t="s">
        <v>21</v>
      </c>
      <c r="H8" s="7" t="s">
        <v>41</v>
      </c>
      <c r="I8" s="7" t="s">
        <v>23</v>
      </c>
      <c r="J8" s="7">
        <v>25</v>
      </c>
      <c r="K8" s="7" t="s">
        <v>56</v>
      </c>
      <c r="L8" s="9" t="s">
        <v>38</v>
      </c>
      <c r="M8" s="7" t="s">
        <v>46</v>
      </c>
      <c r="N8" s="7" t="s">
        <v>39</v>
      </c>
      <c r="O8" s="7" t="s">
        <v>27</v>
      </c>
      <c r="P8" s="9">
        <v>400</v>
      </c>
      <c r="Q8" s="9">
        <v>150</v>
      </c>
      <c r="R8" s="9">
        <v>400</v>
      </c>
      <c r="S8" s="9">
        <v>150</v>
      </c>
      <c r="T8" s="5">
        <v>18</v>
      </c>
      <c r="U8" s="9" t="s">
        <v>28</v>
      </c>
    </row>
    <row r="9" spans="1:21" ht="24" customHeight="1" x14ac:dyDescent="0.25">
      <c r="A9" s="14" t="str">
        <f>CONCATENATE(Main_Table[[#This Row],[From]],Main_Table[[#This Row],[To]],Main_Table[[#This Row],[N]])</f>
        <v>GidecSafeskin8</v>
      </c>
      <c r="B9" s="10">
        <v>8</v>
      </c>
      <c r="C9" s="11">
        <v>44774</v>
      </c>
      <c r="D9" s="12">
        <v>2022</v>
      </c>
      <c r="E9" s="13" t="s">
        <v>47</v>
      </c>
      <c r="F9" s="12">
        <v>1</v>
      </c>
      <c r="G9" s="12" t="s">
        <v>30</v>
      </c>
      <c r="H9" s="12" t="s">
        <v>41</v>
      </c>
      <c r="I9" s="12" t="s">
        <v>31</v>
      </c>
      <c r="J9" s="12">
        <v>25</v>
      </c>
      <c r="K9" s="12" t="s">
        <v>56</v>
      </c>
      <c r="L9" s="14" t="s">
        <v>24</v>
      </c>
      <c r="M9" s="12" t="s">
        <v>26</v>
      </c>
      <c r="N9" s="12" t="s">
        <v>33</v>
      </c>
      <c r="O9" s="12" t="s">
        <v>34</v>
      </c>
      <c r="P9" s="14">
        <v>400</v>
      </c>
      <c r="Q9" s="14">
        <v>100</v>
      </c>
      <c r="R9" s="14">
        <v>400</v>
      </c>
      <c r="S9" s="14">
        <v>100</v>
      </c>
      <c r="T9" s="10">
        <v>13</v>
      </c>
      <c r="U9" s="14" t="s">
        <v>48</v>
      </c>
    </row>
    <row r="10" spans="1:21" ht="24" customHeight="1" x14ac:dyDescent="0.25">
      <c r="A10" s="9" t="str">
        <f>CONCATENATE(Main_Table[[#This Row],[From]],Main_Table[[#This Row],[To]],Main_Table[[#This Row],[N]])</f>
        <v>SafeskinMina9</v>
      </c>
      <c r="B10" s="5">
        <v>9</v>
      </c>
      <c r="C10" s="6">
        <v>44805</v>
      </c>
      <c r="D10" s="7">
        <v>2022</v>
      </c>
      <c r="E10" s="8" t="s">
        <v>49</v>
      </c>
      <c r="F10" s="7">
        <v>1</v>
      </c>
      <c r="G10" s="7" t="s">
        <v>21</v>
      </c>
      <c r="H10" s="7" t="s">
        <v>41</v>
      </c>
      <c r="I10" s="7" t="s">
        <v>23</v>
      </c>
      <c r="J10" s="7">
        <v>25</v>
      </c>
      <c r="K10" s="7" t="s">
        <v>56</v>
      </c>
      <c r="L10" s="9" t="s">
        <v>38</v>
      </c>
      <c r="M10" s="7" t="s">
        <v>33</v>
      </c>
      <c r="N10" s="7" t="s">
        <v>50</v>
      </c>
      <c r="O10" s="7" t="s">
        <v>27</v>
      </c>
      <c r="P10" s="9">
        <v>400</v>
      </c>
      <c r="Q10" s="9">
        <v>100</v>
      </c>
      <c r="R10" s="9">
        <v>400</v>
      </c>
      <c r="S10" s="9">
        <v>100</v>
      </c>
      <c r="T10" s="5">
        <v>15</v>
      </c>
      <c r="U10" s="9" t="s">
        <v>48</v>
      </c>
    </row>
    <row r="11" spans="1:21" ht="24" customHeight="1" x14ac:dyDescent="0.25">
      <c r="A11" s="14" t="str">
        <f>CONCATENATE(Main_Table[[#This Row],[From]],Main_Table[[#This Row],[To]],Main_Table[[#This Row],[N]])</f>
        <v>Air PortX1 Port10</v>
      </c>
      <c r="B11" s="10">
        <v>10</v>
      </c>
      <c r="C11" s="11">
        <v>44835</v>
      </c>
      <c r="D11" s="12">
        <v>2022</v>
      </c>
      <c r="E11" s="13" t="s">
        <v>51</v>
      </c>
      <c r="F11" s="12">
        <v>1</v>
      </c>
      <c r="G11" s="12" t="s">
        <v>30</v>
      </c>
      <c r="H11" s="12" t="s">
        <v>22</v>
      </c>
      <c r="I11" s="12" t="s">
        <v>31</v>
      </c>
      <c r="J11" s="12">
        <v>25</v>
      </c>
      <c r="K11" s="12" t="s">
        <v>56</v>
      </c>
      <c r="L11" s="14" t="s">
        <v>38</v>
      </c>
      <c r="M11" s="12" t="s">
        <v>52</v>
      </c>
      <c r="N11" s="12" t="s">
        <v>39</v>
      </c>
      <c r="O11" s="12" t="s">
        <v>34</v>
      </c>
      <c r="P11" s="14">
        <v>400</v>
      </c>
      <c r="Q11" s="14">
        <v>200</v>
      </c>
      <c r="R11" s="14">
        <v>400</v>
      </c>
      <c r="S11" s="14">
        <v>200</v>
      </c>
      <c r="T11" s="10">
        <v>14</v>
      </c>
      <c r="U11" s="14" t="s">
        <v>28</v>
      </c>
    </row>
    <row r="12" spans="1:21" ht="24" customHeight="1" x14ac:dyDescent="0.25">
      <c r="A12" s="9" t="str">
        <f>CONCATENATE(Main_Table[[#This Row],[From]],Main_Table[[#This Row],[To]],Main_Table[[#This Row],[N]])</f>
        <v>XunthaiGidec11</v>
      </c>
      <c r="B12" s="5">
        <v>11</v>
      </c>
      <c r="C12" s="6">
        <v>44866</v>
      </c>
      <c r="D12" s="7">
        <v>2022</v>
      </c>
      <c r="E12" s="8" t="s">
        <v>53</v>
      </c>
      <c r="F12" s="7">
        <v>1</v>
      </c>
      <c r="G12" s="7" t="s">
        <v>21</v>
      </c>
      <c r="H12" s="7" t="s">
        <v>22</v>
      </c>
      <c r="I12" s="7" t="s">
        <v>23</v>
      </c>
      <c r="J12" s="7">
        <v>25</v>
      </c>
      <c r="K12" s="7" t="s">
        <v>56</v>
      </c>
      <c r="L12" s="9" t="s">
        <v>38</v>
      </c>
      <c r="M12" s="7" t="s">
        <v>25</v>
      </c>
      <c r="N12" s="7" t="s">
        <v>26</v>
      </c>
      <c r="O12" s="7" t="s">
        <v>27</v>
      </c>
      <c r="P12" s="9">
        <v>400</v>
      </c>
      <c r="Q12" s="9">
        <v>400</v>
      </c>
      <c r="R12" s="9">
        <v>400</v>
      </c>
      <c r="S12" s="9">
        <v>400</v>
      </c>
      <c r="T12" s="5">
        <v>12</v>
      </c>
      <c r="U12" s="9" t="s">
        <v>28</v>
      </c>
    </row>
    <row r="13" spans="1:21" ht="24" customHeight="1" x14ac:dyDescent="0.25">
      <c r="A13" s="14" t="str">
        <f>CONCATENATE(Main_Table[[#This Row],[From]],Main_Table[[#This Row],[To]],Main_Table[[#This Row],[N]])</f>
        <v>PTSafeskin12</v>
      </c>
      <c r="B13" s="10">
        <v>12</v>
      </c>
      <c r="C13" s="11">
        <v>44896</v>
      </c>
      <c r="D13" s="12">
        <v>2022</v>
      </c>
      <c r="E13" s="13" t="s">
        <v>54</v>
      </c>
      <c r="F13" s="12">
        <v>1</v>
      </c>
      <c r="G13" s="12" t="s">
        <v>30</v>
      </c>
      <c r="H13" s="12" t="s">
        <v>22</v>
      </c>
      <c r="I13" s="12" t="s">
        <v>31</v>
      </c>
      <c r="J13" s="12">
        <v>15</v>
      </c>
      <c r="K13" s="12" t="s">
        <v>56</v>
      </c>
      <c r="L13" s="14" t="s">
        <v>38</v>
      </c>
      <c r="M13" s="12" t="s">
        <v>55</v>
      </c>
      <c r="N13" s="12" t="s">
        <v>33</v>
      </c>
      <c r="O13" s="12" t="s">
        <v>34</v>
      </c>
      <c r="P13" s="14">
        <v>400</v>
      </c>
      <c r="Q13" s="14">
        <v>100</v>
      </c>
      <c r="R13" s="14">
        <v>400</v>
      </c>
      <c r="S13" s="14">
        <v>100</v>
      </c>
      <c r="T13" s="10">
        <v>9</v>
      </c>
      <c r="U13" s="14" t="s">
        <v>28</v>
      </c>
    </row>
    <row r="14" spans="1:21" ht="24" customHeight="1" x14ac:dyDescent="0.25">
      <c r="A14" s="9" t="str">
        <f>CONCATENATE(Main_Table[[#This Row],[From]],Main_Table[[#This Row],[To]],Main_Table[[#This Row],[N]])</f>
        <v>XunthaiGidec13</v>
      </c>
      <c r="B14" s="5">
        <v>13</v>
      </c>
      <c r="C14" s="6">
        <v>44562</v>
      </c>
      <c r="D14" s="7">
        <v>2022</v>
      </c>
      <c r="E14" s="8" t="s">
        <v>20</v>
      </c>
      <c r="F14" s="7">
        <v>1</v>
      </c>
      <c r="G14" s="7" t="s">
        <v>21</v>
      </c>
      <c r="H14" s="7" t="s">
        <v>22</v>
      </c>
      <c r="I14" s="7" t="s">
        <v>23</v>
      </c>
      <c r="J14" s="7">
        <v>25</v>
      </c>
      <c r="K14" s="7" t="s">
        <v>56</v>
      </c>
      <c r="L14" s="9" t="s">
        <v>24</v>
      </c>
      <c r="M14" s="7" t="s">
        <v>25</v>
      </c>
      <c r="N14" s="7" t="s">
        <v>26</v>
      </c>
      <c r="O14" s="7" t="s">
        <v>27</v>
      </c>
      <c r="P14" s="9">
        <v>400</v>
      </c>
      <c r="Q14" s="9">
        <v>400</v>
      </c>
      <c r="R14" s="9">
        <v>400</v>
      </c>
      <c r="S14" s="9">
        <v>400</v>
      </c>
      <c r="T14" s="5">
        <v>14</v>
      </c>
      <c r="U14" s="9" t="s">
        <v>28</v>
      </c>
    </row>
    <row r="15" spans="1:21" ht="24" customHeight="1" x14ac:dyDescent="0.25">
      <c r="A15" s="14" t="str">
        <f>CONCATENATE(Main_Table[[#This Row],[From]],Main_Table[[#This Row],[To]],Main_Table[[#This Row],[N]])</f>
        <v>Port SaidSafeskin14</v>
      </c>
      <c r="B15" s="10">
        <v>14</v>
      </c>
      <c r="C15" s="11">
        <v>44593</v>
      </c>
      <c r="D15" s="12">
        <v>2022</v>
      </c>
      <c r="E15" s="13" t="s">
        <v>29</v>
      </c>
      <c r="F15" s="12">
        <v>1</v>
      </c>
      <c r="G15" s="12" t="s">
        <v>30</v>
      </c>
      <c r="H15" s="12" t="s">
        <v>22</v>
      </c>
      <c r="I15" s="12" t="s">
        <v>31</v>
      </c>
      <c r="J15" s="12">
        <v>15</v>
      </c>
      <c r="K15" s="12" t="s">
        <v>56</v>
      </c>
      <c r="L15" s="14" t="s">
        <v>24</v>
      </c>
      <c r="M15" s="12" t="s">
        <v>32</v>
      </c>
      <c r="N15" s="12" t="s">
        <v>33</v>
      </c>
      <c r="O15" s="12" t="s">
        <v>34</v>
      </c>
      <c r="P15" s="14">
        <v>400</v>
      </c>
      <c r="Q15" s="14">
        <v>100</v>
      </c>
      <c r="R15" s="14">
        <v>400</v>
      </c>
      <c r="S15" s="14">
        <v>100</v>
      </c>
      <c r="T15" s="10">
        <v>11</v>
      </c>
      <c r="U15" s="14" t="s">
        <v>48</v>
      </c>
    </row>
    <row r="16" spans="1:21" ht="24" customHeight="1" x14ac:dyDescent="0.25">
      <c r="A16" s="9" t="str">
        <f>CONCATENATE(Main_Table[[#This Row],[From]],Main_Table[[#This Row],[To]],Main_Table[[#This Row],[N]])</f>
        <v>GidecSuies15</v>
      </c>
      <c r="B16" s="5">
        <v>15</v>
      </c>
      <c r="C16" s="6">
        <v>44621</v>
      </c>
      <c r="D16" s="7">
        <v>2022</v>
      </c>
      <c r="E16" s="8" t="s">
        <v>35</v>
      </c>
      <c r="F16" s="7">
        <v>1</v>
      </c>
      <c r="G16" s="7" t="s">
        <v>21</v>
      </c>
      <c r="H16" s="7" t="s">
        <v>22</v>
      </c>
      <c r="I16" s="7" t="s">
        <v>23</v>
      </c>
      <c r="J16" s="7">
        <v>65</v>
      </c>
      <c r="K16" s="7" t="s">
        <v>57</v>
      </c>
      <c r="L16" s="9" t="s">
        <v>24</v>
      </c>
      <c r="M16" s="7" t="s">
        <v>26</v>
      </c>
      <c r="N16" s="7" t="s">
        <v>36</v>
      </c>
      <c r="O16" s="7" t="s">
        <v>27</v>
      </c>
      <c r="P16" s="9">
        <v>600</v>
      </c>
      <c r="Q16" s="9">
        <v>100</v>
      </c>
      <c r="R16" s="9">
        <v>600</v>
      </c>
      <c r="S16" s="9">
        <v>100</v>
      </c>
      <c r="T16" s="5">
        <v>15</v>
      </c>
      <c r="U16" s="9" t="s">
        <v>28</v>
      </c>
    </row>
    <row r="17" spans="1:21" ht="24" customHeight="1" x14ac:dyDescent="0.25">
      <c r="A17" s="14" t="str">
        <f>CONCATENATE(Main_Table[[#This Row],[From]],Main_Table[[#This Row],[To]],Main_Table[[#This Row],[N]])</f>
        <v>SafeskinX1 Port16</v>
      </c>
      <c r="B17" s="10">
        <v>16</v>
      </c>
      <c r="C17" s="11">
        <v>44621</v>
      </c>
      <c r="D17" s="12">
        <v>2022</v>
      </c>
      <c r="E17" s="13" t="s">
        <v>35</v>
      </c>
      <c r="F17" s="12">
        <v>1</v>
      </c>
      <c r="G17" s="12" t="s">
        <v>30</v>
      </c>
      <c r="H17" s="12" t="s">
        <v>22</v>
      </c>
      <c r="I17" s="12" t="s">
        <v>31</v>
      </c>
      <c r="J17" s="12">
        <v>44</v>
      </c>
      <c r="K17" s="12" t="s">
        <v>58</v>
      </c>
      <c r="L17" s="14" t="s">
        <v>38</v>
      </c>
      <c r="M17" s="12" t="s">
        <v>33</v>
      </c>
      <c r="N17" s="12" t="s">
        <v>39</v>
      </c>
      <c r="O17" s="12" t="s">
        <v>34</v>
      </c>
      <c r="P17" s="14">
        <v>400</v>
      </c>
      <c r="Q17" s="14">
        <v>100</v>
      </c>
      <c r="R17" s="14"/>
      <c r="S17" s="14"/>
      <c r="T17" s="10">
        <v>13</v>
      </c>
      <c r="U17" s="14" t="s">
        <v>28</v>
      </c>
    </row>
    <row r="18" spans="1:21" ht="24" customHeight="1" x14ac:dyDescent="0.25">
      <c r="A18" s="9" t="str">
        <f>CONCATENATE(Main_Table[[#This Row],[From]],Main_Table[[#This Row],[To]],Main_Table[[#This Row],[N]])</f>
        <v>Top gloveX1 Port17</v>
      </c>
      <c r="B18" s="5">
        <v>17</v>
      </c>
      <c r="C18" s="6">
        <v>44621</v>
      </c>
      <c r="D18" s="7">
        <v>2022</v>
      </c>
      <c r="E18" s="8" t="s">
        <v>35</v>
      </c>
      <c r="F18" s="7">
        <v>1</v>
      </c>
      <c r="G18" s="7" t="s">
        <v>21</v>
      </c>
      <c r="H18" s="7" t="s">
        <v>41</v>
      </c>
      <c r="I18" s="7" t="s">
        <v>23</v>
      </c>
      <c r="J18" s="7">
        <v>65</v>
      </c>
      <c r="K18" s="7" t="s">
        <v>57</v>
      </c>
      <c r="L18" s="9" t="s">
        <v>38</v>
      </c>
      <c r="M18" s="7" t="s">
        <v>42</v>
      </c>
      <c r="N18" s="7" t="s">
        <v>39</v>
      </c>
      <c r="O18" s="7" t="s">
        <v>27</v>
      </c>
      <c r="P18" s="9">
        <v>600</v>
      </c>
      <c r="Q18" s="9">
        <v>100</v>
      </c>
      <c r="R18" s="9"/>
      <c r="S18" s="9"/>
      <c r="T18" s="5">
        <v>12</v>
      </c>
      <c r="U18" s="9" t="s">
        <v>28</v>
      </c>
    </row>
    <row r="19" spans="1:21" ht="24" customHeight="1" x14ac:dyDescent="0.25">
      <c r="A19" s="14" t="str">
        <f>CONCATENATE(Main_Table[[#This Row],[From]],Main_Table[[#This Row],[To]],Main_Table[[#This Row],[N]])</f>
        <v>AlexTop glove18</v>
      </c>
      <c r="B19" s="10">
        <v>18</v>
      </c>
      <c r="C19" s="11">
        <v>44713</v>
      </c>
      <c r="D19" s="12">
        <v>2022</v>
      </c>
      <c r="E19" s="13" t="s">
        <v>43</v>
      </c>
      <c r="F19" s="12">
        <v>1</v>
      </c>
      <c r="G19" s="12" t="s">
        <v>30</v>
      </c>
      <c r="H19" s="12" t="s">
        <v>41</v>
      </c>
      <c r="I19" s="12" t="s">
        <v>31</v>
      </c>
      <c r="J19" s="12">
        <v>80</v>
      </c>
      <c r="K19" s="12" t="s">
        <v>57</v>
      </c>
      <c r="L19" s="14" t="s">
        <v>38</v>
      </c>
      <c r="M19" s="12" t="s">
        <v>44</v>
      </c>
      <c r="N19" s="12" t="s">
        <v>42</v>
      </c>
      <c r="O19" s="12" t="s">
        <v>34</v>
      </c>
      <c r="P19" s="14">
        <v>800</v>
      </c>
      <c r="Q19" s="14">
        <v>100</v>
      </c>
      <c r="R19" s="14">
        <v>800</v>
      </c>
      <c r="S19" s="14">
        <v>100</v>
      </c>
      <c r="T19" s="10">
        <v>11</v>
      </c>
      <c r="U19" s="14" t="s">
        <v>28</v>
      </c>
    </row>
    <row r="20" spans="1:21" ht="24" customHeight="1" x14ac:dyDescent="0.25">
      <c r="A20" s="9" t="str">
        <f>CONCATENATE(Main_Table[[#This Row],[From]],Main_Table[[#This Row],[To]],Main_Table[[#This Row],[N]])</f>
        <v>GizaX1 Port19</v>
      </c>
      <c r="B20" s="5">
        <v>19</v>
      </c>
      <c r="C20" s="6">
        <v>44743</v>
      </c>
      <c r="D20" s="7">
        <v>2022</v>
      </c>
      <c r="E20" s="8" t="s">
        <v>45</v>
      </c>
      <c r="F20" s="7">
        <v>1</v>
      </c>
      <c r="G20" s="7" t="s">
        <v>21</v>
      </c>
      <c r="H20" s="7" t="s">
        <v>41</v>
      </c>
      <c r="I20" s="7" t="s">
        <v>23</v>
      </c>
      <c r="J20" s="7">
        <v>25</v>
      </c>
      <c r="K20" s="7" t="s">
        <v>56</v>
      </c>
      <c r="L20" s="9" t="s">
        <v>38</v>
      </c>
      <c r="M20" s="7" t="s">
        <v>46</v>
      </c>
      <c r="N20" s="7" t="s">
        <v>39</v>
      </c>
      <c r="O20" s="7" t="s">
        <v>27</v>
      </c>
      <c r="P20" s="9">
        <v>400</v>
      </c>
      <c r="Q20" s="9">
        <v>150</v>
      </c>
      <c r="R20" s="9">
        <v>400</v>
      </c>
      <c r="S20" s="9">
        <v>150</v>
      </c>
      <c r="T20" s="5">
        <v>18</v>
      </c>
      <c r="U20" s="9" t="s">
        <v>28</v>
      </c>
    </row>
    <row r="21" spans="1:21" ht="24" customHeight="1" x14ac:dyDescent="0.25">
      <c r="A21" s="14" t="str">
        <f>CONCATENATE(Main_Table[[#This Row],[From]],Main_Table[[#This Row],[To]],Main_Table[[#This Row],[N]])</f>
        <v>GidecSafeskin20</v>
      </c>
      <c r="B21" s="10">
        <v>20</v>
      </c>
      <c r="C21" s="11">
        <v>44774</v>
      </c>
      <c r="D21" s="12">
        <v>2022</v>
      </c>
      <c r="E21" s="13" t="s">
        <v>47</v>
      </c>
      <c r="F21" s="12">
        <v>1</v>
      </c>
      <c r="G21" s="12" t="s">
        <v>30</v>
      </c>
      <c r="H21" s="12" t="s">
        <v>41</v>
      </c>
      <c r="I21" s="12" t="s">
        <v>31</v>
      </c>
      <c r="J21" s="12">
        <v>25</v>
      </c>
      <c r="K21" s="12" t="s">
        <v>56</v>
      </c>
      <c r="L21" s="14" t="s">
        <v>24</v>
      </c>
      <c r="M21" s="12" t="s">
        <v>26</v>
      </c>
      <c r="N21" s="12" t="s">
        <v>33</v>
      </c>
      <c r="O21" s="12" t="s">
        <v>34</v>
      </c>
      <c r="P21" s="14">
        <v>400</v>
      </c>
      <c r="Q21" s="14">
        <v>100</v>
      </c>
      <c r="R21" s="14">
        <v>400</v>
      </c>
      <c r="S21" s="14">
        <v>100</v>
      </c>
      <c r="T21" s="10">
        <v>13</v>
      </c>
      <c r="U21" s="14" t="s">
        <v>48</v>
      </c>
    </row>
    <row r="22" spans="1:21" ht="24" customHeight="1" x14ac:dyDescent="0.25">
      <c r="A22" s="9" t="str">
        <f>CONCATENATE(Main_Table[[#This Row],[From]],Main_Table[[#This Row],[To]],Main_Table[[#This Row],[N]])</f>
        <v>SafeskinMina21</v>
      </c>
      <c r="B22" s="5">
        <v>21</v>
      </c>
      <c r="C22" s="6">
        <v>44774</v>
      </c>
      <c r="D22" s="7">
        <v>2022</v>
      </c>
      <c r="E22" s="8" t="s">
        <v>47</v>
      </c>
      <c r="F22" s="7">
        <v>1</v>
      </c>
      <c r="G22" s="7" t="s">
        <v>21</v>
      </c>
      <c r="H22" s="7" t="s">
        <v>41</v>
      </c>
      <c r="I22" s="7" t="s">
        <v>23</v>
      </c>
      <c r="J22" s="7">
        <v>25</v>
      </c>
      <c r="K22" s="7" t="s">
        <v>56</v>
      </c>
      <c r="L22" s="9" t="s">
        <v>38</v>
      </c>
      <c r="M22" s="7" t="s">
        <v>33</v>
      </c>
      <c r="N22" s="7" t="s">
        <v>50</v>
      </c>
      <c r="O22" s="7" t="s">
        <v>27</v>
      </c>
      <c r="P22" s="9">
        <v>400</v>
      </c>
      <c r="Q22" s="9">
        <v>100</v>
      </c>
      <c r="R22" s="9"/>
      <c r="S22" s="9"/>
      <c r="T22" s="5">
        <v>15</v>
      </c>
      <c r="U22" s="9" t="s">
        <v>48</v>
      </c>
    </row>
    <row r="23" spans="1:21" ht="24" customHeight="1" x14ac:dyDescent="0.25">
      <c r="A23" s="14" t="str">
        <f>CONCATENATE(Main_Table[[#This Row],[From]],Main_Table[[#This Row],[To]],Main_Table[[#This Row],[N]])</f>
        <v>Air PortX1 Port22</v>
      </c>
      <c r="B23" s="10">
        <v>22</v>
      </c>
      <c r="C23" s="11">
        <v>44835</v>
      </c>
      <c r="D23" s="12">
        <v>2022</v>
      </c>
      <c r="E23" s="13" t="s">
        <v>51</v>
      </c>
      <c r="F23" s="12">
        <v>1</v>
      </c>
      <c r="G23" s="12" t="s">
        <v>30</v>
      </c>
      <c r="H23" s="12" t="s">
        <v>22</v>
      </c>
      <c r="I23" s="12" t="s">
        <v>31</v>
      </c>
      <c r="J23" s="12">
        <v>25</v>
      </c>
      <c r="K23" s="12" t="s">
        <v>56</v>
      </c>
      <c r="L23" s="14" t="s">
        <v>38</v>
      </c>
      <c r="M23" s="12" t="s">
        <v>52</v>
      </c>
      <c r="N23" s="12" t="s">
        <v>39</v>
      </c>
      <c r="O23" s="12" t="s">
        <v>34</v>
      </c>
      <c r="P23" s="14">
        <v>400</v>
      </c>
      <c r="Q23" s="14">
        <v>200</v>
      </c>
      <c r="R23" s="14">
        <v>400</v>
      </c>
      <c r="S23" s="14">
        <v>200</v>
      </c>
      <c r="T23" s="10">
        <v>14</v>
      </c>
      <c r="U23" s="14" t="s">
        <v>28</v>
      </c>
    </row>
    <row r="24" spans="1:21" ht="24" customHeight="1" x14ac:dyDescent="0.25">
      <c r="A24" s="9" t="str">
        <f>CONCATENATE(Main_Table[[#This Row],[From]],Main_Table[[#This Row],[To]],Main_Table[[#This Row],[N]])</f>
        <v>XunthaiGidec23</v>
      </c>
      <c r="B24" s="5">
        <v>23</v>
      </c>
      <c r="C24" s="6">
        <v>44835</v>
      </c>
      <c r="D24" s="7">
        <v>2022</v>
      </c>
      <c r="E24" s="8" t="s">
        <v>51</v>
      </c>
      <c r="F24" s="7">
        <v>1</v>
      </c>
      <c r="G24" s="7" t="s">
        <v>21</v>
      </c>
      <c r="H24" s="7" t="s">
        <v>22</v>
      </c>
      <c r="I24" s="7" t="s">
        <v>23</v>
      </c>
      <c r="J24" s="7">
        <v>25</v>
      </c>
      <c r="K24" s="7" t="s">
        <v>56</v>
      </c>
      <c r="L24" s="9" t="s">
        <v>38</v>
      </c>
      <c r="M24" s="7" t="s">
        <v>25</v>
      </c>
      <c r="N24" s="7" t="s">
        <v>26</v>
      </c>
      <c r="O24" s="7" t="s">
        <v>27</v>
      </c>
      <c r="P24" s="9">
        <v>400</v>
      </c>
      <c r="Q24" s="9">
        <v>400</v>
      </c>
      <c r="R24" s="9"/>
      <c r="S24" s="9"/>
      <c r="T24" s="5">
        <v>12</v>
      </c>
      <c r="U24" s="9" t="s">
        <v>28</v>
      </c>
    </row>
    <row r="25" spans="1:21" ht="24" customHeight="1" x14ac:dyDescent="0.25">
      <c r="A25" s="14" t="str">
        <f>CONCATENATE(Main_Table[[#This Row],[From]],Main_Table[[#This Row],[To]],Main_Table[[#This Row],[N]])</f>
        <v>PTSafeskin24</v>
      </c>
      <c r="B25" s="10">
        <v>24</v>
      </c>
      <c r="C25" s="15">
        <v>44835</v>
      </c>
      <c r="D25" s="16">
        <v>2022</v>
      </c>
      <c r="E25" s="17" t="s">
        <v>51</v>
      </c>
      <c r="F25" s="16">
        <v>1</v>
      </c>
      <c r="G25" s="16" t="s">
        <v>30</v>
      </c>
      <c r="H25" s="16" t="s">
        <v>22</v>
      </c>
      <c r="I25" s="16" t="s">
        <v>31</v>
      </c>
      <c r="J25" s="16">
        <v>15</v>
      </c>
      <c r="K25" s="16" t="s">
        <v>56</v>
      </c>
      <c r="L25" s="14" t="s">
        <v>38</v>
      </c>
      <c r="M25" s="16" t="s">
        <v>55</v>
      </c>
      <c r="N25" s="16" t="s">
        <v>33</v>
      </c>
      <c r="O25" s="16" t="s">
        <v>34</v>
      </c>
      <c r="P25" s="14">
        <v>400</v>
      </c>
      <c r="Q25" s="14">
        <v>100</v>
      </c>
      <c r="R25" s="14"/>
      <c r="S25" s="14"/>
      <c r="T25" s="10">
        <v>9</v>
      </c>
      <c r="U25" s="14" t="s">
        <v>28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1:CQ30"/>
  <sheetViews>
    <sheetView showGridLines="0" topLeftCell="CD1" workbookViewId="0">
      <selection activeCell="CL12" sqref="CL12"/>
    </sheetView>
  </sheetViews>
  <sheetFormatPr defaultRowHeight="15.75" x14ac:dyDescent="0.25"/>
  <cols>
    <col min="2" max="2" width="10.125" customWidth="1"/>
    <col min="4" max="4" width="9" style="21"/>
    <col min="5" max="5" width="12.375" customWidth="1"/>
    <col min="6" max="6" width="27.25" bestFit="1" customWidth="1"/>
    <col min="7" max="7" width="8.375" customWidth="1"/>
    <col min="11" max="11" width="9" style="21"/>
    <col min="12" max="12" width="12.375" customWidth="1"/>
    <col min="13" max="13" width="19" customWidth="1"/>
    <col min="18" max="18" width="9" style="21"/>
    <col min="19" max="19" width="12.375" customWidth="1"/>
    <col min="20" max="20" width="22" customWidth="1"/>
    <col min="21" max="21" width="22.25" bestFit="1" customWidth="1"/>
    <col min="23" max="23" width="9" style="21"/>
    <col min="24" max="24" width="12.375" customWidth="1"/>
    <col min="25" max="25" width="14.25" customWidth="1"/>
    <col min="26" max="26" width="10.5" customWidth="1"/>
    <col min="27" max="27" width="9" style="21"/>
    <col min="28" max="28" width="20.125" customWidth="1"/>
    <col min="29" max="29" width="8.375" customWidth="1"/>
    <col min="30" max="30" width="9" style="21"/>
    <col min="31" max="31" width="19" customWidth="1"/>
    <col min="32" max="34" width="9.875" customWidth="1"/>
    <col min="36" max="36" width="9" style="21"/>
    <col min="37" max="37" width="18.125" customWidth="1"/>
    <col min="40" max="40" width="10.125" bestFit="1" customWidth="1"/>
    <col min="42" max="42" width="9" style="21"/>
    <col min="43" max="43" width="12.375" customWidth="1"/>
    <col min="44" max="44" width="20.125" bestFit="1" customWidth="1"/>
    <col min="46" max="46" width="9" style="21"/>
    <col min="47" max="47" width="19.25" customWidth="1"/>
    <col min="48" max="48" width="7.375" customWidth="1"/>
    <col min="49" max="49" width="9" style="21"/>
    <col min="50" max="50" width="12.375" customWidth="1"/>
    <col min="51" max="51" width="24.25" bestFit="1" customWidth="1"/>
    <col min="56" max="56" width="9" style="21"/>
    <col min="57" max="57" width="12.375" customWidth="1"/>
    <col min="58" max="58" width="14.75" bestFit="1" customWidth="1"/>
    <col min="59" max="59" width="15.75" bestFit="1" customWidth="1"/>
    <col min="61" max="61" width="9" style="21"/>
    <col min="62" max="62" width="22" customWidth="1"/>
    <col min="63" max="63" width="18.625" customWidth="1"/>
    <col min="64" max="64" width="10" customWidth="1"/>
    <col min="65" max="65" width="14" customWidth="1"/>
    <col min="66" max="66" width="12.375" customWidth="1"/>
    <col min="68" max="68" width="9" style="21"/>
    <col min="69" max="69" width="22.25" customWidth="1"/>
    <col min="70" max="70" width="18.875" customWidth="1"/>
    <col min="71" max="71" width="10" customWidth="1"/>
    <col min="72" max="72" width="14" customWidth="1"/>
    <col min="73" max="73" width="12.375" customWidth="1"/>
    <col min="75" max="75" width="9" style="21"/>
    <col min="76" max="76" width="12.375" customWidth="1"/>
    <col min="77" max="77" width="22" bestFit="1" customWidth="1"/>
    <col min="79" max="79" width="9" style="21"/>
    <col min="80" max="80" width="12.375" customWidth="1"/>
    <col min="81" max="81" width="22.25" bestFit="1" customWidth="1"/>
    <col min="83" max="83" width="11.125" style="37" customWidth="1"/>
    <col min="84" max="84" width="16.875" customWidth="1"/>
    <col min="85" max="85" width="16" customWidth="1"/>
    <col min="90" max="90" width="11.125" style="37" customWidth="1"/>
    <col min="91" max="91" width="12.375" customWidth="1"/>
    <col min="92" max="92" width="27.25" customWidth="1"/>
  </cols>
  <sheetData>
    <row r="1" spans="2:95" x14ac:dyDescent="0.25">
      <c r="CD1" s="36"/>
      <c r="CE1" s="38" t="s">
        <v>97</v>
      </c>
      <c r="CL1" s="38"/>
    </row>
    <row r="2" spans="2:95" x14ac:dyDescent="0.25">
      <c r="B2" t="s">
        <v>60</v>
      </c>
      <c r="E2" t="s">
        <v>19</v>
      </c>
      <c r="L2" t="s">
        <v>9</v>
      </c>
      <c r="S2" t="s">
        <v>9</v>
      </c>
      <c r="X2" t="s">
        <v>67</v>
      </c>
      <c r="AB2" t="s">
        <v>70</v>
      </c>
      <c r="AE2" t="s">
        <v>71</v>
      </c>
      <c r="AK2" t="s">
        <v>71</v>
      </c>
      <c r="AQ2" t="s">
        <v>78</v>
      </c>
      <c r="AU2" t="s">
        <v>80</v>
      </c>
      <c r="AX2" t="s">
        <v>82</v>
      </c>
      <c r="BE2" t="s">
        <v>83</v>
      </c>
      <c r="BJ2" t="s">
        <v>86</v>
      </c>
      <c r="BQ2" t="s">
        <v>89</v>
      </c>
      <c r="BX2" t="s">
        <v>92</v>
      </c>
      <c r="CB2" t="s">
        <v>93</v>
      </c>
      <c r="CD2" s="36"/>
      <c r="CF2" t="s">
        <v>123</v>
      </c>
      <c r="CM2" t="s">
        <v>19</v>
      </c>
    </row>
    <row r="3" spans="2:95" x14ac:dyDescent="0.25">
      <c r="CD3" s="36"/>
    </row>
    <row r="5" spans="2:95" x14ac:dyDescent="0.25">
      <c r="B5" t="s">
        <v>59</v>
      </c>
      <c r="E5" s="19" t="s">
        <v>61</v>
      </c>
      <c r="F5" t="s">
        <v>63</v>
      </c>
      <c r="L5" s="19" t="s">
        <v>61</v>
      </c>
      <c r="M5" t="s">
        <v>64</v>
      </c>
      <c r="S5" s="19" t="s">
        <v>61</v>
      </c>
      <c r="T5" t="s">
        <v>65</v>
      </c>
      <c r="U5" t="s">
        <v>66</v>
      </c>
      <c r="X5" s="19" t="s">
        <v>61</v>
      </c>
      <c r="Y5" t="s">
        <v>68</v>
      </c>
      <c r="AB5" t="s">
        <v>69</v>
      </c>
      <c r="AE5" t="s">
        <v>72</v>
      </c>
      <c r="AK5" t="s">
        <v>73</v>
      </c>
      <c r="AQ5" s="19" t="s">
        <v>61</v>
      </c>
      <c r="AR5" t="s">
        <v>69</v>
      </c>
      <c r="AU5" t="s">
        <v>79</v>
      </c>
      <c r="AX5" s="19" t="s">
        <v>61</v>
      </c>
      <c r="AY5" t="s">
        <v>81</v>
      </c>
      <c r="BE5" s="19" t="s">
        <v>61</v>
      </c>
      <c r="BF5" t="s">
        <v>84</v>
      </c>
      <c r="BG5" t="s">
        <v>85</v>
      </c>
      <c r="BJ5" t="s">
        <v>65</v>
      </c>
      <c r="BK5" t="s">
        <v>87</v>
      </c>
      <c r="BM5" s="25" t="s">
        <v>88</v>
      </c>
      <c r="BN5" s="25" t="s">
        <v>16</v>
      </c>
      <c r="BQ5" t="s">
        <v>66</v>
      </c>
      <c r="BR5" t="s">
        <v>90</v>
      </c>
      <c r="BT5" s="25" t="s">
        <v>91</v>
      </c>
      <c r="BU5" s="25" t="s">
        <v>17</v>
      </c>
      <c r="BX5" s="19" t="s">
        <v>61</v>
      </c>
      <c r="BY5" t="s">
        <v>65</v>
      </c>
      <c r="CB5" s="19" t="s">
        <v>61</v>
      </c>
      <c r="CC5" t="s">
        <v>66</v>
      </c>
      <c r="CF5" s="19" t="s">
        <v>61</v>
      </c>
      <c r="CG5" t="s">
        <v>122</v>
      </c>
      <c r="CM5" s="19" t="s">
        <v>61</v>
      </c>
      <c r="CN5" t="s">
        <v>63</v>
      </c>
    </row>
    <row r="6" spans="2:95" x14ac:dyDescent="0.25">
      <c r="B6" s="18">
        <v>24</v>
      </c>
      <c r="E6" s="20" t="s">
        <v>28</v>
      </c>
      <c r="F6" s="18">
        <v>19</v>
      </c>
      <c r="H6" s="22" t="s">
        <v>48</v>
      </c>
      <c r="I6" s="22">
        <f>IFERROR(VLOOKUP(H6,E5:F8,2,0),"-")</f>
        <v>5</v>
      </c>
      <c r="L6" s="20" t="s">
        <v>56</v>
      </c>
      <c r="M6" s="18">
        <v>16</v>
      </c>
      <c r="O6" s="23" t="s">
        <v>56</v>
      </c>
      <c r="P6" s="22">
        <f>IFERROR(VLOOKUP(O6,L5:M9,2,0),"-")</f>
        <v>16</v>
      </c>
      <c r="S6" s="20" t="s">
        <v>56</v>
      </c>
      <c r="T6" s="18">
        <v>6400</v>
      </c>
      <c r="U6" s="18">
        <v>3100</v>
      </c>
      <c r="X6" s="20" t="s">
        <v>27</v>
      </c>
      <c r="Y6" s="18">
        <v>12</v>
      </c>
      <c r="AB6" s="24">
        <v>27200</v>
      </c>
      <c r="AE6" s="24">
        <v>12100</v>
      </c>
      <c r="AF6" s="24"/>
      <c r="AG6" s="22" t="s">
        <v>74</v>
      </c>
      <c r="AH6" s="25">
        <f>GETPIVOTDATA("Total Salaries",$AE$5)</f>
        <v>12100</v>
      </c>
      <c r="AK6" s="24">
        <v>15100</v>
      </c>
      <c r="AM6" s="22" t="s">
        <v>75</v>
      </c>
      <c r="AN6" s="25">
        <f>GETPIVOTDATA("Total Wages",$AK$5)</f>
        <v>15100</v>
      </c>
      <c r="AQ6" s="20" t="s">
        <v>20</v>
      </c>
      <c r="AR6" s="26">
        <v>3200</v>
      </c>
      <c r="AU6" s="26">
        <v>868</v>
      </c>
      <c r="AX6" s="20" t="s">
        <v>38</v>
      </c>
      <c r="AY6" s="26">
        <v>16</v>
      </c>
      <c r="BA6" s="22" t="s">
        <v>38</v>
      </c>
      <c r="BB6" s="22">
        <f>IFERROR(VLOOKUP(BA6,AX5:AY8,2,0),"-")</f>
        <v>16</v>
      </c>
      <c r="BE6" s="20" t="s">
        <v>20</v>
      </c>
      <c r="BF6" s="26">
        <v>2</v>
      </c>
      <c r="BG6" s="29"/>
      <c r="BJ6" s="24">
        <v>11200</v>
      </c>
      <c r="BK6" s="24">
        <v>9000</v>
      </c>
      <c r="BM6" s="24">
        <f>GETPIVOTDATA("Sum of Driver wage/trip",$BJ$5)</f>
        <v>11200</v>
      </c>
      <c r="BN6" s="24">
        <f>GETPIVOTDATA("Sum of Driver Salary",$BJ$5)</f>
        <v>9000</v>
      </c>
      <c r="BQ6" s="24">
        <v>3900</v>
      </c>
      <c r="BR6" s="24">
        <v>3100</v>
      </c>
      <c r="BT6" s="24">
        <f>GETPIVOTDATA("Sum of Buddy wage/trip",$BQ$5)</f>
        <v>3900</v>
      </c>
      <c r="BU6" s="24">
        <f>GETPIVOTDATA("Sum of Buddy Salary",$BQ$5)</f>
        <v>3100</v>
      </c>
      <c r="BX6" s="20" t="s">
        <v>20</v>
      </c>
      <c r="BY6" s="26">
        <v>800</v>
      </c>
      <c r="CB6" s="20" t="s">
        <v>20</v>
      </c>
      <c r="CC6" s="26">
        <v>800</v>
      </c>
      <c r="CF6" s="20" t="s">
        <v>98</v>
      </c>
      <c r="CG6" s="26">
        <v>1</v>
      </c>
      <c r="CI6" s="23" t="s">
        <v>60</v>
      </c>
      <c r="CJ6" s="23">
        <f>IFERROR(GETPIVOTDATA("Vlookup",$CF$5),"-")</f>
        <v>24</v>
      </c>
      <c r="CM6" s="20" t="s">
        <v>28</v>
      </c>
      <c r="CN6" s="26">
        <v>19</v>
      </c>
      <c r="CP6" s="23" t="s">
        <v>124</v>
      </c>
      <c r="CQ6" s="23">
        <f>IFERROR(GETPIVOTDATA("Hired Transportation",$CM$5,"Hired Transportation","Yes"),"-")</f>
        <v>5</v>
      </c>
    </row>
    <row r="7" spans="2:95" x14ac:dyDescent="0.25">
      <c r="E7" s="20" t="s">
        <v>48</v>
      </c>
      <c r="F7" s="18">
        <v>5</v>
      </c>
      <c r="L7" s="20" t="s">
        <v>57</v>
      </c>
      <c r="M7" s="18">
        <v>6</v>
      </c>
      <c r="O7" s="23" t="s">
        <v>57</v>
      </c>
      <c r="P7" s="22">
        <f>IFERROR(VLOOKUP(O7,L6:M10,2,0),"-")</f>
        <v>6</v>
      </c>
      <c r="S7" s="20" t="s">
        <v>57</v>
      </c>
      <c r="T7" s="18">
        <v>4000</v>
      </c>
      <c r="U7" s="18">
        <v>600</v>
      </c>
      <c r="X7" s="20" t="s">
        <v>34</v>
      </c>
      <c r="Y7" s="18">
        <v>12</v>
      </c>
      <c r="AG7" s="22" t="s">
        <v>75</v>
      </c>
      <c r="AH7" s="25">
        <f>GETPIVOTDATA("Total Wages",$AK$5)</f>
        <v>15100</v>
      </c>
      <c r="AM7" s="22" t="s">
        <v>74</v>
      </c>
      <c r="AN7" s="25">
        <f>GETPIVOTDATA("Total Salaries",$AE$5)</f>
        <v>12100</v>
      </c>
      <c r="AQ7" s="20" t="s">
        <v>29</v>
      </c>
      <c r="AR7" s="26">
        <v>2000</v>
      </c>
      <c r="AX7" s="20" t="s">
        <v>24</v>
      </c>
      <c r="AY7" s="26">
        <v>8</v>
      </c>
      <c r="BA7" s="22" t="s">
        <v>24</v>
      </c>
      <c r="BB7" s="22">
        <f>IFERROR(VLOOKUP(BA7,AX6:AY9,2,0),"-")</f>
        <v>8</v>
      </c>
      <c r="BE7" s="20" t="s">
        <v>29</v>
      </c>
      <c r="BF7" s="26">
        <v>2</v>
      </c>
      <c r="BG7" s="29">
        <v>0</v>
      </c>
      <c r="BX7" s="20" t="s">
        <v>29</v>
      </c>
      <c r="BY7" s="26">
        <v>800</v>
      </c>
      <c r="CB7" s="20" t="s">
        <v>29</v>
      </c>
      <c r="CC7" s="26">
        <v>200</v>
      </c>
      <c r="CF7" s="20" t="s">
        <v>99</v>
      </c>
      <c r="CG7" s="26">
        <v>1</v>
      </c>
      <c r="CM7" s="20" t="s">
        <v>48</v>
      </c>
      <c r="CN7" s="26">
        <v>5</v>
      </c>
    </row>
    <row r="8" spans="2:95" x14ac:dyDescent="0.25">
      <c r="E8" s="20" t="s">
        <v>62</v>
      </c>
      <c r="F8" s="18">
        <v>24</v>
      </c>
      <c r="L8" s="20" t="s">
        <v>58</v>
      </c>
      <c r="M8" s="18">
        <v>2</v>
      </c>
      <c r="O8" s="23" t="s">
        <v>58</v>
      </c>
      <c r="P8" s="22">
        <f>IFERROR(VLOOKUP(O8,L7:M11,2,0),"-")</f>
        <v>2</v>
      </c>
      <c r="S8" s="20" t="s">
        <v>58</v>
      </c>
      <c r="T8" s="18">
        <v>800</v>
      </c>
      <c r="U8" s="18">
        <v>200</v>
      </c>
      <c r="X8" s="20" t="s">
        <v>62</v>
      </c>
      <c r="Y8" s="18">
        <v>24</v>
      </c>
      <c r="AQ8" s="20" t="s">
        <v>35</v>
      </c>
      <c r="AR8" s="26">
        <v>4000</v>
      </c>
      <c r="AX8" s="20" t="s">
        <v>62</v>
      </c>
      <c r="AY8" s="26">
        <v>24</v>
      </c>
      <c r="BE8" s="20" t="s">
        <v>35</v>
      </c>
      <c r="BF8" s="26">
        <v>4</v>
      </c>
      <c r="BG8" s="29">
        <v>1</v>
      </c>
      <c r="BX8" s="20" t="s">
        <v>35</v>
      </c>
      <c r="BY8" s="26">
        <v>2200</v>
      </c>
      <c r="CB8" s="20" t="s">
        <v>35</v>
      </c>
      <c r="CC8" s="26">
        <v>400</v>
      </c>
      <c r="CF8" s="20" t="s">
        <v>100</v>
      </c>
      <c r="CG8" s="26">
        <v>1</v>
      </c>
      <c r="CM8" s="20" t="s">
        <v>62</v>
      </c>
      <c r="CN8" s="26">
        <v>24</v>
      </c>
    </row>
    <row r="9" spans="2:95" x14ac:dyDescent="0.25">
      <c r="L9" s="20" t="s">
        <v>62</v>
      </c>
      <c r="M9" s="18">
        <v>24</v>
      </c>
      <c r="S9" s="20" t="s">
        <v>62</v>
      </c>
      <c r="T9" s="18">
        <v>11200</v>
      </c>
      <c r="U9" s="18">
        <v>3900</v>
      </c>
      <c r="AG9" t="s">
        <v>76</v>
      </c>
      <c r="AH9" s="27">
        <f>AH6/GETPIVOTDATA("Total Expenses",$AB$5)</f>
        <v>0.44485294117647056</v>
      </c>
      <c r="AM9" t="s">
        <v>77</v>
      </c>
      <c r="AN9" s="27">
        <f>AN6/GETPIVOTDATA("Total Expenses",$AB$5)</f>
        <v>0.55514705882352944</v>
      </c>
      <c r="AQ9" s="20" t="s">
        <v>37</v>
      </c>
      <c r="AR9" s="26">
        <v>1000</v>
      </c>
      <c r="BE9" s="20" t="s">
        <v>37</v>
      </c>
      <c r="BF9" s="26">
        <v>1</v>
      </c>
      <c r="BG9" s="29">
        <v>-0.75</v>
      </c>
      <c r="BX9" s="20" t="s">
        <v>37</v>
      </c>
      <c r="BY9" s="26">
        <v>400</v>
      </c>
      <c r="CB9" s="20" t="s">
        <v>37</v>
      </c>
      <c r="CC9" s="26">
        <v>100</v>
      </c>
      <c r="CF9" s="20" t="s">
        <v>101</v>
      </c>
      <c r="CG9" s="26">
        <v>1</v>
      </c>
    </row>
    <row r="10" spans="2:95" x14ac:dyDescent="0.25">
      <c r="AQ10" s="20" t="s">
        <v>40</v>
      </c>
      <c r="AR10" s="26">
        <v>1400</v>
      </c>
      <c r="BE10" s="20" t="s">
        <v>40</v>
      </c>
      <c r="BF10" s="26">
        <v>1</v>
      </c>
      <c r="BG10" s="29">
        <v>0</v>
      </c>
      <c r="BX10" s="20" t="s">
        <v>40</v>
      </c>
      <c r="BY10" s="26">
        <v>600</v>
      </c>
      <c r="CB10" s="20" t="s">
        <v>40</v>
      </c>
      <c r="CC10" s="26">
        <v>100</v>
      </c>
      <c r="CF10" s="20" t="s">
        <v>102</v>
      </c>
      <c r="CG10" s="26">
        <v>1</v>
      </c>
    </row>
    <row r="11" spans="2:95" x14ac:dyDescent="0.25">
      <c r="AQ11" s="20" t="s">
        <v>43</v>
      </c>
      <c r="AR11" s="26">
        <v>3600</v>
      </c>
      <c r="BE11" s="20" t="s">
        <v>43</v>
      </c>
      <c r="BF11" s="26">
        <v>2</v>
      </c>
      <c r="BG11" s="29">
        <v>1</v>
      </c>
      <c r="BX11" s="20" t="s">
        <v>43</v>
      </c>
      <c r="BY11" s="26">
        <v>1600</v>
      </c>
      <c r="CB11" s="20" t="s">
        <v>43</v>
      </c>
      <c r="CC11" s="26">
        <v>200</v>
      </c>
      <c r="CF11" s="20" t="s">
        <v>103</v>
      </c>
      <c r="CG11" s="26">
        <v>1</v>
      </c>
    </row>
    <row r="12" spans="2:95" x14ac:dyDescent="0.25">
      <c r="AQ12" s="20" t="s">
        <v>45</v>
      </c>
      <c r="AR12" s="26">
        <v>2200</v>
      </c>
      <c r="BE12" s="20" t="s">
        <v>45</v>
      </c>
      <c r="BF12" s="26">
        <v>2</v>
      </c>
      <c r="BG12" s="29">
        <v>0</v>
      </c>
      <c r="BX12" s="20" t="s">
        <v>45</v>
      </c>
      <c r="BY12" s="26">
        <v>800</v>
      </c>
      <c r="CB12" s="20" t="s">
        <v>45</v>
      </c>
      <c r="CC12" s="26">
        <v>300</v>
      </c>
      <c r="CF12" s="20" t="s">
        <v>104</v>
      </c>
      <c r="CG12" s="26">
        <v>1</v>
      </c>
    </row>
    <row r="13" spans="2:95" x14ac:dyDescent="0.25">
      <c r="AQ13" s="20" t="s">
        <v>47</v>
      </c>
      <c r="AR13" s="26">
        <v>2500</v>
      </c>
      <c r="BE13" s="20" t="s">
        <v>47</v>
      </c>
      <c r="BF13" s="26">
        <v>3</v>
      </c>
      <c r="BG13" s="29">
        <v>0.5</v>
      </c>
      <c r="BX13" s="20" t="s">
        <v>47</v>
      </c>
      <c r="BY13" s="26">
        <v>1200</v>
      </c>
      <c r="CB13" s="20" t="s">
        <v>47</v>
      </c>
      <c r="CC13" s="26">
        <v>300</v>
      </c>
      <c r="CF13" s="20" t="s">
        <v>105</v>
      </c>
      <c r="CG13" s="26">
        <v>1</v>
      </c>
    </row>
    <row r="14" spans="2:95" x14ac:dyDescent="0.25">
      <c r="AQ14" s="20" t="s">
        <v>49</v>
      </c>
      <c r="AR14" s="26">
        <v>1000</v>
      </c>
      <c r="BE14" s="20" t="s">
        <v>49</v>
      </c>
      <c r="BF14" s="26">
        <v>1</v>
      </c>
      <c r="BG14" s="29">
        <v>-0.66666666666666663</v>
      </c>
      <c r="BX14" s="20" t="s">
        <v>49</v>
      </c>
      <c r="BY14" s="26">
        <v>400</v>
      </c>
      <c r="CB14" s="20" t="s">
        <v>49</v>
      </c>
      <c r="CC14" s="26">
        <v>100</v>
      </c>
      <c r="CF14" s="20" t="s">
        <v>106</v>
      </c>
      <c r="CG14" s="26">
        <v>1</v>
      </c>
    </row>
    <row r="15" spans="2:95" x14ac:dyDescent="0.25">
      <c r="AQ15" s="20" t="s">
        <v>51</v>
      </c>
      <c r="AR15" s="26">
        <v>3700</v>
      </c>
      <c r="BE15" s="20" t="s">
        <v>51</v>
      </c>
      <c r="BF15" s="26">
        <v>4</v>
      </c>
      <c r="BG15" s="29">
        <v>3</v>
      </c>
      <c r="BX15" s="20" t="s">
        <v>51</v>
      </c>
      <c r="BY15" s="26">
        <v>1600</v>
      </c>
      <c r="CB15" s="20" t="s">
        <v>51</v>
      </c>
      <c r="CC15" s="26">
        <v>900</v>
      </c>
      <c r="CF15" s="20" t="s">
        <v>107</v>
      </c>
      <c r="CG15" s="26">
        <v>1</v>
      </c>
    </row>
    <row r="16" spans="2:95" x14ac:dyDescent="0.25">
      <c r="AQ16" s="20" t="s">
        <v>53</v>
      </c>
      <c r="AR16" s="26">
        <v>1600</v>
      </c>
      <c r="BE16" s="20" t="s">
        <v>53</v>
      </c>
      <c r="BF16" s="26">
        <v>1</v>
      </c>
      <c r="BG16" s="29">
        <v>-0.75</v>
      </c>
      <c r="BX16" s="20" t="s">
        <v>53</v>
      </c>
      <c r="BY16" s="26">
        <v>400</v>
      </c>
      <c r="CB16" s="20" t="s">
        <v>53</v>
      </c>
      <c r="CC16" s="26">
        <v>400</v>
      </c>
      <c r="CF16" s="20" t="s">
        <v>108</v>
      </c>
      <c r="CG16" s="26">
        <v>1</v>
      </c>
    </row>
    <row r="17" spans="43:85" x14ac:dyDescent="0.25">
      <c r="AQ17" s="20" t="s">
        <v>54</v>
      </c>
      <c r="AR17" s="26">
        <v>1000</v>
      </c>
      <c r="BE17" s="20" t="s">
        <v>54</v>
      </c>
      <c r="BF17" s="26">
        <v>1</v>
      </c>
      <c r="BG17" s="29">
        <v>0</v>
      </c>
      <c r="BX17" s="20" t="s">
        <v>54</v>
      </c>
      <c r="BY17" s="26">
        <v>400</v>
      </c>
      <c r="CB17" s="20" t="s">
        <v>54</v>
      </c>
      <c r="CC17" s="26">
        <v>100</v>
      </c>
      <c r="CF17" s="20" t="s">
        <v>109</v>
      </c>
      <c r="CG17" s="26">
        <v>1</v>
      </c>
    </row>
    <row r="18" spans="43:85" x14ac:dyDescent="0.25">
      <c r="AQ18" s="20" t="s">
        <v>62</v>
      </c>
      <c r="AR18" s="24">
        <v>27200</v>
      </c>
      <c r="BE18" s="20" t="s">
        <v>62</v>
      </c>
      <c r="BF18" s="26">
        <v>24</v>
      </c>
      <c r="BG18" s="28"/>
      <c r="BX18" s="20" t="s">
        <v>62</v>
      </c>
      <c r="BY18" s="24">
        <v>11200</v>
      </c>
      <c r="CB18" s="20" t="s">
        <v>62</v>
      </c>
      <c r="CC18" s="24">
        <v>3900</v>
      </c>
      <c r="CF18" s="20" t="s">
        <v>110</v>
      </c>
      <c r="CG18" s="26">
        <v>1</v>
      </c>
    </row>
    <row r="19" spans="43:85" x14ac:dyDescent="0.25">
      <c r="CF19" s="20" t="s">
        <v>111</v>
      </c>
      <c r="CG19" s="26">
        <v>1</v>
      </c>
    </row>
    <row r="20" spans="43:85" x14ac:dyDescent="0.25">
      <c r="CF20" s="20" t="s">
        <v>112</v>
      </c>
      <c r="CG20" s="26">
        <v>1</v>
      </c>
    </row>
    <row r="21" spans="43:85" x14ac:dyDescent="0.25">
      <c r="CF21" s="20" t="s">
        <v>113</v>
      </c>
      <c r="CG21" s="26">
        <v>1</v>
      </c>
    </row>
    <row r="22" spans="43:85" x14ac:dyDescent="0.25">
      <c r="CF22" s="20" t="s">
        <v>114</v>
      </c>
      <c r="CG22" s="26">
        <v>1</v>
      </c>
    </row>
    <row r="23" spans="43:85" x14ac:dyDescent="0.25">
      <c r="CF23" s="20" t="s">
        <v>115</v>
      </c>
      <c r="CG23" s="26">
        <v>1</v>
      </c>
    </row>
    <row r="24" spans="43:85" x14ac:dyDescent="0.25">
      <c r="CF24" s="20" t="s">
        <v>116</v>
      </c>
      <c r="CG24" s="26">
        <v>1</v>
      </c>
    </row>
    <row r="25" spans="43:85" x14ac:dyDescent="0.25">
      <c r="CF25" s="20" t="s">
        <v>117</v>
      </c>
      <c r="CG25" s="26">
        <v>1</v>
      </c>
    </row>
    <row r="26" spans="43:85" x14ac:dyDescent="0.25">
      <c r="CF26" s="20" t="s">
        <v>118</v>
      </c>
      <c r="CG26" s="26">
        <v>1</v>
      </c>
    </row>
    <row r="27" spans="43:85" x14ac:dyDescent="0.25">
      <c r="CF27" s="20" t="s">
        <v>119</v>
      </c>
      <c r="CG27" s="26">
        <v>1</v>
      </c>
    </row>
    <row r="28" spans="43:85" x14ac:dyDescent="0.25">
      <c r="CF28" s="20" t="s">
        <v>120</v>
      </c>
      <c r="CG28" s="26">
        <v>1</v>
      </c>
    </row>
    <row r="29" spans="43:85" x14ac:dyDescent="0.25">
      <c r="CF29" s="20" t="s">
        <v>121</v>
      </c>
      <c r="CG29" s="26">
        <v>1</v>
      </c>
    </row>
    <row r="30" spans="43:85" x14ac:dyDescent="0.25">
      <c r="CF30" s="20" t="s">
        <v>62</v>
      </c>
      <c r="CG30" s="26">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
  <sheetViews>
    <sheetView showGridLines="0" showRowColHeaders="0" tabSelected="1" topLeftCell="A2" zoomScale="80" zoomScaleNormal="80" workbookViewId="0"/>
  </sheetViews>
  <sheetFormatPr defaultRowHeight="15.75" x14ac:dyDescent="0.25"/>
  <cols>
    <col min="1" max="16384" width="9" style="4"/>
  </cols>
  <sheetData/>
  <sheetProtection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D15:M39"/>
  <sheetViews>
    <sheetView showGridLines="0" topLeftCell="A4" zoomScale="80" zoomScaleNormal="80" workbookViewId="0">
      <selection activeCell="R9" sqref="R9"/>
    </sheetView>
  </sheetViews>
  <sheetFormatPr defaultRowHeight="15.75" x14ac:dyDescent="0.25"/>
  <cols>
    <col min="1" max="4" width="9" style="4"/>
    <col min="5" max="5" width="0.375" style="4" customWidth="1"/>
    <col min="6" max="6" width="8.25" style="4" customWidth="1"/>
    <col min="7" max="11" width="25.5" style="4" customWidth="1"/>
    <col min="12" max="16384" width="9" style="4"/>
  </cols>
  <sheetData>
    <row r="15" spans="4:13" x14ac:dyDescent="0.25">
      <c r="D15" s="30"/>
      <c r="E15" s="30"/>
      <c r="F15" s="30"/>
      <c r="G15" s="30"/>
      <c r="H15" s="30"/>
      <c r="I15" s="30"/>
      <c r="J15" s="30"/>
      <c r="K15" s="30"/>
      <c r="L15" s="30"/>
      <c r="M15" s="30"/>
    </row>
    <row r="16" spans="4:13" ht="20.85" customHeight="1" thickBot="1" x14ac:dyDescent="0.3">
      <c r="D16" s="30"/>
      <c r="E16" s="30"/>
      <c r="F16" s="31" t="s">
        <v>94</v>
      </c>
      <c r="G16" s="32" t="s">
        <v>1</v>
      </c>
      <c r="H16" s="32" t="s">
        <v>5</v>
      </c>
      <c r="I16" s="32" t="s">
        <v>95</v>
      </c>
      <c r="J16" s="32" t="s">
        <v>11</v>
      </c>
      <c r="K16" s="34" t="s">
        <v>12</v>
      </c>
      <c r="L16" s="30"/>
      <c r="M16" s="30"/>
    </row>
    <row r="17" spans="4:13" ht="16.5" thickBot="1" x14ac:dyDescent="0.3">
      <c r="D17" s="30"/>
      <c r="E17" s="30"/>
      <c r="F17" s="41">
        <f>IF(G17&lt;&gt;"",1,"")</f>
        <v>1</v>
      </c>
      <c r="G17" s="42">
        <f>IFERROR(VLOOKUP(PivotTables!CF6,Main_Table[],3,FALSE),"")</f>
        <v>44835</v>
      </c>
      <c r="H17" s="43" t="str">
        <f>IFERROR(VLOOKUP(PivotTables!CF6,Main_Table[],7,FALSE),"")</f>
        <v>Jaison</v>
      </c>
      <c r="I17" s="43" t="str">
        <f>IFERROR(VLOOKUP(PivotTables!CF6,Main_Table[],9,FALSE),"")</f>
        <v>72-1001/1002</v>
      </c>
      <c r="J17" s="43" t="str">
        <f>IFERROR(VLOOKUP(PivotTables!CF6,Main_Table[],13,FALSE),"")</f>
        <v>Air Port</v>
      </c>
      <c r="K17" s="44" t="str">
        <f>IFERROR(VLOOKUP(PivotTables!CF6,Main_Table[],14,FALSE),"")</f>
        <v>X1 Port</v>
      </c>
      <c r="L17" s="30"/>
      <c r="M17" s="30"/>
    </row>
    <row r="18" spans="4:13" ht="16.5" thickBot="1" x14ac:dyDescent="0.3">
      <c r="D18" s="30"/>
      <c r="E18" s="30"/>
      <c r="F18" s="41">
        <f>IF(G18&lt;&gt;"",F17+1,"")</f>
        <v>2</v>
      </c>
      <c r="G18" s="42">
        <f>IFERROR(VLOOKUP(PivotTables!CF7,Main_Table[],3,FALSE),"")</f>
        <v>44835</v>
      </c>
      <c r="H18" s="43" t="str">
        <f>IFERROR(VLOOKUP(PivotTables!CF7,Main_Table[],7,FALSE),"")</f>
        <v>Jaison</v>
      </c>
      <c r="I18" s="43" t="str">
        <f>IFERROR(VLOOKUP(PivotTables!CF7,Main_Table[],9,FALSE),"")</f>
        <v>72-1001/1002</v>
      </c>
      <c r="J18" s="43" t="str">
        <f>IFERROR(VLOOKUP(PivotTables!CF7,Main_Table[],13,FALSE),"")</f>
        <v>Air Port</v>
      </c>
      <c r="K18" s="44" t="str">
        <f>IFERROR(VLOOKUP(PivotTables!CF7,Main_Table[],14,FALSE),"")</f>
        <v>X1 Port</v>
      </c>
      <c r="L18" s="30"/>
      <c r="M18" s="30"/>
    </row>
    <row r="19" spans="4:13" ht="16.5" customHeight="1" thickBot="1" x14ac:dyDescent="0.3">
      <c r="D19" s="30"/>
      <c r="E19" s="33"/>
      <c r="F19" s="41">
        <f t="shared" ref="F19:F38" si="0">IF(G19&lt;&gt;"",F18+1,"")</f>
        <v>3</v>
      </c>
      <c r="G19" s="42">
        <f>IFERROR(VLOOKUP(PivotTables!CF8,Main_Table[],3,FALSE),"")</f>
        <v>44713</v>
      </c>
      <c r="H19" s="43" t="str">
        <f>IFERROR(VLOOKUP(PivotTables!CF8,Main_Table[],7,FALSE),"")</f>
        <v>Jaison</v>
      </c>
      <c r="I19" s="43" t="str">
        <f>IFERROR(VLOOKUP(PivotTables!CF8,Main_Table[],9,FALSE),"")</f>
        <v>72-1001/1002</v>
      </c>
      <c r="J19" s="43" t="str">
        <f>IFERROR(VLOOKUP(PivotTables!CF8,Main_Table[],13,FALSE),"")</f>
        <v>Alex</v>
      </c>
      <c r="K19" s="44" t="str">
        <f>IFERROR(VLOOKUP(PivotTables!CF8,Main_Table[],14,FALSE),"")</f>
        <v>Top glove</v>
      </c>
      <c r="L19" s="30"/>
      <c r="M19" s="30"/>
    </row>
    <row r="20" spans="4:13" ht="16.5" thickBot="1" x14ac:dyDescent="0.3">
      <c r="D20" s="30"/>
      <c r="E20" s="30"/>
      <c r="F20" s="41">
        <f t="shared" si="0"/>
        <v>4</v>
      </c>
      <c r="G20" s="42">
        <f>IFERROR(VLOOKUP(PivotTables!CF9,Main_Table[],3,FALSE),"")</f>
        <v>44713</v>
      </c>
      <c r="H20" s="43" t="str">
        <f>IFERROR(VLOOKUP(PivotTables!CF9,Main_Table[],7,FALSE),"")</f>
        <v>Jaison</v>
      </c>
      <c r="I20" s="43" t="str">
        <f>IFERROR(VLOOKUP(PivotTables!CF9,Main_Table[],9,FALSE),"")</f>
        <v>72-1001/1002</v>
      </c>
      <c r="J20" s="43" t="str">
        <f>IFERROR(VLOOKUP(PivotTables!CF9,Main_Table[],13,FALSE),"")</f>
        <v>Alex</v>
      </c>
      <c r="K20" s="44" t="str">
        <f>IFERROR(VLOOKUP(PivotTables!CF9,Main_Table[],14,FALSE),"")</f>
        <v>Top glove</v>
      </c>
      <c r="L20" s="30"/>
      <c r="M20" s="30"/>
    </row>
    <row r="21" spans="4:13" ht="16.5" thickBot="1" x14ac:dyDescent="0.3">
      <c r="D21" s="30"/>
      <c r="E21" s="30"/>
      <c r="F21" s="41">
        <f t="shared" si="0"/>
        <v>5</v>
      </c>
      <c r="G21" s="42">
        <f>IFERROR(VLOOKUP(PivotTables!CF10,Main_Table[],3,FALSE),"")</f>
        <v>44774</v>
      </c>
      <c r="H21" s="43" t="str">
        <f>IFERROR(VLOOKUP(PivotTables!CF10,Main_Table[],7,FALSE),"")</f>
        <v>Jaison</v>
      </c>
      <c r="I21" s="43" t="str">
        <f>IFERROR(VLOOKUP(PivotTables!CF10,Main_Table[],9,FALSE),"")</f>
        <v>72-1001/1002</v>
      </c>
      <c r="J21" s="43" t="str">
        <f>IFERROR(VLOOKUP(PivotTables!CF10,Main_Table[],13,FALSE),"")</f>
        <v>Gidec</v>
      </c>
      <c r="K21" s="44" t="str">
        <f>IFERROR(VLOOKUP(PivotTables!CF10,Main_Table[],14,FALSE),"")</f>
        <v>Safeskin</v>
      </c>
      <c r="L21" s="30"/>
      <c r="M21" s="30"/>
    </row>
    <row r="22" spans="4:13" ht="16.5" thickBot="1" x14ac:dyDescent="0.3">
      <c r="D22" s="30"/>
      <c r="E22" s="30"/>
      <c r="F22" s="41">
        <f t="shared" si="0"/>
        <v>6</v>
      </c>
      <c r="G22" s="42">
        <f>IFERROR(VLOOKUP(PivotTables!CF11,Main_Table[],3,FALSE),"")</f>
        <v>44774</v>
      </c>
      <c r="H22" s="43" t="str">
        <f>IFERROR(VLOOKUP(PivotTables!CF11,Main_Table[],7,FALSE),"")</f>
        <v>Jaison</v>
      </c>
      <c r="I22" s="43" t="str">
        <f>IFERROR(VLOOKUP(PivotTables!CF11,Main_Table[],9,FALSE),"")</f>
        <v>72-1001/1002</v>
      </c>
      <c r="J22" s="43" t="str">
        <f>IFERROR(VLOOKUP(PivotTables!CF11,Main_Table[],13,FALSE),"")</f>
        <v>Gidec</v>
      </c>
      <c r="K22" s="44" t="str">
        <f>IFERROR(VLOOKUP(PivotTables!CF11,Main_Table[],14,FALSE),"")</f>
        <v>Safeskin</v>
      </c>
      <c r="L22" s="30"/>
      <c r="M22" s="30"/>
    </row>
    <row r="23" spans="4:13" ht="16.5" thickBot="1" x14ac:dyDescent="0.3">
      <c r="D23" s="30"/>
      <c r="E23" s="30"/>
      <c r="F23" s="41">
        <f t="shared" si="0"/>
        <v>7</v>
      </c>
      <c r="G23" s="42">
        <f>IFERROR(VLOOKUP(PivotTables!CF12,Main_Table[],3,FALSE),"")</f>
        <v>44621</v>
      </c>
      <c r="H23" s="43" t="str">
        <f>IFERROR(VLOOKUP(PivotTables!CF12,Main_Table[],7,FALSE),"")</f>
        <v>Antoni</v>
      </c>
      <c r="I23" s="43" t="str">
        <f>IFERROR(VLOOKUP(PivotTables!CF12,Main_Table[],9,FALSE),"")</f>
        <v>72-0466/0467</v>
      </c>
      <c r="J23" s="43" t="str">
        <f>IFERROR(VLOOKUP(PivotTables!CF12,Main_Table[],13,FALSE),"")</f>
        <v>Gidec</v>
      </c>
      <c r="K23" s="44" t="str">
        <f>IFERROR(VLOOKUP(PivotTables!CF12,Main_Table[],14,FALSE),"")</f>
        <v>Suies</v>
      </c>
      <c r="L23" s="30"/>
      <c r="M23" s="30"/>
    </row>
    <row r="24" spans="4:13" ht="16.5" thickBot="1" x14ac:dyDescent="0.3">
      <c r="D24" s="30"/>
      <c r="E24" s="30"/>
      <c r="F24" s="41">
        <f t="shared" si="0"/>
        <v>8</v>
      </c>
      <c r="G24" s="42">
        <f>IFERROR(VLOOKUP(PivotTables!CF13,Main_Table[],3,FALSE),"")</f>
        <v>44621</v>
      </c>
      <c r="H24" s="43" t="str">
        <f>IFERROR(VLOOKUP(PivotTables!CF13,Main_Table[],7,FALSE),"")</f>
        <v>Antoni</v>
      </c>
      <c r="I24" s="43" t="str">
        <f>IFERROR(VLOOKUP(PivotTables!CF13,Main_Table[],9,FALSE),"")</f>
        <v>72-0466/0467</v>
      </c>
      <c r="J24" s="43" t="str">
        <f>IFERROR(VLOOKUP(PivotTables!CF13,Main_Table[],13,FALSE),"")</f>
        <v>Gidec</v>
      </c>
      <c r="K24" s="44" t="str">
        <f>IFERROR(VLOOKUP(PivotTables!CF13,Main_Table[],14,FALSE),"")</f>
        <v>Suies</v>
      </c>
      <c r="L24" s="30"/>
      <c r="M24" s="30"/>
    </row>
    <row r="25" spans="4:13" ht="16.5" thickBot="1" x14ac:dyDescent="0.3">
      <c r="D25" s="30"/>
      <c r="E25" s="30"/>
      <c r="F25" s="41">
        <f t="shared" si="0"/>
        <v>9</v>
      </c>
      <c r="G25" s="42">
        <f>IFERROR(VLOOKUP(PivotTables!CF14,Main_Table[],3,FALSE),"")</f>
        <v>44743</v>
      </c>
      <c r="H25" s="43" t="str">
        <f>IFERROR(VLOOKUP(PivotTables!CF14,Main_Table[],7,FALSE),"")</f>
        <v>Antoni</v>
      </c>
      <c r="I25" s="43" t="str">
        <f>IFERROR(VLOOKUP(PivotTables!CF14,Main_Table[],9,FALSE),"")</f>
        <v>72-0466/0467</v>
      </c>
      <c r="J25" s="43" t="str">
        <f>IFERROR(VLOOKUP(PivotTables!CF14,Main_Table[],13,FALSE),"")</f>
        <v>Giza</v>
      </c>
      <c r="K25" s="44" t="str">
        <f>IFERROR(VLOOKUP(PivotTables!CF14,Main_Table[],14,FALSE),"")</f>
        <v>X1 Port</v>
      </c>
      <c r="L25" s="30"/>
      <c r="M25" s="30"/>
    </row>
    <row r="26" spans="4:13" ht="16.5" thickBot="1" x14ac:dyDescent="0.3">
      <c r="D26" s="30"/>
      <c r="E26" s="30"/>
      <c r="F26" s="41">
        <f t="shared" si="0"/>
        <v>10</v>
      </c>
      <c r="G26" s="42">
        <f>IFERROR(VLOOKUP(PivotTables!CF15,Main_Table[],3,FALSE),"")</f>
        <v>44743</v>
      </c>
      <c r="H26" s="43" t="str">
        <f>IFERROR(VLOOKUP(PivotTables!CF15,Main_Table[],7,FALSE),"")</f>
        <v>Antoni</v>
      </c>
      <c r="I26" s="43" t="str">
        <f>IFERROR(VLOOKUP(PivotTables!CF15,Main_Table[],9,FALSE),"")</f>
        <v>72-0466/0467</v>
      </c>
      <c r="J26" s="43" t="str">
        <f>IFERROR(VLOOKUP(PivotTables!CF15,Main_Table[],13,FALSE),"")</f>
        <v>Giza</v>
      </c>
      <c r="K26" s="44" t="str">
        <f>IFERROR(VLOOKUP(PivotTables!CF15,Main_Table[],14,FALSE),"")</f>
        <v>X1 Port</v>
      </c>
      <c r="L26" s="30"/>
      <c r="M26" s="30"/>
    </row>
    <row r="27" spans="4:13" ht="16.5" thickBot="1" x14ac:dyDescent="0.3">
      <c r="D27" s="30"/>
      <c r="E27" s="30"/>
      <c r="F27" s="41">
        <f t="shared" si="0"/>
        <v>11</v>
      </c>
      <c r="G27" s="42">
        <f>IFERROR(VLOOKUP(PivotTables!CF16,Main_Table[],3,FALSE),"")</f>
        <v>44593</v>
      </c>
      <c r="H27" s="43" t="str">
        <f>IFERROR(VLOOKUP(PivotTables!CF16,Main_Table[],7,FALSE),"")</f>
        <v>Jaison</v>
      </c>
      <c r="I27" s="43" t="str">
        <f>IFERROR(VLOOKUP(PivotTables!CF16,Main_Table[],9,FALSE),"")</f>
        <v>72-1001/1002</v>
      </c>
      <c r="J27" s="43" t="str">
        <f>IFERROR(VLOOKUP(PivotTables!CF16,Main_Table[],13,FALSE),"")</f>
        <v>Port Said</v>
      </c>
      <c r="K27" s="44" t="str">
        <f>IFERROR(VLOOKUP(PivotTables!CF16,Main_Table[],14,FALSE),"")</f>
        <v>Safeskin</v>
      </c>
      <c r="L27" s="30"/>
      <c r="M27" s="30"/>
    </row>
    <row r="28" spans="4:13" ht="16.5" thickBot="1" x14ac:dyDescent="0.3">
      <c r="D28" s="30"/>
      <c r="E28" s="30"/>
      <c r="F28" s="41">
        <f t="shared" si="0"/>
        <v>12</v>
      </c>
      <c r="G28" s="42">
        <f>IFERROR(VLOOKUP(PivotTables!CF17,Main_Table[],3,FALSE),"")</f>
        <v>44593</v>
      </c>
      <c r="H28" s="43" t="str">
        <f>IFERROR(VLOOKUP(PivotTables!CF17,Main_Table[],7,FALSE),"")</f>
        <v>Jaison</v>
      </c>
      <c r="I28" s="43" t="str">
        <f>IFERROR(VLOOKUP(PivotTables!CF17,Main_Table[],9,FALSE),"")</f>
        <v>72-1001/1002</v>
      </c>
      <c r="J28" s="43" t="str">
        <f>IFERROR(VLOOKUP(PivotTables!CF17,Main_Table[],13,FALSE),"")</f>
        <v>Port Said</v>
      </c>
      <c r="K28" s="44" t="str">
        <f>IFERROR(VLOOKUP(PivotTables!CF17,Main_Table[],14,FALSE),"")</f>
        <v>Safeskin</v>
      </c>
      <c r="L28" s="30"/>
      <c r="M28" s="30"/>
    </row>
    <row r="29" spans="4:13" ht="16.5" thickBot="1" x14ac:dyDescent="0.3">
      <c r="D29" s="30"/>
      <c r="E29" s="30"/>
      <c r="F29" s="41">
        <f t="shared" si="0"/>
        <v>13</v>
      </c>
      <c r="G29" s="42">
        <f>IFERROR(VLOOKUP(PivotTables!CF18,Main_Table[],3,FALSE),"")</f>
        <v>44896</v>
      </c>
      <c r="H29" s="43" t="str">
        <f>IFERROR(VLOOKUP(PivotTables!CF18,Main_Table[],7,FALSE),"")</f>
        <v>Jaison</v>
      </c>
      <c r="I29" s="43" t="str">
        <f>IFERROR(VLOOKUP(PivotTables!CF18,Main_Table[],9,FALSE),"")</f>
        <v>72-1001/1002</v>
      </c>
      <c r="J29" s="43" t="str">
        <f>IFERROR(VLOOKUP(PivotTables!CF18,Main_Table[],13,FALSE),"")</f>
        <v>PT</v>
      </c>
      <c r="K29" s="44" t="str">
        <f>IFERROR(VLOOKUP(PivotTables!CF18,Main_Table[],14,FALSE),"")</f>
        <v>Safeskin</v>
      </c>
      <c r="L29" s="30"/>
      <c r="M29" s="30"/>
    </row>
    <row r="30" spans="4:13" ht="16.5" thickBot="1" x14ac:dyDescent="0.3">
      <c r="D30" s="30"/>
      <c r="E30" s="30"/>
      <c r="F30" s="41">
        <f>IF(G30&lt;&gt;"",F29+1,"")</f>
        <v>14</v>
      </c>
      <c r="G30" s="42">
        <f>IFERROR(VLOOKUP(PivotTables!CF19,Main_Table[],3,FALSE),"")</f>
        <v>44835</v>
      </c>
      <c r="H30" s="43" t="str">
        <f>IFERROR(VLOOKUP(PivotTables!CF19,Main_Table[],7,FALSE),"")</f>
        <v>Jaison</v>
      </c>
      <c r="I30" s="43" t="str">
        <f>IFERROR(VLOOKUP(PivotTables!CF19,Main_Table[],9,FALSE),"")</f>
        <v>72-1001/1002</v>
      </c>
      <c r="J30" s="43" t="str">
        <f>IFERROR(VLOOKUP(PivotTables!CF19,Main_Table[],13,FALSE),"")</f>
        <v>PT</v>
      </c>
      <c r="K30" s="44" t="str">
        <f>IFERROR(VLOOKUP(PivotTables!CF19,Main_Table[],14,FALSE),"")</f>
        <v>Safeskin</v>
      </c>
      <c r="L30" s="30"/>
      <c r="M30" s="30"/>
    </row>
    <row r="31" spans="4:13" ht="16.5" thickBot="1" x14ac:dyDescent="0.3">
      <c r="D31" s="30"/>
      <c r="E31" s="30"/>
      <c r="F31" s="41">
        <f t="shared" si="0"/>
        <v>15</v>
      </c>
      <c r="G31" s="42">
        <f>IFERROR(VLOOKUP(PivotTables!CF20,Main_Table[],3,FALSE),"")</f>
        <v>44774</v>
      </c>
      <c r="H31" s="43" t="str">
        <f>IFERROR(VLOOKUP(PivotTables!CF20,Main_Table[],7,FALSE),"")</f>
        <v>Antoni</v>
      </c>
      <c r="I31" s="43" t="str">
        <f>IFERROR(VLOOKUP(PivotTables!CF20,Main_Table[],9,FALSE),"")</f>
        <v>72-0466/0467</v>
      </c>
      <c r="J31" s="43" t="str">
        <f>IFERROR(VLOOKUP(PivotTables!CF20,Main_Table[],13,FALSE),"")</f>
        <v>Safeskin</v>
      </c>
      <c r="K31" s="44" t="str">
        <f>IFERROR(VLOOKUP(PivotTables!CF20,Main_Table[],14,FALSE),"")</f>
        <v>Mina</v>
      </c>
      <c r="L31" s="30"/>
      <c r="M31" s="30"/>
    </row>
    <row r="32" spans="4:13" ht="16.5" thickBot="1" x14ac:dyDescent="0.3">
      <c r="D32" s="30"/>
      <c r="E32" s="30"/>
      <c r="F32" s="41">
        <f t="shared" si="0"/>
        <v>16</v>
      </c>
      <c r="G32" s="42">
        <f>IFERROR(VLOOKUP(PivotTables!CF21,Main_Table[],3,FALSE),"")</f>
        <v>44805</v>
      </c>
      <c r="H32" s="43" t="str">
        <f>IFERROR(VLOOKUP(PivotTables!CF21,Main_Table[],7,FALSE),"")</f>
        <v>Antoni</v>
      </c>
      <c r="I32" s="43" t="str">
        <f>IFERROR(VLOOKUP(PivotTables!CF21,Main_Table[],9,FALSE),"")</f>
        <v>72-0466/0467</v>
      </c>
      <c r="J32" s="43" t="str">
        <f>IFERROR(VLOOKUP(PivotTables!CF21,Main_Table[],13,FALSE),"")</f>
        <v>Safeskin</v>
      </c>
      <c r="K32" s="44" t="str">
        <f>IFERROR(VLOOKUP(PivotTables!CF21,Main_Table[],14,FALSE),"")</f>
        <v>Mina</v>
      </c>
      <c r="L32" s="30"/>
      <c r="M32" s="30"/>
    </row>
    <row r="33" spans="4:13" ht="16.5" thickBot="1" x14ac:dyDescent="0.3">
      <c r="D33" s="30"/>
      <c r="E33" s="30"/>
      <c r="F33" s="41">
        <f t="shared" si="0"/>
        <v>17</v>
      </c>
      <c r="G33" s="42">
        <f>IFERROR(VLOOKUP(PivotTables!CF22,Main_Table[],3,FALSE),"")</f>
        <v>44621</v>
      </c>
      <c r="H33" s="43" t="str">
        <f>IFERROR(VLOOKUP(PivotTables!CF22,Main_Table[],7,FALSE),"")</f>
        <v>Jaison</v>
      </c>
      <c r="I33" s="43" t="str">
        <f>IFERROR(VLOOKUP(PivotTables!CF22,Main_Table[],9,FALSE),"")</f>
        <v>72-1001/1002</v>
      </c>
      <c r="J33" s="43" t="str">
        <f>IFERROR(VLOOKUP(PivotTables!CF22,Main_Table[],13,FALSE),"")</f>
        <v>Safeskin</v>
      </c>
      <c r="K33" s="44" t="str">
        <f>IFERROR(VLOOKUP(PivotTables!CF22,Main_Table[],14,FALSE),"")</f>
        <v>X1 Port</v>
      </c>
      <c r="L33" s="30"/>
      <c r="M33" s="30"/>
    </row>
    <row r="34" spans="4:13" ht="16.5" thickBot="1" x14ac:dyDescent="0.3">
      <c r="D34" s="30"/>
      <c r="E34" s="30"/>
      <c r="F34" s="41">
        <f t="shared" si="0"/>
        <v>18</v>
      </c>
      <c r="G34" s="42">
        <f>IFERROR(VLOOKUP(PivotTables!CF23,Main_Table[],3,FALSE),"")</f>
        <v>44652</v>
      </c>
      <c r="H34" s="43" t="str">
        <f>IFERROR(VLOOKUP(PivotTables!CF23,Main_Table[],7,FALSE),"")</f>
        <v>Jaison</v>
      </c>
      <c r="I34" s="43" t="str">
        <f>IFERROR(VLOOKUP(PivotTables!CF23,Main_Table[],9,FALSE),"")</f>
        <v>72-1001/1002</v>
      </c>
      <c r="J34" s="43" t="str">
        <f>IFERROR(VLOOKUP(PivotTables!CF23,Main_Table[],13,FALSE),"")</f>
        <v>Safeskin</v>
      </c>
      <c r="K34" s="44" t="str">
        <f>IFERROR(VLOOKUP(PivotTables!CF23,Main_Table[],14,FALSE),"")</f>
        <v>X1 Port</v>
      </c>
      <c r="L34" s="30"/>
      <c r="M34" s="30"/>
    </row>
    <row r="35" spans="4:13" ht="16.5" thickBot="1" x14ac:dyDescent="0.3">
      <c r="D35" s="30"/>
      <c r="E35" s="30"/>
      <c r="F35" s="41">
        <f t="shared" si="0"/>
        <v>19</v>
      </c>
      <c r="G35" s="42">
        <f>IFERROR(VLOOKUP(PivotTables!CF24,Main_Table[],3,FALSE),"")</f>
        <v>44621</v>
      </c>
      <c r="H35" s="43" t="str">
        <f>IFERROR(VLOOKUP(PivotTables!CF24,Main_Table[],7,FALSE),"")</f>
        <v>Antoni</v>
      </c>
      <c r="I35" s="43" t="str">
        <f>IFERROR(VLOOKUP(PivotTables!CF24,Main_Table[],9,FALSE),"")</f>
        <v>72-0466/0467</v>
      </c>
      <c r="J35" s="43" t="str">
        <f>IFERROR(VLOOKUP(PivotTables!CF24,Main_Table[],13,FALSE),"")</f>
        <v>Top glove</v>
      </c>
      <c r="K35" s="44" t="str">
        <f>IFERROR(VLOOKUP(PivotTables!CF24,Main_Table[],14,FALSE),"")</f>
        <v>X1 Port</v>
      </c>
      <c r="L35" s="30"/>
      <c r="M35" s="30"/>
    </row>
    <row r="36" spans="4:13" ht="16.5" thickBot="1" x14ac:dyDescent="0.3">
      <c r="D36" s="30"/>
      <c r="E36" s="30"/>
      <c r="F36" s="41">
        <f t="shared" si="0"/>
        <v>20</v>
      </c>
      <c r="G36" s="42">
        <f>IFERROR(VLOOKUP(PivotTables!CF25,Main_Table[],3,FALSE),"")</f>
        <v>44682</v>
      </c>
      <c r="H36" s="43" t="str">
        <f>IFERROR(VLOOKUP(PivotTables!CF25,Main_Table[],7,FALSE),"")</f>
        <v>Antoni</v>
      </c>
      <c r="I36" s="43" t="str">
        <f>IFERROR(VLOOKUP(PivotTables!CF25,Main_Table[],9,FALSE),"")</f>
        <v>72-0466/0467</v>
      </c>
      <c r="J36" s="43" t="str">
        <f>IFERROR(VLOOKUP(PivotTables!CF25,Main_Table[],13,FALSE),"")</f>
        <v>Top glove</v>
      </c>
      <c r="K36" s="44" t="str">
        <f>IFERROR(VLOOKUP(PivotTables!CF25,Main_Table[],14,FALSE),"")</f>
        <v>X1 Port</v>
      </c>
      <c r="L36" s="30"/>
      <c r="M36" s="30"/>
    </row>
    <row r="37" spans="4:13" ht="16.5" thickBot="1" x14ac:dyDescent="0.3">
      <c r="D37" s="30"/>
      <c r="E37" s="30"/>
      <c r="F37" s="41">
        <f t="shared" si="0"/>
        <v>21</v>
      </c>
      <c r="G37" s="42">
        <f>IFERROR(VLOOKUP(PivotTables!CF26,Main_Table[],3,FALSE),"")</f>
        <v>44562</v>
      </c>
      <c r="H37" s="43" t="str">
        <f>IFERROR(VLOOKUP(PivotTables!CF26,Main_Table[],7,FALSE),"")</f>
        <v>Antoni</v>
      </c>
      <c r="I37" s="43" t="str">
        <f>IFERROR(VLOOKUP(PivotTables!CF26,Main_Table[],9,FALSE),"")</f>
        <v>72-0466/0467</v>
      </c>
      <c r="J37" s="43" t="str">
        <f>IFERROR(VLOOKUP(PivotTables!CF26,Main_Table[],13,FALSE),"")</f>
        <v>Xunthai</v>
      </c>
      <c r="K37" s="44" t="str">
        <f>IFERROR(VLOOKUP(PivotTables!CF26,Main_Table[],14,FALSE),"")</f>
        <v>Gidec</v>
      </c>
      <c r="L37" s="30"/>
      <c r="M37" s="30"/>
    </row>
    <row r="38" spans="4:13" ht="16.5" thickBot="1" x14ac:dyDescent="0.3">
      <c r="D38" s="30"/>
      <c r="E38" s="30"/>
      <c r="F38" s="41">
        <f t="shared" si="0"/>
        <v>22</v>
      </c>
      <c r="G38" s="42">
        <f>IFERROR(VLOOKUP(PivotTables!CF27,Main_Table[],3,FALSE),"")</f>
        <v>44866</v>
      </c>
      <c r="H38" s="43" t="str">
        <f>IFERROR(VLOOKUP(PivotTables!CF27,Main_Table[],7,FALSE),"")</f>
        <v>Antoni</v>
      </c>
      <c r="I38" s="43" t="str">
        <f>IFERROR(VLOOKUP(PivotTables!CF27,Main_Table[],9,FALSE),"")</f>
        <v>72-0466/0467</v>
      </c>
      <c r="J38" s="43" t="str">
        <f>IFERROR(VLOOKUP(PivotTables!CF27,Main_Table[],13,FALSE),"")</f>
        <v>Xunthai</v>
      </c>
      <c r="K38" s="44" t="str">
        <f>IFERROR(VLOOKUP(PivotTables!CF27,Main_Table[],14,FALSE),"")</f>
        <v>Gidec</v>
      </c>
      <c r="L38" s="30"/>
      <c r="M38" s="30"/>
    </row>
    <row r="39" spans="4:13" x14ac:dyDescent="0.25">
      <c r="D39" s="30"/>
      <c r="E39" s="30"/>
      <c r="F39" s="30"/>
      <c r="G39" s="30"/>
      <c r="H39" s="30"/>
      <c r="I39" s="30"/>
      <c r="J39" s="30"/>
      <c r="K39" s="30"/>
      <c r="L39" s="30"/>
      <c r="M39" s="30"/>
    </row>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PivotTables</vt:lpstr>
      <vt:lpstr>Dashboard</vt:lpstr>
      <vt:lpstr>Schedule</vt:lpstr>
    </vt:vector>
  </TitlesOfParts>
  <Manager>www.other-levels.com</Manager>
  <Company>www.other-levels.com</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Suvarna</cp:lastModifiedBy>
  <dcterms:created xsi:type="dcterms:W3CDTF">2022-05-09T12:20:03Z</dcterms:created>
  <dcterms:modified xsi:type="dcterms:W3CDTF">2023-02-01T02:31:35Z</dcterms:modified>
  <cp:category/>
</cp:coreProperties>
</file>