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KI WIKAN\Documents\Fikry\"/>
    </mc:Choice>
  </mc:AlternateContent>
  <bookViews>
    <workbookView xWindow="0" yWindow="0" windowWidth="23040" windowHeight="8808" tabRatio="878"/>
  </bookViews>
  <sheets>
    <sheet name="Summary Bahan Ajar" sheetId="1" r:id="rId1"/>
    <sheet name="Sheet2" sheetId="2" state="hidden" r:id="rId2"/>
    <sheet name="Basic &amp; Tables" sheetId="3" r:id="rId3"/>
    <sheet name="Graph" sheetId="4" r:id="rId4"/>
    <sheet name="Lookup" sheetId="5" r:id="rId5"/>
    <sheet name="Vlookup String" sheetId="6" r:id="rId6"/>
    <sheet name="Hlookup String" sheetId="7" r:id="rId7"/>
    <sheet name="IF" sheetId="9" r:id="rId8"/>
    <sheet name="SUMIF" sheetId="8" r:id="rId9"/>
    <sheet name="Scenario Analysis" sheetId="10" r:id="rId10"/>
    <sheet name="Pivotable" sheetId="14" r:id="rId11"/>
    <sheet name="GoalSeek" sheetId="12" r:id="rId12"/>
    <sheet name="Data Table" sheetId="13" r:id="rId13"/>
  </sheets>
  <definedNames>
    <definedName name="_xlnm._FilterDatabase" localSheetId="10" hidden="1">Pivotable!$A$3:$E$19</definedName>
    <definedName name="bahan">'Scenario Analysis'!#REF!</definedName>
    <definedName name="design">'Scenario Analysis'!#REF!</definedName>
    <definedName name="jika">'Vlookup String'!$H$11:$H$14</definedName>
    <definedName name="kota">'Vlookup String'!$A$17:$B$21</definedName>
    <definedName name="maskapai">'Vlookup String'!$A$10:$B$12</definedName>
    <definedName name="upah">'Scenario Analysis'!#REF!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4" l="1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" i="14"/>
  <c r="I10" i="13"/>
  <c r="H10" i="13"/>
  <c r="G10" i="13"/>
  <c r="B18" i="13"/>
  <c r="B17" i="13"/>
  <c r="B16" i="13"/>
  <c r="B11" i="13"/>
  <c r="C12" i="12"/>
  <c r="C9" i="12"/>
  <c r="B12" i="10"/>
  <c r="C15" i="12" l="1"/>
  <c r="B19" i="13"/>
  <c r="F16" i="13" s="1"/>
  <c r="B2" i="6"/>
  <c r="D4" i="6"/>
  <c r="D3" i="6"/>
  <c r="D2" i="6"/>
  <c r="C4" i="6"/>
  <c r="C3" i="6"/>
  <c r="C2" i="6"/>
  <c r="B3" i="6"/>
  <c r="B4" i="6"/>
  <c r="D5" i="5" l="1"/>
  <c r="D6" i="5"/>
  <c r="D7" i="5"/>
  <c r="D8" i="5"/>
  <c r="D4" i="5"/>
  <c r="C5" i="5"/>
  <c r="C6" i="5"/>
  <c r="C7" i="5"/>
  <c r="C8" i="5"/>
  <c r="C4" i="5"/>
  <c r="G21" i="4" l="1"/>
  <c r="F21" i="4"/>
  <c r="E21" i="4"/>
  <c r="D21" i="4"/>
  <c r="C21" i="4"/>
  <c r="B21" i="4"/>
  <c r="G20" i="4"/>
  <c r="F20" i="4"/>
  <c r="E20" i="4"/>
  <c r="D20" i="4"/>
  <c r="C20" i="4"/>
  <c r="B20" i="4"/>
  <c r="G19" i="4"/>
  <c r="F19" i="4"/>
  <c r="E19" i="4"/>
  <c r="D19" i="4"/>
  <c r="C19" i="4"/>
  <c r="B19" i="4"/>
  <c r="G18" i="4"/>
  <c r="F18" i="4"/>
  <c r="E18" i="4"/>
  <c r="D18" i="4"/>
  <c r="C18" i="4"/>
  <c r="B18" i="4"/>
  <c r="G17" i="4"/>
  <c r="F17" i="4"/>
  <c r="E17" i="4"/>
  <c r="D17" i="4"/>
  <c r="C17" i="4"/>
  <c r="B17" i="4"/>
  <c r="G16" i="4"/>
  <c r="F16" i="4"/>
  <c r="E16" i="4"/>
  <c r="D16" i="4"/>
  <c r="C16" i="4"/>
  <c r="B16" i="4"/>
  <c r="G15" i="4"/>
  <c r="F15" i="4"/>
  <c r="E15" i="4"/>
  <c r="D15" i="4"/>
  <c r="C15" i="4"/>
  <c r="B15" i="4"/>
  <c r="G14" i="4"/>
  <c r="F14" i="4"/>
  <c r="E14" i="4"/>
  <c r="D14" i="4"/>
  <c r="C14" i="4"/>
  <c r="B14" i="4"/>
</calcChain>
</file>

<file path=xl/sharedStrings.xml><?xml version="1.0" encoding="utf-8"?>
<sst xmlns="http://schemas.openxmlformats.org/spreadsheetml/2006/main" count="425" uniqueCount="218">
  <si>
    <t>Topik</t>
  </si>
  <si>
    <t>Basic Features Excel</t>
  </si>
  <si>
    <t>Tables</t>
  </si>
  <si>
    <t>Graph</t>
  </si>
  <si>
    <t>Pivoting Data</t>
  </si>
  <si>
    <t>Materi</t>
  </si>
  <si>
    <t>- Buat Table, Buat Penomoran, Series Linear, Boardering, format Cell, WrapText, Merge &amp; Center, Freezpane</t>
  </si>
  <si>
    <t>- Sum, Average, Count, Large, Min, Max</t>
  </si>
  <si>
    <t>No.</t>
  </si>
  <si>
    <t>Nama</t>
  </si>
  <si>
    <t>Tanggal Lahir</t>
  </si>
  <si>
    <t>Alamat</t>
  </si>
  <si>
    <t>No. HP</t>
  </si>
  <si>
    <t>NISN</t>
  </si>
  <si>
    <t>Daftar Hadir Siswa Kelas 6</t>
  </si>
  <si>
    <t>Budi Santoso</t>
  </si>
  <si>
    <t>Tempat Lahir</t>
  </si>
  <si>
    <t>Semarang</t>
  </si>
  <si>
    <t>Jakarta</t>
  </si>
  <si>
    <t>Bandung</t>
  </si>
  <si>
    <t>Bogor</t>
  </si>
  <si>
    <t>Jl. Labu No. 14A</t>
  </si>
  <si>
    <t>081241424565</t>
  </si>
  <si>
    <t>Buatlah Judul dengan Merge &amp; Center</t>
  </si>
  <si>
    <t>Buat Cell Header dengan fill color</t>
  </si>
  <si>
    <t>Buat Aligment Center</t>
  </si>
  <si>
    <t>Buat Font Dengan Times New Roman ukuran 11</t>
  </si>
  <si>
    <t>081245689856</t>
  </si>
  <si>
    <t>Format Nomer dengan Text</t>
  </si>
  <si>
    <t>Row &amp; Column</t>
  </si>
  <si>
    <t>Show Gridlines</t>
  </si>
  <si>
    <t>- Pengenalan fiture Basic Excel</t>
  </si>
  <si>
    <t>- Creat Table</t>
  </si>
  <si>
    <t>- Creat Merge &amp; Center</t>
  </si>
  <si>
    <t>- fill &amp; Font Color</t>
  </si>
  <si>
    <t>- Penomoran Dengan fill</t>
  </si>
  <si>
    <t>- setting Aligment</t>
  </si>
  <si>
    <t>- Format Tables</t>
  </si>
  <si>
    <t>- Gridlines</t>
  </si>
  <si>
    <t>- Grafik Line</t>
  </si>
  <si>
    <t>- Grafik Column</t>
  </si>
  <si>
    <t>- PIE Chart</t>
  </si>
  <si>
    <t>Nama Product</t>
  </si>
  <si>
    <t>Januari</t>
  </si>
  <si>
    <t>Februari</t>
  </si>
  <si>
    <t>Maret</t>
  </si>
  <si>
    <t>Mobil A</t>
  </si>
  <si>
    <t>Mobil B</t>
  </si>
  <si>
    <t>Mobil C</t>
  </si>
  <si>
    <t>Mobil D</t>
  </si>
  <si>
    <t>Mobil E</t>
  </si>
  <si>
    <t>Mobil F</t>
  </si>
  <si>
    <t>Mobil G</t>
  </si>
  <si>
    <t>April</t>
  </si>
  <si>
    <t>Mei</t>
  </si>
  <si>
    <t>Juni</t>
  </si>
  <si>
    <t>Total</t>
  </si>
  <si>
    <t>Report &amp; Data Analysis</t>
  </si>
  <si>
    <t>Jatuh Tempo</t>
  </si>
  <si>
    <t>Product</t>
  </si>
  <si>
    <t>Harga</t>
  </si>
  <si>
    <t>% Potongan</t>
  </si>
  <si>
    <t>14 Hari</t>
  </si>
  <si>
    <t>21 Hari</t>
  </si>
  <si>
    <t>1 Bulan</t>
  </si>
  <si>
    <t>Garam</t>
  </si>
  <si>
    <t>Lada</t>
  </si>
  <si>
    <t>Merica</t>
  </si>
  <si>
    <t>Bawang Putih</t>
  </si>
  <si>
    <t>Daging Sapi</t>
  </si>
  <si>
    <t>Tabel Harga Product</t>
  </si>
  <si>
    <t>% Potongan Harga</t>
  </si>
  <si>
    <t>Soal</t>
  </si>
  <si>
    <t>* Carilah Harga Setiap Product</t>
  </si>
  <si>
    <t>* Carilah % Potongan harga dari jatuh tempo</t>
  </si>
  <si>
    <t>Rumus Vlookup</t>
  </si>
  <si>
    <t>VLOOKUP(Cell yang di cari,Tabel Referensi,kolom keberapa pada tabel,0)</t>
  </si>
  <si>
    <t>Pengambilan data secara Vertikal</t>
  </si>
  <si>
    <t>Rumus Hlookup</t>
  </si>
  <si>
    <t>Pengambilan data secara horizontal</t>
  </si>
  <si>
    <t>HLOOKUP(Cell yang di cari,Tabel Referensi,Baris keberapa pada tabel,0)</t>
  </si>
  <si>
    <t>Kode Penerbangan</t>
  </si>
  <si>
    <t>JT-DPS-BDO</t>
  </si>
  <si>
    <t>OD-JKT-BPN</t>
  </si>
  <si>
    <t>Maskapai</t>
  </si>
  <si>
    <t>Keberangkatan</t>
  </si>
  <si>
    <t>Tujuan</t>
  </si>
  <si>
    <t>SJ-SBY-JKT</t>
  </si>
  <si>
    <t>Kode Maskapai</t>
  </si>
  <si>
    <t>SJ</t>
  </si>
  <si>
    <t>JT</t>
  </si>
  <si>
    <t>OD</t>
  </si>
  <si>
    <t>Sriwijaya Air</t>
  </si>
  <si>
    <t>Lion Air</t>
  </si>
  <si>
    <t>Batik Air</t>
  </si>
  <si>
    <t>Kode</t>
  </si>
  <si>
    <t>SBY</t>
  </si>
  <si>
    <t>Surabaya</t>
  </si>
  <si>
    <t>DPS</t>
  </si>
  <si>
    <t>Bali</t>
  </si>
  <si>
    <t>JKT</t>
  </si>
  <si>
    <t>BPN</t>
  </si>
  <si>
    <t>Balikpapan</t>
  </si>
  <si>
    <t>* Isi Maskapai dengan kombinasi rumus vlookup+left</t>
  </si>
  <si>
    <t>* Isi tujuan dengan kombinasi vlookup+right</t>
  </si>
  <si>
    <t>Kode Kota</t>
  </si>
  <si>
    <t>* isi Keberangkatan dengan kombinasi vlookup+mid</t>
  </si>
  <si>
    <t>Kota</t>
  </si>
  <si>
    <t>* Isi Maskapai dengan kombinasi rumus Hlookup+left</t>
  </si>
  <si>
    <t>* isi Keberangkatan dengan kombinasi Hlookup+mid</t>
  </si>
  <si>
    <t>* Isi tujuan dengan kombinasi Hlookup+right</t>
  </si>
  <si>
    <t>BDO</t>
  </si>
  <si>
    <t>* Name Box</t>
  </si>
  <si>
    <t>- String Funtion Vlookup, Hlookup, Sumif, Sumifs, Countif, averageif, Averageifs, Data Validation</t>
  </si>
  <si>
    <t>NO</t>
  </si>
  <si>
    <t>TYPE</t>
  </si>
  <si>
    <t>QUANTITY</t>
  </si>
  <si>
    <t>MERK</t>
  </si>
  <si>
    <t>Rush</t>
  </si>
  <si>
    <t>Honda</t>
  </si>
  <si>
    <t>Toyota</t>
  </si>
  <si>
    <t>Hyundai</t>
  </si>
  <si>
    <t>Daihatsu</t>
  </si>
  <si>
    <t>Fortuner</t>
  </si>
  <si>
    <t>Vios</t>
  </si>
  <si>
    <t>Raize</t>
  </si>
  <si>
    <t>Brio</t>
  </si>
  <si>
    <t>Civic</t>
  </si>
  <si>
    <t>Odyssey</t>
  </si>
  <si>
    <t>Jazz</t>
  </si>
  <si>
    <t>Creta</t>
  </si>
  <si>
    <t>Stargazer</t>
  </si>
  <si>
    <t>Tucson</t>
  </si>
  <si>
    <t>Sirion</t>
  </si>
  <si>
    <t>Sigra</t>
  </si>
  <si>
    <t>Terios</t>
  </si>
  <si>
    <t>Ayla</t>
  </si>
  <si>
    <t>Xenia</t>
  </si>
  <si>
    <t>SUM</t>
  </si>
  <si>
    <t>COUNT</t>
  </si>
  <si>
    <t>COUNTA</t>
  </si>
  <si>
    <t>AVERAGE</t>
  </si>
  <si>
    <t>SUMIF</t>
  </si>
  <si>
    <t>COUNTIF</t>
  </si>
  <si>
    <t>AVERAGEIF</t>
  </si>
  <si>
    <t>NILAI</t>
  </si>
  <si>
    <t>Ahmad</t>
  </si>
  <si>
    <t>Nanang</t>
  </si>
  <si>
    <t>Kiki</t>
  </si>
  <si>
    <t>Ridwan</t>
  </si>
  <si>
    <t>Dian</t>
  </si>
  <si>
    <t>Dharma</t>
  </si>
  <si>
    <t>Faisal</t>
  </si>
  <si>
    <t>Grade</t>
  </si>
  <si>
    <t>Ketentuan Grade</t>
  </si>
  <si>
    <t>A</t>
  </si>
  <si>
    <t>B</t>
  </si>
  <si>
    <t>C</t>
  </si>
  <si>
    <t>D</t>
  </si>
  <si>
    <t>&gt;=95</t>
  </si>
  <si>
    <t>&lt;95 sampai dengan 85</t>
  </si>
  <si>
    <t>&lt;85 sampai dengan 65</t>
  </si>
  <si>
    <t>&lt;65</t>
  </si>
  <si>
    <t>Ketentuan</t>
  </si>
  <si>
    <t>Lulus/Tidak</t>
  </si>
  <si>
    <t>Ketentuan Lulus</t>
  </si>
  <si>
    <t>Jika Nilai Lebih dari 60 maka "Lulus", jika kurang maka "Tidak Lulus"</t>
  </si>
  <si>
    <t>Data Validation</t>
  </si>
  <si>
    <t>- Pivot table</t>
  </si>
  <si>
    <t>-What If analysis</t>
  </si>
  <si>
    <t>Scenario Manager</t>
  </si>
  <si>
    <t>Perintah untuk menganalisa dengan beberapa kemungkinan perhitungan</t>
  </si>
  <si>
    <t>Budget Pembangunan</t>
  </si>
  <si>
    <t>Bahan Bangunan</t>
  </si>
  <si>
    <t>Biaya Design</t>
  </si>
  <si>
    <t>Upah tukang</t>
  </si>
  <si>
    <t>Luas Bangunan</t>
  </si>
  <si>
    <t>Total Budget</t>
  </si>
  <si>
    <t>M</t>
  </si>
  <si>
    <t>Vendor A</t>
  </si>
  <si>
    <t>Vendor B</t>
  </si>
  <si>
    <t>Vendor C</t>
  </si>
  <si>
    <t>* Buatlah Perbandingan dari setiap Vendor</t>
  </si>
  <si>
    <t>GoalSeek</t>
  </si>
  <si>
    <t>Untuk mencari nilai agar outpu atau hasilnya sesuai dengan yang di inginkan</t>
  </si>
  <si>
    <t>Quantity</t>
  </si>
  <si>
    <t>Harga satuan</t>
  </si>
  <si>
    <t>Total Penjualan</t>
  </si>
  <si>
    <t>Biaya Per product</t>
  </si>
  <si>
    <t>Total Biaya Product</t>
  </si>
  <si>
    <t>Keuntungan</t>
  </si>
  <si>
    <t>Biaya Gaji</t>
  </si>
  <si>
    <t>Data table</t>
  </si>
  <si>
    <t>Untuk mencari value dari beberapa kemungkinan</t>
  </si>
  <si>
    <t>Vendor</t>
  </si>
  <si>
    <t>Luas bangunan</t>
  </si>
  <si>
    <t>Buat Vlookup</t>
  </si>
  <si>
    <t>* Berapa biaya yang dibutuhkan dari setiap vendor jika luas bangunan 95, 100, 150</t>
  </si>
  <si>
    <t>* Berpakah unit yang harus di jual jika ingin mendapatkan keuntungan Rp.1.500.000</t>
  </si>
  <si>
    <t>Bulan</t>
  </si>
  <si>
    <t>Supplier</t>
  </si>
  <si>
    <t>Kecap</t>
  </si>
  <si>
    <t>Subur</t>
  </si>
  <si>
    <t>Sauce</t>
  </si>
  <si>
    <t>Bawang Merah</t>
  </si>
  <si>
    <t>Cabai</t>
  </si>
  <si>
    <t>Gula</t>
  </si>
  <si>
    <t>Beras</t>
  </si>
  <si>
    <t>Makmur</t>
  </si>
  <si>
    <t>Jaya</t>
  </si>
  <si>
    <t>Abadi</t>
  </si>
  <si>
    <t>Tahun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</si>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</sst>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21]dd\-mmm\-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1" xfId="0" quotePrefix="1" applyFont="1" applyBorder="1"/>
    <xf numFmtId="0" fontId="4" fillId="0" borderId="1" xfId="0" applyFont="1" applyBorder="1" applyAlignment="1">
      <alignment horizontal="center"/>
    </xf>
    <xf numFmtId="0" fontId="5" fillId="3" borderId="1" xfId="0" applyFont="1" applyFill="1" applyBorder="1"/>
    <xf numFmtId="49" fontId="4" fillId="0" borderId="1" xfId="0" applyNumberFormat="1" applyFont="1" applyBorder="1"/>
    <xf numFmtId="0" fontId="0" fillId="0" borderId="4" xfId="0" applyBorder="1"/>
    <xf numFmtId="0" fontId="5" fillId="3" borderId="5" xfId="0" applyFont="1" applyFill="1" applyBorder="1" applyAlignment="1">
      <alignment horizontal="center"/>
    </xf>
    <xf numFmtId="0" fontId="0" fillId="0" borderId="6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horizontal="right"/>
    </xf>
    <xf numFmtId="9" fontId="0" fillId="0" borderId="1" xfId="2" applyFont="1" applyBorder="1"/>
    <xf numFmtId="9" fontId="0" fillId="0" borderId="1" xfId="0" applyNumberFormat="1" applyBorder="1"/>
    <xf numFmtId="43" fontId="0" fillId="0" borderId="1" xfId="1" applyFont="1" applyBorder="1"/>
    <xf numFmtId="9" fontId="0" fillId="0" borderId="1" xfId="2" applyNumberFormat="1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4" borderId="0" xfId="0" applyFill="1"/>
    <xf numFmtId="0" fontId="0" fillId="4" borderId="0" xfId="0" applyFill="1" applyBorder="1"/>
    <xf numFmtId="0" fontId="0" fillId="0" borderId="1" xfId="0" applyFill="1" applyBorder="1"/>
    <xf numFmtId="0" fontId="0" fillId="4" borderId="0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11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43" fontId="0" fillId="0" borderId="2" xfId="0" applyNumberFormat="1" applyBorder="1"/>
    <xf numFmtId="43" fontId="0" fillId="0" borderId="0" xfId="1" applyFont="1" applyBorder="1"/>
    <xf numFmtId="43" fontId="0" fillId="0" borderId="6" xfId="1" applyFont="1" applyBorder="1"/>
    <xf numFmtId="43" fontId="0" fillId="0" borderId="9" xfId="1" applyFont="1" applyBorder="1"/>
    <xf numFmtId="43" fontId="0" fillId="0" borderId="10" xfId="1" applyFont="1" applyBorder="1"/>
    <xf numFmtId="43" fontId="0" fillId="2" borderId="1" xfId="1" applyFont="1" applyFill="1" applyBorder="1"/>
    <xf numFmtId="0" fontId="0" fillId="0" borderId="0" xfId="0" quotePrefix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Graph!$B$2:$B$2</c:f>
              <c:strCache>
                <c:ptCount val="1"/>
                <c:pt idx="0">
                  <c:v>Januari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Graph!$B$3:$B$9</c:f>
              <c:numCache>
                <c:formatCode>General</c:formatCode>
                <c:ptCount val="7"/>
                <c:pt idx="0">
                  <c:v>1200</c:v>
                </c:pt>
                <c:pt idx="1">
                  <c:v>1100</c:v>
                </c:pt>
                <c:pt idx="2">
                  <c:v>1200</c:v>
                </c:pt>
                <c:pt idx="3">
                  <c:v>1050</c:v>
                </c:pt>
                <c:pt idx="4">
                  <c:v>1220</c:v>
                </c:pt>
                <c:pt idx="5">
                  <c:v>1250</c:v>
                </c:pt>
                <c:pt idx="6">
                  <c:v>1230</c:v>
                </c:pt>
              </c:numCache>
            </c:numRef>
          </c:val>
        </c:ser>
        <c:ser>
          <c:idx val="1"/>
          <c:order val="1"/>
          <c:tx>
            <c:strRef>
              <c:f>Graph!$C$2:$C$2</c:f>
              <c:strCache>
                <c:ptCount val="1"/>
                <c:pt idx="0">
                  <c:v>Februari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Graph!$C$3:$C$9</c:f>
              <c:numCache>
                <c:formatCode>General</c:formatCode>
                <c:ptCount val="7"/>
                <c:pt idx="0">
                  <c:v>1300</c:v>
                </c:pt>
                <c:pt idx="1">
                  <c:v>1200</c:v>
                </c:pt>
                <c:pt idx="2">
                  <c:v>1350</c:v>
                </c:pt>
                <c:pt idx="3">
                  <c:v>1040</c:v>
                </c:pt>
                <c:pt idx="4">
                  <c:v>1250</c:v>
                </c:pt>
                <c:pt idx="5">
                  <c:v>1230</c:v>
                </c:pt>
                <c:pt idx="6">
                  <c:v>1540</c:v>
                </c:pt>
              </c:numCache>
            </c:numRef>
          </c:val>
        </c:ser>
        <c:ser>
          <c:idx val="2"/>
          <c:order val="2"/>
          <c:tx>
            <c:strRef>
              <c:f>Graph!$D$2:$D$2</c:f>
              <c:strCache>
                <c:ptCount val="1"/>
                <c:pt idx="0">
                  <c:v>Maret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Graph!$D$3:$D$9</c:f>
              <c:numCache>
                <c:formatCode>General</c:formatCode>
                <c:ptCount val="7"/>
                <c:pt idx="0">
                  <c:v>1350</c:v>
                </c:pt>
                <c:pt idx="1">
                  <c:v>1250</c:v>
                </c:pt>
                <c:pt idx="2">
                  <c:v>1500</c:v>
                </c:pt>
                <c:pt idx="3">
                  <c:v>1200</c:v>
                </c:pt>
                <c:pt idx="4">
                  <c:v>1150</c:v>
                </c:pt>
                <c:pt idx="5">
                  <c:v>1230</c:v>
                </c:pt>
                <c:pt idx="6">
                  <c:v>1350</c:v>
                </c:pt>
              </c:numCache>
            </c:numRef>
          </c:val>
        </c:ser>
        <c:ser>
          <c:idx val="3"/>
          <c:order val="3"/>
          <c:tx>
            <c:strRef>
              <c:f>Graph!$E$2:$E$2</c:f>
              <c:strCache>
                <c:ptCount val="1"/>
                <c:pt idx="0">
                  <c:v>April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Graph!$E$3:$E$9</c:f>
              <c:numCache>
                <c:formatCode>General</c:formatCode>
                <c:ptCount val="7"/>
                <c:pt idx="0">
                  <c:v>1400</c:v>
                </c:pt>
                <c:pt idx="1">
                  <c:v>1560</c:v>
                </c:pt>
                <c:pt idx="2">
                  <c:v>1250</c:v>
                </c:pt>
                <c:pt idx="3">
                  <c:v>1350</c:v>
                </c:pt>
                <c:pt idx="4">
                  <c:v>1460</c:v>
                </c:pt>
                <c:pt idx="5">
                  <c:v>1250</c:v>
                </c:pt>
                <c:pt idx="6">
                  <c:v>1150</c:v>
                </c:pt>
              </c:numCache>
            </c:numRef>
          </c:val>
        </c:ser>
        <c:ser>
          <c:idx val="4"/>
          <c:order val="4"/>
          <c:tx>
            <c:strRef>
              <c:f>Graph!$F$2:$F$2</c:f>
              <c:strCache>
                <c:ptCount val="1"/>
                <c:pt idx="0">
                  <c:v>Mei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Graph!$F$3:$F$9</c:f>
              <c:numCache>
                <c:formatCode>General</c:formatCode>
                <c:ptCount val="7"/>
                <c:pt idx="0">
                  <c:v>1250</c:v>
                </c:pt>
                <c:pt idx="1">
                  <c:v>1540</c:v>
                </c:pt>
                <c:pt idx="2">
                  <c:v>1250</c:v>
                </c:pt>
                <c:pt idx="3">
                  <c:v>1350</c:v>
                </c:pt>
                <c:pt idx="4">
                  <c:v>1150</c:v>
                </c:pt>
                <c:pt idx="5">
                  <c:v>1250</c:v>
                </c:pt>
                <c:pt idx="6">
                  <c:v>1150</c:v>
                </c:pt>
              </c:numCache>
            </c:numRef>
          </c:val>
        </c:ser>
        <c:ser>
          <c:idx val="5"/>
          <c:order val="5"/>
          <c:tx>
            <c:strRef>
              <c:f>Graph!$G$2:$G$2</c:f>
              <c:strCache>
                <c:ptCount val="1"/>
                <c:pt idx="0">
                  <c:v>Juni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Graph!$G$3:$G$9</c:f>
              <c:numCache>
                <c:formatCode>General</c:formatCode>
                <c:ptCount val="7"/>
                <c:pt idx="0">
                  <c:v>1350</c:v>
                </c:pt>
                <c:pt idx="1">
                  <c:v>1240</c:v>
                </c:pt>
                <c:pt idx="2">
                  <c:v>1460</c:v>
                </c:pt>
                <c:pt idx="3">
                  <c:v>1490</c:v>
                </c:pt>
                <c:pt idx="4">
                  <c:v>1485</c:v>
                </c:pt>
                <c:pt idx="5">
                  <c:v>1465</c:v>
                </c:pt>
                <c:pt idx="6">
                  <c:v>1352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77555296"/>
        <c:axId val="1077559648"/>
      </c:barChart>
      <c:catAx>
        <c:axId val="107755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77559648"/>
        <c:crosses val="autoZero"/>
        <c:auto val="1"/>
        <c:lblAlgn val="ctr"/>
        <c:lblOffset val="100"/>
        <c:noMultiLvlLbl val="0"/>
      </c:catAx>
      <c:valAx>
        <c:axId val="107755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7755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Graph!$B$2:$B$2</c:f>
              <c:strCache>
                <c:ptCount val="1"/>
                <c:pt idx="0">
                  <c:v>Januari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Graph!$B$3:$B$9</c:f>
              <c:numCache>
                <c:formatCode>General</c:formatCode>
                <c:ptCount val="7"/>
                <c:pt idx="0">
                  <c:v>1200</c:v>
                </c:pt>
                <c:pt idx="1">
                  <c:v>1100</c:v>
                </c:pt>
                <c:pt idx="2">
                  <c:v>1200</c:v>
                </c:pt>
                <c:pt idx="3">
                  <c:v>1050</c:v>
                </c:pt>
                <c:pt idx="4">
                  <c:v>1220</c:v>
                </c:pt>
                <c:pt idx="5">
                  <c:v>1250</c:v>
                </c:pt>
                <c:pt idx="6">
                  <c:v>1230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Graph!$C$2:$C$2</c:f>
              <c:strCache>
                <c:ptCount val="1"/>
                <c:pt idx="0">
                  <c:v>Februari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Graph!$C$3:$C$9</c:f>
              <c:numCache>
                <c:formatCode>General</c:formatCode>
                <c:ptCount val="7"/>
                <c:pt idx="0">
                  <c:v>1300</c:v>
                </c:pt>
                <c:pt idx="1">
                  <c:v>1200</c:v>
                </c:pt>
                <c:pt idx="2">
                  <c:v>1350</c:v>
                </c:pt>
                <c:pt idx="3">
                  <c:v>1040</c:v>
                </c:pt>
                <c:pt idx="4">
                  <c:v>1250</c:v>
                </c:pt>
                <c:pt idx="5">
                  <c:v>1230</c:v>
                </c:pt>
                <c:pt idx="6">
                  <c:v>1540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Graph!$D$2:$D$2</c:f>
              <c:strCache>
                <c:ptCount val="1"/>
                <c:pt idx="0">
                  <c:v>Maret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Graph!$D$3:$D$9</c:f>
              <c:numCache>
                <c:formatCode>General</c:formatCode>
                <c:ptCount val="7"/>
                <c:pt idx="0">
                  <c:v>1350</c:v>
                </c:pt>
                <c:pt idx="1">
                  <c:v>1250</c:v>
                </c:pt>
                <c:pt idx="2">
                  <c:v>1500</c:v>
                </c:pt>
                <c:pt idx="3">
                  <c:v>1200</c:v>
                </c:pt>
                <c:pt idx="4">
                  <c:v>1150</c:v>
                </c:pt>
                <c:pt idx="5">
                  <c:v>1230</c:v>
                </c:pt>
                <c:pt idx="6">
                  <c:v>1350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Graph!$E$2:$E$2</c:f>
              <c:strCache>
                <c:ptCount val="1"/>
                <c:pt idx="0">
                  <c:v>April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Graph!$E$3:$E$9</c:f>
              <c:numCache>
                <c:formatCode>General</c:formatCode>
                <c:ptCount val="7"/>
                <c:pt idx="0">
                  <c:v>1400</c:v>
                </c:pt>
                <c:pt idx="1">
                  <c:v>1560</c:v>
                </c:pt>
                <c:pt idx="2">
                  <c:v>1250</c:v>
                </c:pt>
                <c:pt idx="3">
                  <c:v>1350</c:v>
                </c:pt>
                <c:pt idx="4">
                  <c:v>1460</c:v>
                </c:pt>
                <c:pt idx="5">
                  <c:v>1250</c:v>
                </c:pt>
                <c:pt idx="6">
                  <c:v>1150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Graph!$F$2:$F$2</c:f>
              <c:strCache>
                <c:ptCount val="1"/>
                <c:pt idx="0">
                  <c:v>Mei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Graph!$F$3:$F$9</c:f>
              <c:numCache>
                <c:formatCode>General</c:formatCode>
                <c:ptCount val="7"/>
                <c:pt idx="0">
                  <c:v>1250</c:v>
                </c:pt>
                <c:pt idx="1">
                  <c:v>1540</c:v>
                </c:pt>
                <c:pt idx="2">
                  <c:v>1250</c:v>
                </c:pt>
                <c:pt idx="3">
                  <c:v>1350</c:v>
                </c:pt>
                <c:pt idx="4">
                  <c:v>1150</c:v>
                </c:pt>
                <c:pt idx="5">
                  <c:v>1250</c:v>
                </c:pt>
                <c:pt idx="6">
                  <c:v>1150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Graph!$G$2:$G$2</c:f>
              <c:strCache>
                <c:ptCount val="1"/>
                <c:pt idx="0">
                  <c:v>Juni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Graph!$G$3:$G$9</c:f>
              <c:numCache>
                <c:formatCode>General</c:formatCode>
                <c:ptCount val="7"/>
                <c:pt idx="0">
                  <c:v>1350</c:v>
                </c:pt>
                <c:pt idx="1">
                  <c:v>1240</c:v>
                </c:pt>
                <c:pt idx="2">
                  <c:v>1460</c:v>
                </c:pt>
                <c:pt idx="3">
                  <c:v>1490</c:v>
                </c:pt>
                <c:pt idx="4">
                  <c:v>1485</c:v>
                </c:pt>
                <c:pt idx="5">
                  <c:v>1465</c:v>
                </c:pt>
                <c:pt idx="6">
                  <c:v>1352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549312"/>
        <c:axId val="1077549856"/>
      </c:lineChart>
      <c:catAx>
        <c:axId val="107754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77549856"/>
        <c:crosses val="autoZero"/>
        <c:auto val="1"/>
        <c:lblAlgn val="ctr"/>
        <c:lblOffset val="100"/>
        <c:noMultiLvlLbl val="0"/>
      </c:catAx>
      <c:valAx>
        <c:axId val="107754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7754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Graph!$B$13</c:f>
              <c:strCache>
                <c:ptCount val="1"/>
                <c:pt idx="0">
                  <c:v>Januari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1.3472659667541558E-2"/>
                  <c:y val="4.9281860600758239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8498468941382327E-3"/>
                  <c:y val="-5.762831729367162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5974518810148731E-2"/>
                  <c:y val="-7.287510936132983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4.2708880139982502E-2"/>
                  <c:y val="-6.753900554097404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1357939632545931E-2"/>
                  <c:y val="-4.324219889180518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1.7544400699912512E-2"/>
                  <c:y val="-1.627150772820064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Graph!$A$14:$A$20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Graph!$B$14:$B$20</c:f>
              <c:numCache>
                <c:formatCode>0%</c:formatCode>
                <c:ptCount val="7"/>
                <c:pt idx="0">
                  <c:v>0.14545454545454545</c:v>
                </c:pt>
                <c:pt idx="1">
                  <c:v>0.13333333333333333</c:v>
                </c:pt>
                <c:pt idx="2">
                  <c:v>0.14545454545454545</c:v>
                </c:pt>
                <c:pt idx="3">
                  <c:v>0.12727272727272726</c:v>
                </c:pt>
                <c:pt idx="4">
                  <c:v>0.14787878787878789</c:v>
                </c:pt>
                <c:pt idx="5">
                  <c:v>0.15151515151515152</c:v>
                </c:pt>
                <c:pt idx="6">
                  <c:v>0.14909090909090908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548640</xdr:colOff>
      <xdr:row>12</xdr:row>
      <xdr:rowOff>129540</xdr:rowOff>
    </xdr:from>
    <xdr:to>
      <xdr:col>17</xdr:col>
      <xdr:colOff>60960</xdr:colOff>
      <xdr:row>34</xdr:row>
      <xdr:rowOff>76200</xdr:rowOff>
    </xdr:to>
    <xdr:sp macro="" textlink="">
      <xdr:nvSpPr>
        <xdr:cNvPr id="4" name="Rectangle 3"/>
        <xdr:cNvSpPr/>
      </xdr:nvSpPr>
      <xdr:spPr>
        <a:xfrm>
          <a:off x="7482840" y="2324100"/>
          <a:ext cx="7048500" cy="4008120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259080</xdr:colOff>
      <xdr:row>2</xdr:row>
      <xdr:rowOff>12349</xdr:rowOff>
    </xdr:from>
    <xdr:to>
      <xdr:col>19</xdr:col>
      <xdr:colOff>389405</xdr:colOff>
      <xdr:row>25</xdr:row>
      <xdr:rowOff>94605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100" y="378109"/>
          <a:ext cx="7445525" cy="42884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322728</xdr:colOff>
      <xdr:row>0</xdr:row>
      <xdr:rowOff>156883</xdr:rowOff>
    </xdr:from>
    <xdr:to>
      <xdr:col>15</xdr:col>
      <xdr:colOff>466163</xdr:colOff>
      <xdr:row>18</xdr:row>
      <xdr:rowOff>17930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80682</xdr:colOff>
      <xdr:row>0</xdr:row>
      <xdr:rowOff>129988</xdr:rowOff>
    </xdr:from>
    <xdr:to>
      <xdr:col>24</xdr:col>
      <xdr:colOff>358588</xdr:colOff>
      <xdr:row>18</xdr:row>
      <xdr:rowOff>80682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562213</xdr:colOff>
      <xdr:row>21</xdr:row>
      <xdr:rowOff>26255</xdr:rowOff>
    </xdr:from>
    <xdr:to>
      <xdr:col>16</xdr:col>
      <xdr:colOff>500742</xdr:colOff>
      <xdr:row>39</xdr:row>
      <xdr:rowOff>54428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>
      <selection activeCell="C13" sqref="C13"/>
    </sheetView>
  </sheetViews>
  <sheetFormatPr defaultRowHeight="14.4" x14ac:dyDescent="0.3"/>
  <cols>
    <col min="2" max="2" width="21.33203125" bestFit="1" customWidth="1"/>
    <col min="3" max="3" width="90.21875" bestFit="1" customWidth="1"/>
    <col min="11" max="11" width="8.88671875" style="3"/>
  </cols>
  <sheetData>
    <row r="2" spans="2:3" x14ac:dyDescent="0.3">
      <c r="B2" s="1" t="s">
        <v>0</v>
      </c>
      <c r="C2" s="1" t="s">
        <v>5</v>
      </c>
    </row>
    <row r="3" spans="2:3" x14ac:dyDescent="0.3">
      <c r="B3" t="s">
        <v>1</v>
      </c>
      <c r="C3" s="2" t="s">
        <v>31</v>
      </c>
    </row>
    <row r="4" spans="2:3" x14ac:dyDescent="0.3">
      <c r="B4" t="s">
        <v>2</v>
      </c>
      <c r="C4" s="2" t="s">
        <v>6</v>
      </c>
    </row>
    <row r="5" spans="2:3" x14ac:dyDescent="0.3">
      <c r="C5" s="2" t="s">
        <v>35</v>
      </c>
    </row>
    <row r="6" spans="2:3" x14ac:dyDescent="0.3">
      <c r="C6" s="2" t="s">
        <v>32</v>
      </c>
    </row>
    <row r="7" spans="2:3" x14ac:dyDescent="0.3">
      <c r="C7" s="2" t="s">
        <v>33</v>
      </c>
    </row>
    <row r="8" spans="2:3" x14ac:dyDescent="0.3">
      <c r="C8" s="2" t="s">
        <v>34</v>
      </c>
    </row>
    <row r="9" spans="2:3" x14ac:dyDescent="0.3">
      <c r="C9" s="2" t="s">
        <v>36</v>
      </c>
    </row>
    <row r="10" spans="2:3" x14ac:dyDescent="0.3">
      <c r="C10" s="2" t="s">
        <v>37</v>
      </c>
    </row>
    <row r="11" spans="2:3" x14ac:dyDescent="0.3">
      <c r="C11" s="2" t="s">
        <v>38</v>
      </c>
    </row>
    <row r="12" spans="2:3" x14ac:dyDescent="0.3">
      <c r="C12" s="54" t="s">
        <v>7</v>
      </c>
    </row>
    <row r="13" spans="2:3" x14ac:dyDescent="0.3">
      <c r="B13" t="s">
        <v>3</v>
      </c>
      <c r="C13" s="2" t="s">
        <v>39</v>
      </c>
    </row>
    <row r="14" spans="2:3" x14ac:dyDescent="0.3">
      <c r="C14" s="2" t="s">
        <v>40</v>
      </c>
    </row>
    <row r="15" spans="2:3" x14ac:dyDescent="0.3">
      <c r="C15" s="2" t="s">
        <v>41</v>
      </c>
    </row>
    <row r="16" spans="2:3" x14ac:dyDescent="0.3">
      <c r="B16" t="s">
        <v>57</v>
      </c>
      <c r="C16" s="2" t="s">
        <v>113</v>
      </c>
    </row>
    <row r="17" spans="2:7" x14ac:dyDescent="0.3">
      <c r="B17" t="s">
        <v>4</v>
      </c>
      <c r="C17" s="2" t="s">
        <v>168</v>
      </c>
    </row>
    <row r="18" spans="2:7" x14ac:dyDescent="0.3">
      <c r="C18" s="2" t="s">
        <v>169</v>
      </c>
    </row>
    <row r="23" spans="2:7" x14ac:dyDescent="0.3">
      <c r="G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3:Q35"/>
  <sheetViews>
    <sheetView showGridLines="0" topLeftCell="A16" zoomScaleNormal="100" workbookViewId="0">
      <selection activeCell="M24" sqref="M24"/>
    </sheetView>
  </sheetViews>
  <sheetFormatPr defaultRowHeight="14.4" x14ac:dyDescent="0.3"/>
  <cols>
    <col min="1" max="1" width="4" bestFit="1" customWidth="1"/>
    <col min="2" max="4" width="16.33203125" customWidth="1"/>
    <col min="5" max="5" width="19.109375" customWidth="1"/>
    <col min="6" max="6" width="11.21875" customWidth="1"/>
    <col min="10" max="10" width="4" style="4" bestFit="1" customWidth="1"/>
    <col min="11" max="11" width="19.109375" customWidth="1"/>
    <col min="13" max="14" width="13.44140625" customWidth="1"/>
    <col min="15" max="15" width="20.109375" customWidth="1"/>
    <col min="16" max="16" width="13.109375" bestFit="1" customWidth="1"/>
  </cols>
  <sheetData>
    <row r="13" spans="10:17" ht="15" thickBot="1" x14ac:dyDescent="0.35"/>
    <row r="14" spans="10:17" ht="16.2" thickTop="1" x14ac:dyDescent="0.3">
      <c r="J14" s="29" t="s">
        <v>14</v>
      </c>
      <c r="K14" s="30"/>
      <c r="L14" s="30"/>
      <c r="M14" s="30"/>
      <c r="N14" s="30"/>
      <c r="O14" s="30"/>
      <c r="P14" s="30"/>
      <c r="Q14" s="11"/>
    </row>
    <row r="15" spans="10:17" x14ac:dyDescent="0.3">
      <c r="J15" s="12" t="s">
        <v>8</v>
      </c>
      <c r="K15" s="9" t="s">
        <v>9</v>
      </c>
      <c r="L15" s="9" t="s">
        <v>13</v>
      </c>
      <c r="M15" s="9" t="s">
        <v>16</v>
      </c>
      <c r="N15" s="9" t="s">
        <v>10</v>
      </c>
      <c r="O15" s="9" t="s">
        <v>11</v>
      </c>
      <c r="P15" s="9" t="s">
        <v>12</v>
      </c>
      <c r="Q15" s="13"/>
    </row>
    <row r="16" spans="10:17" x14ac:dyDescent="0.3">
      <c r="J16" s="14">
        <v>1</v>
      </c>
      <c r="K16" s="5" t="s">
        <v>15</v>
      </c>
      <c r="L16" s="8">
        <v>125638</v>
      </c>
      <c r="M16" s="5" t="s">
        <v>17</v>
      </c>
      <c r="N16" s="6">
        <v>37148</v>
      </c>
      <c r="O16" s="5" t="s">
        <v>21</v>
      </c>
      <c r="P16" s="7" t="s">
        <v>22</v>
      </c>
      <c r="Q16" s="13"/>
    </row>
    <row r="17" spans="10:17" x14ac:dyDescent="0.3">
      <c r="J17" s="14">
        <v>2</v>
      </c>
      <c r="K17" s="5"/>
      <c r="L17" s="5"/>
      <c r="M17" s="5" t="s">
        <v>18</v>
      </c>
      <c r="N17" s="6">
        <v>37026</v>
      </c>
      <c r="O17" s="5"/>
      <c r="P17" s="10" t="s">
        <v>27</v>
      </c>
      <c r="Q17" s="13"/>
    </row>
    <row r="18" spans="10:17" x14ac:dyDescent="0.3">
      <c r="J18" s="14">
        <v>3</v>
      </c>
      <c r="K18" s="5"/>
      <c r="L18" s="5"/>
      <c r="M18" s="5" t="s">
        <v>19</v>
      </c>
      <c r="N18" s="5"/>
      <c r="O18" s="5"/>
      <c r="P18" s="5"/>
      <c r="Q18" s="13"/>
    </row>
    <row r="19" spans="10:17" x14ac:dyDescent="0.3">
      <c r="J19" s="14">
        <v>4</v>
      </c>
      <c r="K19" s="5"/>
      <c r="L19" s="5"/>
      <c r="M19" s="5" t="s">
        <v>20</v>
      </c>
      <c r="N19" s="5"/>
      <c r="O19" s="5"/>
      <c r="P19" s="5"/>
      <c r="Q19" s="13"/>
    </row>
    <row r="20" spans="10:17" x14ac:dyDescent="0.3">
      <c r="J20" s="14">
        <v>5</v>
      </c>
      <c r="K20" s="5"/>
      <c r="L20" s="5"/>
      <c r="M20" s="5"/>
      <c r="N20" s="5"/>
      <c r="O20" s="5"/>
      <c r="P20" s="5"/>
      <c r="Q20" s="13"/>
    </row>
    <row r="21" spans="10:17" x14ac:dyDescent="0.3">
      <c r="J21" s="14">
        <v>6</v>
      </c>
      <c r="K21" s="5"/>
      <c r="L21" s="5"/>
      <c r="M21" s="5"/>
      <c r="N21" s="5"/>
      <c r="O21" s="5"/>
      <c r="P21" s="5"/>
      <c r="Q21" s="13"/>
    </row>
    <row r="22" spans="10:17" x14ac:dyDescent="0.3">
      <c r="J22" s="14">
        <v>7</v>
      </c>
      <c r="K22" s="5"/>
      <c r="L22" s="5"/>
      <c r="M22" s="5"/>
      <c r="N22" s="5"/>
      <c r="O22" s="5"/>
      <c r="P22" s="5"/>
      <c r="Q22" s="13"/>
    </row>
    <row r="23" spans="10:17" x14ac:dyDescent="0.3">
      <c r="J23" s="14">
        <v>8</v>
      </c>
      <c r="K23" s="5"/>
      <c r="L23" s="5"/>
      <c r="M23" s="5"/>
      <c r="N23" s="5"/>
      <c r="O23" s="5"/>
      <c r="P23" s="5"/>
      <c r="Q23" s="13"/>
    </row>
    <row r="24" spans="10:17" x14ac:dyDescent="0.3">
      <c r="J24" s="14">
        <v>9</v>
      </c>
      <c r="K24" s="5"/>
      <c r="L24" s="5"/>
      <c r="M24" s="5"/>
      <c r="N24" s="5"/>
      <c r="O24" s="5"/>
      <c r="P24" s="5"/>
      <c r="Q24" s="13"/>
    </row>
    <row r="25" spans="10:17" x14ac:dyDescent="0.3">
      <c r="J25" s="14">
        <v>10</v>
      </c>
      <c r="K25" s="5"/>
      <c r="L25" s="5"/>
      <c r="M25" s="5"/>
      <c r="N25" s="5"/>
      <c r="O25" s="5"/>
      <c r="P25" s="5"/>
      <c r="Q25" s="13"/>
    </row>
    <row r="26" spans="10:17" x14ac:dyDescent="0.3">
      <c r="J26" s="15"/>
      <c r="K26" s="16"/>
      <c r="L26" s="16"/>
      <c r="M26" s="16"/>
      <c r="N26" s="16"/>
      <c r="O26" s="16"/>
      <c r="P26" s="16"/>
      <c r="Q26" s="13"/>
    </row>
    <row r="27" spans="10:17" x14ac:dyDescent="0.3">
      <c r="J27" s="15"/>
      <c r="K27" s="16" t="s">
        <v>29</v>
      </c>
      <c r="L27" s="16"/>
      <c r="M27" s="16"/>
      <c r="N27" s="16"/>
      <c r="O27" s="16"/>
      <c r="P27" s="16"/>
      <c r="Q27" s="13"/>
    </row>
    <row r="28" spans="10:17" x14ac:dyDescent="0.3">
      <c r="J28" s="15"/>
      <c r="K28" s="16" t="s">
        <v>23</v>
      </c>
      <c r="L28" s="16"/>
      <c r="M28" s="16"/>
      <c r="N28" s="16"/>
      <c r="O28" s="16"/>
      <c r="P28" s="16"/>
      <c r="Q28" s="13"/>
    </row>
    <row r="29" spans="10:17" x14ac:dyDescent="0.3">
      <c r="J29" s="15"/>
      <c r="K29" s="16" t="s">
        <v>24</v>
      </c>
      <c r="L29" s="16"/>
      <c r="M29" s="16"/>
      <c r="N29" s="16"/>
      <c r="O29" s="16"/>
      <c r="P29" s="16"/>
      <c r="Q29" s="13"/>
    </row>
    <row r="30" spans="10:17" x14ac:dyDescent="0.3">
      <c r="J30" s="15"/>
      <c r="K30" s="16" t="s">
        <v>25</v>
      </c>
      <c r="L30" s="16"/>
      <c r="M30" s="16"/>
      <c r="N30" s="16"/>
      <c r="O30" s="16"/>
      <c r="P30" s="16"/>
      <c r="Q30" s="13"/>
    </row>
    <row r="31" spans="10:17" x14ac:dyDescent="0.3">
      <c r="J31" s="15"/>
      <c r="K31" s="16" t="s">
        <v>26</v>
      </c>
      <c r="L31" s="16"/>
      <c r="M31" s="16"/>
      <c r="N31" s="16"/>
      <c r="O31" s="16"/>
      <c r="P31" s="16"/>
      <c r="Q31" s="13"/>
    </row>
    <row r="32" spans="10:17" x14ac:dyDescent="0.3">
      <c r="J32" s="15"/>
      <c r="K32" s="16" t="s">
        <v>28</v>
      </c>
      <c r="L32" s="16"/>
      <c r="M32" s="16"/>
      <c r="N32" s="16"/>
      <c r="O32" s="16"/>
      <c r="P32" s="16"/>
      <c r="Q32" s="13"/>
    </row>
    <row r="33" spans="10:17" x14ac:dyDescent="0.3">
      <c r="J33" s="15"/>
      <c r="K33" s="20" t="s">
        <v>30</v>
      </c>
      <c r="L33" s="16"/>
      <c r="M33" s="16"/>
      <c r="N33" s="16"/>
      <c r="O33" s="16"/>
      <c r="P33" s="16"/>
      <c r="Q33" s="13"/>
    </row>
    <row r="34" spans="10:17" ht="15" thickBot="1" x14ac:dyDescent="0.35">
      <c r="J34" s="17"/>
      <c r="K34" s="18"/>
      <c r="L34" s="18"/>
      <c r="M34" s="18"/>
      <c r="N34" s="18"/>
      <c r="O34" s="18"/>
      <c r="P34" s="18"/>
      <c r="Q34" s="19"/>
    </row>
    <row r="35" spans="10:17" ht="15" thickTop="1" x14ac:dyDescent="0.3"/>
  </sheetData>
  <mergeCells count="1">
    <mergeCell ref="J14:P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9" sqref="E29"/>
    </sheetView>
  </sheetViews>
  <sheetFormatPr defaultRowHeight="14.4" x14ac:dyDescent="0.3"/>
  <cols>
    <col min="1" max="1" width="4" bestFit="1" customWidth="1"/>
    <col min="2" max="6" width="15.6640625" customWidth="1"/>
  </cols>
  <sheetData>
    <row r="1" spans="1:6" x14ac:dyDescent="0.3">
      <c r="A1" s="31" t="s">
        <v>14</v>
      </c>
      <c r="B1" s="31"/>
      <c r="C1" s="31"/>
      <c r="D1" s="31"/>
      <c r="E1" s="31"/>
      <c r="F1" s="31"/>
    </row>
    <row r="2" spans="1:6" x14ac:dyDescent="0.3">
      <c r="A2" s="5" t="s">
        <v>8</v>
      </c>
      <c r="B2" s="5" t="s">
        <v>9</v>
      </c>
      <c r="C2" s="5" t="s">
        <v>13</v>
      </c>
      <c r="D2" s="5" t="s">
        <v>10</v>
      </c>
      <c r="E2" s="5" t="s">
        <v>11</v>
      </c>
      <c r="F2" s="5" t="s">
        <v>12</v>
      </c>
    </row>
    <row r="3" spans="1:6" x14ac:dyDescent="0.3">
      <c r="A3" s="5">
        <v>1</v>
      </c>
      <c r="B3" s="5"/>
      <c r="C3" s="5"/>
      <c r="D3" s="5"/>
      <c r="E3" s="5"/>
      <c r="F3" s="5"/>
    </row>
    <row r="4" spans="1:6" x14ac:dyDescent="0.3">
      <c r="A4" s="5">
        <v>2</v>
      </c>
      <c r="B4" s="5"/>
      <c r="C4" s="5"/>
      <c r="D4" s="5"/>
      <c r="E4" s="5"/>
      <c r="F4" s="5"/>
    </row>
    <row r="5" spans="1:6" x14ac:dyDescent="0.3">
      <c r="A5" s="5">
        <v>3</v>
      </c>
      <c r="B5" s="5"/>
      <c r="C5" s="5"/>
      <c r="D5" s="5"/>
      <c r="E5" s="5"/>
      <c r="F5" s="5"/>
    </row>
    <row r="6" spans="1:6" x14ac:dyDescent="0.3">
      <c r="A6" s="5">
        <v>4</v>
      </c>
      <c r="B6" s="5"/>
      <c r="C6" s="5"/>
      <c r="D6" s="5"/>
      <c r="E6" s="5"/>
      <c r="F6" s="5"/>
    </row>
    <row r="7" spans="1:6" x14ac:dyDescent="0.3">
      <c r="A7" s="5">
        <v>5</v>
      </c>
      <c r="B7" s="5"/>
      <c r="C7" s="5"/>
      <c r="D7" s="5"/>
      <c r="E7" s="5"/>
      <c r="F7" s="5"/>
    </row>
    <row r="8" spans="1:6" x14ac:dyDescent="0.3">
      <c r="A8" s="5">
        <v>6</v>
      </c>
      <c r="B8" s="5"/>
      <c r="C8" s="5"/>
      <c r="D8" s="5"/>
      <c r="E8" s="5"/>
      <c r="F8" s="5"/>
    </row>
    <row r="9" spans="1:6" x14ac:dyDescent="0.3">
      <c r="A9" s="5">
        <v>7</v>
      </c>
      <c r="B9" s="5"/>
      <c r="C9" s="5"/>
      <c r="D9" s="5"/>
      <c r="E9" s="5"/>
      <c r="F9" s="5"/>
    </row>
    <row r="10" spans="1:6" x14ac:dyDescent="0.3">
      <c r="A10" s="5">
        <v>8</v>
      </c>
      <c r="B10" s="5"/>
      <c r="C10" s="5"/>
      <c r="D10" s="5"/>
      <c r="E10" s="5"/>
      <c r="F10" s="5"/>
    </row>
    <row r="11" spans="1:6" x14ac:dyDescent="0.3">
      <c r="A11" s="5">
        <v>9</v>
      </c>
      <c r="B11" s="5"/>
      <c r="C11" s="5"/>
      <c r="D11" s="5"/>
      <c r="E11" s="5"/>
      <c r="F11" s="5"/>
    </row>
    <row r="12" spans="1:6" x14ac:dyDescent="0.3">
      <c r="A12" s="5">
        <v>10</v>
      </c>
      <c r="B12" s="5"/>
      <c r="C12" s="5"/>
      <c r="D12" s="5"/>
      <c r="E12" s="5"/>
      <c r="F12" s="5"/>
    </row>
  </sheetData>
  <mergeCells count="1">
    <mergeCell ref="A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zoomScaleNormal="100" workbookViewId="0">
      <selection activeCell="D23" sqref="D23"/>
    </sheetView>
  </sheetViews>
  <sheetFormatPr defaultRowHeight="14.4" x14ac:dyDescent="0.3"/>
  <cols>
    <col min="1" max="1" width="17.5546875" customWidth="1"/>
  </cols>
  <sheetData>
    <row r="2" spans="1:7" x14ac:dyDescent="0.3">
      <c r="A2" s="23" t="s">
        <v>42</v>
      </c>
      <c r="B2" s="22" t="s">
        <v>43</v>
      </c>
      <c r="C2" s="22" t="s">
        <v>44</v>
      </c>
      <c r="D2" s="22" t="s">
        <v>45</v>
      </c>
      <c r="E2" s="22" t="s">
        <v>53</v>
      </c>
      <c r="F2" s="22" t="s">
        <v>54</v>
      </c>
      <c r="G2" s="22" t="s">
        <v>55</v>
      </c>
    </row>
    <row r="3" spans="1:7" x14ac:dyDescent="0.3">
      <c r="A3" s="21" t="s">
        <v>46</v>
      </c>
      <c r="B3" s="21">
        <v>1200</v>
      </c>
      <c r="C3" s="21">
        <v>1300</v>
      </c>
      <c r="D3" s="21">
        <v>1350</v>
      </c>
      <c r="E3" s="21">
        <v>1400</v>
      </c>
      <c r="F3" s="21">
        <v>1250</v>
      </c>
      <c r="G3" s="21">
        <v>1350</v>
      </c>
    </row>
    <row r="4" spans="1:7" x14ac:dyDescent="0.3">
      <c r="A4" s="21" t="s">
        <v>47</v>
      </c>
      <c r="B4" s="21">
        <v>1100</v>
      </c>
      <c r="C4" s="21">
        <v>1200</v>
      </c>
      <c r="D4" s="21">
        <v>1250</v>
      </c>
      <c r="E4" s="21">
        <v>1560</v>
      </c>
      <c r="F4" s="21">
        <v>1540</v>
      </c>
      <c r="G4" s="21">
        <v>1240</v>
      </c>
    </row>
    <row r="5" spans="1:7" x14ac:dyDescent="0.3">
      <c r="A5" s="21" t="s">
        <v>48</v>
      </c>
      <c r="B5" s="21">
        <v>1200</v>
      </c>
      <c r="C5" s="21">
        <v>1350</v>
      </c>
      <c r="D5" s="21">
        <v>1500</v>
      </c>
      <c r="E5" s="21">
        <v>1250</v>
      </c>
      <c r="F5" s="21">
        <v>1250</v>
      </c>
      <c r="G5" s="21">
        <v>1460</v>
      </c>
    </row>
    <row r="6" spans="1:7" x14ac:dyDescent="0.3">
      <c r="A6" s="21" t="s">
        <v>49</v>
      </c>
      <c r="B6" s="21">
        <v>1050</v>
      </c>
      <c r="C6" s="21">
        <v>1040</v>
      </c>
      <c r="D6" s="21">
        <v>1200</v>
      </c>
      <c r="E6" s="21">
        <v>1350</v>
      </c>
      <c r="F6" s="21">
        <v>1350</v>
      </c>
      <c r="G6" s="21">
        <v>1490</v>
      </c>
    </row>
    <row r="7" spans="1:7" x14ac:dyDescent="0.3">
      <c r="A7" s="21" t="s">
        <v>50</v>
      </c>
      <c r="B7" s="21">
        <v>1220</v>
      </c>
      <c r="C7" s="21">
        <v>1250</v>
      </c>
      <c r="D7" s="21">
        <v>1150</v>
      </c>
      <c r="E7" s="21">
        <v>1460</v>
      </c>
      <c r="F7" s="21">
        <v>1150</v>
      </c>
      <c r="G7" s="21">
        <v>1485</v>
      </c>
    </row>
    <row r="8" spans="1:7" x14ac:dyDescent="0.3">
      <c r="A8" s="21" t="s">
        <v>51</v>
      </c>
      <c r="B8" s="21">
        <v>1250</v>
      </c>
      <c r="C8" s="21">
        <v>1230</v>
      </c>
      <c r="D8" s="21">
        <v>1230</v>
      </c>
      <c r="E8" s="21">
        <v>1250</v>
      </c>
      <c r="F8" s="21">
        <v>1250</v>
      </c>
      <c r="G8" s="21">
        <v>1465</v>
      </c>
    </row>
    <row r="9" spans="1:7" x14ac:dyDescent="0.3">
      <c r="A9" s="21" t="s">
        <v>52</v>
      </c>
      <c r="B9" s="21">
        <v>1230</v>
      </c>
      <c r="C9" s="21">
        <v>1540</v>
      </c>
      <c r="D9" s="21">
        <v>1350</v>
      </c>
      <c r="E9" s="21">
        <v>1150</v>
      </c>
      <c r="F9" s="21">
        <v>1150</v>
      </c>
      <c r="G9" s="21">
        <v>1352</v>
      </c>
    </row>
    <row r="10" spans="1:7" x14ac:dyDescent="0.3">
      <c r="A10" s="24" t="s">
        <v>56</v>
      </c>
      <c r="B10" s="21">
        <v>8250</v>
      </c>
      <c r="C10" s="21">
        <v>8910</v>
      </c>
      <c r="D10" s="21">
        <v>9030</v>
      </c>
      <c r="E10" s="21">
        <v>9420</v>
      </c>
      <c r="F10" s="21">
        <v>8940</v>
      </c>
      <c r="G10" s="21">
        <v>9842</v>
      </c>
    </row>
    <row r="13" spans="1:7" x14ac:dyDescent="0.3">
      <c r="A13" s="23" t="s">
        <v>42</v>
      </c>
      <c r="B13" s="22" t="s">
        <v>43</v>
      </c>
      <c r="C13" s="22" t="s">
        <v>44</v>
      </c>
      <c r="D13" s="22" t="s">
        <v>45</v>
      </c>
      <c r="E13" s="22" t="s">
        <v>53</v>
      </c>
      <c r="F13" s="22" t="s">
        <v>54</v>
      </c>
      <c r="G13" s="22" t="s">
        <v>55</v>
      </c>
    </row>
    <row r="14" spans="1:7" x14ac:dyDescent="0.3">
      <c r="A14" s="21" t="s">
        <v>46</v>
      </c>
      <c r="B14" s="25">
        <f>B3/B$10</f>
        <v>0.14545454545454545</v>
      </c>
      <c r="C14" s="25">
        <f t="shared" ref="C14:G14" si="0">C3/C$10</f>
        <v>0.14590347923681257</v>
      </c>
      <c r="D14" s="25">
        <f t="shared" si="0"/>
        <v>0.14950166112956811</v>
      </c>
      <c r="E14" s="25">
        <f t="shared" si="0"/>
        <v>0.14861995753715498</v>
      </c>
      <c r="F14" s="25">
        <f t="shared" si="0"/>
        <v>0.13982102908277405</v>
      </c>
      <c r="G14" s="25">
        <f t="shared" si="0"/>
        <v>0.13716724243040032</v>
      </c>
    </row>
    <row r="15" spans="1:7" x14ac:dyDescent="0.3">
      <c r="A15" s="21" t="s">
        <v>47</v>
      </c>
      <c r="B15" s="25">
        <f t="shared" ref="B15:G15" si="1">B4/B$10</f>
        <v>0.13333333333333333</v>
      </c>
      <c r="C15" s="25">
        <f t="shared" si="1"/>
        <v>0.13468013468013468</v>
      </c>
      <c r="D15" s="25">
        <f t="shared" si="1"/>
        <v>0.13842746400885936</v>
      </c>
      <c r="E15" s="25">
        <f t="shared" si="1"/>
        <v>0.16560509554140126</v>
      </c>
      <c r="F15" s="25">
        <f t="shared" si="1"/>
        <v>0.17225950782997762</v>
      </c>
      <c r="G15" s="25">
        <f t="shared" si="1"/>
        <v>0.12599065230644177</v>
      </c>
    </row>
    <row r="16" spans="1:7" x14ac:dyDescent="0.3">
      <c r="A16" s="21" t="s">
        <v>48</v>
      </c>
      <c r="B16" s="25">
        <f t="shared" ref="B16:G16" si="2">B5/B$10</f>
        <v>0.14545454545454545</v>
      </c>
      <c r="C16" s="25">
        <f t="shared" si="2"/>
        <v>0.15151515151515152</v>
      </c>
      <c r="D16" s="25">
        <f t="shared" si="2"/>
        <v>0.16611295681063123</v>
      </c>
      <c r="E16" s="25">
        <f t="shared" si="2"/>
        <v>0.1326963906581741</v>
      </c>
      <c r="F16" s="25">
        <f t="shared" si="2"/>
        <v>0.13982102908277405</v>
      </c>
      <c r="G16" s="25">
        <f t="shared" si="2"/>
        <v>0.14834383255435887</v>
      </c>
    </row>
    <row r="17" spans="1:7" x14ac:dyDescent="0.3">
      <c r="A17" s="21" t="s">
        <v>49</v>
      </c>
      <c r="B17" s="25">
        <f t="shared" ref="B17:G17" si="3">B6/B$10</f>
        <v>0.12727272727272726</v>
      </c>
      <c r="C17" s="25">
        <f t="shared" si="3"/>
        <v>0.11672278338945005</v>
      </c>
      <c r="D17" s="25">
        <f t="shared" si="3"/>
        <v>0.13289036544850499</v>
      </c>
      <c r="E17" s="25">
        <f t="shared" si="3"/>
        <v>0.14331210191082802</v>
      </c>
      <c r="F17" s="25">
        <f t="shared" si="3"/>
        <v>0.15100671140939598</v>
      </c>
      <c r="G17" s="25">
        <f t="shared" si="3"/>
        <v>0.15139199349725665</v>
      </c>
    </row>
    <row r="18" spans="1:7" x14ac:dyDescent="0.3">
      <c r="A18" s="21" t="s">
        <v>50</v>
      </c>
      <c r="B18" s="25">
        <f t="shared" ref="B18:G18" si="4">B7/B$10</f>
        <v>0.14787878787878789</v>
      </c>
      <c r="C18" s="25">
        <f t="shared" si="4"/>
        <v>0.14029180695847362</v>
      </c>
      <c r="D18" s="25">
        <f t="shared" si="4"/>
        <v>0.1273532668881506</v>
      </c>
      <c r="E18" s="25">
        <f t="shared" si="4"/>
        <v>0.15498938428874734</v>
      </c>
      <c r="F18" s="25">
        <f t="shared" si="4"/>
        <v>0.12863534675615212</v>
      </c>
      <c r="G18" s="25">
        <f t="shared" si="4"/>
        <v>0.15088396667344037</v>
      </c>
    </row>
    <row r="19" spans="1:7" x14ac:dyDescent="0.3">
      <c r="A19" s="21" t="s">
        <v>51</v>
      </c>
      <c r="B19" s="25">
        <f t="shared" ref="B19:G19" si="5">B8/B$10</f>
        <v>0.15151515151515152</v>
      </c>
      <c r="C19" s="25">
        <f t="shared" si="5"/>
        <v>0.13804713804713806</v>
      </c>
      <c r="D19" s="25">
        <f t="shared" si="5"/>
        <v>0.13621262458471761</v>
      </c>
      <c r="E19" s="25">
        <f t="shared" si="5"/>
        <v>0.1326963906581741</v>
      </c>
      <c r="F19" s="25">
        <f t="shared" si="5"/>
        <v>0.13982102908277405</v>
      </c>
      <c r="G19" s="25">
        <f t="shared" si="5"/>
        <v>0.14885185937817516</v>
      </c>
    </row>
    <row r="20" spans="1:7" x14ac:dyDescent="0.3">
      <c r="A20" s="21" t="s">
        <v>52</v>
      </c>
      <c r="B20" s="25">
        <f t="shared" ref="B20:G20" si="6">B9/B$10</f>
        <v>0.14909090909090908</v>
      </c>
      <c r="C20" s="25">
        <f t="shared" si="6"/>
        <v>0.1728395061728395</v>
      </c>
      <c r="D20" s="25">
        <f t="shared" si="6"/>
        <v>0.14950166112956811</v>
      </c>
      <c r="E20" s="25">
        <f t="shared" si="6"/>
        <v>0.12208067940552017</v>
      </c>
      <c r="F20" s="25">
        <f t="shared" si="6"/>
        <v>0.12863534675615212</v>
      </c>
      <c r="G20" s="25">
        <f t="shared" si="6"/>
        <v>0.13737045315992685</v>
      </c>
    </row>
    <row r="21" spans="1:7" x14ac:dyDescent="0.3">
      <c r="A21" s="24" t="s">
        <v>56</v>
      </c>
      <c r="B21" s="26">
        <f>SUM(B14:B20)</f>
        <v>1</v>
      </c>
      <c r="C21" s="26">
        <f t="shared" ref="C21:G21" si="7">SUM(C14:C20)</f>
        <v>1</v>
      </c>
      <c r="D21" s="26">
        <f t="shared" si="7"/>
        <v>1</v>
      </c>
      <c r="E21" s="26">
        <f t="shared" si="7"/>
        <v>0.99999999999999989</v>
      </c>
      <c r="F21" s="26">
        <f t="shared" si="7"/>
        <v>1</v>
      </c>
      <c r="G21" s="26">
        <f t="shared" si="7"/>
        <v>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zoomScale="115" zoomScaleNormal="115" workbookViewId="0">
      <selection activeCell="D16" sqref="D16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11.5546875" bestFit="1" customWidth="1"/>
    <col min="4" max="4" width="10.6640625" bestFit="1" customWidth="1"/>
  </cols>
  <sheetData>
    <row r="3" spans="1:8" x14ac:dyDescent="0.3">
      <c r="A3" s="22" t="s">
        <v>58</v>
      </c>
      <c r="B3" s="22" t="s">
        <v>59</v>
      </c>
      <c r="C3" s="22" t="s">
        <v>60</v>
      </c>
      <c r="D3" s="22" t="s">
        <v>61</v>
      </c>
      <c r="H3" t="s">
        <v>75</v>
      </c>
    </row>
    <row r="4" spans="1:8" x14ac:dyDescent="0.3">
      <c r="A4" s="21" t="s">
        <v>62</v>
      </c>
      <c r="B4" s="21" t="s">
        <v>65</v>
      </c>
      <c r="C4" s="27">
        <f>VLOOKUP(B4,$A$14:$B$18,2,0)</f>
        <v>15000</v>
      </c>
      <c r="D4" s="28">
        <f>HLOOKUP(A4,$B$21:$D$22,2,0)</f>
        <v>0.15</v>
      </c>
      <c r="H4" t="s">
        <v>76</v>
      </c>
    </row>
    <row r="5" spans="1:8" x14ac:dyDescent="0.3">
      <c r="A5" s="21" t="s">
        <v>63</v>
      </c>
      <c r="B5" s="21" t="s">
        <v>66</v>
      </c>
      <c r="C5" s="27">
        <f t="shared" ref="C5:C8" si="0">VLOOKUP(B5,$A$14:$B$18,2,0)</f>
        <v>13500</v>
      </c>
      <c r="D5" s="28">
        <f t="shared" ref="D5:D8" si="1">HLOOKUP(A5,$B$21:$D$22,2,0)</f>
        <v>0.1</v>
      </c>
      <c r="H5" t="s">
        <v>77</v>
      </c>
    </row>
    <row r="6" spans="1:8" x14ac:dyDescent="0.3">
      <c r="A6" s="21" t="s">
        <v>64</v>
      </c>
      <c r="B6" s="21" t="s">
        <v>67</v>
      </c>
      <c r="C6" s="27">
        <f t="shared" si="0"/>
        <v>12000</v>
      </c>
      <c r="D6" s="28">
        <f t="shared" si="1"/>
        <v>0</v>
      </c>
    </row>
    <row r="7" spans="1:8" x14ac:dyDescent="0.3">
      <c r="A7" s="21" t="s">
        <v>62</v>
      </c>
      <c r="B7" s="21" t="s">
        <v>68</v>
      </c>
      <c r="C7" s="27">
        <f t="shared" si="0"/>
        <v>25000</v>
      </c>
      <c r="D7" s="28">
        <f t="shared" si="1"/>
        <v>0.15</v>
      </c>
    </row>
    <row r="8" spans="1:8" x14ac:dyDescent="0.3">
      <c r="A8" s="21" t="s">
        <v>64</v>
      </c>
      <c r="B8" s="21" t="s">
        <v>69</v>
      </c>
      <c r="C8" s="27">
        <f t="shared" si="0"/>
        <v>135000</v>
      </c>
      <c r="D8" s="28">
        <f t="shared" si="1"/>
        <v>0</v>
      </c>
      <c r="H8" t="s">
        <v>78</v>
      </c>
    </row>
    <row r="9" spans="1:8" x14ac:dyDescent="0.3">
      <c r="H9" t="s">
        <v>80</v>
      </c>
    </row>
    <row r="10" spans="1:8" x14ac:dyDescent="0.3">
      <c r="H10" t="s">
        <v>79</v>
      </c>
    </row>
    <row r="12" spans="1:8" x14ac:dyDescent="0.3">
      <c r="A12" s="32" t="s">
        <v>70</v>
      </c>
      <c r="B12" s="32"/>
    </row>
    <row r="13" spans="1:8" x14ac:dyDescent="0.3">
      <c r="A13" s="22" t="s">
        <v>59</v>
      </c>
      <c r="B13" s="22" t="s">
        <v>60</v>
      </c>
    </row>
    <row r="14" spans="1:8" x14ac:dyDescent="0.3">
      <c r="A14" s="21" t="s">
        <v>69</v>
      </c>
      <c r="B14" s="27">
        <v>135000</v>
      </c>
    </row>
    <row r="15" spans="1:8" x14ac:dyDescent="0.3">
      <c r="A15" s="21" t="s">
        <v>67</v>
      </c>
      <c r="B15" s="27">
        <v>12000</v>
      </c>
    </row>
    <row r="16" spans="1:8" x14ac:dyDescent="0.3">
      <c r="A16" s="21" t="s">
        <v>65</v>
      </c>
      <c r="B16" s="27">
        <v>15000</v>
      </c>
    </row>
    <row r="17" spans="1:4" x14ac:dyDescent="0.3">
      <c r="A17" s="21" t="s">
        <v>66</v>
      </c>
      <c r="B17" s="27">
        <v>13500</v>
      </c>
    </row>
    <row r="18" spans="1:4" x14ac:dyDescent="0.3">
      <c r="A18" s="21" t="s">
        <v>68</v>
      </c>
      <c r="B18" s="27">
        <v>25000</v>
      </c>
    </row>
    <row r="20" spans="1:4" x14ac:dyDescent="0.3">
      <c r="B20" s="32" t="s">
        <v>71</v>
      </c>
      <c r="C20" s="32"/>
    </row>
    <row r="21" spans="1:4" x14ac:dyDescent="0.3">
      <c r="B21" s="22" t="s">
        <v>62</v>
      </c>
      <c r="C21" s="22" t="s">
        <v>63</v>
      </c>
      <c r="D21" s="22" t="s">
        <v>64</v>
      </c>
    </row>
    <row r="22" spans="1:4" x14ac:dyDescent="0.3">
      <c r="B22" s="26">
        <v>0.15</v>
      </c>
      <c r="C22" s="26">
        <v>0.1</v>
      </c>
      <c r="D22" s="25">
        <v>0</v>
      </c>
    </row>
    <row r="23" spans="1:4" x14ac:dyDescent="0.3">
      <c r="A23" t="s">
        <v>72</v>
      </c>
    </row>
    <row r="24" spans="1:4" x14ac:dyDescent="0.3">
      <c r="A24" t="s">
        <v>73</v>
      </c>
    </row>
    <row r="25" spans="1:4" x14ac:dyDescent="0.3">
      <c r="A25" t="s">
        <v>74</v>
      </c>
    </row>
  </sheetData>
  <mergeCells count="2">
    <mergeCell ref="A12:B12"/>
    <mergeCell ref="B20:C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workbookViewId="0">
      <selection activeCell="F17" sqref="F17"/>
    </sheetView>
  </sheetViews>
  <sheetFormatPr defaultRowHeight="14.4" x14ac:dyDescent="0.3"/>
  <cols>
    <col min="1" max="1" width="16.21875" bestFit="1" customWidth="1"/>
    <col min="2" max="2" width="10.88671875" bestFit="1" customWidth="1"/>
    <col min="3" max="3" width="13.21875" bestFit="1" customWidth="1"/>
    <col min="4" max="4" width="9.88671875" bestFit="1" customWidth="1"/>
    <col min="5" max="5" width="13.21875" bestFit="1" customWidth="1"/>
    <col min="6" max="6" width="48.109375" customWidth="1"/>
    <col min="7" max="7" width="16.21875" bestFit="1" customWidth="1"/>
    <col min="8" max="8" width="10.88671875" bestFit="1" customWidth="1"/>
    <col min="9" max="9" width="13.21875" bestFit="1" customWidth="1"/>
    <col min="10" max="10" width="7.77734375" bestFit="1" customWidth="1"/>
    <col min="11" max="11" width="9.88671875" bestFit="1" customWidth="1"/>
  </cols>
  <sheetData>
    <row r="1" spans="1:6" x14ac:dyDescent="0.3">
      <c r="A1" s="22" t="s">
        <v>81</v>
      </c>
      <c r="B1" s="22" t="s">
        <v>84</v>
      </c>
      <c r="C1" s="22" t="s">
        <v>85</v>
      </c>
      <c r="D1" s="22" t="s">
        <v>86</v>
      </c>
      <c r="F1" s="35" t="s">
        <v>103</v>
      </c>
    </row>
    <row r="2" spans="1:6" x14ac:dyDescent="0.3">
      <c r="A2" s="21" t="s">
        <v>87</v>
      </c>
      <c r="B2" s="21" t="str">
        <f>VLOOKUP(LEFT(A2,2),maskapai,2,0)</f>
        <v>Sriwijaya Air</v>
      </c>
      <c r="C2" s="21" t="str">
        <f>VLOOKUP(MID(A2,4,3),$A$17:$B$21,2,0)</f>
        <v>Surabaya</v>
      </c>
      <c r="D2" s="21" t="str">
        <f>VLOOKUP(RIGHT(A2,3),$A$17:$B$21,2,0)</f>
        <v>Jakarta</v>
      </c>
      <c r="F2" s="34" t="s">
        <v>106</v>
      </c>
    </row>
    <row r="3" spans="1:6" x14ac:dyDescent="0.3">
      <c r="A3" s="21" t="s">
        <v>82</v>
      </c>
      <c r="B3" s="21" t="str">
        <f>VLOOKUP(LEFT(A3,2),$A$9:$B$12,2,0)</f>
        <v>Lion Air</v>
      </c>
      <c r="C3" s="21" t="str">
        <f t="shared" ref="C3:C4" si="0">VLOOKUP(MID(A3,4,3),$A$17:$B$21,2,0)</f>
        <v>Bali</v>
      </c>
      <c r="D3" s="21" t="str">
        <f t="shared" ref="D3:D4" si="1">VLOOKUP(RIGHT(A3,3),$A$17:$B$21,2,0)</f>
        <v>Bandung</v>
      </c>
      <c r="F3" s="34" t="s">
        <v>104</v>
      </c>
    </row>
    <row r="4" spans="1:6" x14ac:dyDescent="0.3">
      <c r="A4" s="21" t="s">
        <v>83</v>
      </c>
      <c r="B4" s="21" t="str">
        <f>VLOOKUP(LEFT(A4,2),$A$9:$B$12,2,0)</f>
        <v>Batik Air</v>
      </c>
      <c r="C4" s="21" t="str">
        <f t="shared" si="0"/>
        <v>Jakarta</v>
      </c>
      <c r="D4" s="21" t="str">
        <f t="shared" si="1"/>
        <v>Balikpapan</v>
      </c>
      <c r="F4" s="34" t="s">
        <v>112</v>
      </c>
    </row>
    <row r="8" spans="1:6" x14ac:dyDescent="0.3">
      <c r="A8" s="33" t="s">
        <v>88</v>
      </c>
      <c r="B8" s="33"/>
    </row>
    <row r="9" spans="1:6" x14ac:dyDescent="0.3">
      <c r="A9" s="22" t="s">
        <v>95</v>
      </c>
      <c r="B9" s="22" t="s">
        <v>84</v>
      </c>
    </row>
    <row r="10" spans="1:6" x14ac:dyDescent="0.3">
      <c r="A10" s="21" t="s">
        <v>89</v>
      </c>
      <c r="B10" s="21" t="s">
        <v>92</v>
      </c>
    </row>
    <row r="11" spans="1:6" x14ac:dyDescent="0.3">
      <c r="A11" s="21" t="s">
        <v>90</v>
      </c>
      <c r="B11" s="21" t="s">
        <v>93</v>
      </c>
    </row>
    <row r="12" spans="1:6" x14ac:dyDescent="0.3">
      <c r="A12" s="21" t="s">
        <v>91</v>
      </c>
      <c r="B12" s="21" t="s">
        <v>94</v>
      </c>
    </row>
    <row r="15" spans="1:6" x14ac:dyDescent="0.3">
      <c r="A15" s="33" t="s">
        <v>105</v>
      </c>
      <c r="B15" s="33"/>
    </row>
    <row r="16" spans="1:6" x14ac:dyDescent="0.3">
      <c r="A16" s="22" t="s">
        <v>95</v>
      </c>
      <c r="B16" s="22" t="s">
        <v>107</v>
      </c>
    </row>
    <row r="17" spans="1:2" x14ac:dyDescent="0.3">
      <c r="A17" s="21" t="s">
        <v>96</v>
      </c>
      <c r="B17" s="21" t="s">
        <v>97</v>
      </c>
    </row>
    <row r="18" spans="1:2" x14ac:dyDescent="0.3">
      <c r="A18" s="21" t="s">
        <v>98</v>
      </c>
      <c r="B18" s="21" t="s">
        <v>99</v>
      </c>
    </row>
    <row r="19" spans="1:2" x14ac:dyDescent="0.3">
      <c r="A19" s="21" t="s">
        <v>100</v>
      </c>
      <c r="B19" s="21" t="s">
        <v>18</v>
      </c>
    </row>
    <row r="20" spans="1:2" x14ac:dyDescent="0.3">
      <c r="A20" s="21" t="s">
        <v>101</v>
      </c>
      <c r="B20" s="21" t="s">
        <v>102</v>
      </c>
    </row>
    <row r="21" spans="1:2" x14ac:dyDescent="0.3">
      <c r="A21" s="36" t="s">
        <v>111</v>
      </c>
      <c r="B21" s="36" t="s">
        <v>19</v>
      </c>
    </row>
  </sheetData>
  <mergeCells count="2">
    <mergeCell ref="A8:B8"/>
    <mergeCell ref="A15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workbookViewId="0">
      <selection activeCell="C20" sqref="C20"/>
    </sheetView>
  </sheetViews>
  <sheetFormatPr defaultRowHeight="14.4" x14ac:dyDescent="0.3"/>
  <cols>
    <col min="1" max="1" width="16.21875" bestFit="1" customWidth="1"/>
    <col min="2" max="2" width="10.88671875" bestFit="1" customWidth="1"/>
    <col min="3" max="3" width="13.21875" bestFit="1" customWidth="1"/>
    <col min="4" max="4" width="7.77734375" bestFit="1" customWidth="1"/>
    <col min="5" max="5" width="9.88671875" bestFit="1" customWidth="1"/>
    <col min="6" max="6" width="9.88671875" customWidth="1"/>
  </cols>
  <sheetData>
    <row r="1" spans="1:10" x14ac:dyDescent="0.3">
      <c r="A1" s="22" t="s">
        <v>81</v>
      </c>
      <c r="B1" s="22" t="s">
        <v>84</v>
      </c>
      <c r="C1" s="22" t="s">
        <v>85</v>
      </c>
      <c r="D1" s="22" t="s">
        <v>86</v>
      </c>
      <c r="F1" s="37" t="s">
        <v>108</v>
      </c>
      <c r="G1" s="37"/>
      <c r="H1" s="37"/>
      <c r="I1" s="37"/>
      <c r="J1" s="37"/>
    </row>
    <row r="2" spans="1:10" x14ac:dyDescent="0.3">
      <c r="A2" s="21" t="s">
        <v>87</v>
      </c>
      <c r="B2" s="21"/>
      <c r="C2" s="21"/>
      <c r="D2" s="21"/>
      <c r="F2" s="38" t="s">
        <v>109</v>
      </c>
      <c r="G2" s="38"/>
      <c r="H2" s="38"/>
      <c r="I2" s="38"/>
      <c r="J2" s="38"/>
    </row>
    <row r="3" spans="1:10" x14ac:dyDescent="0.3">
      <c r="A3" s="21" t="s">
        <v>82</v>
      </c>
      <c r="B3" s="21"/>
      <c r="C3" s="21"/>
      <c r="D3" s="21"/>
      <c r="F3" s="38" t="s">
        <v>110</v>
      </c>
      <c r="G3" s="38"/>
      <c r="H3" s="38"/>
      <c r="I3" s="38"/>
      <c r="J3" s="38"/>
    </row>
    <row r="4" spans="1:10" x14ac:dyDescent="0.3">
      <c r="A4" s="21" t="s">
        <v>83</v>
      </c>
      <c r="B4" s="21"/>
      <c r="C4" s="21"/>
      <c r="D4" s="21"/>
    </row>
    <row r="6" spans="1:10" x14ac:dyDescent="0.3">
      <c r="A6" s="33" t="s">
        <v>88</v>
      </c>
      <c r="B6" s="33"/>
    </row>
    <row r="7" spans="1:10" x14ac:dyDescent="0.3">
      <c r="A7" s="22" t="s">
        <v>95</v>
      </c>
      <c r="B7" s="21" t="s">
        <v>89</v>
      </c>
      <c r="C7" s="21" t="s">
        <v>90</v>
      </c>
      <c r="D7" s="21" t="s">
        <v>91</v>
      </c>
    </row>
    <row r="8" spans="1:10" x14ac:dyDescent="0.3">
      <c r="A8" s="22" t="s">
        <v>84</v>
      </c>
      <c r="B8" s="21" t="s">
        <v>92</v>
      </c>
      <c r="C8" s="21" t="s">
        <v>93</v>
      </c>
      <c r="D8" s="21" t="s">
        <v>94</v>
      </c>
    </row>
    <row r="10" spans="1:10" x14ac:dyDescent="0.3">
      <c r="A10" s="33" t="s">
        <v>105</v>
      </c>
      <c r="B10" s="33"/>
    </row>
    <row r="11" spans="1:10" x14ac:dyDescent="0.3">
      <c r="A11" s="22" t="s">
        <v>95</v>
      </c>
      <c r="B11" s="21" t="s">
        <v>96</v>
      </c>
      <c r="C11" s="21" t="s">
        <v>98</v>
      </c>
      <c r="D11" s="21" t="s">
        <v>100</v>
      </c>
      <c r="E11" s="21" t="s">
        <v>101</v>
      </c>
      <c r="F11" s="36" t="s">
        <v>111</v>
      </c>
    </row>
    <row r="12" spans="1:10" x14ac:dyDescent="0.3">
      <c r="A12" s="22" t="s">
        <v>107</v>
      </c>
      <c r="B12" s="21" t="s">
        <v>97</v>
      </c>
      <c r="C12" s="21" t="s">
        <v>99</v>
      </c>
      <c r="D12" s="21" t="s">
        <v>18</v>
      </c>
      <c r="E12" s="21" t="s">
        <v>102</v>
      </c>
      <c r="F12" s="36" t="s">
        <v>19</v>
      </c>
    </row>
  </sheetData>
  <mergeCells count="5">
    <mergeCell ref="F1:J1"/>
    <mergeCell ref="F2:J2"/>
    <mergeCell ref="F3:J3"/>
    <mergeCell ref="A6:B6"/>
    <mergeCell ref="A10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L13" sqref="L13"/>
    </sheetView>
  </sheetViews>
  <sheetFormatPr defaultRowHeight="14.4" x14ac:dyDescent="0.3"/>
  <cols>
    <col min="1" max="1" width="3.6640625" style="4" bestFit="1" customWidth="1"/>
    <col min="4" max="4" width="10.21875" bestFit="1" customWidth="1"/>
    <col min="8" max="8" width="19.21875" bestFit="1" customWidth="1"/>
  </cols>
  <sheetData>
    <row r="1" spans="1:8" x14ac:dyDescent="0.3">
      <c r="A1" s="40" t="s">
        <v>114</v>
      </c>
      <c r="B1" s="22" t="s">
        <v>9</v>
      </c>
      <c r="C1" s="22" t="s">
        <v>145</v>
      </c>
      <c r="D1" s="22" t="s">
        <v>164</v>
      </c>
      <c r="E1" s="22" t="s">
        <v>153</v>
      </c>
    </row>
    <row r="2" spans="1:8" x14ac:dyDescent="0.3">
      <c r="A2" s="39">
        <v>1</v>
      </c>
      <c r="B2" s="21" t="s">
        <v>146</v>
      </c>
      <c r="C2" s="21">
        <v>70</v>
      </c>
      <c r="D2" s="21"/>
      <c r="E2" s="21"/>
    </row>
    <row r="3" spans="1:8" x14ac:dyDescent="0.3">
      <c r="A3" s="39">
        <v>2</v>
      </c>
      <c r="B3" s="21" t="s">
        <v>147</v>
      </c>
      <c r="C3" s="21">
        <v>80</v>
      </c>
      <c r="D3" s="21"/>
      <c r="E3" s="21"/>
    </row>
    <row r="4" spans="1:8" x14ac:dyDescent="0.3">
      <c r="A4" s="39">
        <v>3</v>
      </c>
      <c r="B4" s="21" t="s">
        <v>148</v>
      </c>
      <c r="C4" s="21">
        <v>60</v>
      </c>
      <c r="D4" s="21"/>
      <c r="E4" s="21"/>
    </row>
    <row r="5" spans="1:8" x14ac:dyDescent="0.3">
      <c r="A5" s="39">
        <v>4</v>
      </c>
      <c r="B5" s="21" t="s">
        <v>149</v>
      </c>
      <c r="C5" s="21">
        <v>50</v>
      </c>
      <c r="D5" s="21"/>
      <c r="E5" s="21"/>
    </row>
    <row r="6" spans="1:8" x14ac:dyDescent="0.3">
      <c r="A6" s="39">
        <v>5</v>
      </c>
      <c r="B6" s="21" t="s">
        <v>150</v>
      </c>
      <c r="C6" s="21">
        <v>90</v>
      </c>
      <c r="D6" s="21"/>
      <c r="E6" s="21"/>
    </row>
    <row r="7" spans="1:8" x14ac:dyDescent="0.3">
      <c r="A7" s="39">
        <v>6</v>
      </c>
      <c r="B7" s="21" t="s">
        <v>151</v>
      </c>
      <c r="C7" s="21">
        <v>45</v>
      </c>
      <c r="D7" s="21"/>
      <c r="E7" s="21"/>
    </row>
    <row r="8" spans="1:8" x14ac:dyDescent="0.3">
      <c r="A8" s="39">
        <v>7</v>
      </c>
      <c r="B8" s="21" t="s">
        <v>152</v>
      </c>
      <c r="C8" s="21">
        <v>95</v>
      </c>
      <c r="D8" s="21"/>
      <c r="E8" s="21"/>
    </row>
    <row r="10" spans="1:8" x14ac:dyDescent="0.3">
      <c r="G10" t="s">
        <v>165</v>
      </c>
    </row>
    <row r="11" spans="1:8" x14ac:dyDescent="0.3">
      <c r="G11" t="s">
        <v>166</v>
      </c>
    </row>
    <row r="13" spans="1:8" x14ac:dyDescent="0.3">
      <c r="G13" t="s">
        <v>154</v>
      </c>
    </row>
    <row r="14" spans="1:8" x14ac:dyDescent="0.3">
      <c r="G14" s="21" t="s">
        <v>153</v>
      </c>
      <c r="H14" s="21" t="s">
        <v>163</v>
      </c>
    </row>
    <row r="15" spans="1:8" x14ac:dyDescent="0.3">
      <c r="G15" s="21" t="s">
        <v>155</v>
      </c>
      <c r="H15" s="21" t="s">
        <v>159</v>
      </c>
    </row>
    <row r="16" spans="1:8" x14ac:dyDescent="0.3">
      <c r="G16" s="21" t="s">
        <v>156</v>
      </c>
      <c r="H16" s="21" t="s">
        <v>160</v>
      </c>
    </row>
    <row r="17" spans="7:8" x14ac:dyDescent="0.3">
      <c r="G17" s="21" t="s">
        <v>157</v>
      </c>
      <c r="H17" s="21" t="s">
        <v>161</v>
      </c>
    </row>
    <row r="18" spans="7:8" x14ac:dyDescent="0.3">
      <c r="G18" s="21" t="s">
        <v>158</v>
      </c>
      <c r="H18" s="2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D17"/>
    </sheetView>
  </sheetViews>
  <sheetFormatPr defaultRowHeight="14.4" x14ac:dyDescent="0.3"/>
  <cols>
    <col min="1" max="1" width="3.6640625" bestFit="1" customWidth="1"/>
    <col min="2" max="2" width="9.44140625" bestFit="1" customWidth="1"/>
    <col min="4" max="4" width="9.6640625" bestFit="1" customWidth="1"/>
    <col min="7" max="7" width="14.109375" customWidth="1"/>
  </cols>
  <sheetData>
    <row r="1" spans="1:7" x14ac:dyDescent="0.3">
      <c r="A1" s="22" t="s">
        <v>114</v>
      </c>
      <c r="B1" s="22" t="s">
        <v>117</v>
      </c>
      <c r="C1" s="22" t="s">
        <v>115</v>
      </c>
      <c r="D1" s="22" t="s">
        <v>116</v>
      </c>
    </row>
    <row r="2" spans="1:7" x14ac:dyDescent="0.3">
      <c r="A2" s="21">
        <v>1</v>
      </c>
      <c r="B2" s="21" t="s">
        <v>119</v>
      </c>
      <c r="C2" s="21" t="s">
        <v>126</v>
      </c>
      <c r="D2" s="21">
        <v>125</v>
      </c>
      <c r="G2" t="s">
        <v>138</v>
      </c>
    </row>
    <row r="3" spans="1:7" x14ac:dyDescent="0.3">
      <c r="A3" s="21">
        <v>2</v>
      </c>
      <c r="B3" s="21" t="s">
        <v>120</v>
      </c>
      <c r="C3" s="21" t="s">
        <v>118</v>
      </c>
      <c r="D3" s="21">
        <v>365</v>
      </c>
      <c r="G3" t="s">
        <v>139</v>
      </c>
    </row>
    <row r="4" spans="1:7" x14ac:dyDescent="0.3">
      <c r="A4" s="21">
        <v>3</v>
      </c>
      <c r="B4" s="21" t="s">
        <v>121</v>
      </c>
      <c r="C4" s="21" t="s">
        <v>130</v>
      </c>
      <c r="D4" s="21">
        <v>485</v>
      </c>
      <c r="G4" t="s">
        <v>140</v>
      </c>
    </row>
    <row r="5" spans="1:7" x14ac:dyDescent="0.3">
      <c r="A5" s="21">
        <v>4</v>
      </c>
      <c r="B5" s="21" t="s">
        <v>122</v>
      </c>
      <c r="C5" s="21" t="s">
        <v>133</v>
      </c>
      <c r="D5" s="21">
        <v>964</v>
      </c>
      <c r="G5" t="s">
        <v>141</v>
      </c>
    </row>
    <row r="6" spans="1:7" x14ac:dyDescent="0.3">
      <c r="A6" s="21">
        <v>5</v>
      </c>
      <c r="B6" s="21" t="s">
        <v>120</v>
      </c>
      <c r="C6" s="21" t="s">
        <v>123</v>
      </c>
      <c r="D6" s="21">
        <v>324</v>
      </c>
    </row>
    <row r="7" spans="1:7" x14ac:dyDescent="0.3">
      <c r="A7" s="21">
        <v>6</v>
      </c>
      <c r="B7" s="21" t="s">
        <v>120</v>
      </c>
      <c r="C7" s="21" t="s">
        <v>124</v>
      </c>
      <c r="D7" s="21">
        <v>145</v>
      </c>
      <c r="G7" t="s">
        <v>142</v>
      </c>
    </row>
    <row r="8" spans="1:7" x14ac:dyDescent="0.3">
      <c r="A8" s="21">
        <v>7</v>
      </c>
      <c r="B8" s="21" t="s">
        <v>120</v>
      </c>
      <c r="C8" s="21" t="s">
        <v>125</v>
      </c>
      <c r="D8" s="21">
        <v>560</v>
      </c>
      <c r="G8" t="s">
        <v>143</v>
      </c>
    </row>
    <row r="9" spans="1:7" x14ac:dyDescent="0.3">
      <c r="A9" s="21">
        <v>8</v>
      </c>
      <c r="B9" s="21" t="s">
        <v>119</v>
      </c>
      <c r="C9" s="21" t="s">
        <v>127</v>
      </c>
      <c r="D9" s="21">
        <v>352</v>
      </c>
      <c r="G9" t="s">
        <v>144</v>
      </c>
    </row>
    <row r="10" spans="1:7" x14ac:dyDescent="0.3">
      <c r="A10" s="21">
        <v>9</v>
      </c>
      <c r="B10" s="21" t="s">
        <v>119</v>
      </c>
      <c r="C10" s="21" t="s">
        <v>128</v>
      </c>
      <c r="D10" s="21">
        <v>120</v>
      </c>
    </row>
    <row r="11" spans="1:7" x14ac:dyDescent="0.3">
      <c r="A11" s="21">
        <v>10</v>
      </c>
      <c r="B11" s="21" t="s">
        <v>119</v>
      </c>
      <c r="C11" s="21" t="s">
        <v>129</v>
      </c>
      <c r="D11" s="21">
        <v>568</v>
      </c>
      <c r="G11" t="s">
        <v>167</v>
      </c>
    </row>
    <row r="12" spans="1:7" x14ac:dyDescent="0.3">
      <c r="A12" s="21">
        <v>11</v>
      </c>
      <c r="B12" s="21" t="s">
        <v>121</v>
      </c>
      <c r="C12" s="21" t="s">
        <v>131</v>
      </c>
      <c r="D12" s="21">
        <v>784</v>
      </c>
    </row>
    <row r="13" spans="1:7" x14ac:dyDescent="0.3">
      <c r="A13" s="21">
        <v>12</v>
      </c>
      <c r="B13" s="21" t="s">
        <v>121</v>
      </c>
      <c r="C13" s="21" t="s">
        <v>132</v>
      </c>
      <c r="D13" s="21">
        <v>143</v>
      </c>
    </row>
    <row r="14" spans="1:7" x14ac:dyDescent="0.3">
      <c r="A14" s="21">
        <v>13</v>
      </c>
      <c r="B14" s="21" t="s">
        <v>122</v>
      </c>
      <c r="C14" s="21" t="s">
        <v>134</v>
      </c>
      <c r="D14" s="21">
        <v>125</v>
      </c>
    </row>
    <row r="15" spans="1:7" x14ac:dyDescent="0.3">
      <c r="A15" s="21">
        <v>14</v>
      </c>
      <c r="B15" s="21" t="s">
        <v>122</v>
      </c>
      <c r="C15" s="21" t="s">
        <v>135</v>
      </c>
      <c r="D15" s="21">
        <v>635</v>
      </c>
    </row>
    <row r="16" spans="1:7" x14ac:dyDescent="0.3">
      <c r="A16" s="21">
        <v>15</v>
      </c>
      <c r="B16" s="21" t="s">
        <v>122</v>
      </c>
      <c r="C16" s="21" t="s">
        <v>136</v>
      </c>
      <c r="D16" s="21">
        <v>124</v>
      </c>
    </row>
    <row r="17" spans="1:4" x14ac:dyDescent="0.3">
      <c r="A17" s="21">
        <v>16</v>
      </c>
      <c r="B17" s="21" t="s">
        <v>122</v>
      </c>
      <c r="C17" s="21" t="s">
        <v>137</v>
      </c>
      <c r="D17" s="21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0" sqref="I20"/>
    </sheetView>
  </sheetViews>
  <sheetFormatPr defaultRowHeight="14.4" x14ac:dyDescent="0.3"/>
  <cols>
    <col min="1" max="1" width="14.77734375" customWidth="1"/>
    <col min="2" max="2" width="13.6640625" bestFit="1" customWidth="1"/>
    <col min="6" max="6" width="14.6640625" bestFit="1" customWidth="1"/>
    <col min="7" max="7" width="11.21875" bestFit="1" customWidth="1"/>
    <col min="8" max="9" width="11.109375" bestFit="1" customWidth="1"/>
  </cols>
  <sheetData>
    <row r="1" spans="1:9" x14ac:dyDescent="0.3">
      <c r="A1" t="s">
        <v>170</v>
      </c>
    </row>
    <row r="2" spans="1:9" x14ac:dyDescent="0.3">
      <c r="A2" t="s">
        <v>171</v>
      </c>
    </row>
    <row r="3" spans="1:9" x14ac:dyDescent="0.3">
      <c r="A3" t="s">
        <v>72</v>
      </c>
    </row>
    <row r="4" spans="1:9" x14ac:dyDescent="0.3">
      <c r="A4" t="s">
        <v>182</v>
      </c>
    </row>
    <row r="7" spans="1:9" x14ac:dyDescent="0.3">
      <c r="A7" t="s">
        <v>172</v>
      </c>
      <c r="G7" t="s">
        <v>179</v>
      </c>
      <c r="H7" t="s">
        <v>180</v>
      </c>
      <c r="I7" t="s">
        <v>181</v>
      </c>
    </row>
    <row r="8" spans="1:9" x14ac:dyDescent="0.3">
      <c r="A8" t="s">
        <v>173</v>
      </c>
      <c r="B8" s="41">
        <v>500000</v>
      </c>
      <c r="F8" t="s">
        <v>173</v>
      </c>
      <c r="G8" s="41">
        <v>550000</v>
      </c>
      <c r="H8" s="41">
        <v>650000</v>
      </c>
      <c r="I8" s="41">
        <v>600000</v>
      </c>
    </row>
    <row r="9" spans="1:9" x14ac:dyDescent="0.3">
      <c r="A9" t="s">
        <v>174</v>
      </c>
      <c r="B9" s="41">
        <v>100000</v>
      </c>
      <c r="F9" t="s">
        <v>174</v>
      </c>
      <c r="G9" s="41">
        <v>65000</v>
      </c>
      <c r="H9" s="41">
        <v>60000</v>
      </c>
      <c r="I9" s="41">
        <v>90000</v>
      </c>
    </row>
    <row r="10" spans="1:9" x14ac:dyDescent="0.3">
      <c r="A10" t="s">
        <v>175</v>
      </c>
      <c r="B10" s="41">
        <v>150000</v>
      </c>
      <c r="F10" t="s">
        <v>175</v>
      </c>
      <c r="G10" s="41">
        <v>120000</v>
      </c>
      <c r="H10" s="41">
        <v>150000</v>
      </c>
      <c r="I10" s="41">
        <v>120000</v>
      </c>
    </row>
    <row r="11" spans="1:9" x14ac:dyDescent="0.3">
      <c r="A11" t="s">
        <v>176</v>
      </c>
      <c r="B11" s="43">
        <v>95</v>
      </c>
      <c r="C11" t="s">
        <v>178</v>
      </c>
      <c r="G11" s="42"/>
      <c r="H11" s="42"/>
      <c r="I11" s="42"/>
    </row>
    <row r="12" spans="1:9" x14ac:dyDescent="0.3">
      <c r="A12" s="44" t="s">
        <v>177</v>
      </c>
      <c r="B12" s="42">
        <f>SUM(B8:B10)*B11</f>
        <v>71250000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"/>
  <sheetViews>
    <sheetView workbookViewId="0">
      <selection activeCell="H26" sqref="H26"/>
    </sheetView>
  </sheetViews>
  <sheetFormatPr defaultRowHeight="14.4" x14ac:dyDescent="0.3"/>
  <cols>
    <col min="1" max="1" width="9.77734375" bestFit="1" customWidth="1"/>
    <col min="2" max="2" width="6" bestFit="1" customWidth="1"/>
    <col min="3" max="3" width="13.33203125" bestFit="1" customWidth="1"/>
    <col min="4" max="4" width="7.77734375" bestFit="1" customWidth="1"/>
    <col min="5" max="5" width="8" bestFit="1" customWidth="1"/>
    <col min="6" max="6" width="10.109375" style="41" bestFit="1" customWidth="1"/>
    <col min="7" max="7" width="13.6640625" style="41" bestFit="1" customWidth="1"/>
  </cols>
  <sheetData>
    <row r="3" spans="1:7" x14ac:dyDescent="0.3">
      <c r="A3" s="22" t="s">
        <v>199</v>
      </c>
      <c r="B3" s="22" t="s">
        <v>211</v>
      </c>
      <c r="C3" s="22" t="s">
        <v>59</v>
      </c>
      <c r="D3" s="22" t="s">
        <v>200</v>
      </c>
      <c r="E3" s="22" t="s">
        <v>185</v>
      </c>
      <c r="F3" s="53" t="s">
        <v>60</v>
      </c>
      <c r="G3" s="53" t="s">
        <v>56</v>
      </c>
    </row>
    <row r="4" spans="1:7" x14ac:dyDescent="0.3">
      <c r="A4" s="21" t="s">
        <v>43</v>
      </c>
      <c r="B4" s="21">
        <v>2022</v>
      </c>
      <c r="C4" s="21" t="s">
        <v>201</v>
      </c>
      <c r="D4" s="21" t="s">
        <v>202</v>
      </c>
      <c r="E4" s="21">
        <v>964</v>
      </c>
      <c r="F4" s="27">
        <v>10000</v>
      </c>
      <c r="G4" s="27">
        <f>E4*F4</f>
        <v>9640000</v>
      </c>
    </row>
    <row r="5" spans="1:7" x14ac:dyDescent="0.3">
      <c r="A5" s="21" t="s">
        <v>44</v>
      </c>
      <c r="B5" s="21">
        <v>2022</v>
      </c>
      <c r="C5" s="21" t="s">
        <v>203</v>
      </c>
      <c r="D5" s="21" t="s">
        <v>202</v>
      </c>
      <c r="E5" s="21">
        <v>125</v>
      </c>
      <c r="F5" s="27">
        <v>12560</v>
      </c>
      <c r="G5" s="27">
        <f t="shared" ref="G5:G39" si="0">E5*F5</f>
        <v>1570000</v>
      </c>
    </row>
    <row r="6" spans="1:7" x14ac:dyDescent="0.3">
      <c r="A6" s="21" t="s">
        <v>45</v>
      </c>
      <c r="B6" s="21">
        <v>2022</v>
      </c>
      <c r="C6" s="21" t="s">
        <v>65</v>
      </c>
      <c r="D6" s="21" t="s">
        <v>202</v>
      </c>
      <c r="E6" s="21">
        <v>635</v>
      </c>
      <c r="F6" s="27">
        <v>15890</v>
      </c>
      <c r="G6" s="27">
        <f t="shared" si="0"/>
        <v>10090150</v>
      </c>
    </row>
    <row r="7" spans="1:7" x14ac:dyDescent="0.3">
      <c r="A7" s="21" t="s">
        <v>53</v>
      </c>
      <c r="B7" s="21">
        <v>2022</v>
      </c>
      <c r="C7" s="21" t="s">
        <v>68</v>
      </c>
      <c r="D7" s="21" t="s">
        <v>202</v>
      </c>
      <c r="E7" s="21">
        <v>124</v>
      </c>
      <c r="F7" s="27">
        <v>12364</v>
      </c>
      <c r="G7" s="27">
        <f t="shared" si="0"/>
        <v>1533136</v>
      </c>
    </row>
    <row r="8" spans="1:7" x14ac:dyDescent="0.3">
      <c r="A8" s="21" t="s">
        <v>54</v>
      </c>
      <c r="B8" s="21">
        <v>2022</v>
      </c>
      <c r="C8" s="21" t="s">
        <v>204</v>
      </c>
      <c r="D8" s="21" t="s">
        <v>202</v>
      </c>
      <c r="E8" s="21">
        <v>214</v>
      </c>
      <c r="F8" s="27">
        <v>12365</v>
      </c>
      <c r="G8" s="27">
        <f t="shared" si="0"/>
        <v>2646110</v>
      </c>
    </row>
    <row r="9" spans="1:7" x14ac:dyDescent="0.3">
      <c r="A9" s="21" t="s">
        <v>55</v>
      </c>
      <c r="B9" s="21">
        <v>2022</v>
      </c>
      <c r="C9" s="21" t="s">
        <v>205</v>
      </c>
      <c r="D9" s="21" t="s">
        <v>202</v>
      </c>
      <c r="E9" s="21">
        <v>125</v>
      </c>
      <c r="F9" s="27">
        <v>12368</v>
      </c>
      <c r="G9" s="27">
        <f t="shared" si="0"/>
        <v>1546000</v>
      </c>
    </row>
    <row r="10" spans="1:7" x14ac:dyDescent="0.3">
      <c r="A10" s="21" t="s">
        <v>212</v>
      </c>
      <c r="B10" s="21">
        <v>2022</v>
      </c>
      <c r="C10" s="21" t="s">
        <v>206</v>
      </c>
      <c r="D10" s="21" t="s">
        <v>202</v>
      </c>
      <c r="E10" s="21">
        <v>352</v>
      </c>
      <c r="F10" s="27">
        <v>45369</v>
      </c>
      <c r="G10" s="27">
        <f t="shared" si="0"/>
        <v>15969888</v>
      </c>
    </row>
    <row r="11" spans="1:7" x14ac:dyDescent="0.3">
      <c r="A11" s="21" t="s">
        <v>213</v>
      </c>
      <c r="B11" s="21">
        <v>2022</v>
      </c>
      <c r="C11" s="21" t="s">
        <v>207</v>
      </c>
      <c r="D11" s="21" t="s">
        <v>202</v>
      </c>
      <c r="E11" s="21">
        <v>120</v>
      </c>
      <c r="F11" s="27">
        <v>45203</v>
      </c>
      <c r="G11" s="27">
        <f t="shared" si="0"/>
        <v>5424360</v>
      </c>
    </row>
    <row r="12" spans="1:7" x14ac:dyDescent="0.3">
      <c r="A12" s="21" t="s">
        <v>214</v>
      </c>
      <c r="B12" s="21">
        <v>2022</v>
      </c>
      <c r="C12" s="21" t="s">
        <v>201</v>
      </c>
      <c r="D12" s="21" t="s">
        <v>208</v>
      </c>
      <c r="E12" s="21">
        <v>568</v>
      </c>
      <c r="F12" s="27">
        <v>15369</v>
      </c>
      <c r="G12" s="27">
        <f t="shared" si="0"/>
        <v>8729592</v>
      </c>
    </row>
    <row r="13" spans="1:7" x14ac:dyDescent="0.3">
      <c r="A13" s="21" t="s">
        <v>215</v>
      </c>
      <c r="B13" s="21">
        <v>2022</v>
      </c>
      <c r="C13" s="21" t="s">
        <v>203</v>
      </c>
      <c r="D13" s="21" t="s">
        <v>208</v>
      </c>
      <c r="E13" s="21">
        <v>485</v>
      </c>
      <c r="F13" s="27">
        <v>45889</v>
      </c>
      <c r="G13" s="27">
        <f t="shared" si="0"/>
        <v>22256165</v>
      </c>
    </row>
    <row r="14" spans="1:7" x14ac:dyDescent="0.3">
      <c r="A14" s="21" t="s">
        <v>216</v>
      </c>
      <c r="B14" s="21">
        <v>2022</v>
      </c>
      <c r="C14" s="21" t="s">
        <v>65</v>
      </c>
      <c r="D14" s="21" t="s">
        <v>208</v>
      </c>
      <c r="E14" s="21">
        <v>784</v>
      </c>
      <c r="F14" s="27">
        <v>59876</v>
      </c>
      <c r="G14" s="27">
        <f t="shared" si="0"/>
        <v>46942784</v>
      </c>
    </row>
    <row r="15" spans="1:7" x14ac:dyDescent="0.3">
      <c r="A15" s="21" t="s">
        <v>217</v>
      </c>
      <c r="B15" s="21">
        <v>2022</v>
      </c>
      <c r="C15" s="21" t="s">
        <v>68</v>
      </c>
      <c r="D15" s="21" t="s">
        <v>208</v>
      </c>
      <c r="E15" s="21">
        <v>143</v>
      </c>
      <c r="F15" s="27">
        <v>23658</v>
      </c>
      <c r="G15" s="27">
        <f t="shared" si="0"/>
        <v>3383094</v>
      </c>
    </row>
    <row r="16" spans="1:7" x14ac:dyDescent="0.3">
      <c r="A16" s="21" t="s">
        <v>43</v>
      </c>
      <c r="B16" s="21">
        <v>2021</v>
      </c>
      <c r="C16" s="21" t="s">
        <v>204</v>
      </c>
      <c r="D16" s="21" t="s">
        <v>208</v>
      </c>
      <c r="E16" s="21">
        <v>365</v>
      </c>
      <c r="F16" s="27">
        <v>12596</v>
      </c>
      <c r="G16" s="27">
        <f t="shared" si="0"/>
        <v>4597540</v>
      </c>
    </row>
    <row r="17" spans="1:7" x14ac:dyDescent="0.3">
      <c r="A17" s="21" t="s">
        <v>44</v>
      </c>
      <c r="B17" s="21">
        <v>2021</v>
      </c>
      <c r="C17" s="21" t="s">
        <v>205</v>
      </c>
      <c r="D17" s="21" t="s">
        <v>208</v>
      </c>
      <c r="E17" s="21">
        <v>324</v>
      </c>
      <c r="F17" s="27">
        <v>12369</v>
      </c>
      <c r="G17" s="27">
        <f t="shared" si="0"/>
        <v>4007556</v>
      </c>
    </row>
    <row r="18" spans="1:7" x14ac:dyDescent="0.3">
      <c r="A18" s="21" t="s">
        <v>45</v>
      </c>
      <c r="B18" s="21">
        <v>2021</v>
      </c>
      <c r="C18" s="21" t="s">
        <v>206</v>
      </c>
      <c r="D18" s="21" t="s">
        <v>208</v>
      </c>
      <c r="E18" s="21">
        <v>145</v>
      </c>
      <c r="F18" s="27">
        <v>48963</v>
      </c>
      <c r="G18" s="27">
        <f t="shared" si="0"/>
        <v>7099635</v>
      </c>
    </row>
    <row r="19" spans="1:7" x14ac:dyDescent="0.3">
      <c r="A19" s="21" t="s">
        <v>53</v>
      </c>
      <c r="B19" s="21">
        <v>2021</v>
      </c>
      <c r="C19" s="21" t="s">
        <v>207</v>
      </c>
      <c r="D19" s="21" t="s">
        <v>208</v>
      </c>
      <c r="E19" s="21">
        <v>560</v>
      </c>
      <c r="F19" s="27">
        <v>23699</v>
      </c>
      <c r="G19" s="27">
        <f t="shared" si="0"/>
        <v>13271440</v>
      </c>
    </row>
    <row r="20" spans="1:7" x14ac:dyDescent="0.3">
      <c r="A20" s="21" t="s">
        <v>54</v>
      </c>
      <c r="B20" s="21">
        <v>2021</v>
      </c>
      <c r="C20" s="21" t="s">
        <v>201</v>
      </c>
      <c r="D20" s="21" t="s">
        <v>209</v>
      </c>
      <c r="E20" s="21">
        <v>568</v>
      </c>
      <c r="F20" s="27">
        <v>15369</v>
      </c>
      <c r="G20" s="27">
        <f t="shared" si="0"/>
        <v>8729592</v>
      </c>
    </row>
    <row r="21" spans="1:7" x14ac:dyDescent="0.3">
      <c r="A21" s="21" t="s">
        <v>55</v>
      </c>
      <c r="B21" s="21">
        <v>2021</v>
      </c>
      <c r="C21" s="21" t="s">
        <v>203</v>
      </c>
      <c r="D21" s="21" t="s">
        <v>209</v>
      </c>
      <c r="E21" s="21">
        <v>485</v>
      </c>
      <c r="F21" s="27">
        <v>45889</v>
      </c>
      <c r="G21" s="27">
        <f t="shared" si="0"/>
        <v>22256165</v>
      </c>
    </row>
    <row r="22" spans="1:7" x14ac:dyDescent="0.3">
      <c r="A22" s="21" t="s">
        <v>212</v>
      </c>
      <c r="B22" s="21">
        <v>2021</v>
      </c>
      <c r="C22" s="21" t="s">
        <v>65</v>
      </c>
      <c r="D22" s="21" t="s">
        <v>209</v>
      </c>
      <c r="E22" s="21">
        <v>784</v>
      </c>
      <c r="F22" s="27">
        <v>59876</v>
      </c>
      <c r="G22" s="27">
        <f t="shared" si="0"/>
        <v>46942784</v>
      </c>
    </row>
    <row r="23" spans="1:7" x14ac:dyDescent="0.3">
      <c r="A23" s="21" t="s">
        <v>213</v>
      </c>
      <c r="B23" s="21">
        <v>2021</v>
      </c>
      <c r="C23" s="21" t="s">
        <v>68</v>
      </c>
      <c r="D23" s="21" t="s">
        <v>209</v>
      </c>
      <c r="E23" s="21">
        <v>143</v>
      </c>
      <c r="F23" s="27">
        <v>23658</v>
      </c>
      <c r="G23" s="27">
        <f t="shared" si="0"/>
        <v>3383094</v>
      </c>
    </row>
    <row r="24" spans="1:7" x14ac:dyDescent="0.3">
      <c r="A24" s="21" t="s">
        <v>214</v>
      </c>
      <c r="B24" s="21">
        <v>2021</v>
      </c>
      <c r="C24" s="21" t="s">
        <v>204</v>
      </c>
      <c r="D24" s="21" t="s">
        <v>209</v>
      </c>
      <c r="E24" s="21">
        <v>365</v>
      </c>
      <c r="F24" s="27">
        <v>12596</v>
      </c>
      <c r="G24" s="27">
        <f t="shared" si="0"/>
        <v>4597540</v>
      </c>
    </row>
    <row r="25" spans="1:7" x14ac:dyDescent="0.3">
      <c r="A25" s="21" t="s">
        <v>215</v>
      </c>
      <c r="B25" s="21">
        <v>2021</v>
      </c>
      <c r="C25" s="21" t="s">
        <v>205</v>
      </c>
      <c r="D25" s="21" t="s">
        <v>209</v>
      </c>
      <c r="E25" s="21">
        <v>324</v>
      </c>
      <c r="F25" s="27">
        <v>12369</v>
      </c>
      <c r="G25" s="27">
        <f t="shared" si="0"/>
        <v>4007556</v>
      </c>
    </row>
    <row r="26" spans="1:7" x14ac:dyDescent="0.3">
      <c r="A26" s="21" t="s">
        <v>216</v>
      </c>
      <c r="B26" s="21">
        <v>2021</v>
      </c>
      <c r="C26" s="21" t="s">
        <v>206</v>
      </c>
      <c r="D26" s="21" t="s">
        <v>209</v>
      </c>
      <c r="E26" s="21">
        <v>145</v>
      </c>
      <c r="F26" s="27">
        <v>48963</v>
      </c>
      <c r="G26" s="27">
        <f t="shared" si="0"/>
        <v>7099635</v>
      </c>
    </row>
    <row r="27" spans="1:7" x14ac:dyDescent="0.3">
      <c r="A27" s="21" t="s">
        <v>217</v>
      </c>
      <c r="B27" s="21">
        <v>2021</v>
      </c>
      <c r="C27" s="21" t="s">
        <v>207</v>
      </c>
      <c r="D27" s="21" t="s">
        <v>209</v>
      </c>
      <c r="E27" s="21">
        <v>560</v>
      </c>
      <c r="F27" s="27">
        <v>23699</v>
      </c>
      <c r="G27" s="27">
        <f t="shared" si="0"/>
        <v>13271440</v>
      </c>
    </row>
    <row r="28" spans="1:7" x14ac:dyDescent="0.3">
      <c r="A28" s="21" t="s">
        <v>43</v>
      </c>
      <c r="B28" s="36">
        <v>2020</v>
      </c>
      <c r="C28" s="21" t="s">
        <v>201</v>
      </c>
      <c r="D28" s="21" t="s">
        <v>210</v>
      </c>
      <c r="E28" s="21">
        <v>568</v>
      </c>
      <c r="F28" s="27">
        <v>15369</v>
      </c>
      <c r="G28" s="27">
        <f t="shared" si="0"/>
        <v>8729592</v>
      </c>
    </row>
    <row r="29" spans="1:7" x14ac:dyDescent="0.3">
      <c r="A29" s="21" t="s">
        <v>44</v>
      </c>
      <c r="B29" s="36">
        <v>2020</v>
      </c>
      <c r="C29" s="21" t="s">
        <v>203</v>
      </c>
      <c r="D29" s="21" t="s">
        <v>210</v>
      </c>
      <c r="E29" s="21">
        <v>485</v>
      </c>
      <c r="F29" s="27">
        <v>45889</v>
      </c>
      <c r="G29" s="27">
        <f t="shared" si="0"/>
        <v>22256165</v>
      </c>
    </row>
    <row r="30" spans="1:7" x14ac:dyDescent="0.3">
      <c r="A30" s="21" t="s">
        <v>45</v>
      </c>
      <c r="B30" s="36">
        <v>2020</v>
      </c>
      <c r="C30" s="21" t="s">
        <v>65</v>
      </c>
      <c r="D30" s="21" t="s">
        <v>210</v>
      </c>
      <c r="E30" s="21">
        <v>784</v>
      </c>
      <c r="F30" s="27">
        <v>59876</v>
      </c>
      <c r="G30" s="27">
        <f t="shared" si="0"/>
        <v>46942784</v>
      </c>
    </row>
    <row r="31" spans="1:7" x14ac:dyDescent="0.3">
      <c r="A31" s="21" t="s">
        <v>53</v>
      </c>
      <c r="B31" s="36">
        <v>2020</v>
      </c>
      <c r="C31" s="21" t="s">
        <v>68</v>
      </c>
      <c r="D31" s="21" t="s">
        <v>210</v>
      </c>
      <c r="E31" s="21">
        <v>143</v>
      </c>
      <c r="F31" s="27">
        <v>23658</v>
      </c>
      <c r="G31" s="27">
        <f t="shared" si="0"/>
        <v>3383094</v>
      </c>
    </row>
    <row r="32" spans="1:7" x14ac:dyDescent="0.3">
      <c r="A32" s="21" t="s">
        <v>54</v>
      </c>
      <c r="B32" s="36">
        <v>2020</v>
      </c>
      <c r="C32" s="21" t="s">
        <v>204</v>
      </c>
      <c r="D32" s="21" t="s">
        <v>210</v>
      </c>
      <c r="E32" s="21">
        <v>365</v>
      </c>
      <c r="F32" s="27">
        <v>12596</v>
      </c>
      <c r="G32" s="27">
        <f t="shared" si="0"/>
        <v>4597540</v>
      </c>
    </row>
    <row r="33" spans="1:7" x14ac:dyDescent="0.3">
      <c r="A33" s="21" t="s">
        <v>55</v>
      </c>
      <c r="B33" s="36">
        <v>2020</v>
      </c>
      <c r="C33" s="21" t="s">
        <v>205</v>
      </c>
      <c r="D33" s="21" t="s">
        <v>210</v>
      </c>
      <c r="E33" s="21">
        <v>324</v>
      </c>
      <c r="F33" s="27">
        <v>12369</v>
      </c>
      <c r="G33" s="27">
        <f t="shared" si="0"/>
        <v>4007556</v>
      </c>
    </row>
    <row r="34" spans="1:7" x14ac:dyDescent="0.3">
      <c r="A34" s="21" t="s">
        <v>212</v>
      </c>
      <c r="B34" s="36">
        <v>2020</v>
      </c>
      <c r="C34" s="21" t="s">
        <v>206</v>
      </c>
      <c r="D34" s="21" t="s">
        <v>210</v>
      </c>
      <c r="E34" s="21">
        <v>145</v>
      </c>
      <c r="F34" s="27">
        <v>48963</v>
      </c>
      <c r="G34" s="27">
        <f t="shared" si="0"/>
        <v>7099635</v>
      </c>
    </row>
    <row r="35" spans="1:7" x14ac:dyDescent="0.3">
      <c r="A35" s="21" t="s">
        <v>213</v>
      </c>
      <c r="B35" s="36">
        <v>2020</v>
      </c>
      <c r="C35" s="21" t="s">
        <v>207</v>
      </c>
      <c r="D35" s="21" t="s">
        <v>210</v>
      </c>
      <c r="E35" s="21">
        <v>560</v>
      </c>
      <c r="F35" s="27">
        <v>23699</v>
      </c>
      <c r="G35" s="27">
        <f t="shared" si="0"/>
        <v>13271440</v>
      </c>
    </row>
    <row r="36" spans="1:7" x14ac:dyDescent="0.3">
      <c r="A36" s="21" t="s">
        <v>214</v>
      </c>
      <c r="B36" s="36">
        <v>2020</v>
      </c>
      <c r="C36" s="21" t="s">
        <v>201</v>
      </c>
      <c r="D36" s="21" t="s">
        <v>209</v>
      </c>
      <c r="E36" s="21">
        <v>568</v>
      </c>
      <c r="F36" s="27">
        <v>15369</v>
      </c>
      <c r="G36" s="27">
        <f t="shared" si="0"/>
        <v>8729592</v>
      </c>
    </row>
    <row r="37" spans="1:7" x14ac:dyDescent="0.3">
      <c r="A37" s="21" t="s">
        <v>215</v>
      </c>
      <c r="B37" s="36">
        <v>2020</v>
      </c>
      <c r="C37" s="21" t="s">
        <v>203</v>
      </c>
      <c r="D37" s="21" t="s">
        <v>209</v>
      </c>
      <c r="E37" s="21">
        <v>485</v>
      </c>
      <c r="F37" s="27">
        <v>45889</v>
      </c>
      <c r="G37" s="27">
        <f t="shared" si="0"/>
        <v>22256165</v>
      </c>
    </row>
    <row r="38" spans="1:7" x14ac:dyDescent="0.3">
      <c r="A38" s="21" t="s">
        <v>216</v>
      </c>
      <c r="B38" s="36">
        <v>2020</v>
      </c>
      <c r="C38" s="21" t="s">
        <v>65</v>
      </c>
      <c r="D38" s="21" t="s">
        <v>209</v>
      </c>
      <c r="E38" s="21">
        <v>784</v>
      </c>
      <c r="F38" s="27">
        <v>59876</v>
      </c>
      <c r="G38" s="27">
        <f t="shared" si="0"/>
        <v>46942784</v>
      </c>
    </row>
    <row r="39" spans="1:7" x14ac:dyDescent="0.3">
      <c r="A39" s="21" t="s">
        <v>217</v>
      </c>
      <c r="B39" s="36">
        <v>2020</v>
      </c>
      <c r="C39" s="21" t="s">
        <v>68</v>
      </c>
      <c r="D39" s="21" t="s">
        <v>209</v>
      </c>
      <c r="E39" s="21">
        <v>143</v>
      </c>
      <c r="F39" s="27">
        <v>23658</v>
      </c>
      <c r="G39" s="27">
        <f t="shared" si="0"/>
        <v>3383094</v>
      </c>
    </row>
  </sheetData>
  <sortState ref="C4:E19">
    <sortCondition ref="C4:C1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8" sqref="G18"/>
    </sheetView>
  </sheetViews>
  <sheetFormatPr defaultRowHeight="14.4" x14ac:dyDescent="0.3"/>
  <cols>
    <col min="1" max="1" width="18.5546875" customWidth="1"/>
    <col min="2" max="2" width="12.5546875" bestFit="1" customWidth="1"/>
    <col min="3" max="3" width="12.5546875" customWidth="1"/>
  </cols>
  <sheetData>
    <row r="1" spans="1:3" x14ac:dyDescent="0.3">
      <c r="A1" t="s">
        <v>183</v>
      </c>
    </row>
    <row r="2" spans="1:3" x14ac:dyDescent="0.3">
      <c r="A2" t="s">
        <v>184</v>
      </c>
    </row>
    <row r="3" spans="1:3" x14ac:dyDescent="0.3">
      <c r="A3" t="s">
        <v>72</v>
      </c>
    </row>
    <row r="4" spans="1:3" x14ac:dyDescent="0.3">
      <c r="A4" t="s">
        <v>198</v>
      </c>
    </row>
    <row r="7" spans="1:3" x14ac:dyDescent="0.3">
      <c r="A7" t="s">
        <v>185</v>
      </c>
      <c r="B7" s="41">
        <v>100</v>
      </c>
    </row>
    <row r="8" spans="1:3" x14ac:dyDescent="0.3">
      <c r="A8" t="s">
        <v>186</v>
      </c>
      <c r="B8" s="41">
        <v>15000</v>
      </c>
    </row>
    <row r="9" spans="1:3" x14ac:dyDescent="0.3">
      <c r="A9" t="s">
        <v>187</v>
      </c>
      <c r="C9" s="41">
        <f>B7*B8</f>
        <v>1500000</v>
      </c>
    </row>
    <row r="10" spans="1:3" x14ac:dyDescent="0.3">
      <c r="B10" s="41"/>
    </row>
    <row r="11" spans="1:3" x14ac:dyDescent="0.3">
      <c r="A11" t="s">
        <v>188</v>
      </c>
      <c r="B11" s="41">
        <v>4500</v>
      </c>
    </row>
    <row r="12" spans="1:3" x14ac:dyDescent="0.3">
      <c r="A12" t="s">
        <v>189</v>
      </c>
      <c r="C12" s="41">
        <f>B11*B7</f>
        <v>450000</v>
      </c>
    </row>
    <row r="13" spans="1:3" x14ac:dyDescent="0.3">
      <c r="A13" t="s">
        <v>191</v>
      </c>
      <c r="B13" s="41"/>
      <c r="C13" s="41">
        <v>500000</v>
      </c>
    </row>
    <row r="14" spans="1:3" x14ac:dyDescent="0.3">
      <c r="B14" s="41"/>
    </row>
    <row r="15" spans="1:3" x14ac:dyDescent="0.3">
      <c r="A15" t="s">
        <v>190</v>
      </c>
      <c r="B15" s="41"/>
      <c r="C15" s="42">
        <f>C9-C12-C13</f>
        <v>550000</v>
      </c>
    </row>
    <row r="16" spans="1:3" x14ac:dyDescent="0.3">
      <c r="B16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9" sqref="I19"/>
    </sheetView>
  </sheetViews>
  <sheetFormatPr defaultRowHeight="14.4" outlineLevelRow="1" x14ac:dyDescent="0.3"/>
  <cols>
    <col min="1" max="1" width="14.77734375" customWidth="1"/>
    <col min="2" max="2" width="13.6640625" bestFit="1" customWidth="1"/>
    <col min="6" max="9" width="14.6640625" bestFit="1" customWidth="1"/>
    <col min="14" max="14" width="13.6640625" bestFit="1" customWidth="1"/>
    <col min="15" max="17" width="10" bestFit="1" customWidth="1"/>
  </cols>
  <sheetData>
    <row r="1" spans="1:9" x14ac:dyDescent="0.3">
      <c r="A1" t="s">
        <v>192</v>
      </c>
    </row>
    <row r="2" spans="1:9" x14ac:dyDescent="0.3">
      <c r="A2" t="s">
        <v>193</v>
      </c>
    </row>
    <row r="3" spans="1:9" x14ac:dyDescent="0.3">
      <c r="A3" t="s">
        <v>72</v>
      </c>
    </row>
    <row r="4" spans="1:9" x14ac:dyDescent="0.3">
      <c r="A4" t="s">
        <v>197</v>
      </c>
    </row>
    <row r="5" spans="1:9" hidden="1" outlineLevel="1" x14ac:dyDescent="0.3"/>
    <row r="6" spans="1:9" hidden="1" outlineLevel="1" x14ac:dyDescent="0.3">
      <c r="A6" t="s">
        <v>172</v>
      </c>
      <c r="F6" t="s">
        <v>194</v>
      </c>
      <c r="G6" t="s">
        <v>155</v>
      </c>
      <c r="H6" t="s">
        <v>156</v>
      </c>
      <c r="I6" t="s">
        <v>157</v>
      </c>
    </row>
    <row r="7" spans="1:9" hidden="1" outlineLevel="1" x14ac:dyDescent="0.3">
      <c r="A7" t="s">
        <v>173</v>
      </c>
      <c r="B7" s="41">
        <v>500000</v>
      </c>
      <c r="F7" t="s">
        <v>173</v>
      </c>
      <c r="G7" s="41">
        <v>550000</v>
      </c>
      <c r="H7" s="41">
        <v>650000</v>
      </c>
      <c r="I7" s="41">
        <v>600000</v>
      </c>
    </row>
    <row r="8" spans="1:9" hidden="1" outlineLevel="1" x14ac:dyDescent="0.3">
      <c r="A8" t="s">
        <v>174</v>
      </c>
      <c r="B8" s="41">
        <v>100000</v>
      </c>
      <c r="F8" t="s">
        <v>174</v>
      </c>
      <c r="G8" s="41">
        <v>65000</v>
      </c>
      <c r="H8" s="41">
        <v>60000</v>
      </c>
      <c r="I8" s="41">
        <v>90000</v>
      </c>
    </row>
    <row r="9" spans="1:9" hidden="1" outlineLevel="1" x14ac:dyDescent="0.3">
      <c r="A9" t="s">
        <v>175</v>
      </c>
      <c r="B9" s="41">
        <v>150000</v>
      </c>
      <c r="F9" t="s">
        <v>175</v>
      </c>
      <c r="G9" s="41">
        <v>120000</v>
      </c>
      <c r="H9" s="41">
        <v>150000</v>
      </c>
      <c r="I9" s="41">
        <v>120000</v>
      </c>
    </row>
    <row r="10" spans="1:9" hidden="1" outlineLevel="1" x14ac:dyDescent="0.3">
      <c r="A10" t="s">
        <v>176</v>
      </c>
      <c r="B10" s="43">
        <v>95</v>
      </c>
      <c r="C10" t="s">
        <v>178</v>
      </c>
      <c r="F10" s="44" t="s">
        <v>56</v>
      </c>
      <c r="G10" s="42">
        <f>SUM(G7:G9)</f>
        <v>735000</v>
      </c>
      <c r="H10" s="42">
        <f t="shared" ref="H10:I10" si="0">SUM(H7:H9)</f>
        <v>860000</v>
      </c>
      <c r="I10" s="42">
        <f t="shared" si="0"/>
        <v>810000</v>
      </c>
    </row>
    <row r="11" spans="1:9" hidden="1" outlineLevel="1" x14ac:dyDescent="0.3">
      <c r="A11" s="44" t="s">
        <v>177</v>
      </c>
      <c r="B11" s="42">
        <f>SUM(B7:B9)*B10</f>
        <v>71250000</v>
      </c>
    </row>
    <row r="12" spans="1:9" collapsed="1" x14ac:dyDescent="0.3"/>
    <row r="13" spans="1:9" hidden="1" outlineLevel="1" x14ac:dyDescent="0.3">
      <c r="A13" t="s">
        <v>196</v>
      </c>
    </row>
    <row r="14" spans="1:9" hidden="1" outlineLevel="1" x14ac:dyDescent="0.3">
      <c r="A14" t="s">
        <v>194</v>
      </c>
      <c r="B14" t="s">
        <v>155</v>
      </c>
    </row>
    <row r="15" spans="1:9" ht="15" hidden="1" outlineLevel="1" thickBot="1" x14ac:dyDescent="0.35">
      <c r="A15" t="s">
        <v>195</v>
      </c>
      <c r="B15">
        <v>95</v>
      </c>
    </row>
    <row r="16" spans="1:9" ht="15" hidden="1" outlineLevel="1" thickTop="1" x14ac:dyDescent="0.3">
      <c r="A16" t="s">
        <v>173</v>
      </c>
      <c r="B16" s="41">
        <f>HLOOKUP($B$14,$G$6:$I$9,2,0)</f>
        <v>550000</v>
      </c>
      <c r="F16" s="48">
        <f>B19</f>
        <v>69825000</v>
      </c>
      <c r="G16" s="45" t="s">
        <v>155</v>
      </c>
      <c r="H16" s="45" t="s">
        <v>156</v>
      </c>
      <c r="I16" s="11" t="s">
        <v>157</v>
      </c>
    </row>
    <row r="17" spans="1:9" hidden="1" outlineLevel="1" x14ac:dyDescent="0.3">
      <c r="A17" t="s">
        <v>174</v>
      </c>
      <c r="B17" s="41">
        <f>HLOOKUP($B$14,$G$6:$I$9,3,0)</f>
        <v>65000</v>
      </c>
      <c r="F17" s="46">
        <v>95</v>
      </c>
      <c r="G17" s="49">
        <f t="dataTable" ref="G17:I19" dt2D="1" dtr="1" r1="B14" r2="B15"/>
        <v>69825000</v>
      </c>
      <c r="H17" s="49">
        <v>81700000</v>
      </c>
      <c r="I17" s="50">
        <v>76950000</v>
      </c>
    </row>
    <row r="18" spans="1:9" hidden="1" outlineLevel="1" x14ac:dyDescent="0.3">
      <c r="A18" t="s">
        <v>175</v>
      </c>
      <c r="B18" s="41">
        <f>HLOOKUP($B$14,$G$6:$I$9,4,0)</f>
        <v>120000</v>
      </c>
      <c r="F18" s="46">
        <v>100</v>
      </c>
      <c r="G18" s="49">
        <v>73500000</v>
      </c>
      <c r="H18" s="49">
        <v>86000000</v>
      </c>
      <c r="I18" s="50">
        <v>81000000</v>
      </c>
    </row>
    <row r="19" spans="1:9" ht="15" hidden="1" outlineLevel="1" thickBot="1" x14ac:dyDescent="0.35">
      <c r="A19" s="44" t="s">
        <v>56</v>
      </c>
      <c r="B19" s="41">
        <f>SUM(B16:B18)*B15</f>
        <v>69825000</v>
      </c>
      <c r="F19" s="47">
        <v>150</v>
      </c>
      <c r="G19" s="51">
        <v>110250000</v>
      </c>
      <c r="H19" s="51">
        <v>129000000</v>
      </c>
      <c r="I19" s="52">
        <v>121500000</v>
      </c>
    </row>
    <row r="20" spans="1:9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Summary Bahan Ajar</vt:lpstr>
      <vt:lpstr>Sheet2</vt:lpstr>
      <vt:lpstr>Basic &amp; Tables</vt:lpstr>
      <vt:lpstr>Graph</vt:lpstr>
      <vt:lpstr>Lookup</vt:lpstr>
      <vt:lpstr>Vlookup String</vt:lpstr>
      <vt:lpstr>Hlookup String</vt:lpstr>
      <vt:lpstr>IF</vt:lpstr>
      <vt:lpstr>SUMIF</vt:lpstr>
      <vt:lpstr>Scenario Analysis</vt:lpstr>
      <vt:lpstr>Pivotable</vt:lpstr>
      <vt:lpstr>GoalSeek</vt:lpstr>
      <vt:lpstr>Data Table</vt:lpstr>
      <vt:lpstr>jika</vt:lpstr>
      <vt:lpstr>kota</vt:lpstr>
      <vt:lpstr>maskapai</vt:lpstr>
    </vt:vector>
  </TitlesOfParts>
  <Company>PT. ABUBA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FIKRY AGUSTIAN</dc:creator>
  <cp:lastModifiedBy>FIKRY AGUSTIAN</cp:lastModifiedBy>
  <dcterms:created xsi:type="dcterms:W3CDTF">2023-02-10T03:43:46Z</dcterms:created>
  <dcterms:modified xsi:type="dcterms:W3CDTF">2023-02-14T05:12:31Z</dcterms:modified>
</cp:coreProperties>
</file>