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tabRatio="826" activeTab="1"/>
  </bookViews>
  <sheets>
    <sheet name="Scratch" sheetId="7" r:id="rId1"/>
    <sheet name="Sales Invoice direvisi" sheetId="10" r:id="rId2"/>
    <sheet name="Sales Invoice Normal" sheetId="8" r:id="rId3"/>
    <sheet name="ARF Disettle Sebelum Pencairan" sheetId="5" r:id="rId4"/>
    <sheet name="ARF Normal" sheetId="4" r:id="rId5"/>
    <sheet name="Template" sheetId="6" r:id="rId6"/>
    <sheet name="Debit Note (3)" sheetId="3" r:id="rId7"/>
    <sheet name="Debit Note (2)" sheetId="2" r:id="rId8"/>
    <sheet name="Debit Note" sheetId="1" r:id="rId9"/>
  </sheets>
  <calcPr calcId="152511"/>
</workbook>
</file>

<file path=xl/calcChain.xml><?xml version="1.0" encoding="utf-8"?>
<calcChain xmlns="http://schemas.openxmlformats.org/spreadsheetml/2006/main"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M8" i="10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L20" i="10"/>
  <c r="K20" i="10"/>
  <c r="J20" i="10"/>
  <c r="I20" i="10"/>
  <c r="L19" i="10"/>
  <c r="K19" i="10"/>
  <c r="J19" i="10"/>
  <c r="I19" i="10"/>
  <c r="I9" i="10"/>
  <c r="J9" i="10"/>
  <c r="K9" i="10"/>
  <c r="L9" i="10"/>
  <c r="I10" i="10"/>
  <c r="J10" i="10"/>
  <c r="K10" i="10"/>
  <c r="L10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I14" i="10"/>
  <c r="J14" i="10"/>
  <c r="K14" i="10"/>
  <c r="L14" i="10"/>
  <c r="I15" i="10"/>
  <c r="J15" i="10"/>
  <c r="K15" i="10"/>
  <c r="L15" i="10"/>
  <c r="I16" i="10"/>
  <c r="J16" i="10"/>
  <c r="K16" i="10"/>
  <c r="L16" i="10"/>
  <c r="I17" i="10"/>
  <c r="J17" i="10"/>
  <c r="K17" i="10"/>
  <c r="L17" i="10"/>
  <c r="I18" i="10"/>
  <c r="J18" i="10"/>
  <c r="K18" i="10"/>
  <c r="L18" i="10"/>
  <c r="L8" i="10"/>
  <c r="K8" i="10"/>
  <c r="J8" i="10"/>
  <c r="I8" i="10"/>
  <c r="M14" i="8"/>
  <c r="L14" i="8"/>
  <c r="K14" i="8"/>
  <c r="J14" i="8"/>
  <c r="I14" i="8"/>
  <c r="M13" i="8"/>
  <c r="L13" i="8"/>
  <c r="K13" i="8"/>
  <c r="J13" i="8"/>
  <c r="I13" i="8"/>
  <c r="I11" i="8"/>
  <c r="I12" i="8" s="1"/>
  <c r="M8" i="8"/>
  <c r="M9" i="8" s="1"/>
  <c r="M10" i="8" s="1"/>
  <c r="M11" i="8" s="1"/>
  <c r="M12" i="8" s="1"/>
  <c r="L8" i="8"/>
  <c r="L9" i="8" s="1"/>
  <c r="L10" i="8" s="1"/>
  <c r="L11" i="8" s="1"/>
  <c r="L12" i="8" s="1"/>
  <c r="K8" i="8"/>
  <c r="K9" i="8" s="1"/>
  <c r="K10" i="8" s="1"/>
  <c r="K11" i="8" s="1"/>
  <c r="K12" i="8" s="1"/>
  <c r="J8" i="8"/>
  <c r="J9" i="8" s="1"/>
  <c r="J10" i="8" s="1"/>
  <c r="J11" i="8" s="1"/>
  <c r="J12" i="8" s="1"/>
  <c r="I8" i="8"/>
  <c r="I9" i="8" s="1"/>
  <c r="I10" i="8" s="1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8" i="7"/>
  <c r="M9" i="7" s="1"/>
  <c r="L8" i="7"/>
  <c r="L9" i="7" s="1"/>
  <c r="K8" i="7"/>
  <c r="K9" i="7" s="1"/>
  <c r="J8" i="7"/>
  <c r="I8" i="7"/>
  <c r="I9" i="7" s="1"/>
  <c r="J16" i="6"/>
  <c r="I3" i="6"/>
  <c r="I9" i="6"/>
  <c r="K3" i="6"/>
  <c r="J3" i="6"/>
  <c r="I17" i="6"/>
  <c r="I16" i="6"/>
  <c r="I13" i="4"/>
  <c r="I14" i="4" s="1"/>
  <c r="I10" i="4"/>
  <c r="I11" i="4" s="1"/>
  <c r="I12" i="4" s="1"/>
  <c r="M9" i="4"/>
  <c r="M10" i="4" s="1"/>
  <c r="M11" i="4" s="1"/>
  <c r="M12" i="4" s="1"/>
  <c r="M13" i="4" s="1"/>
  <c r="M14" i="4" s="1"/>
  <c r="L9" i="4"/>
  <c r="L10" i="4" s="1"/>
  <c r="L11" i="4" s="1"/>
  <c r="L12" i="4" s="1"/>
  <c r="L13" i="4" s="1"/>
  <c r="L14" i="4" s="1"/>
  <c r="K9" i="4"/>
  <c r="K10" i="4" s="1"/>
  <c r="K11" i="4" s="1"/>
  <c r="K12" i="4" s="1"/>
  <c r="K13" i="4" s="1"/>
  <c r="K14" i="4" s="1"/>
  <c r="J9" i="4"/>
  <c r="J10" i="4" s="1"/>
  <c r="J11" i="4" s="1"/>
  <c r="J12" i="4" s="1"/>
  <c r="J13" i="4" s="1"/>
  <c r="J14" i="4" s="1"/>
  <c r="I9" i="4"/>
  <c r="M8" i="4"/>
  <c r="L8" i="4"/>
  <c r="K8" i="4"/>
  <c r="J8" i="4"/>
  <c r="I8" i="4"/>
  <c r="I10" i="5"/>
  <c r="I11" i="5" s="1"/>
  <c r="M9" i="5"/>
  <c r="M10" i="5" s="1"/>
  <c r="M11" i="5" s="1"/>
  <c r="L9" i="5"/>
  <c r="L10" i="5" s="1"/>
  <c r="L11" i="5" s="1"/>
  <c r="K9" i="5"/>
  <c r="K10" i="5" s="1"/>
  <c r="K11" i="5" s="1"/>
  <c r="J9" i="5"/>
  <c r="J10" i="5" s="1"/>
  <c r="J11" i="5" s="1"/>
  <c r="I9" i="5"/>
  <c r="M8" i="5"/>
  <c r="L8" i="5"/>
  <c r="K8" i="5"/>
  <c r="J8" i="5"/>
  <c r="I8" i="5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8" i="6"/>
  <c r="M9" i="6" s="1"/>
  <c r="L8" i="6"/>
  <c r="L9" i="6" s="1"/>
  <c r="K8" i="6"/>
  <c r="K9" i="6" s="1"/>
  <c r="J8" i="6"/>
  <c r="J9" i="6" s="1"/>
  <c r="I8" i="6"/>
  <c r="I13" i="6"/>
  <c r="I12" i="6"/>
  <c r="I11" i="6"/>
  <c r="I10" i="6"/>
  <c r="J9" i="7" l="1"/>
  <c r="K7" i="3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<sst xmlns="http://schemas.openxmlformats.org/spreadsheetml/2006/main" count="247" uniqueCount="43">
  <si>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</si>
  <si>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</si>
  <si>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</si>
  <si>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</si>
  <si>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</si>
  <si>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</si>
  <si>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</si>
  <si>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</si>
  <si>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</si>
  <si>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</si>
  <si>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</si>
  <si>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</si>
  <si>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</si>
  <si>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</si>
  <si>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</si>
  <si>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</si>
  <si>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</si>
  <si>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</si>
  <si>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</si>
  <si>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</si>
  <si>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</si>
  <si>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</si>
  <si>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</si>
  <si>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</si>
  <si>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</si>
  <si>
    <t>Skenario :</t>
  </si>
  <si>
    <t>Advance Disubmit ---&gt; Advance Final Approve ---&gt; Pencairan Dana --&gt; Advance Settlement ---&gt; Advance Return (Bila Ada)</t>
  </si>
  <si>
    <t>Advance Disubmit ---&gt; Advance Final Approve --&gt; Advance Settlement ---&gt; Pembayaran Advance</t>
  </si>
  <si>
    <t>ABC</t>
  </si>
  <si>
    <t>DEF</t>
  </si>
  <si>
    <t>Transaksi …</t>
  </si>
  <si>
    <t>Saldo Akhir</t>
  </si>
  <si>
    <t>Revenue</t>
  </si>
  <si>
    <t>Penerbitan Invoice</t>
  </si>
  <si>
    <t>Piutang Usaha</t>
  </si>
  <si>
    <t>Pembayaran Piutang dari Customer</t>
  </si>
  <si>
    <t>Sales Invoice diterbitkan ---&gt; Customer membayar Piutang</t>
  </si>
  <si>
    <t>VAT Out</t>
  </si>
  <si>
    <t>Pembatalan Invoice 2023</t>
  </si>
  <si>
    <t>Resubmit Invoice di 2024</t>
  </si>
  <si>
    <t>Prepaid Tax 23</t>
  </si>
  <si>
    <t>Pemotongan PPH</t>
  </si>
  <si>
    <t>Penerbitan Invoice di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</si>
</sst>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DDD"/>
        <bgColor indexed="64"/>
      </pattern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165" fontId="2" fillId="2" borderId="12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5" fontId="4" fillId="7" borderId="8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0" fontId="1" fillId="4" borderId="0" xfId="0" applyFont="1" applyFill="1"/>
    <xf numFmtId="165" fontId="1" fillId="4" borderId="0" xfId="0" applyNumberFormat="1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65" fontId="2" fillId="2" borderId="15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5" fontId="3" fillId="3" borderId="20" xfId="0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165" fontId="1" fillId="0" borderId="7" xfId="0" applyNumberFormat="1" applyFont="1" applyBorder="1" applyAlignment="1">
      <alignment vertical="center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165" fontId="2" fillId="2" borderId="9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164" fontId="1" fillId="4" borderId="25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164" fontId="1" fillId="5" borderId="25" xfId="0" applyNumberFormat="1" applyFont="1" applyFill="1" applyBorder="1" applyAlignment="1">
      <alignment vertical="center"/>
    </xf>
    <xf numFmtId="165" fontId="1" fillId="4" borderId="25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 wrapText="1"/>
    </xf>
    <xf numFmtId="165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4" fontId="1" fillId="8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21" sqref="D2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</row>
    <row r="2" spans="1:14" ht="13.5" thickBot="1" x14ac:dyDescent="0.25">
      <c r="A2" s="47"/>
      <c r="B2" s="40" t="s">
        <v>25</v>
      </c>
      <c r="C2" s="41"/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</row>
    <row r="3" spans="1:14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/>
      <c r="J3" s="47"/>
      <c r="K3" s="50"/>
      <c r="L3" s="50"/>
      <c r="M3" s="47"/>
      <c r="N3" s="47"/>
    </row>
    <row r="4" spans="1:14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</row>
    <row r="5" spans="1:14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1"/>
      <c r="N5" s="51"/>
    </row>
    <row r="6" spans="1:14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8" t="s">
        <v>5</v>
      </c>
      <c r="N6" s="52"/>
    </row>
    <row r="7" spans="1:14" s="4" customFormat="1" ht="13.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66" t="s">
        <v>28</v>
      </c>
      <c r="K7" s="67"/>
      <c r="L7" s="67" t="s">
        <v>29</v>
      </c>
      <c r="M7" s="68" t="s">
        <v>20</v>
      </c>
      <c r="N7" s="52"/>
    </row>
    <row r="8" spans="1:14" x14ac:dyDescent="0.2">
      <c r="A8" s="47"/>
      <c r="B8" s="33">
        <v>44928</v>
      </c>
      <c r="C8" s="34" t="s">
        <v>30</v>
      </c>
      <c r="D8" s="19" t="s">
        <v>28</v>
      </c>
      <c r="E8" s="20">
        <v>2000000</v>
      </c>
      <c r="F8" s="21"/>
      <c r="G8" s="22"/>
      <c r="H8" s="47"/>
      <c r="I8" s="65">
        <f>IF(OR(NOT(EXACT($E8, "")), NOT(EXACT($G8, ""))), IF(EXACT($B8, ""), I7, $B8), "")</f>
        <v>44928</v>
      </c>
      <c r="J8" s="69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69">
        <f>IF(OR(NOT(EXACT($E8, "")), NOT(EXACT($G8, ""))), (IF(ISNUMBER(K7), K7, 0) + IF(EXACT(K$7, $D8), ((IF(EXACT(K$6, "ACTIVA"), 1, -1)) * $E8), IF(EXACT(K$7, $F8), ((IF(EXACT(K$6, "ACTIVA"), 1, -1)) * -$G8), 0))), "")</f>
        <v>0</v>
      </c>
      <c r="L8" s="69">
        <f>IF(OR(NOT(EXACT($E8, "")), NOT(EXACT($G8, ""))), (IF(ISNUMBER(L7), L7, 0) + IF(EXACT(L$7, $D8), ((IF(EXACT(L$6, "ACTIVA"), 1, -1)) * $E8), IF(EXACT(L$7, $F8), ((IF(EXACT(L$6, "ACTIVA"), 1, -1)) * -$G8), 0))), "")</f>
        <v>0</v>
      </c>
      <c r="M8" s="69">
        <f>IF(OR(NOT(EXACT($E8, "")), NOT(EXACT($G8, ""))), (IF(ISNUMBER(M7), M7, 0) + IF(EXACT(M$7, $D8), ((IF(EXACT(M$6, "ACTIVA"), 1, -1)) * $E8), IF(EXACT(M$7, $F8), ((IF(EXACT(M$6, "ACTIVA"), 1, -1)) * -$G8), 0))), "")</f>
        <v>0</v>
      </c>
      <c r="N8" s="47"/>
    </row>
    <row r="9" spans="1:14" x14ac:dyDescent="0.2">
      <c r="A9" s="47"/>
      <c r="B9" s="24"/>
      <c r="C9" s="25"/>
      <c r="D9" s="16"/>
      <c r="E9" s="17"/>
      <c r="F9" s="12" t="s">
        <v>29</v>
      </c>
      <c r="G9" s="13">
        <v>2000000</v>
      </c>
      <c r="H9" s="47"/>
      <c r="I9" s="65">
        <f t="shared" ref="I9:I13" si="0">IF(OR(NOT(EXACT($E9, "")), NOT(EXACT($G9, ""))), IF(EXACT($B9, ""), I8, $B9), "")</f>
        <v>44928</v>
      </c>
      <c r="J9" s="69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69">
        <f t="shared" si="1"/>
        <v>0</v>
      </c>
      <c r="L9" s="69">
        <f t="shared" si="1"/>
        <v>2000000</v>
      </c>
      <c r="M9" s="69">
        <f t="shared" si="1"/>
        <v>0</v>
      </c>
      <c r="N9" s="47"/>
    </row>
    <row r="10" spans="1:14" x14ac:dyDescent="0.2">
      <c r="A10" s="47"/>
      <c r="B10" s="24"/>
      <c r="C10" s="25"/>
      <c r="D10" s="10"/>
      <c r="E10" s="11"/>
      <c r="F10" s="14"/>
      <c r="G10" s="15"/>
      <c r="H10" s="47"/>
      <c r="I10" s="65" t="str">
        <f t="shared" si="0"/>
        <v/>
      </c>
      <c r="J10" s="69" t="str">
        <f t="shared" si="1"/>
        <v/>
      </c>
      <c r="K10" s="69" t="str">
        <f t="shared" si="1"/>
        <v/>
      </c>
      <c r="L10" s="69" t="str">
        <f t="shared" si="1"/>
        <v/>
      </c>
      <c r="M10" s="69" t="str">
        <f t="shared" si="1"/>
        <v/>
      </c>
      <c r="N10" s="47"/>
    </row>
    <row r="11" spans="1:14" x14ac:dyDescent="0.2">
      <c r="A11" s="47"/>
      <c r="B11" s="53"/>
      <c r="C11" s="54"/>
      <c r="D11" s="16"/>
      <c r="E11" s="17"/>
      <c r="F11" s="12"/>
      <c r="G11" s="13"/>
      <c r="H11" s="47"/>
      <c r="I11" s="65" t="str">
        <f t="shared" si="0"/>
        <v/>
      </c>
      <c r="J11" s="69" t="str">
        <f t="shared" si="1"/>
        <v/>
      </c>
      <c r="K11" s="69" t="str">
        <f t="shared" si="1"/>
        <v/>
      </c>
      <c r="L11" s="69" t="str">
        <f t="shared" si="1"/>
        <v/>
      </c>
      <c r="M11" s="69" t="str">
        <f t="shared" si="1"/>
        <v/>
      </c>
      <c r="N11" s="47"/>
    </row>
    <row r="12" spans="1:14" x14ac:dyDescent="0.2">
      <c r="A12" s="47"/>
      <c r="B12" s="53"/>
      <c r="C12" s="54"/>
      <c r="D12" s="10"/>
      <c r="E12" s="11"/>
      <c r="F12" s="14"/>
      <c r="G12" s="15"/>
      <c r="H12" s="47"/>
      <c r="I12" s="65" t="str">
        <f t="shared" si="0"/>
        <v/>
      </c>
      <c r="J12" s="69" t="str">
        <f t="shared" si="1"/>
        <v/>
      </c>
      <c r="K12" s="69" t="str">
        <f t="shared" si="1"/>
        <v/>
      </c>
      <c r="L12" s="69" t="str">
        <f t="shared" si="1"/>
        <v/>
      </c>
      <c r="M12" s="69" t="str">
        <f t="shared" si="1"/>
        <v/>
      </c>
      <c r="N12" s="47"/>
    </row>
    <row r="13" spans="1:14" x14ac:dyDescent="0.2">
      <c r="A13" s="47"/>
      <c r="B13" s="53"/>
      <c r="C13" s="54"/>
      <c r="D13" s="16"/>
      <c r="E13" s="17"/>
      <c r="F13" s="12"/>
      <c r="G13" s="13"/>
      <c r="H13" s="47"/>
      <c r="I13" s="65" t="str">
        <f t="shared" si="0"/>
        <v/>
      </c>
      <c r="J13" s="69" t="str">
        <f t="shared" si="1"/>
        <v/>
      </c>
      <c r="K13" s="69" t="str">
        <f t="shared" si="1"/>
        <v/>
      </c>
      <c r="L13" s="69" t="str">
        <f t="shared" si="1"/>
        <v/>
      </c>
      <c r="M13" s="69" t="str">
        <f t="shared" si="1"/>
        <v/>
      </c>
      <c r="N13" s="47"/>
    </row>
    <row r="14" spans="1:14" x14ac:dyDescent="0.2">
      <c r="A14" s="47"/>
      <c r="B14" s="48"/>
      <c r="C14" s="49"/>
      <c r="D14" s="47"/>
      <c r="E14" s="50"/>
      <c r="F14" s="47"/>
      <c r="G14" s="50"/>
      <c r="H14" s="47"/>
      <c r="I14" s="47"/>
      <c r="J14" s="50"/>
      <c r="K14" s="50"/>
      <c r="L14" s="50"/>
      <c r="M14" s="47"/>
      <c r="N14" s="47"/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tabSelected="1" zoomScale="90" zoomScaleNormal="90" workbookViewId="0">
      <selection activeCell="L17" sqref="L17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  <c r="O1" s="47"/>
    </row>
    <row r="2" spans="1:15" ht="13.5" thickBot="1" x14ac:dyDescent="0.25">
      <c r="A2" s="47"/>
      <c r="B2" s="40" t="s">
        <v>25</v>
      </c>
      <c r="C2" s="41" t="s">
        <v>36</v>
      </c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  <c r="O2" s="47"/>
    </row>
    <row r="3" spans="1:15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/>
      <c r="J3" s="47"/>
      <c r="K3" s="50"/>
      <c r="L3" s="50"/>
      <c r="M3" s="47"/>
      <c r="N3" s="47"/>
      <c r="O3" s="47"/>
    </row>
    <row r="4" spans="1:15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  <c r="O4" s="47"/>
    </row>
    <row r="5" spans="1:15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0"/>
      <c r="N5" s="61"/>
      <c r="O5" s="51"/>
    </row>
    <row r="6" spans="1:15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7" t="s">
        <v>5</v>
      </c>
      <c r="N6" s="58" t="s">
        <v>5</v>
      </c>
      <c r="O6" s="52"/>
    </row>
    <row r="7" spans="1:15" s="4" customFormat="1" ht="26.2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37" t="s">
        <v>34</v>
      </c>
      <c r="K7" s="38" t="s">
        <v>18</v>
      </c>
      <c r="L7" s="38" t="s">
        <v>32</v>
      </c>
      <c r="M7" s="38" t="s">
        <v>37</v>
      </c>
      <c r="N7" s="39" t="s">
        <v>40</v>
      </c>
      <c r="O7" s="52"/>
    </row>
    <row r="8" spans="1:15" x14ac:dyDescent="0.2">
      <c r="A8" s="47"/>
      <c r="B8" s="80">
        <v>44946</v>
      </c>
      <c r="C8" s="81" t="s">
        <v>42</v>
      </c>
      <c r="D8" s="76" t="s">
        <v>34</v>
      </c>
      <c r="E8" s="77">
        <v>1100000</v>
      </c>
      <c r="F8" s="78"/>
      <c r="G8" s="79"/>
      <c r="H8" s="47"/>
      <c r="I8" s="65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47"/>
    </row>
    <row r="9" spans="1:15" x14ac:dyDescent="0.2">
      <c r="A9" s="47"/>
      <c r="B9" s="82"/>
      <c r="C9" s="83"/>
      <c r="D9" s="21"/>
      <c r="E9" s="22"/>
      <c r="F9" s="19" t="s">
        <v>32</v>
      </c>
      <c r="G9" s="20">
        <v>1000000</v>
      </c>
      <c r="H9" s="47"/>
      <c r="I9" s="65">
        <f t="shared" ref="I9:I18" si="0">IF(OR(NOT(EXACT($E9, "")), NOT(EXACT($G9, ""))), IF(EXACT($B9, ""), I8, $B9), "")</f>
        <v>44946</v>
      </c>
      <c r="J9" s="69">
        <f t="shared" ref="J9:J18" si="1">IF(OR(NOT(EXACT($E9, "")), NOT(EXACT($G9, ""))), (IF(ISNUMBER(J8), J8, 0) + IF(EXACT(J$7, $D9), ((IF(EXACT(J$6, "ACTIVA"), 1, -1)) * $E9), IF(EXACT(J$7, $F9), ((IF(EXACT(J$6, "ACTIVA"), 1, -1)) * -$G9), 0))), "")</f>
        <v>1100000</v>
      </c>
      <c r="K9" s="69">
        <f t="shared" ref="K9:K18" si="2">IF(OR(NOT(EXACT($E9, "")), NOT(EXACT($G9, ""))), (IF(ISNUMBER(K8), K8, 0) + IF(EXACT(K$7, $D9), ((IF(EXACT(K$6, "ACTIVA"), 1, -1)) * $E9), IF(EXACT(K$7, $F9), ((IF(EXACT(K$6, "ACTIVA"), 1, -1)) * -$G9), 0))), "")</f>
        <v>0</v>
      </c>
      <c r="L9" s="69">
        <f t="shared" ref="L9:N18" si="3">IF(OR(NOT(EXACT($E9, "")), NOT(EXACT($G9, ""))), (IF(ISNUMBER(L8), L8, 0) + IF(EXACT(L$7, $D9), ((IF(EXACT(L$6, "ACTIVA"), 1, -1)) * $E9), IF(EXACT(L$7, $F9), ((IF(EXACT(L$6, "ACTIVA"), 1, -1)) * -$G9), 0))), "")</f>
        <v>1000000</v>
      </c>
      <c r="M9" s="69">
        <f t="shared" si="3"/>
        <v>0</v>
      </c>
      <c r="N9" s="69">
        <f t="shared" si="3"/>
        <v>0</v>
      </c>
      <c r="O9" s="47"/>
    </row>
    <row r="10" spans="1:15" x14ac:dyDescent="0.2">
      <c r="A10" s="47"/>
      <c r="B10" s="85"/>
      <c r="C10" s="84"/>
      <c r="D10" s="16"/>
      <c r="E10" s="17"/>
      <c r="F10" s="12" t="s">
        <v>37</v>
      </c>
      <c r="G10" s="13">
        <v>100000</v>
      </c>
      <c r="H10" s="47"/>
      <c r="I10" s="65">
        <f t="shared" si="0"/>
        <v>44946</v>
      </c>
      <c r="J10" s="69">
        <f t="shared" si="1"/>
        <v>1100000</v>
      </c>
      <c r="K10" s="69">
        <f t="shared" si="2"/>
        <v>0</v>
      </c>
      <c r="L10" s="69">
        <f t="shared" si="3"/>
        <v>1000000</v>
      </c>
      <c r="M10" s="69">
        <f t="shared" si="3"/>
        <v>100000</v>
      </c>
      <c r="N10" s="69">
        <f t="shared" si="3"/>
        <v>0</v>
      </c>
      <c r="O10" s="47"/>
    </row>
    <row r="11" spans="1:15" x14ac:dyDescent="0.2">
      <c r="A11" s="47"/>
      <c r="B11" s="82">
        <v>45293</v>
      </c>
      <c r="C11" s="86" t="s">
        <v>38</v>
      </c>
      <c r="D11" s="10" t="s">
        <v>32</v>
      </c>
      <c r="E11" s="11">
        <v>1000000</v>
      </c>
      <c r="F11" s="87"/>
      <c r="G11" s="88"/>
      <c r="H11" s="47"/>
      <c r="I11" s="65">
        <f t="shared" si="0"/>
        <v>45293</v>
      </c>
      <c r="J11" s="69">
        <f t="shared" si="1"/>
        <v>1100000</v>
      </c>
      <c r="K11" s="69">
        <f t="shared" si="2"/>
        <v>0</v>
      </c>
      <c r="L11" s="69">
        <f t="shared" si="3"/>
        <v>0</v>
      </c>
      <c r="M11" s="69">
        <f t="shared" si="3"/>
        <v>100000</v>
      </c>
      <c r="N11" s="69">
        <f t="shared" si="3"/>
        <v>0</v>
      </c>
      <c r="O11" s="47"/>
    </row>
    <row r="12" spans="1:15" x14ac:dyDescent="0.2">
      <c r="A12" s="47"/>
      <c r="B12" s="82"/>
      <c r="C12" s="83"/>
      <c r="D12" s="19" t="s">
        <v>37</v>
      </c>
      <c r="E12" s="20">
        <v>100000</v>
      </c>
      <c r="F12" s="89"/>
      <c r="G12" s="90"/>
      <c r="H12" s="47"/>
      <c r="I12" s="65">
        <f t="shared" si="0"/>
        <v>45293</v>
      </c>
      <c r="J12" s="69">
        <f t="shared" si="1"/>
        <v>1100000</v>
      </c>
      <c r="K12" s="69">
        <f t="shared" si="2"/>
        <v>0</v>
      </c>
      <c r="L12" s="69">
        <f t="shared" si="3"/>
        <v>0</v>
      </c>
      <c r="M12" s="69">
        <f t="shared" si="3"/>
        <v>0</v>
      </c>
      <c r="N12" s="69">
        <f t="shared" si="3"/>
        <v>0</v>
      </c>
      <c r="O12" s="47"/>
    </row>
    <row r="13" spans="1:15" ht="13.5" thickBot="1" x14ac:dyDescent="0.25">
      <c r="A13" s="47"/>
      <c r="B13" s="85"/>
      <c r="C13" s="84"/>
      <c r="D13" s="91"/>
      <c r="E13" s="92"/>
      <c r="F13" s="12" t="s">
        <v>34</v>
      </c>
      <c r="G13" s="13">
        <v>1100000</v>
      </c>
      <c r="H13" s="47"/>
      <c r="I13" s="65">
        <f t="shared" si="0"/>
        <v>45293</v>
      </c>
      <c r="J13" s="69">
        <f t="shared" si="1"/>
        <v>0</v>
      </c>
      <c r="K13" s="69">
        <f t="shared" si="2"/>
        <v>0</v>
      </c>
      <c r="L13" s="69">
        <f t="shared" si="3"/>
        <v>0</v>
      </c>
      <c r="M13" s="69">
        <f t="shared" si="3"/>
        <v>0</v>
      </c>
      <c r="N13" s="69">
        <f t="shared" si="3"/>
        <v>0</v>
      </c>
      <c r="O13" s="47"/>
    </row>
    <row r="14" spans="1:15" x14ac:dyDescent="0.2">
      <c r="A14" s="47"/>
      <c r="B14" s="80">
        <v>45311</v>
      </c>
      <c r="C14" s="81" t="s">
        <v>39</v>
      </c>
      <c r="D14" s="76" t="s">
        <v>34</v>
      </c>
      <c r="E14" s="77">
        <v>550000</v>
      </c>
      <c r="F14" s="78"/>
      <c r="G14" s="79"/>
      <c r="H14" s="47"/>
      <c r="I14" s="65">
        <f t="shared" si="0"/>
        <v>45311</v>
      </c>
      <c r="J14" s="69">
        <f t="shared" si="1"/>
        <v>550000</v>
      </c>
      <c r="K14" s="69">
        <f t="shared" si="2"/>
        <v>0</v>
      </c>
      <c r="L14" s="69">
        <f t="shared" si="3"/>
        <v>0</v>
      </c>
      <c r="M14" s="69">
        <f t="shared" si="3"/>
        <v>0</v>
      </c>
      <c r="N14" s="69">
        <f t="shared" si="3"/>
        <v>0</v>
      </c>
      <c r="O14" s="47"/>
    </row>
    <row r="15" spans="1:15" x14ac:dyDescent="0.2">
      <c r="A15" s="47"/>
      <c r="B15" s="82"/>
      <c r="C15" s="83"/>
      <c r="D15" s="21"/>
      <c r="E15" s="22"/>
      <c r="F15" s="19" t="s">
        <v>32</v>
      </c>
      <c r="G15" s="20">
        <v>500000</v>
      </c>
      <c r="H15" s="47"/>
      <c r="I15" s="65">
        <f t="shared" si="0"/>
        <v>45311</v>
      </c>
      <c r="J15" s="69">
        <f t="shared" si="1"/>
        <v>550000</v>
      </c>
      <c r="K15" s="69">
        <f t="shared" si="2"/>
        <v>0</v>
      </c>
      <c r="L15" s="69">
        <f t="shared" si="3"/>
        <v>500000</v>
      </c>
      <c r="M15" s="69">
        <f t="shared" si="3"/>
        <v>0</v>
      </c>
      <c r="N15" s="69">
        <f t="shared" si="3"/>
        <v>0</v>
      </c>
      <c r="O15" s="47"/>
    </row>
    <row r="16" spans="1:15" x14ac:dyDescent="0.2">
      <c r="A16" s="47"/>
      <c r="B16" s="85"/>
      <c r="C16" s="84"/>
      <c r="D16" s="16"/>
      <c r="E16" s="17"/>
      <c r="F16" s="12" t="s">
        <v>37</v>
      </c>
      <c r="G16" s="13">
        <v>50000</v>
      </c>
      <c r="H16" s="47"/>
      <c r="I16" s="65">
        <f t="shared" si="0"/>
        <v>45311</v>
      </c>
      <c r="J16" s="69">
        <f t="shared" si="1"/>
        <v>550000</v>
      </c>
      <c r="K16" s="69">
        <f t="shared" si="2"/>
        <v>0</v>
      </c>
      <c r="L16" s="69">
        <f t="shared" si="3"/>
        <v>500000</v>
      </c>
      <c r="M16" s="69">
        <f t="shared" si="3"/>
        <v>50000</v>
      </c>
      <c r="N16" s="69">
        <f t="shared" si="3"/>
        <v>0</v>
      </c>
      <c r="O16" s="47"/>
    </row>
    <row r="17" spans="1:15" x14ac:dyDescent="0.2">
      <c r="A17" s="47"/>
      <c r="B17" s="24">
        <v>45316</v>
      </c>
      <c r="C17" s="25" t="s">
        <v>35</v>
      </c>
      <c r="D17" s="10" t="s">
        <v>18</v>
      </c>
      <c r="E17" s="11">
        <v>540000</v>
      </c>
      <c r="F17" s="14"/>
      <c r="G17" s="15"/>
      <c r="H17" s="47"/>
      <c r="I17" s="65">
        <f t="shared" si="0"/>
        <v>45316</v>
      </c>
      <c r="J17" s="69">
        <f t="shared" si="1"/>
        <v>550000</v>
      </c>
      <c r="K17" s="69">
        <f t="shared" si="2"/>
        <v>540000</v>
      </c>
      <c r="L17" s="69">
        <f t="shared" si="3"/>
        <v>500000</v>
      </c>
      <c r="M17" s="69">
        <f t="shared" si="3"/>
        <v>50000</v>
      </c>
      <c r="N17" s="69">
        <f t="shared" si="3"/>
        <v>0</v>
      </c>
      <c r="O17" s="47"/>
    </row>
    <row r="18" spans="1:15" x14ac:dyDescent="0.2">
      <c r="A18" s="47"/>
      <c r="B18" s="53"/>
      <c r="C18" s="54"/>
      <c r="D18" s="16"/>
      <c r="E18" s="17"/>
      <c r="F18" s="12" t="s">
        <v>34</v>
      </c>
      <c r="G18" s="13">
        <v>540000</v>
      </c>
      <c r="H18" s="47"/>
      <c r="I18" s="65">
        <f t="shared" si="0"/>
        <v>45316</v>
      </c>
      <c r="J18" s="69">
        <f t="shared" si="1"/>
        <v>10000</v>
      </c>
      <c r="K18" s="69">
        <f t="shared" si="2"/>
        <v>540000</v>
      </c>
      <c r="L18" s="69">
        <f t="shared" si="3"/>
        <v>500000</v>
      </c>
      <c r="M18" s="69">
        <f t="shared" si="3"/>
        <v>50000</v>
      </c>
      <c r="N18" s="69">
        <f t="shared" si="3"/>
        <v>0</v>
      </c>
      <c r="O18" s="47"/>
    </row>
    <row r="19" spans="1:15" x14ac:dyDescent="0.2">
      <c r="A19" s="47"/>
      <c r="B19" s="24">
        <v>45316</v>
      </c>
      <c r="C19" s="54" t="s">
        <v>41</v>
      </c>
      <c r="D19" s="10" t="s">
        <v>40</v>
      </c>
      <c r="E19" s="11">
        <v>10000</v>
      </c>
      <c r="F19" s="14"/>
      <c r="G19" s="15"/>
      <c r="H19" s="47"/>
      <c r="I19" s="65">
        <f t="shared" ref="I19:I20" si="4">IF(OR(NOT(EXACT($E19, "")), NOT(EXACT($G19, ""))), IF(EXACT($B19, ""), I18, $B19), "")</f>
        <v>45316</v>
      </c>
      <c r="J19" s="69">
        <f t="shared" ref="J19:J20" si="5">IF(OR(NOT(EXACT($E19, "")), NOT(EXACT($G19, ""))), (IF(ISNUMBER(J18), J18, 0) + IF(EXACT(J$7, $D19), ((IF(EXACT(J$6, "ACTIVA"), 1, -1)) * $E19), IF(EXACT(J$7, $F19), ((IF(EXACT(J$6, "ACTIVA"), 1, -1)) * -$G19), 0))), "")</f>
        <v>10000</v>
      </c>
      <c r="K19" s="69">
        <f t="shared" ref="K19:K20" si="6">IF(OR(NOT(EXACT($E19, "")), NOT(EXACT($G19, ""))), (IF(ISNUMBER(K18), K18, 0) + IF(EXACT(K$7, $D19), ((IF(EXACT(K$6, "ACTIVA"), 1, -1)) * $E19), IF(EXACT(K$7, $F19), ((IF(EXACT(K$6, "ACTIVA"), 1, -1)) * -$G19), 0))), "")</f>
        <v>540000</v>
      </c>
      <c r="L19" s="69">
        <f t="shared" ref="L19:N20" si="7">IF(OR(NOT(EXACT($E19, "")), NOT(EXACT($G19, ""))), (IF(ISNUMBER(L18), L18, 0) + IF(EXACT(L$7, $D19), ((IF(EXACT(L$6, "ACTIVA"), 1, -1)) * $E19), IF(EXACT(L$7, $F19), ((IF(EXACT(L$6, "ACTIVA"), 1, -1)) * -$G19), 0))), "")</f>
        <v>500000</v>
      </c>
      <c r="M19" s="69">
        <f t="shared" si="7"/>
        <v>50000</v>
      </c>
      <c r="N19" s="69">
        <f t="shared" si="7"/>
        <v>-10000</v>
      </c>
      <c r="O19" s="47"/>
    </row>
    <row r="20" spans="1:15" x14ac:dyDescent="0.2">
      <c r="A20" s="47"/>
      <c r="B20" s="53"/>
      <c r="C20" s="54"/>
      <c r="D20" s="16"/>
      <c r="E20" s="17"/>
      <c r="F20" s="12" t="s">
        <v>34</v>
      </c>
      <c r="G20" s="13">
        <v>10000</v>
      </c>
      <c r="H20" s="47"/>
      <c r="I20" s="65">
        <f t="shared" si="4"/>
        <v>45316</v>
      </c>
      <c r="J20" s="69">
        <f t="shared" si="5"/>
        <v>0</v>
      </c>
      <c r="K20" s="69">
        <f t="shared" si="6"/>
        <v>540000</v>
      </c>
      <c r="L20" s="69">
        <f t="shared" si="7"/>
        <v>500000</v>
      </c>
      <c r="M20" s="69">
        <f t="shared" si="7"/>
        <v>50000</v>
      </c>
      <c r="N20" s="69">
        <f t="shared" si="7"/>
        <v>-10000</v>
      </c>
      <c r="O20" s="47"/>
    </row>
    <row r="21" spans="1:15" x14ac:dyDescent="0.2">
      <c r="A21" s="47"/>
      <c r="B21" s="48"/>
      <c r="C21" s="49"/>
      <c r="D21" s="47"/>
      <c r="E21" s="50"/>
      <c r="F21" s="47"/>
      <c r="G21" s="50"/>
      <c r="H21" s="47"/>
      <c r="I21" s="47"/>
      <c r="J21" s="50"/>
      <c r="K21" s="50"/>
      <c r="L21" s="50"/>
      <c r="M21" s="47"/>
      <c r="N21" s="47"/>
      <c r="O21" s="47"/>
    </row>
  </sheetData>
  <mergeCells count="18">
    <mergeCell ref="B8:B10"/>
    <mergeCell ref="C8:C10"/>
    <mergeCell ref="B17:B18"/>
    <mergeCell ref="C17:C18"/>
    <mergeCell ref="B19:B20"/>
    <mergeCell ref="C19:C20"/>
    <mergeCell ref="C11:C13"/>
    <mergeCell ref="B11:B13"/>
    <mergeCell ref="B14:B16"/>
    <mergeCell ref="C14:C16"/>
    <mergeCell ref="C2:G3"/>
    <mergeCell ref="B5:G5"/>
    <mergeCell ref="B6:B7"/>
    <mergeCell ref="C6:C7"/>
    <mergeCell ref="D6:E6"/>
    <mergeCell ref="F6:G6"/>
    <mergeCell ref="I6:I7"/>
    <mergeCell ref="I5:N5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5"/>
  <sheetViews>
    <sheetView zoomScale="90" zoomScaleNormal="90" workbookViewId="0">
      <selection activeCell="G16" sqref="G16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3" width="11.85546875" style="1" bestFit="1" customWidth="1"/>
    <col min="14" max="16384" width="9.140625" style="1"/>
  </cols>
  <sheetData>
    <row r="1" spans="1:14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</row>
    <row r="2" spans="1:14" ht="13.5" thickBot="1" x14ac:dyDescent="0.25">
      <c r="A2" s="47"/>
      <c r="B2" s="40" t="s">
        <v>25</v>
      </c>
      <c r="C2" s="41" t="s">
        <v>36</v>
      </c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</row>
    <row r="3" spans="1:14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/>
      <c r="J3" s="47"/>
      <c r="K3" s="50"/>
      <c r="L3" s="50"/>
      <c r="M3" s="47"/>
      <c r="N3" s="47"/>
    </row>
    <row r="4" spans="1:14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</row>
    <row r="5" spans="1:14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1"/>
      <c r="N5" s="51"/>
    </row>
    <row r="6" spans="1:14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8" t="s">
        <v>5</v>
      </c>
      <c r="N6" s="52"/>
    </row>
    <row r="7" spans="1:14" s="4" customFormat="1" ht="13.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66" t="s">
        <v>34</v>
      </c>
      <c r="K7" s="67" t="s">
        <v>18</v>
      </c>
      <c r="L7" s="67" t="s">
        <v>32</v>
      </c>
      <c r="M7" s="68" t="s">
        <v>37</v>
      </c>
      <c r="N7" s="52"/>
    </row>
    <row r="8" spans="1:14" x14ac:dyDescent="0.2">
      <c r="A8" s="47"/>
      <c r="B8" s="80">
        <v>44928</v>
      </c>
      <c r="C8" s="81" t="s">
        <v>33</v>
      </c>
      <c r="D8" s="76" t="s">
        <v>34</v>
      </c>
      <c r="E8" s="77">
        <v>1100000</v>
      </c>
      <c r="F8" s="78"/>
      <c r="G8" s="79"/>
      <c r="H8" s="47"/>
      <c r="I8" s="65">
        <f>IF(OR(NOT(EXACT($E8, "")), NOT(EXACT($G8, ""))), IF(EXACT($B8, ""), I7, $B8), "")</f>
        <v>44928</v>
      </c>
      <c r="J8" s="69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69">
        <f>IF(OR(NOT(EXACT($E8, "")), NOT(EXACT($G8, ""))), (IF(ISNUMBER(K7), K7, 0) + IF(EXACT(K$7, $D8), ((IF(EXACT(K$6, "ACTIVA"), 1, -1)) * $E8), IF(EXACT(K$7, $F8), ((IF(EXACT(K$6, "ACTIVA"), 1, -1)) * -$G8), 0))), "")</f>
        <v>0</v>
      </c>
      <c r="L8" s="69">
        <f>IF(OR(NOT(EXACT($E8, "")), NOT(EXACT($G8, ""))), (IF(ISNUMBER(L7), L7, 0) + IF(EXACT(L$7, $D8), ((IF(EXACT(L$6, "ACTIVA"), 1, -1)) * $E8), IF(EXACT(L$7, $F8), ((IF(EXACT(L$6, "ACTIVA"), 1, -1)) * -$G8), 0))), "")</f>
        <v>0</v>
      </c>
      <c r="M8" s="69">
        <f>IF(OR(NOT(EXACT($E8, "")), NOT(EXACT($G8, ""))), (IF(ISNUMBER(M7), M7, 0) + IF(EXACT(M$7, $D8), ((IF(EXACT(M$6, "ACTIVA"), 1, -1)) * $E8), IF(EXACT(M$7, $F8), ((IF(EXACT(M$6, "ACTIVA"), 1, -1)) * -$G8), 0))), "")</f>
        <v>0</v>
      </c>
      <c r="N8" s="47"/>
    </row>
    <row r="9" spans="1:14" x14ac:dyDescent="0.2">
      <c r="A9" s="47"/>
      <c r="B9" s="82"/>
      <c r="C9" s="83"/>
      <c r="D9" s="21"/>
      <c r="E9" s="22"/>
      <c r="F9" s="19" t="s">
        <v>32</v>
      </c>
      <c r="G9" s="20">
        <v>1000000</v>
      </c>
      <c r="H9" s="47"/>
      <c r="I9" s="65">
        <f t="shared" ref="I9:I14" si="0">IF(OR(NOT(EXACT($E9, "")), NOT(EXACT($G9, ""))), IF(EXACT($B9, ""), I8, $B9), "")</f>
        <v>44928</v>
      </c>
      <c r="J9" s="69">
        <f t="shared" ref="J9:J14" si="1">IF(OR(NOT(EXACT($E9, "")), NOT(EXACT($G9, ""))), (IF(ISNUMBER(J8), J8, 0) + IF(EXACT(J$7, $D9), ((IF(EXACT(J$6, "ACTIVA"), 1, -1)) * $E9), IF(EXACT(J$7, $F9), ((IF(EXACT(J$6, "ACTIVA"), 1, -1)) * -$G9), 0))), "")</f>
        <v>1100000</v>
      </c>
      <c r="K9" s="69">
        <f t="shared" ref="K9:K14" si="2">IF(OR(NOT(EXACT($E9, "")), NOT(EXACT($G9, ""))), (IF(ISNUMBER(K8), K8, 0) + IF(EXACT(K$7, $D9), ((IF(EXACT(K$6, "ACTIVA"), 1, -1)) * $E9), IF(EXACT(K$7, $F9), ((IF(EXACT(K$6, "ACTIVA"), 1, -1)) * -$G9), 0))), "")</f>
        <v>0</v>
      </c>
      <c r="L9" s="69">
        <f t="shared" ref="L9:L14" si="3">IF(OR(NOT(EXACT($E9, "")), NOT(EXACT($G9, ""))), (IF(ISNUMBER(L8), L8, 0) + IF(EXACT(L$7, $D9), ((IF(EXACT(L$6, "ACTIVA"), 1, -1)) * $E9), IF(EXACT(L$7, $F9), ((IF(EXACT(L$6, "ACTIVA"), 1, -1)) * -$G9), 0))), "")</f>
        <v>1000000</v>
      </c>
      <c r="M9" s="69">
        <f t="shared" ref="M9:M14" si="4">IF(OR(NOT(EXACT($E9, "")), NOT(EXACT($G9, ""))), (IF(ISNUMBER(M8), M8, 0) + IF(EXACT(M$7, $D9), ((IF(EXACT(M$6, "ACTIVA"), 1, -1)) * $E9), IF(EXACT(M$7, $F9), ((IF(EXACT(M$6, "ACTIVA"), 1, -1)) * -$G9), 0))), "")</f>
        <v>0</v>
      </c>
      <c r="N9" s="47"/>
    </row>
    <row r="10" spans="1:14" x14ac:dyDescent="0.2">
      <c r="A10" s="47"/>
      <c r="B10" s="85"/>
      <c r="C10" s="84"/>
      <c r="D10" s="16"/>
      <c r="E10" s="17"/>
      <c r="F10" s="12" t="s">
        <v>37</v>
      </c>
      <c r="G10" s="13">
        <v>100000</v>
      </c>
      <c r="H10" s="47"/>
      <c r="I10" s="65">
        <f t="shared" si="0"/>
        <v>44928</v>
      </c>
      <c r="J10" s="69">
        <f t="shared" si="1"/>
        <v>1100000</v>
      </c>
      <c r="K10" s="69">
        <f t="shared" si="2"/>
        <v>0</v>
      </c>
      <c r="L10" s="69">
        <f t="shared" si="3"/>
        <v>1000000</v>
      </c>
      <c r="M10" s="69">
        <f t="shared" si="4"/>
        <v>100000</v>
      </c>
      <c r="N10" s="47"/>
    </row>
    <row r="11" spans="1:14" x14ac:dyDescent="0.2">
      <c r="A11" s="47"/>
      <c r="B11" s="24">
        <v>44940</v>
      </c>
      <c r="C11" s="25" t="s">
        <v>35</v>
      </c>
      <c r="D11" s="10" t="s">
        <v>18</v>
      </c>
      <c r="E11" s="11">
        <v>1100000</v>
      </c>
      <c r="F11" s="14"/>
      <c r="G11" s="15"/>
      <c r="H11" s="47"/>
      <c r="I11" s="65">
        <f t="shared" si="0"/>
        <v>44940</v>
      </c>
      <c r="J11" s="69">
        <f t="shared" si="1"/>
        <v>1100000</v>
      </c>
      <c r="K11" s="69">
        <f t="shared" si="2"/>
        <v>1100000</v>
      </c>
      <c r="L11" s="69">
        <f t="shared" si="3"/>
        <v>1000000</v>
      </c>
      <c r="M11" s="69">
        <f t="shared" si="4"/>
        <v>100000</v>
      </c>
      <c r="N11" s="47"/>
    </row>
    <row r="12" spans="1:14" x14ac:dyDescent="0.2">
      <c r="A12" s="47"/>
      <c r="B12" s="53"/>
      <c r="C12" s="54"/>
      <c r="D12" s="16"/>
      <c r="E12" s="17"/>
      <c r="F12" s="12" t="s">
        <v>34</v>
      </c>
      <c r="G12" s="13">
        <v>1100000</v>
      </c>
      <c r="H12" s="47"/>
      <c r="I12" s="65">
        <f t="shared" si="0"/>
        <v>44940</v>
      </c>
      <c r="J12" s="69">
        <f t="shared" si="1"/>
        <v>0</v>
      </c>
      <c r="K12" s="69">
        <f t="shared" si="2"/>
        <v>1100000</v>
      </c>
      <c r="L12" s="69">
        <f t="shared" si="3"/>
        <v>1000000</v>
      </c>
      <c r="M12" s="69">
        <f t="shared" si="4"/>
        <v>100000</v>
      </c>
      <c r="N12" s="47"/>
    </row>
    <row r="13" spans="1:14" x14ac:dyDescent="0.2">
      <c r="A13" s="47"/>
      <c r="B13" s="53"/>
      <c r="C13" s="54"/>
      <c r="D13" s="10"/>
      <c r="E13" s="11"/>
      <c r="F13" s="14"/>
      <c r="G13" s="15"/>
      <c r="H13" s="47"/>
      <c r="I13" s="65" t="str">
        <f t="shared" si="0"/>
        <v/>
      </c>
      <c r="J13" s="69" t="str">
        <f t="shared" si="1"/>
        <v/>
      </c>
      <c r="K13" s="69" t="str">
        <f t="shared" si="2"/>
        <v/>
      </c>
      <c r="L13" s="69" t="str">
        <f t="shared" si="3"/>
        <v/>
      </c>
      <c r="M13" s="69" t="str">
        <f t="shared" si="4"/>
        <v/>
      </c>
      <c r="N13" s="47"/>
    </row>
    <row r="14" spans="1:14" x14ac:dyDescent="0.2">
      <c r="A14" s="47"/>
      <c r="B14" s="53"/>
      <c r="C14" s="54"/>
      <c r="D14" s="16"/>
      <c r="E14" s="17"/>
      <c r="F14" s="12"/>
      <c r="G14" s="13"/>
      <c r="H14" s="47"/>
      <c r="I14" s="65" t="str">
        <f t="shared" si="0"/>
        <v/>
      </c>
      <c r="J14" s="69" t="str">
        <f t="shared" si="1"/>
        <v/>
      </c>
      <c r="K14" s="69" t="str">
        <f t="shared" si="2"/>
        <v/>
      </c>
      <c r="L14" s="69" t="str">
        <f t="shared" si="3"/>
        <v/>
      </c>
      <c r="M14" s="69" t="str">
        <f t="shared" si="4"/>
        <v/>
      </c>
      <c r="N14" s="47"/>
    </row>
    <row r="15" spans="1:14" x14ac:dyDescent="0.2">
      <c r="A15" s="47"/>
      <c r="B15" s="48"/>
      <c r="C15" s="49"/>
      <c r="D15" s="47"/>
      <c r="E15" s="50"/>
      <c r="F15" s="47"/>
      <c r="G15" s="50"/>
      <c r="H15" s="47"/>
      <c r="I15" s="47"/>
      <c r="J15" s="50"/>
      <c r="K15" s="50"/>
      <c r="L15" s="50"/>
      <c r="M15" s="47"/>
      <c r="N15" s="47"/>
    </row>
  </sheetData>
  <mergeCells count="14">
    <mergeCell ref="B11:B12"/>
    <mergeCell ref="C11:C12"/>
    <mergeCell ref="B13:B14"/>
    <mergeCell ref="C13:C14"/>
    <mergeCell ref="C8:C10"/>
    <mergeCell ref="B8:B10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"/>
  <sheetViews>
    <sheetView workbookViewId="0">
      <selection activeCell="G11" sqref="G1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</row>
    <row r="2" spans="1:14" ht="13.5" thickBot="1" x14ac:dyDescent="0.25">
      <c r="A2" s="47"/>
      <c r="B2" s="40" t="s">
        <v>25</v>
      </c>
      <c r="C2" s="41" t="s">
        <v>27</v>
      </c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</row>
    <row r="3" spans="1:14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/>
      <c r="J3" s="50"/>
      <c r="K3" s="50"/>
      <c r="L3" s="50"/>
      <c r="M3" s="47"/>
      <c r="N3" s="47"/>
    </row>
    <row r="4" spans="1:14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</row>
    <row r="5" spans="1:14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1"/>
      <c r="N5" s="51"/>
    </row>
    <row r="6" spans="1:14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8" t="s">
        <v>5</v>
      </c>
      <c r="N6" s="52"/>
    </row>
    <row r="7" spans="1:14" s="4" customFormat="1" ht="26.2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66" t="s">
        <v>18</v>
      </c>
      <c r="K7" s="67" t="s">
        <v>22</v>
      </c>
      <c r="L7" s="67" t="s">
        <v>21</v>
      </c>
      <c r="M7" s="68" t="s">
        <v>20</v>
      </c>
      <c r="N7" s="52"/>
    </row>
    <row r="8" spans="1:14" x14ac:dyDescent="0.2">
      <c r="A8" s="47"/>
      <c r="B8" s="33">
        <v>44941</v>
      </c>
      <c r="C8" s="34" t="s">
        <v>19</v>
      </c>
      <c r="D8" s="19" t="s">
        <v>20</v>
      </c>
      <c r="E8" s="20">
        <v>1500000</v>
      </c>
      <c r="F8" s="21"/>
      <c r="G8" s="22"/>
      <c r="H8" s="47"/>
      <c r="I8" s="65">
        <f>IF(OR(NOT(EXACT($E8, "")), NOT(EXACT($G8, ""))), IF(EXACT($B8, ""), I7, $B8), "")</f>
        <v>44941</v>
      </c>
      <c r="J8" s="69">
        <f>IF(OR(NOT(EXACT($E8, "")), NOT(EXACT($G8, ""))), (IF(ISNUMBER(J7), J7, 0) + IF(EXACT(J$7, $D8), ((IF(EXACT(J$6, "ACTIVA"), 1, -1)) * $E8), IF(EXACT(J$7, $F8), ((IF(EXACT(J$6, "ACTIVA"), 1, -1)) * -$G8), 0))), "")</f>
        <v>0</v>
      </c>
      <c r="K8" s="69">
        <f t="shared" ref="K8:M8" si="0">IF(OR(NOT(EXACT($E8, "")), NOT(EXACT($G8, ""))), (IF(ISNUMBER(K7), K7, 0) + IF(EXACT(K$7, $D8), ((IF(EXACT(K$6, "ACTIVA"), 1, -1)) * $E8), IF(EXACT(K$7, $F8), ((IF(EXACT(K$6, "ACTIVA"), 1, -1)) * -$G8), 0))), "")</f>
        <v>0</v>
      </c>
      <c r="L8" s="69">
        <f t="shared" si="0"/>
        <v>0</v>
      </c>
      <c r="M8" s="69">
        <f t="shared" si="0"/>
        <v>-1500000</v>
      </c>
      <c r="N8" s="47"/>
    </row>
    <row r="9" spans="1:14" x14ac:dyDescent="0.2">
      <c r="A9" s="47"/>
      <c r="B9" s="24"/>
      <c r="C9" s="25"/>
      <c r="D9" s="16"/>
      <c r="E9" s="17"/>
      <c r="F9" s="12" t="s">
        <v>22</v>
      </c>
      <c r="G9" s="13">
        <v>1500000</v>
      </c>
      <c r="H9" s="47"/>
      <c r="I9" s="65">
        <f t="shared" ref="I9:I11" si="1">IF(OR(NOT(EXACT($E9, "")), NOT(EXACT($G9, ""))), IF(EXACT($B9, ""), I8, $B9), "")</f>
        <v>44941</v>
      </c>
      <c r="J9" s="69">
        <f t="shared" ref="J9:J11" si="2">IF(OR(NOT(EXACT($E9, "")), NOT(EXACT($G9, ""))), (IF(ISNUMBER(J8), J8, 0) + IF(EXACT(J$7, $D9), ((IF(EXACT(J$6, "ACTIVA"), 1, -1)) * $E9), IF(EXACT(J$7, $F9), ((IF(EXACT(J$6, "ACTIVA"), 1, -1)) * -$G9), 0))), "")</f>
        <v>0</v>
      </c>
      <c r="K9" s="69">
        <f t="shared" ref="K9:K11" si="3">IF(OR(NOT(EXACT($E9, "")), NOT(EXACT($G9, ""))), (IF(ISNUMBER(K8), K8, 0) + IF(EXACT(K$7, $D9), ((IF(EXACT(K$6, "ACTIVA"), 1, -1)) * $E9), IF(EXACT(K$7, $F9), ((IF(EXACT(K$6, "ACTIVA"), 1, -1)) * -$G9), 0))), "")</f>
        <v>-1500000</v>
      </c>
      <c r="L9" s="69">
        <f t="shared" ref="L9:L11" si="4">IF(OR(NOT(EXACT($E9, "")), NOT(EXACT($G9, ""))), (IF(ISNUMBER(L8), L8, 0) + IF(EXACT(L$7, $D9), ((IF(EXACT(L$6, "ACTIVA"), 1, -1)) * $E9), IF(EXACT(L$7, $F9), ((IF(EXACT(L$6, "ACTIVA"), 1, -1)) * -$G9), 0))), "")</f>
        <v>0</v>
      </c>
      <c r="M9" s="69">
        <f t="shared" ref="M9:M11" si="5">IF(OR(NOT(EXACT($E9, "")), NOT(EXACT($G9, ""))), (IF(ISNUMBER(M8), M8, 0) + IF(EXACT(M$7, $D9), ((IF(EXACT(M$6, "ACTIVA"), 1, -1)) * $E9), IF(EXACT(M$7, $F9), ((IF(EXACT(M$6, "ACTIVA"), 1, -1)) * -$G9), 0))), "")</f>
        <v>-1500000</v>
      </c>
      <c r="N9" s="47"/>
    </row>
    <row r="10" spans="1:14" x14ac:dyDescent="0.2">
      <c r="A10" s="47"/>
      <c r="B10" s="24">
        <v>44943</v>
      </c>
      <c r="C10" s="25" t="s">
        <v>24</v>
      </c>
      <c r="D10" s="12" t="s">
        <v>22</v>
      </c>
      <c r="E10" s="11">
        <v>1500000</v>
      </c>
      <c r="F10" s="14"/>
      <c r="G10" s="15"/>
      <c r="H10" s="47"/>
      <c r="I10" s="65">
        <f t="shared" si="1"/>
        <v>44943</v>
      </c>
      <c r="J10" s="69">
        <f t="shared" si="2"/>
        <v>0</v>
      </c>
      <c r="K10" s="69">
        <f t="shared" si="3"/>
        <v>0</v>
      </c>
      <c r="L10" s="69">
        <f t="shared" si="4"/>
        <v>0</v>
      </c>
      <c r="M10" s="69">
        <f t="shared" si="5"/>
        <v>-1500000</v>
      </c>
      <c r="N10" s="47"/>
    </row>
    <row r="11" spans="1:14" x14ac:dyDescent="0.2">
      <c r="A11" s="47"/>
      <c r="B11" s="24"/>
      <c r="C11" s="25"/>
      <c r="D11" s="16"/>
      <c r="E11" s="17"/>
      <c r="F11" s="12" t="s">
        <v>18</v>
      </c>
      <c r="G11" s="13">
        <v>1500000</v>
      </c>
      <c r="H11" s="47"/>
      <c r="I11" s="65">
        <f t="shared" si="1"/>
        <v>44943</v>
      </c>
      <c r="J11" s="69">
        <f t="shared" si="2"/>
        <v>-1500000</v>
      </c>
      <c r="K11" s="69">
        <f t="shared" si="3"/>
        <v>0</v>
      </c>
      <c r="L11" s="69">
        <f t="shared" si="4"/>
        <v>0</v>
      </c>
      <c r="M11" s="69">
        <f t="shared" si="5"/>
        <v>-1500000</v>
      </c>
      <c r="N11" s="47"/>
    </row>
    <row r="12" spans="1:14" x14ac:dyDescent="0.2">
      <c r="A12" s="47"/>
      <c r="B12" s="48"/>
      <c r="C12" s="49"/>
      <c r="D12" s="47"/>
      <c r="E12" s="50"/>
      <c r="F12" s="47"/>
      <c r="G12" s="50"/>
      <c r="H12" s="47"/>
      <c r="I12" s="47"/>
      <c r="J12" s="50"/>
      <c r="K12" s="50"/>
      <c r="L12" s="50"/>
      <c r="M12" s="47"/>
      <c r="N12" s="47"/>
    </row>
  </sheetData>
  <mergeCells count="12">
    <mergeCell ref="C2:G3"/>
    <mergeCell ref="I6:I7"/>
    <mergeCell ref="I5:M5"/>
    <mergeCell ref="B6:B7"/>
    <mergeCell ref="C6:C7"/>
    <mergeCell ref="D6:E6"/>
    <mergeCell ref="F6:G6"/>
    <mergeCell ref="B8:B9"/>
    <mergeCell ref="C8:C9"/>
    <mergeCell ref="B10:B11"/>
    <mergeCell ref="C10:C11"/>
    <mergeCell ref="B5:G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"/>
  <sheetViews>
    <sheetView workbookViewId="0">
      <selection activeCell="C13" sqref="C13:C1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</row>
    <row r="2" spans="1:14" ht="13.5" thickBot="1" x14ac:dyDescent="0.25">
      <c r="A2" s="47"/>
      <c r="B2" s="40" t="s">
        <v>25</v>
      </c>
      <c r="C2" s="41" t="s">
        <v>26</v>
      </c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</row>
    <row r="3" spans="1:14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/>
      <c r="J3" s="50"/>
      <c r="K3" s="50"/>
      <c r="L3" s="50"/>
      <c r="M3" s="47"/>
      <c r="N3" s="47"/>
    </row>
    <row r="4" spans="1:14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</row>
    <row r="5" spans="1:14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1"/>
      <c r="N5" s="51"/>
    </row>
    <row r="6" spans="1:14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8" t="s">
        <v>5</v>
      </c>
      <c r="N6" s="52"/>
    </row>
    <row r="7" spans="1:14" s="4" customFormat="1" ht="26.2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66" t="s">
        <v>18</v>
      </c>
      <c r="K7" s="67" t="s">
        <v>22</v>
      </c>
      <c r="L7" s="67" t="s">
        <v>21</v>
      </c>
      <c r="M7" s="68" t="s">
        <v>20</v>
      </c>
      <c r="N7" s="52"/>
    </row>
    <row r="8" spans="1:14" x14ac:dyDescent="0.2">
      <c r="A8" s="47"/>
      <c r="B8" s="33">
        <v>44928</v>
      </c>
      <c r="C8" s="34" t="s">
        <v>17</v>
      </c>
      <c r="D8" s="19" t="s">
        <v>22</v>
      </c>
      <c r="E8" s="20">
        <v>2000000</v>
      </c>
      <c r="F8" s="21"/>
      <c r="G8" s="22"/>
      <c r="H8" s="47"/>
      <c r="I8" s="65">
        <f>IF(OR(NOT(EXACT($E8, "")), NOT(EXACT($G8, ""))), IF(EXACT($B8, ""), I7, $B8), "")</f>
        <v>44928</v>
      </c>
      <c r="J8" s="69">
        <f>IF(OR(NOT(EXACT($E8, "")), NOT(EXACT($G8, ""))), (IF(ISNUMBER(J7), J7, 0) + IF(EXACT(J$7, $D8), ((IF(EXACT(J$6, "ACTIVA"), 1, -1)) * $E8), IF(EXACT(J$7, $F8), ((IF(EXACT(J$6, "ACTIVA"), 1, -1)) * -$G8), 0))), "")</f>
        <v>0</v>
      </c>
      <c r="K8" s="69">
        <f t="shared" ref="K8:M8" si="0">IF(OR(NOT(EXACT($E8, "")), NOT(EXACT($G8, ""))), (IF(ISNUMBER(K7), K7, 0) + IF(EXACT(K$7, $D8), ((IF(EXACT(K$6, "ACTIVA"), 1, -1)) * $E8), IF(EXACT(K$7, $F8), ((IF(EXACT(K$6, "ACTIVA"), 1, -1)) * -$G8), 0))), "")</f>
        <v>2000000</v>
      </c>
      <c r="L8" s="69">
        <f t="shared" si="0"/>
        <v>0</v>
      </c>
      <c r="M8" s="69">
        <f t="shared" si="0"/>
        <v>0</v>
      </c>
      <c r="N8" s="47"/>
    </row>
    <row r="9" spans="1:14" x14ac:dyDescent="0.2">
      <c r="A9" s="47"/>
      <c r="B9" s="24"/>
      <c r="C9" s="25"/>
      <c r="D9" s="16"/>
      <c r="E9" s="17"/>
      <c r="F9" s="12" t="s">
        <v>18</v>
      </c>
      <c r="G9" s="13">
        <v>2000000</v>
      </c>
      <c r="H9" s="47"/>
      <c r="I9" s="65">
        <f t="shared" ref="I9:I14" si="1">IF(OR(NOT(EXACT($E9, "")), NOT(EXACT($G9, ""))), IF(EXACT($B9, ""), I8, $B9), "")</f>
        <v>44928</v>
      </c>
      <c r="J9" s="69">
        <f t="shared" ref="J9:J14" si="2">IF(OR(NOT(EXACT($E9, "")), NOT(EXACT($G9, ""))), (IF(ISNUMBER(J8), J8, 0) + IF(EXACT(J$7, $D9), ((IF(EXACT(J$6, "ACTIVA"), 1, -1)) * $E9), IF(EXACT(J$7, $F9), ((IF(EXACT(J$6, "ACTIVA"), 1, -1)) * -$G9), 0))), "")</f>
        <v>-2000000</v>
      </c>
      <c r="K9" s="69">
        <f t="shared" ref="K9:K14" si="3">IF(OR(NOT(EXACT($E9, "")), NOT(EXACT($G9, ""))), (IF(ISNUMBER(K8), K8, 0) + IF(EXACT(K$7, $D9), ((IF(EXACT(K$6, "ACTIVA"), 1, -1)) * $E9), IF(EXACT(K$7, $F9), ((IF(EXACT(K$6, "ACTIVA"), 1, -1)) * -$G9), 0))), "")</f>
        <v>2000000</v>
      </c>
      <c r="L9" s="69">
        <f t="shared" ref="L9:L14" si="4">IF(OR(NOT(EXACT($E9, "")), NOT(EXACT($G9, ""))), (IF(ISNUMBER(L8), L8, 0) + IF(EXACT(L$7, $D9), ((IF(EXACT(L$6, "ACTIVA"), 1, -1)) * $E9), IF(EXACT(L$7, $F9), ((IF(EXACT(L$6, "ACTIVA"), 1, -1)) * -$G9), 0))), "")</f>
        <v>0</v>
      </c>
      <c r="M9" s="69">
        <f t="shared" ref="M9:M14" si="5">IF(OR(NOT(EXACT($E9, "")), NOT(EXACT($G9, ""))), (IF(ISNUMBER(M8), M8, 0) + IF(EXACT(M$7, $D9), ((IF(EXACT(M$6, "ACTIVA"), 1, -1)) * $E9), IF(EXACT(M$7, $F9), ((IF(EXACT(M$6, "ACTIVA"), 1, -1)) * -$G9), 0))), "")</f>
        <v>0</v>
      </c>
      <c r="N9" s="47"/>
    </row>
    <row r="10" spans="1:14" x14ac:dyDescent="0.2">
      <c r="A10" s="47"/>
      <c r="B10" s="24">
        <v>44941</v>
      </c>
      <c r="C10" s="25" t="s">
        <v>19</v>
      </c>
      <c r="D10" s="10" t="s">
        <v>20</v>
      </c>
      <c r="E10" s="11">
        <v>1500000</v>
      </c>
      <c r="F10" s="14"/>
      <c r="G10" s="15"/>
      <c r="H10" s="47"/>
      <c r="I10" s="65">
        <f t="shared" si="1"/>
        <v>44941</v>
      </c>
      <c r="J10" s="69">
        <f t="shared" si="2"/>
        <v>-2000000</v>
      </c>
      <c r="K10" s="69">
        <f t="shared" si="3"/>
        <v>2000000</v>
      </c>
      <c r="L10" s="69">
        <f t="shared" si="4"/>
        <v>0</v>
      </c>
      <c r="M10" s="69">
        <f t="shared" si="5"/>
        <v>-1500000</v>
      </c>
      <c r="N10" s="47"/>
    </row>
    <row r="11" spans="1:14" x14ac:dyDescent="0.2">
      <c r="A11" s="47"/>
      <c r="B11" s="24"/>
      <c r="C11" s="25"/>
      <c r="D11" s="19" t="s">
        <v>21</v>
      </c>
      <c r="E11" s="20">
        <v>500000</v>
      </c>
      <c r="F11" s="21"/>
      <c r="G11" s="22"/>
      <c r="H11" s="47"/>
      <c r="I11" s="65">
        <f t="shared" si="1"/>
        <v>44941</v>
      </c>
      <c r="J11" s="69">
        <f t="shared" si="2"/>
        <v>-2000000</v>
      </c>
      <c r="K11" s="69">
        <f t="shared" si="3"/>
        <v>2000000</v>
      </c>
      <c r="L11" s="69">
        <f t="shared" si="4"/>
        <v>-500000</v>
      </c>
      <c r="M11" s="69">
        <f t="shared" si="5"/>
        <v>-1500000</v>
      </c>
      <c r="N11" s="47"/>
    </row>
    <row r="12" spans="1:14" x14ac:dyDescent="0.2">
      <c r="A12" s="47"/>
      <c r="B12" s="53"/>
      <c r="C12" s="54"/>
      <c r="D12" s="16"/>
      <c r="E12" s="17"/>
      <c r="F12" s="12" t="s">
        <v>22</v>
      </c>
      <c r="G12" s="13">
        <v>2000000</v>
      </c>
      <c r="H12" s="47"/>
      <c r="I12" s="65">
        <f t="shared" si="1"/>
        <v>44941</v>
      </c>
      <c r="J12" s="69">
        <f t="shared" si="2"/>
        <v>-2000000</v>
      </c>
      <c r="K12" s="69">
        <f t="shared" si="3"/>
        <v>0</v>
      </c>
      <c r="L12" s="69">
        <f t="shared" si="4"/>
        <v>-500000</v>
      </c>
      <c r="M12" s="69">
        <f t="shared" si="5"/>
        <v>-1500000</v>
      </c>
      <c r="N12" s="47"/>
    </row>
    <row r="13" spans="1:14" x14ac:dyDescent="0.2">
      <c r="A13" s="47"/>
      <c r="B13" s="53">
        <v>44943</v>
      </c>
      <c r="C13" s="54" t="s">
        <v>23</v>
      </c>
      <c r="D13" s="10" t="s">
        <v>18</v>
      </c>
      <c r="E13" s="11">
        <v>500000</v>
      </c>
      <c r="F13" s="14"/>
      <c r="G13" s="15"/>
      <c r="H13" s="47"/>
      <c r="I13" s="65">
        <f t="shared" si="1"/>
        <v>44943</v>
      </c>
      <c r="J13" s="69">
        <f t="shared" si="2"/>
        <v>-1500000</v>
      </c>
      <c r="K13" s="69">
        <f t="shared" si="3"/>
        <v>0</v>
      </c>
      <c r="L13" s="69">
        <f t="shared" si="4"/>
        <v>-500000</v>
      </c>
      <c r="M13" s="69">
        <f t="shared" si="5"/>
        <v>-1500000</v>
      </c>
      <c r="N13" s="47"/>
    </row>
    <row r="14" spans="1:14" x14ac:dyDescent="0.2">
      <c r="A14" s="47"/>
      <c r="B14" s="53"/>
      <c r="C14" s="54"/>
      <c r="D14" s="16"/>
      <c r="E14" s="17"/>
      <c r="F14" s="12" t="s">
        <v>21</v>
      </c>
      <c r="G14" s="13">
        <v>500000</v>
      </c>
      <c r="H14" s="47"/>
      <c r="I14" s="65">
        <f t="shared" si="1"/>
        <v>44943</v>
      </c>
      <c r="J14" s="69">
        <f t="shared" si="2"/>
        <v>-1500000</v>
      </c>
      <c r="K14" s="69">
        <f t="shared" si="3"/>
        <v>0</v>
      </c>
      <c r="L14" s="69">
        <f t="shared" si="4"/>
        <v>0</v>
      </c>
      <c r="M14" s="69">
        <f t="shared" si="5"/>
        <v>-1500000</v>
      </c>
      <c r="N14" s="47"/>
    </row>
    <row r="15" spans="1:14" x14ac:dyDescent="0.2">
      <c r="A15" s="47"/>
      <c r="B15" s="48"/>
      <c r="C15" s="49"/>
      <c r="D15" s="47"/>
      <c r="E15" s="50"/>
      <c r="F15" s="47"/>
      <c r="G15" s="50"/>
      <c r="H15" s="47"/>
      <c r="I15" s="47"/>
      <c r="J15" s="50"/>
      <c r="K15" s="50"/>
      <c r="L15" s="50"/>
      <c r="M15" s="47"/>
      <c r="N15" s="47"/>
    </row>
  </sheetData>
  <mergeCells count="14">
    <mergeCell ref="C2:G3"/>
    <mergeCell ref="I6:I7"/>
    <mergeCell ref="I5:M5"/>
    <mergeCell ref="B5:G5"/>
    <mergeCell ref="B6:B7"/>
    <mergeCell ref="C6:C7"/>
    <mergeCell ref="D6:E6"/>
    <mergeCell ref="F6:G6"/>
    <mergeCell ref="B8:B9"/>
    <mergeCell ref="C8:C9"/>
    <mergeCell ref="B10:B12"/>
    <mergeCell ref="C10:C12"/>
    <mergeCell ref="B13:B14"/>
    <mergeCell ref="C13:C14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7"/>
  <sheetViews>
    <sheetView workbookViewId="0">
      <selection activeCell="I15" sqref="I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47"/>
      <c r="B1" s="48"/>
      <c r="C1" s="49"/>
      <c r="D1" s="47"/>
      <c r="E1" s="50"/>
      <c r="F1" s="47"/>
      <c r="G1" s="50"/>
      <c r="H1" s="47"/>
      <c r="I1" s="47"/>
      <c r="J1" s="50"/>
      <c r="K1" s="50"/>
      <c r="L1" s="50"/>
      <c r="M1" s="47"/>
      <c r="N1" s="47"/>
    </row>
    <row r="2" spans="1:14" ht="13.5" thickBot="1" x14ac:dyDescent="0.25">
      <c r="A2" s="47"/>
      <c r="B2" s="40" t="s">
        <v>25</v>
      </c>
      <c r="C2" s="41"/>
      <c r="D2" s="42"/>
      <c r="E2" s="42"/>
      <c r="F2" s="42"/>
      <c r="G2" s="43"/>
      <c r="H2" s="47"/>
      <c r="I2" s="47"/>
      <c r="J2" s="50"/>
      <c r="K2" s="50"/>
      <c r="L2" s="50"/>
      <c r="M2" s="47"/>
      <c r="N2" s="47"/>
    </row>
    <row r="3" spans="1:14" ht="30" customHeight="1" thickBot="1" x14ac:dyDescent="0.25">
      <c r="A3" s="47"/>
      <c r="B3" s="48"/>
      <c r="C3" s="44"/>
      <c r="D3" s="45"/>
      <c r="E3" s="45"/>
      <c r="F3" s="45"/>
      <c r="G3" s="46"/>
      <c r="H3" s="47"/>
      <c r="I3" s="47">
        <f ca="1">COUNTIF(OFFSET(I6, 2, 0, 20, 1), "&gt;1")</f>
        <v>3</v>
      </c>
      <c r="J3" s="47">
        <f>COUNTIF(J8:J13, "&gt;1")</f>
        <v>2</v>
      </c>
      <c r="K3" s="50">
        <f ca="1">COUNTA(OFFSET(I6, 0, 1, 1, 20))</f>
        <v>4</v>
      </c>
      <c r="L3" s="50"/>
      <c r="M3" s="47"/>
      <c r="N3" s="47"/>
    </row>
    <row r="4" spans="1:14" ht="7.5" customHeight="1" thickBot="1" x14ac:dyDescent="0.25">
      <c r="A4" s="47"/>
      <c r="B4" s="48"/>
      <c r="C4" s="49"/>
      <c r="D4" s="47"/>
      <c r="E4" s="50"/>
      <c r="F4" s="47"/>
      <c r="G4" s="50"/>
      <c r="H4" s="47"/>
      <c r="I4" s="47"/>
      <c r="J4" s="50"/>
      <c r="K4" s="50"/>
      <c r="L4" s="50"/>
      <c r="M4" s="47"/>
      <c r="N4" s="47"/>
    </row>
    <row r="5" spans="1:14" s="18" customFormat="1" ht="21" thickBot="1" x14ac:dyDescent="0.35">
      <c r="A5" s="51"/>
      <c r="B5" s="62" t="s">
        <v>13</v>
      </c>
      <c r="C5" s="63"/>
      <c r="D5" s="63"/>
      <c r="E5" s="63"/>
      <c r="F5" s="63"/>
      <c r="G5" s="64"/>
      <c r="H5" s="51"/>
      <c r="I5" s="59" t="s">
        <v>12</v>
      </c>
      <c r="J5" s="60"/>
      <c r="K5" s="60"/>
      <c r="L5" s="60"/>
      <c r="M5" s="61"/>
      <c r="N5" s="51"/>
    </row>
    <row r="6" spans="1:14" s="4" customFormat="1" x14ac:dyDescent="0.25">
      <c r="A6" s="52"/>
      <c r="B6" s="70" t="s">
        <v>6</v>
      </c>
      <c r="C6" s="71" t="s">
        <v>7</v>
      </c>
      <c r="D6" s="73" t="s">
        <v>10</v>
      </c>
      <c r="E6" s="74"/>
      <c r="F6" s="73" t="s">
        <v>11</v>
      </c>
      <c r="G6" s="74"/>
      <c r="H6" s="52"/>
      <c r="I6" s="55" t="s">
        <v>6</v>
      </c>
      <c r="J6" s="56" t="s">
        <v>4</v>
      </c>
      <c r="K6" s="57" t="s">
        <v>4</v>
      </c>
      <c r="L6" s="57" t="s">
        <v>5</v>
      </c>
      <c r="M6" s="58" t="s">
        <v>5</v>
      </c>
      <c r="N6" s="52"/>
    </row>
    <row r="7" spans="1:14" s="4" customFormat="1" ht="13.5" thickBot="1" x14ac:dyDescent="0.3">
      <c r="A7" s="52"/>
      <c r="B7" s="35"/>
      <c r="C7" s="72"/>
      <c r="D7" s="75" t="s">
        <v>8</v>
      </c>
      <c r="E7" s="36" t="s">
        <v>9</v>
      </c>
      <c r="F7" s="75" t="s">
        <v>8</v>
      </c>
      <c r="G7" s="36" t="s">
        <v>9</v>
      </c>
      <c r="H7" s="52"/>
      <c r="I7" s="35"/>
      <c r="J7" s="66" t="s">
        <v>28</v>
      </c>
      <c r="K7" s="67"/>
      <c r="L7" s="67" t="s">
        <v>29</v>
      </c>
      <c r="M7" s="68" t="s">
        <v>20</v>
      </c>
      <c r="N7" s="52"/>
    </row>
    <row r="8" spans="1:14" x14ac:dyDescent="0.2">
      <c r="A8" s="47"/>
      <c r="B8" s="33">
        <v>44928</v>
      </c>
      <c r="C8" s="34" t="s">
        <v>30</v>
      </c>
      <c r="D8" s="19" t="s">
        <v>28</v>
      </c>
      <c r="E8" s="20">
        <v>2000000</v>
      </c>
      <c r="F8" s="21"/>
      <c r="G8" s="22"/>
      <c r="H8" s="47"/>
      <c r="I8" s="65">
        <f>IF(OR(NOT(EXACT($E8, "")), NOT(EXACT($G8, ""))), IF(EXACT($B8, ""), I7, $B8), "")</f>
        <v>44928</v>
      </c>
      <c r="J8" s="69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69">
        <f>IF(OR(NOT(EXACT($E8, "")), NOT(EXACT($G8, ""))), (IF(ISNUMBER(K7), K7, 0) + IF(EXACT(K$7, $D8), ((IF(EXACT(K$6, "ACTIVA"), 1, -1)) * $E8), IF(EXACT(K$7, $F8), ((IF(EXACT(K$6, "ACTIVA"), 1, -1)) * -$G8), 0))), "")</f>
        <v>0</v>
      </c>
      <c r="L8" s="69">
        <f>IF(OR(NOT(EXACT($E8, "")), NOT(EXACT($G8, ""))), (IF(ISNUMBER(L7), L7, 0) + IF(EXACT(L$7, $D8), ((IF(EXACT(L$6, "ACTIVA"), 1, -1)) * $E8), IF(EXACT(L$7, $F8), ((IF(EXACT(L$6, "ACTIVA"), 1, -1)) * -$G8), 0))), "")</f>
        <v>0</v>
      </c>
      <c r="M8" s="69">
        <f>IF(OR(NOT(EXACT($E8, "")), NOT(EXACT($G8, ""))), (IF(ISNUMBER(M7), M7, 0) + IF(EXACT(M$7, $D8), ((IF(EXACT(M$6, "ACTIVA"), 1, -1)) * $E8), IF(EXACT(M$7, $F8), ((IF(EXACT(M$6, "ACTIVA"), 1, -1)) * -$G8), 0))), "")</f>
        <v>0</v>
      </c>
      <c r="N8" s="47"/>
    </row>
    <row r="9" spans="1:14" x14ac:dyDescent="0.2">
      <c r="A9" s="47"/>
      <c r="B9" s="24"/>
      <c r="C9" s="25"/>
      <c r="D9" s="16"/>
      <c r="E9" s="17"/>
      <c r="F9" s="12" t="s">
        <v>29</v>
      </c>
      <c r="G9" s="13">
        <v>2000000</v>
      </c>
      <c r="H9" s="47"/>
      <c r="I9" s="65">
        <f t="shared" ref="I9:I13" si="0">IF(OR(NOT(EXACT($E9, "")), NOT(EXACT($G9, ""))), IF(EXACT($B9, ""), I8, $B9), "")</f>
        <v>44928</v>
      </c>
      <c r="J9" s="69">
        <f t="shared" ref="J9:J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69">
        <f t="shared" ref="K9:K13" si="2">IF(OR(NOT(EXACT($E9, "")), NOT(EXACT($G9, ""))), (IF(ISNUMBER(K8), K8, 0) + IF(EXACT(K$7, $D9), ((IF(EXACT(K$6, "ACTIVA"), 1, -1)) * $E9), IF(EXACT(K$7, $F9), ((IF(EXACT(K$6, "ACTIVA"), 1, -1)) * -$G9), 0))), "")</f>
        <v>0</v>
      </c>
      <c r="L9" s="69">
        <f t="shared" ref="L9:L13" si="3">IF(OR(NOT(EXACT($E9, "")), NOT(EXACT($G9, ""))), (IF(ISNUMBER(L8), L8, 0) + IF(EXACT(L$7, $D9), ((IF(EXACT(L$6, "ACTIVA"), 1, -1)) * $E9), IF(EXACT(L$7, $F9), ((IF(EXACT(L$6, "ACTIVA"), 1, -1)) * -$G9), 0))), "")</f>
        <v>2000000</v>
      </c>
      <c r="M9" s="69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47"/>
    </row>
    <row r="10" spans="1:14" x14ac:dyDescent="0.2">
      <c r="A10" s="47"/>
      <c r="B10" s="24"/>
      <c r="C10" s="25"/>
      <c r="D10" s="10"/>
      <c r="E10" s="11"/>
      <c r="F10" s="14"/>
      <c r="G10" s="15"/>
      <c r="H10" s="47"/>
      <c r="I10" s="65" t="str">
        <f t="shared" si="0"/>
        <v/>
      </c>
      <c r="J10" s="69" t="str">
        <f t="shared" si="1"/>
        <v/>
      </c>
      <c r="K10" s="69" t="str">
        <f t="shared" si="2"/>
        <v/>
      </c>
      <c r="L10" s="69" t="str">
        <f t="shared" si="3"/>
        <v/>
      </c>
      <c r="M10" s="69" t="str">
        <f t="shared" si="4"/>
        <v/>
      </c>
      <c r="N10" s="47"/>
    </row>
    <row r="11" spans="1:14" x14ac:dyDescent="0.2">
      <c r="A11" s="47"/>
      <c r="B11" s="53"/>
      <c r="C11" s="54"/>
      <c r="D11" s="16"/>
      <c r="E11" s="17"/>
      <c r="F11" s="12"/>
      <c r="G11" s="13"/>
      <c r="H11" s="47"/>
      <c r="I11" s="65" t="str">
        <f t="shared" si="0"/>
        <v/>
      </c>
      <c r="J11" s="69" t="str">
        <f t="shared" si="1"/>
        <v/>
      </c>
      <c r="K11" s="69" t="str">
        <f t="shared" si="2"/>
        <v/>
      </c>
      <c r="L11" s="69" t="str">
        <f t="shared" si="3"/>
        <v/>
      </c>
      <c r="M11" s="69" t="str">
        <f t="shared" si="4"/>
        <v/>
      </c>
      <c r="N11" s="47"/>
    </row>
    <row r="12" spans="1:14" x14ac:dyDescent="0.2">
      <c r="A12" s="47"/>
      <c r="B12" s="53"/>
      <c r="C12" s="54"/>
      <c r="D12" s="10"/>
      <c r="E12" s="11"/>
      <c r="F12" s="14"/>
      <c r="G12" s="15"/>
      <c r="H12" s="47"/>
      <c r="I12" s="65" t="str">
        <f t="shared" si="0"/>
        <v/>
      </c>
      <c r="J12" s="69" t="str">
        <f t="shared" si="1"/>
        <v/>
      </c>
      <c r="K12" s="69" t="str">
        <f t="shared" si="2"/>
        <v/>
      </c>
      <c r="L12" s="69" t="str">
        <f t="shared" si="3"/>
        <v/>
      </c>
      <c r="M12" s="69" t="str">
        <f t="shared" si="4"/>
        <v/>
      </c>
      <c r="N12" s="47"/>
    </row>
    <row r="13" spans="1:14" x14ac:dyDescent="0.2">
      <c r="A13" s="47"/>
      <c r="B13" s="53"/>
      <c r="C13" s="54"/>
      <c r="D13" s="16"/>
      <c r="E13" s="17"/>
      <c r="F13" s="12"/>
      <c r="G13" s="13"/>
      <c r="H13" s="47"/>
      <c r="I13" s="65" t="str">
        <f t="shared" si="0"/>
        <v/>
      </c>
      <c r="J13" s="69" t="str">
        <f t="shared" si="1"/>
        <v/>
      </c>
      <c r="K13" s="69" t="str">
        <f t="shared" si="2"/>
        <v/>
      </c>
      <c r="L13" s="69" t="str">
        <f t="shared" si="3"/>
        <v/>
      </c>
      <c r="M13" s="69" t="str">
        <f t="shared" si="4"/>
        <v/>
      </c>
      <c r="N13" s="47"/>
    </row>
    <row r="14" spans="1:14" x14ac:dyDescent="0.2">
      <c r="A14" s="47"/>
      <c r="B14" s="48"/>
      <c r="C14" s="49"/>
      <c r="D14" s="47"/>
      <c r="E14" s="50"/>
      <c r="F14" s="47"/>
      <c r="G14" s="50"/>
      <c r="H14" s="47"/>
      <c r="I14" s="47"/>
      <c r="J14" s="50"/>
      <c r="K14" s="50"/>
      <c r="L14" s="50"/>
      <c r="M14" s="47"/>
      <c r="N14" s="47"/>
    </row>
    <row r="15" spans="1:14" x14ac:dyDescent="0.2">
      <c r="I15" s="1" t="s">
        <v>31</v>
      </c>
    </row>
    <row r="16" spans="1:14" x14ac:dyDescent="0.2">
      <c r="I16" s="1">
        <f>SUMIF(J6:M6, "=ACTIVA", J9:M9)</f>
        <v>2000000</v>
      </c>
      <c r="J16" s="2">
        <f ca="1">SUM(OFFSET(I6,2,1,1,6))</f>
        <v>2000000</v>
      </c>
    </row>
    <row r="17" spans="9:9" x14ac:dyDescent="0.2">
      <c r="I17" s="1">
        <f>SUMIF(J7:M7, "=PASIVA", J10:M10)</f>
        <v>0</v>
      </c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6" t="s">
        <v>13</v>
      </c>
      <c r="C2" s="26"/>
      <c r="D2" s="26"/>
      <c r="E2" s="26"/>
      <c r="F2" s="26"/>
      <c r="G2" s="26"/>
      <c r="I2" s="27" t="s">
        <v>12</v>
      </c>
      <c r="J2" s="28"/>
      <c r="K2" s="29"/>
    </row>
    <row r="3" spans="2:11" s="4" customFormat="1" x14ac:dyDescent="0.25">
      <c r="B3" s="30" t="s">
        <v>6</v>
      </c>
      <c r="C3" s="30" t="s">
        <v>7</v>
      </c>
      <c r="D3" s="31" t="s">
        <v>10</v>
      </c>
      <c r="E3" s="31"/>
      <c r="F3" s="31" t="s">
        <v>11</v>
      </c>
      <c r="G3" s="31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30"/>
      <c r="C4" s="30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24">
        <v>44928</v>
      </c>
      <c r="C5" s="32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24"/>
      <c r="C6" s="32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24">
        <v>44941</v>
      </c>
      <c r="C7" s="32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24"/>
      <c r="C8" s="32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24">
        <v>44946</v>
      </c>
      <c r="C9" s="32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24"/>
      <c r="C10" s="32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24">
        <v>44951</v>
      </c>
      <c r="C11" s="32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24"/>
      <c r="C12" s="32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11:B12"/>
    <mergeCell ref="C11:C12"/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3" sqref="C13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6" t="s">
        <v>13</v>
      </c>
      <c r="C2" s="26"/>
      <c r="D2" s="26"/>
      <c r="E2" s="26"/>
      <c r="F2" s="26"/>
      <c r="G2" s="26"/>
      <c r="I2" s="27" t="s">
        <v>12</v>
      </c>
      <c r="J2" s="28"/>
      <c r="K2" s="29"/>
    </row>
    <row r="3" spans="2:11" s="4" customFormat="1" x14ac:dyDescent="0.25">
      <c r="B3" s="30" t="s">
        <v>6</v>
      </c>
      <c r="C3" s="30" t="s">
        <v>7</v>
      </c>
      <c r="D3" s="31" t="s">
        <v>10</v>
      </c>
      <c r="E3" s="31"/>
      <c r="F3" s="31" t="s">
        <v>11</v>
      </c>
      <c r="G3" s="31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30"/>
      <c r="C4" s="30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24">
        <v>44928</v>
      </c>
      <c r="C5" s="32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24"/>
      <c r="C6" s="32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24">
        <v>44936</v>
      </c>
      <c r="C7" s="32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24"/>
      <c r="C8" s="32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24">
        <v>44941</v>
      </c>
      <c r="C9" s="32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24"/>
      <c r="C10" s="32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26" t="s">
        <v>13</v>
      </c>
      <c r="C2" s="26"/>
      <c r="D2" s="26"/>
      <c r="E2" s="26"/>
      <c r="F2" s="26"/>
      <c r="G2" s="26"/>
      <c r="I2" s="27" t="s">
        <v>12</v>
      </c>
      <c r="J2" s="28"/>
      <c r="K2" s="29"/>
    </row>
    <row r="3" spans="2:11" s="4" customFormat="1" x14ac:dyDescent="0.25">
      <c r="B3" s="30" t="s">
        <v>6</v>
      </c>
      <c r="C3" s="30" t="s">
        <v>7</v>
      </c>
      <c r="D3" s="31" t="s">
        <v>10</v>
      </c>
      <c r="E3" s="31"/>
      <c r="F3" s="31" t="s">
        <v>11</v>
      </c>
      <c r="G3" s="31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30"/>
      <c r="C4" s="30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24">
        <v>44928</v>
      </c>
      <c r="C5" s="32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24"/>
      <c r="C6" s="32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24">
        <v>44941</v>
      </c>
      <c r="C7" s="32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24"/>
      <c r="C8" s="32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Scratch</vt:lpstr>
      <vt:lpstr>Sales Invoice direvisi</vt:lpstr>
      <vt:lpstr>Sales Invoice Normal</vt:lpstr>
      <vt:lpstr>ARF Disettle Sebelum Pencairan</vt:lpstr>
      <vt:lpstr>ARF Normal</vt:lpstr>
      <vt:lpstr>Template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2023-11-28T11:26:18Z</dcterms:modified>
</cp:coreProperties>
</file>