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5850" tabRatio="826" activeTab="1"/>
  </bookViews>
  <sheets>
    <sheet name="Scratch" sheetId="7" r:id="rId1"/>
    <sheet name="Purchase Invoice + Amortisasi" sheetId="13" r:id="rId2"/>
    <sheet name="Purchase Invoice + Depresiasi" sheetId="12" r:id="rId3"/>
    <sheet name="Purchase Invoice Normal" sheetId="14" r:id="rId4"/>
    <sheet name="Sales Invoice direvisi" sheetId="10" r:id="rId5"/>
    <sheet name="Sales Invoice Normal" sheetId="8" r:id="rId6"/>
    <sheet name="ARF Disettle Sebelum Pencairan" sheetId="5" r:id="rId7"/>
    <sheet name="ARF Normal" sheetId="4" r:id="rId8"/>
    <sheet name="Template" sheetId="6" r:id="rId9"/>
    <sheet name="Debit Note (3)" sheetId="3" r:id="rId10"/>
    <sheet name="Debit Note (2)" sheetId="2" r:id="rId11"/>
    <sheet name="Debit Note" sheetId="1" r:id="rId12"/>
  </sheets>
  <calcPr calcId="152511"/>
</workbook>
</file>

<file path=xl/calcChain.xml><?xml version="1.0" encoding="utf-8"?>
<calcChain xmlns="http://schemas.openxmlformats.org/spreadsheetml/2006/main">
  <c r="I14" i="14" l="1"/>
  <c r="I15" i="14" s="1"/>
  <c r="I12" i="14"/>
  <c r="I13" i="14" s="1"/>
  <c r="N8" i="14"/>
  <c r="N9" i="14" s="1"/>
  <c r="N10" i="14" s="1"/>
  <c r="N11" i="14" s="1"/>
  <c r="N12" i="14" s="1"/>
  <c r="N13" i="14" s="1"/>
  <c r="N14" i="14" s="1"/>
  <c r="N15" i="14" s="1"/>
  <c r="M8" i="14"/>
  <c r="M9" i="14" s="1"/>
  <c r="M10" i="14" s="1"/>
  <c r="M11" i="14" s="1"/>
  <c r="M12" i="14" s="1"/>
  <c r="M13" i="14" s="1"/>
  <c r="M14" i="14" s="1"/>
  <c r="M15" i="14" s="1"/>
  <c r="L8" i="14"/>
  <c r="L9" i="14" s="1"/>
  <c r="L10" i="14" s="1"/>
  <c r="L11" i="14" s="1"/>
  <c r="L12" i="14" s="1"/>
  <c r="L13" i="14" s="1"/>
  <c r="L14" i="14" s="1"/>
  <c r="L15" i="14" s="1"/>
  <c r="K8" i="14"/>
  <c r="K9" i="14" s="1"/>
  <c r="K10" i="14" s="1"/>
  <c r="K11" i="14" s="1"/>
  <c r="K12" i="14" s="1"/>
  <c r="K13" i="14" s="1"/>
  <c r="K14" i="14" s="1"/>
  <c r="K15" i="14" s="1"/>
  <c r="J8" i="14"/>
  <c r="J9" i="14" s="1"/>
  <c r="J10" i="14" s="1"/>
  <c r="J11" i="14" s="1"/>
  <c r="J12" i="14" s="1"/>
  <c r="J13" i="14" s="1"/>
  <c r="J14" i="14" s="1"/>
  <c r="J15" i="14" s="1"/>
  <c r="I8" i="14"/>
  <c r="I9" i="14" s="1"/>
  <c r="I10" i="14" s="1"/>
  <c r="I11" i="14" s="1"/>
  <c r="E13" i="12" l="1"/>
  <c r="M8" i="12"/>
  <c r="M9" i="12" s="1"/>
  <c r="M10" i="12" s="1"/>
  <c r="M11" i="12" s="1"/>
  <c r="M12" i="12" s="1"/>
  <c r="M13" i="12" s="1"/>
  <c r="E13" i="13"/>
  <c r="G12" i="12"/>
  <c r="E11" i="13"/>
  <c r="G12" i="13" s="1"/>
  <c r="G14" i="13"/>
  <c r="I11" i="13"/>
  <c r="N8" i="13"/>
  <c r="N9" i="13" s="1"/>
  <c r="N10" i="13" s="1"/>
  <c r="N11" i="13" s="1"/>
  <c r="M8" i="13"/>
  <c r="M9" i="13" s="1"/>
  <c r="M10" i="13" s="1"/>
  <c r="M11" i="13" s="1"/>
  <c r="L8" i="13"/>
  <c r="L9" i="13" s="1"/>
  <c r="L10" i="13" s="1"/>
  <c r="L11" i="13" s="1"/>
  <c r="K8" i="13"/>
  <c r="K9" i="13" s="1"/>
  <c r="K10" i="13" s="1"/>
  <c r="K11" i="13" s="1"/>
  <c r="J8" i="13"/>
  <c r="J9" i="13" s="1"/>
  <c r="J10" i="13" s="1"/>
  <c r="J11" i="13" s="1"/>
  <c r="I8" i="13"/>
  <c r="I9" i="13" s="1"/>
  <c r="I10" i="13" s="1"/>
  <c r="K8" i="12"/>
  <c r="K9" i="12" s="1"/>
  <c r="K10" i="12" s="1"/>
  <c r="K11" i="12" s="1"/>
  <c r="K12" i="12" s="1"/>
  <c r="K13" i="12" s="1"/>
  <c r="I11" i="12"/>
  <c r="I13" i="12"/>
  <c r="O8" i="12"/>
  <c r="O9" i="12" s="1"/>
  <c r="O10" i="12" s="1"/>
  <c r="O11" i="12" s="1"/>
  <c r="O12" i="12" s="1"/>
  <c r="O13" i="12" s="1"/>
  <c r="N8" i="12"/>
  <c r="N9" i="12" s="1"/>
  <c r="N10" i="12" s="1"/>
  <c r="N11" i="12" s="1"/>
  <c r="N12" i="12" s="1"/>
  <c r="N13" i="12" s="1"/>
  <c r="L8" i="12"/>
  <c r="L9" i="12" s="1"/>
  <c r="L10" i="12" s="1"/>
  <c r="L11" i="12" s="1"/>
  <c r="L12" i="12" s="1"/>
  <c r="L13" i="12" s="1"/>
  <c r="J8" i="12"/>
  <c r="J9" i="12" s="1"/>
  <c r="J10" i="12" s="1"/>
  <c r="J11" i="12" s="1"/>
  <c r="J12" i="12" s="1"/>
  <c r="J13" i="12" s="1"/>
  <c r="I8" i="12"/>
  <c r="I9" i="12" s="1"/>
  <c r="I10" i="12" s="1"/>
  <c r="I12" i="12" l="1"/>
  <c r="J12" i="13"/>
  <c r="K12" i="13"/>
  <c r="L12" i="13"/>
  <c r="M12" i="13"/>
  <c r="N12" i="13"/>
  <c r="I12" i="13"/>
  <c r="I13" i="13"/>
  <c r="I14" i="13" s="1"/>
  <c r="J13" i="13"/>
  <c r="J14" i="13" s="1"/>
  <c r="K13" i="13"/>
  <c r="K14" i="13" s="1"/>
  <c r="L13" i="13"/>
  <c r="L14" i="13" s="1"/>
  <c r="M13" i="13"/>
  <c r="M14" i="13" s="1"/>
  <c r="N13" i="13"/>
  <c r="N14" i="13" s="1"/>
  <c r="G14" i="12"/>
  <c r="M14" i="12" s="1"/>
  <c r="K14" i="12" l="1"/>
  <c r="I14" i="12"/>
  <c r="L14" i="12"/>
  <c r="N14" i="12"/>
  <c r="O14" i="12"/>
  <c r="J14" i="12"/>
  <c r="N8" i="10" l="1"/>
  <c r="N9" i="10" s="1"/>
  <c r="N10" i="10" s="1"/>
  <c r="N11" i="10" s="1"/>
  <c r="N12" i="10" s="1"/>
  <c r="N13" i="10" s="1"/>
  <c r="N14" i="10" s="1"/>
  <c r="N15" i="10" s="1"/>
  <c r="N16" i="10" s="1"/>
  <c r="N17" i="10" s="1"/>
  <c r="N18" i="10" s="1"/>
  <c r="N19" i="10" s="1"/>
  <c r="N20" i="10" s="1"/>
  <c r="M8" i="10"/>
  <c r="M9" i="10" s="1"/>
  <c r="M10" i="10" s="1"/>
  <c r="M11" i="10" s="1"/>
  <c r="M12" i="10" s="1"/>
  <c r="M13" i="10" s="1"/>
  <c r="M14" i="10" s="1"/>
  <c r="M15" i="10" s="1"/>
  <c r="M16" i="10" s="1"/>
  <c r="M17" i="10" s="1"/>
  <c r="M18" i="10" s="1"/>
  <c r="M19" i="10" s="1"/>
  <c r="M20" i="10" s="1"/>
  <c r="L20" i="10"/>
  <c r="K20" i="10"/>
  <c r="J20" i="10"/>
  <c r="I20" i="10"/>
  <c r="L19" i="10"/>
  <c r="K19" i="10"/>
  <c r="J19" i="10"/>
  <c r="I19" i="10"/>
  <c r="I9" i="10"/>
  <c r="J9" i="10"/>
  <c r="K9" i="10"/>
  <c r="L9" i="10"/>
  <c r="I10" i="10"/>
  <c r="J10" i="10"/>
  <c r="K10" i="10"/>
  <c r="L10" i="10"/>
  <c r="I11" i="10"/>
  <c r="J11" i="10"/>
  <c r="K11" i="10"/>
  <c r="L11" i="10"/>
  <c r="I12" i="10"/>
  <c r="J12" i="10"/>
  <c r="K12" i="10"/>
  <c r="L12" i="10"/>
  <c r="I13" i="10"/>
  <c r="J13" i="10"/>
  <c r="K13" i="10"/>
  <c r="L13" i="10"/>
  <c r="I14" i="10"/>
  <c r="J14" i="10"/>
  <c r="K14" i="10"/>
  <c r="L14" i="10"/>
  <c r="I15" i="10"/>
  <c r="J15" i="10"/>
  <c r="K15" i="10"/>
  <c r="L15" i="10"/>
  <c r="I16" i="10"/>
  <c r="J16" i="10"/>
  <c r="K16" i="10"/>
  <c r="L16" i="10"/>
  <c r="I17" i="10"/>
  <c r="J17" i="10"/>
  <c r="K17" i="10"/>
  <c r="L17" i="10"/>
  <c r="I18" i="10"/>
  <c r="J18" i="10"/>
  <c r="K18" i="10"/>
  <c r="L18" i="10"/>
  <c r="L8" i="10"/>
  <c r="K8" i="10"/>
  <c r="J8" i="10"/>
  <c r="I8" i="10"/>
  <c r="I11" i="8"/>
  <c r="I12" i="8" s="1"/>
  <c r="M8" i="8"/>
  <c r="M9" i="8" s="1"/>
  <c r="M10" i="8" s="1"/>
  <c r="M11" i="8" s="1"/>
  <c r="M12" i="8" s="1"/>
  <c r="L8" i="8"/>
  <c r="L9" i="8" s="1"/>
  <c r="L10" i="8" s="1"/>
  <c r="L11" i="8" s="1"/>
  <c r="L12" i="8" s="1"/>
  <c r="K8" i="8"/>
  <c r="K9" i="8" s="1"/>
  <c r="K10" i="8" s="1"/>
  <c r="K11" i="8" s="1"/>
  <c r="K12" i="8" s="1"/>
  <c r="J8" i="8"/>
  <c r="J9" i="8" s="1"/>
  <c r="J10" i="8" s="1"/>
  <c r="J11" i="8" s="1"/>
  <c r="J12" i="8" s="1"/>
  <c r="I8" i="8"/>
  <c r="I9" i="8" s="1"/>
  <c r="I10" i="8" s="1"/>
  <c r="M13" i="7"/>
  <c r="L13" i="7"/>
  <c r="K13" i="7"/>
  <c r="J13" i="7"/>
  <c r="I13" i="7"/>
  <c r="M12" i="7"/>
  <c r="L12" i="7"/>
  <c r="K12" i="7"/>
  <c r="J12" i="7"/>
  <c r="I12" i="7"/>
  <c r="M11" i="7"/>
  <c r="L11" i="7"/>
  <c r="K11" i="7"/>
  <c r="J11" i="7"/>
  <c r="I11" i="7"/>
  <c r="M10" i="7"/>
  <c r="L10" i="7"/>
  <c r="K10" i="7"/>
  <c r="J10" i="7"/>
  <c r="I10" i="7"/>
  <c r="M8" i="7"/>
  <c r="M9" i="7" s="1"/>
  <c r="L8" i="7"/>
  <c r="L9" i="7" s="1"/>
  <c r="K8" i="7"/>
  <c r="K9" i="7" s="1"/>
  <c r="J8" i="7"/>
  <c r="I8" i="7"/>
  <c r="I9" i="7" s="1"/>
  <c r="J16" i="6"/>
  <c r="I3" i="6"/>
  <c r="I9" i="6"/>
  <c r="K3" i="6"/>
  <c r="J3" i="6"/>
  <c r="I17" i="6"/>
  <c r="I16" i="6"/>
  <c r="I13" i="4"/>
  <c r="I14" i="4" s="1"/>
  <c r="I10" i="4"/>
  <c r="I11" i="4" s="1"/>
  <c r="I12" i="4" s="1"/>
  <c r="M9" i="4"/>
  <c r="M10" i="4" s="1"/>
  <c r="M11" i="4" s="1"/>
  <c r="M12" i="4" s="1"/>
  <c r="M13" i="4" s="1"/>
  <c r="M14" i="4" s="1"/>
  <c r="L9" i="4"/>
  <c r="L10" i="4" s="1"/>
  <c r="L11" i="4" s="1"/>
  <c r="L12" i="4" s="1"/>
  <c r="L13" i="4" s="1"/>
  <c r="L14" i="4" s="1"/>
  <c r="K9" i="4"/>
  <c r="K10" i="4" s="1"/>
  <c r="K11" i="4" s="1"/>
  <c r="K12" i="4" s="1"/>
  <c r="K13" i="4" s="1"/>
  <c r="K14" i="4" s="1"/>
  <c r="J9" i="4"/>
  <c r="J10" i="4" s="1"/>
  <c r="J11" i="4" s="1"/>
  <c r="J12" i="4" s="1"/>
  <c r="J13" i="4" s="1"/>
  <c r="J14" i="4" s="1"/>
  <c r="I9" i="4"/>
  <c r="M8" i="4"/>
  <c r="L8" i="4"/>
  <c r="K8" i="4"/>
  <c r="J8" i="4"/>
  <c r="I8" i="4"/>
  <c r="I10" i="5"/>
  <c r="I11" i="5" s="1"/>
  <c r="M9" i="5"/>
  <c r="M10" i="5" s="1"/>
  <c r="M11" i="5" s="1"/>
  <c r="L9" i="5"/>
  <c r="L10" i="5" s="1"/>
  <c r="L11" i="5" s="1"/>
  <c r="K9" i="5"/>
  <c r="K10" i="5" s="1"/>
  <c r="K11" i="5" s="1"/>
  <c r="J9" i="5"/>
  <c r="J10" i="5" s="1"/>
  <c r="J11" i="5" s="1"/>
  <c r="I9" i="5"/>
  <c r="M8" i="5"/>
  <c r="L8" i="5"/>
  <c r="K8" i="5"/>
  <c r="J8" i="5"/>
  <c r="I8" i="5"/>
  <c r="M13" i="6"/>
  <c r="L13" i="6"/>
  <c r="K13" i="6"/>
  <c r="J13" i="6"/>
  <c r="M12" i="6"/>
  <c r="L12" i="6"/>
  <c r="K12" i="6"/>
  <c r="J12" i="6"/>
  <c r="M11" i="6"/>
  <c r="L11" i="6"/>
  <c r="K11" i="6"/>
  <c r="J11" i="6"/>
  <c r="M10" i="6"/>
  <c r="L10" i="6"/>
  <c r="K10" i="6"/>
  <c r="J10" i="6"/>
  <c r="M8" i="6"/>
  <c r="M9" i="6" s="1"/>
  <c r="L8" i="6"/>
  <c r="L9" i="6" s="1"/>
  <c r="K8" i="6"/>
  <c r="K9" i="6" s="1"/>
  <c r="J8" i="6"/>
  <c r="J9" i="6" s="1"/>
  <c r="I8" i="6"/>
  <c r="I13" i="6"/>
  <c r="I12" i="6"/>
  <c r="I11" i="6"/>
  <c r="I10" i="6"/>
  <c r="J9" i="7" l="1"/>
  <c r="K7" i="3"/>
  <c r="K8" i="3"/>
  <c r="K9" i="3"/>
  <c r="K10" i="3"/>
  <c r="K11" i="3"/>
  <c r="K12" i="3"/>
  <c r="J7" i="3"/>
  <c r="J8" i="3"/>
  <c r="J9" i="3"/>
  <c r="J10" i="3"/>
  <c r="J11" i="3"/>
  <c r="J12" i="3"/>
  <c r="I7" i="3"/>
  <c r="I8" i="3"/>
  <c r="I9" i="3"/>
  <c r="I10" i="3"/>
  <c r="I11" i="3"/>
  <c r="I12" i="3"/>
  <c r="K5" i="3"/>
  <c r="K6" i="3" s="1"/>
  <c r="J5" i="3"/>
  <c r="J6" i="3" s="1"/>
  <c r="I5" i="3"/>
  <c r="I6" i="3" s="1"/>
  <c r="K5" i="2"/>
  <c r="K6" i="2" s="1"/>
  <c r="K7" i="2" s="1"/>
  <c r="K8" i="2" s="1"/>
  <c r="K9" i="2" s="1"/>
  <c r="K10" i="2" s="1"/>
  <c r="J5" i="2"/>
  <c r="J6" i="2" s="1"/>
  <c r="J7" i="2" s="1"/>
  <c r="J8" i="2" s="1"/>
  <c r="J9" i="2" s="1"/>
  <c r="J10" i="2" s="1"/>
  <c r="I5" i="2"/>
  <c r="I6" i="2" s="1"/>
  <c r="I7" i="2" s="1"/>
  <c r="I8" i="2" s="1"/>
  <c r="I9" i="2" s="1"/>
  <c r="I10" i="2" s="1"/>
  <c r="K5" i="1"/>
  <c r="K6" i="1" s="1"/>
  <c r="K7" i="1" s="1"/>
  <c r="K8" i="1" s="1"/>
  <c r="J5" i="1"/>
  <c r="J6" i="1" s="1"/>
  <c r="J7" i="1" s="1"/>
  <c r="J8" i="1" s="1"/>
  <c r="I5" i="1"/>
  <c r="I6" i="1" s="1"/>
  <c r="I7" i="1" s="1"/>
  <c r="I8" i="1" s="1"/>
</calcChain>
</file>

<file path=xl/sharedStrings.xml><?xml version="1.0" encoding="utf-8"?>
<sst xmlns="http://schemas.openxmlformats.org/spreadsheetml/2006/main" count="349" uniqueCount="64">
  <si>
    <t>Pembelian Barang</t>
  </si>
  <si>
    <t>Utang Usaha</t>
  </si>
  <si>
    <t>Persediaan</t>
  </si>
  <si>
    <t>Kas/Bank</t>
  </si>
  <si>
    <t>ACTIVA</t>
  </si>
  <si>
    <t>PASIVA</t>
  </si>
  <si>
    <t>TANGGAL</t>
  </si>
  <si>
    <t>URAIAN</t>
  </si>
  <si>
    <t>COA</t>
  </si>
  <si>
    <t>NILAI</t>
  </si>
  <si>
    <t>DEBET</t>
  </si>
  <si>
    <t>KREDIT</t>
  </si>
  <si>
    <t>BUKU BESAR</t>
  </si>
  <si>
    <t>JURNAL</t>
  </si>
  <si>
    <t>Penerimaan Kas/Bank atas Retur Barang</t>
  </si>
  <si>
    <t>Retur Barang</t>
  </si>
  <si>
    <t>Pembayaran Invoice Pembelian</t>
  </si>
  <si>
    <t>Pembayaran Advance</t>
  </si>
  <si>
    <t>Bank</t>
  </si>
  <si>
    <t>Pertanggung Jawaban Advance</t>
  </si>
  <si>
    <t>Biaya</t>
  </si>
  <si>
    <t>Piutang Karyawan</t>
  </si>
  <si>
    <t>Uang Muka Karyawan</t>
  </si>
  <si>
    <t>Pengembalian Sisa Uang ke Perusahaan</t>
  </si>
  <si>
    <t>Pembayaran Uang ke Karyawan</t>
  </si>
  <si>
    <t>Skenario :</t>
  </si>
  <si>
    <t>Advance Disubmit ---&gt; Advance Final Approve ---&gt; Pencairan Dana --&gt; Advance Settlement ---&gt; Advance Return (Bila Ada)</t>
  </si>
  <si>
    <t>Advance Disubmit ---&gt; Advance Final Approve --&gt; Advance Settlement ---&gt; Pembayaran Advance</t>
  </si>
  <si>
    <t>ABC</t>
  </si>
  <si>
    <t>DEF</t>
  </si>
  <si>
    <t>Transaksi …</t>
  </si>
  <si>
    <t>Saldo Akhir</t>
  </si>
  <si>
    <t>Revenue</t>
  </si>
  <si>
    <t>Penerbitan Invoice</t>
  </si>
  <si>
    <t>Piutang Usaha</t>
  </si>
  <si>
    <t>Pembayaran Piutang dari Customer</t>
  </si>
  <si>
    <t>Sales Invoice diterbitkan ---&gt; Customer membayar Piutang</t>
  </si>
  <si>
    <t>VAT Out</t>
  </si>
  <si>
    <t>Pembatalan Invoice 2023</t>
  </si>
  <si>
    <t>Resubmit Invoice di 2024</t>
  </si>
  <si>
    <t>Prepaid Tax 23</t>
  </si>
  <si>
    <t>Pemotongan PPH</t>
  </si>
  <si>
    <t>Penerbitan Invoice di 2023</t>
  </si>
  <si>
    <t>VAT In</t>
  </si>
  <si>
    <t>WH Tax 23</t>
  </si>
  <si>
    <t>AP</t>
  </si>
  <si>
    <t>Saat Pembayaran Supplier</t>
  </si>
  <si>
    <t>Saat Pembayaran WHT</t>
  </si>
  <si>
    <t>Pencatatan Invoice</t>
  </si>
  <si>
    <t>Fixed Asset</t>
  </si>
  <si>
    <t>Beban Penyusutan</t>
  </si>
  <si>
    <t>Akumulasi Depresiasi FA</t>
  </si>
  <si>
    <t>Pembayaran Dibayar Dimuka</t>
  </si>
  <si>
    <t>Penyewaan Gedung</t>
  </si>
  <si>
    <t>Biaya Sewa</t>
  </si>
  <si>
    <t>WHT Tax 4(2)</t>
  </si>
  <si>
    <t>Purchase Invoice atas Sewa Gedung yang diamortisasi selama 12 bulan</t>
  </si>
  <si>
    <t>Saat Terima Invoice</t>
  </si>
  <si>
    <t>Pembayaran Invoice Supplier</t>
  </si>
  <si>
    <t>Purchase Invoice atas Pembelian Asset Tetap yang didepresiasi selama 48 bulan</t>
  </si>
  <si>
    <t>Pembelian Barang atau Material Tanpa Terkena Amortisasi dan Depresiasi</t>
  </si>
  <si>
    <t>Saat Pembayaran Sewa Gudang (Berulang 12x)</t>
  </si>
  <si>
    <t>Saat Jurnal Amortisasi (Berulang 12x)</t>
  </si>
  <si>
    <t>Saat Proses Depresiasi (Berulang 48x setiap diakhir bulan)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</si>
</sst>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[$Rp-421]* #,##0.00_);_([$Rp-421]* \(#,##0.00\);_([$Rp-421]* &quot;-&quot;??_);_(@_)"/>
    <numFmt numFmtId="165" formatCode="[$-421]dd\ mmmm\ yyyy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6"/>
      <color theme="1"/>
      <name val="Arial Narrow"/>
      <family val="2"/>
    </font>
    <font>
      <b/>
      <sz val="10"/>
      <color theme="0"/>
      <name val="Arial Narrow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DDDD"/>
        <bgColor indexed="64"/>
      </patternFill>
    </fill>
    <fill>
      <gradientFill degree="90">
        <stop position="0">
          <color theme="1"/>
        </stop>
        <stop position="0.5">
          <color rgb="FFFF0000"/>
        </stop>
        <stop position="1">
          <color theme="1"/>
        </stop>
      </gradient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1" fillId="0" borderId="6" xfId="0" applyNumberFormat="1" applyFont="1" applyBorder="1"/>
    <xf numFmtId="164" fontId="1" fillId="0" borderId="7" xfId="0" applyNumberFormat="1" applyFont="1" applyBorder="1"/>
    <xf numFmtId="164" fontId="1" fillId="0" borderId="5" xfId="0" applyNumberFormat="1" applyFont="1" applyBorder="1"/>
    <xf numFmtId="0" fontId="1" fillId="4" borderId="5" xfId="0" applyFont="1" applyFill="1" applyBorder="1" applyAlignment="1">
      <alignment vertical="center"/>
    </xf>
    <xf numFmtId="164" fontId="1" fillId="4" borderId="5" xfId="0" applyNumberFormat="1" applyFont="1" applyFill="1" applyBorder="1" applyAlignment="1">
      <alignment vertical="center"/>
    </xf>
    <xf numFmtId="0" fontId="1" fillId="4" borderId="7" xfId="0" applyFont="1" applyFill="1" applyBorder="1" applyAlignment="1">
      <alignment vertical="center"/>
    </xf>
    <xf numFmtId="164" fontId="1" fillId="4" borderId="7" xfId="0" applyNumberFormat="1" applyFont="1" applyFill="1" applyBorder="1" applyAlignment="1">
      <alignment vertical="center"/>
    </xf>
    <xf numFmtId="0" fontId="1" fillId="5" borderId="5" xfId="0" applyFont="1" applyFill="1" applyBorder="1" applyAlignment="1">
      <alignment vertical="center"/>
    </xf>
    <xf numFmtId="164" fontId="1" fillId="5" borderId="5" xfId="0" applyNumberFormat="1" applyFont="1" applyFill="1" applyBorder="1" applyAlignment="1">
      <alignment vertical="center"/>
    </xf>
    <xf numFmtId="0" fontId="1" fillId="5" borderId="7" xfId="0" applyFont="1" applyFill="1" applyBorder="1" applyAlignment="1">
      <alignment vertical="center"/>
    </xf>
    <xf numFmtId="164" fontId="1" fillId="5" borderId="7" xfId="0" applyNumberFormat="1" applyFont="1" applyFill="1" applyBorder="1" applyAlignment="1">
      <alignment vertical="center"/>
    </xf>
    <xf numFmtId="0" fontId="3" fillId="0" borderId="0" xfId="0" applyFont="1"/>
    <xf numFmtId="0" fontId="1" fillId="4" borderId="6" xfId="0" applyFont="1" applyFill="1" applyBorder="1" applyAlignment="1">
      <alignment vertical="center"/>
    </xf>
    <xf numFmtId="164" fontId="1" fillId="4" borderId="6" xfId="0" applyNumberFormat="1" applyFont="1" applyFill="1" applyBorder="1" applyAlignment="1">
      <alignment vertical="center"/>
    </xf>
    <xf numFmtId="0" fontId="1" fillId="5" borderId="6" xfId="0" applyFont="1" applyFill="1" applyBorder="1" applyAlignment="1">
      <alignment vertical="center"/>
    </xf>
    <xf numFmtId="164" fontId="1" fillId="5" borderId="6" xfId="0" applyNumberFormat="1" applyFont="1" applyFill="1" applyBorder="1" applyAlignment="1">
      <alignment vertical="center"/>
    </xf>
    <xf numFmtId="0" fontId="1" fillId="0" borderId="0" xfId="0" applyFont="1" applyAlignment="1">
      <alignment wrapText="1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2" xfId="0" applyNumberFormat="1" applyFont="1" applyFill="1" applyBorder="1" applyAlignment="1">
      <alignment horizontal="center" vertical="center" wrapText="1"/>
    </xf>
    <xf numFmtId="164" fontId="2" fillId="2" borderId="13" xfId="0" applyNumberFormat="1" applyFont="1" applyFill="1" applyBorder="1" applyAlignment="1">
      <alignment horizontal="center" vertical="center" wrapText="1"/>
    </xf>
    <xf numFmtId="164" fontId="2" fillId="2" borderId="14" xfId="0" applyNumberFormat="1" applyFont="1" applyFill="1" applyBorder="1" applyAlignment="1">
      <alignment horizontal="center" vertical="center" wrapText="1"/>
    </xf>
    <xf numFmtId="165" fontId="4" fillId="7" borderId="8" xfId="0" applyNumberFormat="1" applyFont="1" applyFill="1" applyBorder="1" applyAlignment="1">
      <alignment horizontal="center"/>
    </xf>
    <xf numFmtId="0" fontId="1" fillId="4" borderId="0" xfId="0" applyFont="1" applyFill="1"/>
    <xf numFmtId="165" fontId="1" fillId="4" borderId="0" xfId="0" applyNumberFormat="1" applyFont="1" applyFill="1"/>
    <xf numFmtId="0" fontId="1" fillId="4" borderId="0" xfId="0" applyFont="1" applyFill="1" applyAlignment="1">
      <alignment wrapText="1"/>
    </xf>
    <xf numFmtId="164" fontId="1" fillId="4" borderId="0" xfId="0" applyNumberFormat="1" applyFont="1" applyFill="1"/>
    <xf numFmtId="0" fontId="3" fillId="4" borderId="0" xfId="0" applyFont="1" applyFill="1"/>
    <xf numFmtId="0" fontId="2" fillId="4" borderId="0" xfId="0" applyFont="1" applyFill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165" fontId="1" fillId="0" borderId="7" xfId="0" applyNumberFormat="1" applyFont="1" applyBorder="1" applyAlignment="1">
      <alignment vertical="center"/>
    </xf>
    <xf numFmtId="164" fontId="2" fillId="2" borderId="23" xfId="0" applyNumberFormat="1" applyFont="1" applyFill="1" applyBorder="1" applyAlignment="1">
      <alignment horizontal="center" vertical="center" wrapText="1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24" xfId="0" applyNumberFormat="1" applyFont="1" applyFill="1" applyBorder="1" applyAlignment="1">
      <alignment horizontal="center" vertical="center" wrapText="1"/>
    </xf>
    <xf numFmtId="164" fontId="1" fillId="0" borderId="1" xfId="0" applyNumberFormat="1" applyFont="1" applyBorder="1"/>
    <xf numFmtId="0" fontId="2" fillId="2" borderId="12" xfId="0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vertical="center"/>
    </xf>
    <xf numFmtId="164" fontId="1" fillId="4" borderId="25" xfId="0" applyNumberFormat="1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164" fontId="1" fillId="5" borderId="25" xfId="0" applyNumberFormat="1" applyFont="1" applyFill="1" applyBorder="1" applyAlignment="1">
      <alignment vertical="center"/>
    </xf>
    <xf numFmtId="0" fontId="1" fillId="8" borderId="5" xfId="0" applyFont="1" applyFill="1" applyBorder="1" applyAlignment="1">
      <alignment vertical="center"/>
    </xf>
    <xf numFmtId="164" fontId="1" fillId="8" borderId="5" xfId="0" applyNumberFormat="1" applyFont="1" applyFill="1" applyBorder="1" applyAlignment="1">
      <alignment vertical="center"/>
    </xf>
    <xf numFmtId="0" fontId="1" fillId="8" borderId="6" xfId="0" applyFont="1" applyFill="1" applyBorder="1" applyAlignment="1">
      <alignment vertical="center"/>
    </xf>
    <xf numFmtId="164" fontId="1" fillId="8" borderId="6" xfId="0" applyNumberFormat="1" applyFont="1" applyFill="1" applyBorder="1" applyAlignment="1">
      <alignment vertical="center"/>
    </xf>
    <xf numFmtId="0" fontId="1" fillId="8" borderId="7" xfId="0" applyFont="1" applyFill="1" applyBorder="1" applyAlignment="1">
      <alignment vertical="center"/>
    </xf>
    <xf numFmtId="164" fontId="1" fillId="8" borderId="7" xfId="0" applyNumberFormat="1" applyFont="1" applyFill="1" applyBorder="1" applyAlignment="1">
      <alignment vertical="center"/>
    </xf>
    <xf numFmtId="164" fontId="2" fillId="2" borderId="10" xfId="0" applyNumberFormat="1" applyFont="1" applyFill="1" applyBorder="1" applyAlignment="1">
      <alignment horizontal="center" vertical="center"/>
    </xf>
    <xf numFmtId="164" fontId="2" fillId="2" borderId="11" xfId="0" applyNumberFormat="1" applyFont="1" applyFill="1" applyBorder="1" applyAlignment="1">
      <alignment horizontal="center" vertical="center"/>
    </xf>
    <xf numFmtId="0" fontId="1" fillId="6" borderId="9" xfId="0" applyFont="1" applyFill="1" applyBorder="1" applyAlignment="1">
      <alignment vertical="top" wrapText="1"/>
    </xf>
    <xf numFmtId="0" fontId="1" fillId="6" borderId="10" xfId="0" applyFont="1" applyFill="1" applyBorder="1" applyAlignment="1">
      <alignment vertical="top" wrapText="1"/>
    </xf>
    <xf numFmtId="0" fontId="1" fillId="6" borderId="11" xfId="0" applyFont="1" applyFill="1" applyBorder="1" applyAlignment="1">
      <alignment vertical="top" wrapText="1"/>
    </xf>
    <xf numFmtId="0" fontId="1" fillId="6" borderId="12" xfId="0" applyFont="1" applyFill="1" applyBorder="1" applyAlignment="1">
      <alignment vertical="top" wrapText="1"/>
    </xf>
    <xf numFmtId="0" fontId="1" fillId="6" borderId="13" xfId="0" applyFont="1" applyFill="1" applyBorder="1" applyAlignment="1">
      <alignment vertical="top" wrapText="1"/>
    </xf>
    <xf numFmtId="0" fontId="1" fillId="6" borderId="14" xfId="0" applyFont="1" applyFill="1" applyBorder="1" applyAlignment="1">
      <alignment vertical="top" wrapText="1"/>
    </xf>
    <xf numFmtId="165" fontId="3" fillId="3" borderId="20" xfId="0" applyNumberFormat="1" applyFont="1" applyFill="1" applyBorder="1" applyAlignment="1">
      <alignment horizontal="center"/>
    </xf>
    <xf numFmtId="165" fontId="3" fillId="3" borderId="21" xfId="0" applyNumberFormat="1" applyFont="1" applyFill="1" applyBorder="1" applyAlignment="1">
      <alignment horizontal="center"/>
    </xf>
    <xf numFmtId="165" fontId="3" fillId="3" borderId="22" xfId="0" applyNumberFormat="1" applyFont="1" applyFill="1" applyBorder="1" applyAlignment="1">
      <alignment horizontal="center"/>
    </xf>
    <xf numFmtId="164" fontId="3" fillId="3" borderId="17" xfId="0" applyNumberFormat="1" applyFont="1" applyFill="1" applyBorder="1" applyAlignment="1">
      <alignment horizontal="center"/>
    </xf>
    <xf numFmtId="164" fontId="3" fillId="3" borderId="18" xfId="0" applyNumberFormat="1" applyFont="1" applyFill="1" applyBorder="1" applyAlignment="1">
      <alignment horizontal="center"/>
    </xf>
    <xf numFmtId="164" fontId="3" fillId="3" borderId="19" xfId="0" applyNumberFormat="1" applyFont="1" applyFill="1" applyBorder="1" applyAlignment="1">
      <alignment horizontal="center"/>
    </xf>
    <xf numFmtId="165" fontId="2" fillId="2" borderId="9" xfId="0" applyNumberFormat="1" applyFont="1" applyFill="1" applyBorder="1" applyAlignment="1">
      <alignment horizontal="center" vertical="center"/>
    </xf>
    <xf numFmtId="165" fontId="2" fillId="2" borderId="12" xfId="0" applyNumberFormat="1" applyFont="1" applyFill="1" applyBorder="1" applyAlignment="1">
      <alignment horizontal="center" vertical="center"/>
    </xf>
    <xf numFmtId="165" fontId="2" fillId="2" borderId="11" xfId="0" applyNumberFormat="1" applyFont="1" applyFill="1" applyBorder="1" applyAlignment="1">
      <alignment horizontal="center" vertical="center" wrapText="1"/>
    </xf>
    <xf numFmtId="165" fontId="2" fillId="2" borderId="14" xfId="0" applyNumberFormat="1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165" fontId="2" fillId="2" borderId="15" xfId="0" applyNumberFormat="1" applyFont="1" applyFill="1" applyBorder="1" applyAlignment="1">
      <alignment horizontal="center" vertical="center"/>
    </xf>
    <xf numFmtId="165" fontId="1" fillId="0" borderId="7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65" fontId="1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 wrapText="1"/>
    </xf>
    <xf numFmtId="165" fontId="1" fillId="0" borderId="25" xfId="0" applyNumberFormat="1" applyFont="1" applyBorder="1" applyAlignment="1">
      <alignment horizontal="center" vertical="center"/>
    </xf>
    <xf numFmtId="165" fontId="1" fillId="0" borderId="6" xfId="0" applyNumberFormat="1" applyFont="1" applyBorder="1" applyAlignment="1">
      <alignment horizontal="center" vertical="center"/>
    </xf>
    <xf numFmtId="0" fontId="1" fillId="0" borderId="2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165" fontId="2" fillId="2" borderId="26" xfId="0" applyNumberFormat="1" applyFont="1" applyFill="1" applyBorder="1" applyAlignment="1">
      <alignment horizontal="center" vertical="center"/>
    </xf>
    <xf numFmtId="165" fontId="2" fillId="2" borderId="27" xfId="0" applyNumberFormat="1" applyFont="1" applyFill="1" applyBorder="1" applyAlignment="1">
      <alignment horizontal="center" vertical="center"/>
    </xf>
    <xf numFmtId="165" fontId="1" fillId="4" borderId="25" xfId="0" applyNumberFormat="1" applyFont="1" applyFill="1" applyBorder="1" applyAlignment="1">
      <alignment horizontal="center" vertical="center"/>
    </xf>
    <xf numFmtId="165" fontId="1" fillId="4" borderId="6" xfId="0" applyNumberFormat="1" applyFont="1" applyFill="1" applyBorder="1" applyAlignment="1">
      <alignment horizontal="center" vertical="center"/>
    </xf>
    <xf numFmtId="165" fontId="1" fillId="4" borderId="7" xfId="0" applyNumberFormat="1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left" vertical="center" wrapText="1"/>
    </xf>
    <xf numFmtId="0" fontId="1" fillId="4" borderId="6" xfId="0" applyFont="1" applyFill="1" applyBorder="1" applyAlignment="1">
      <alignment horizontal="left" vertical="center" wrapText="1"/>
    </xf>
    <xf numFmtId="0" fontId="1" fillId="4" borderId="7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left" vertical="center" wrapText="1"/>
    </xf>
    <xf numFmtId="165" fontId="3" fillId="3" borderId="1" xfId="0" applyNumberFormat="1" applyFont="1" applyFill="1" applyBorder="1" applyAlignment="1">
      <alignment horizontal="center"/>
    </xf>
    <xf numFmtId="164" fontId="3" fillId="3" borderId="2" xfId="0" applyNumberFormat="1" applyFont="1" applyFill="1" applyBorder="1" applyAlignment="1">
      <alignment horizontal="center"/>
    </xf>
    <xf numFmtId="164" fontId="3" fillId="3" borderId="3" xfId="0" applyNumberFormat="1" applyFont="1" applyFill="1" applyBorder="1" applyAlignment="1">
      <alignment horizontal="center"/>
    </xf>
    <xf numFmtId="164" fontId="3" fillId="3" borderId="4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164" fontId="1" fillId="9" borderId="7" xfId="0" applyNumberFormat="1" applyFont="1" applyFill="1" applyBorder="1"/>
    <xf numFmtId="164" fontId="1" fillId="10" borderId="7" xfId="0" applyNumberFormat="1" applyFont="1" applyFill="1" applyBorder="1"/>
    <xf numFmtId="164" fontId="1" fillId="9" borderId="1" xfId="0" applyNumberFormat="1" applyFont="1" applyFill="1" applyBorder="1"/>
    <xf numFmtId="164" fontId="1" fillId="10" borderId="1" xfId="0" applyNumberFormat="1" applyFont="1" applyFill="1" applyBorder="1"/>
    <xf numFmtId="0" fontId="1" fillId="0" borderId="0" xfId="0" applyFont="1" applyAlignment="1">
      <alignment vertical="center"/>
    </xf>
    <xf numFmtId="0" fontId="1" fillId="4" borderId="0" xfId="0" applyFont="1" applyFill="1" applyAlignment="1">
      <alignment vertical="center"/>
    </xf>
    <xf numFmtId="164" fontId="1" fillId="9" borderId="7" xfId="0" applyNumberFormat="1" applyFont="1" applyFill="1" applyBorder="1" applyAlignment="1">
      <alignment vertical="center"/>
    </xf>
    <xf numFmtId="164" fontId="1" fillId="10" borderId="7" xfId="0" applyNumberFormat="1" applyFont="1" applyFill="1" applyBorder="1" applyAlignment="1">
      <alignment vertical="center"/>
    </xf>
    <xf numFmtId="164" fontId="1" fillId="0" borderId="7" xfId="0" applyNumberFormat="1" applyFont="1" applyBorder="1" applyAlignment="1">
      <alignment vertical="center"/>
    </xf>
    <xf numFmtId="0" fontId="1" fillId="4" borderId="7" xfId="0" applyFont="1" applyFill="1" applyBorder="1" applyAlignment="1">
      <alignment vertical="center" wrapText="1"/>
    </xf>
    <xf numFmtId="165" fontId="2" fillId="2" borderId="28" xfId="0" applyNumberFormat="1" applyFont="1" applyFill="1" applyBorder="1" applyAlignment="1">
      <alignment horizontal="center" vertical="center"/>
    </xf>
    <xf numFmtId="164" fontId="2" fillId="2" borderId="9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N14"/>
  <sheetViews>
    <sheetView workbookViewId="0">
      <selection activeCell="D13" sqref="D13"/>
    </sheetView>
  </sheetViews>
  <sheetFormatPr defaultRowHeight="12.75" x14ac:dyDescent="0.2"/>
  <cols>
    <col min="1" max="1" width="1.42578125" style="1" customWidth="1"/>
    <col min="2" max="2" width="12" style="3" bestFit="1" customWidth="1"/>
    <col min="3" max="3" width="22.85546875" style="23" bestFit="1" customWidth="1"/>
    <col min="4" max="4" width="16.42578125" style="1" bestFit="1" customWidth="1"/>
    <col min="5" max="5" width="13.28515625" style="2" bestFit="1" customWidth="1"/>
    <col min="6" max="6" width="16.42578125" style="1" bestFit="1" customWidth="1"/>
    <col min="7" max="7" width="13.28515625" style="2" bestFit="1" customWidth="1"/>
    <col min="8" max="8" width="1.42578125" style="1" customWidth="1"/>
    <col min="9" max="9" width="15.42578125" style="1" customWidth="1"/>
    <col min="10" max="10" width="13.85546875" style="2" bestFit="1" customWidth="1"/>
    <col min="11" max="11" width="13.28515625" style="2" bestFit="1" customWidth="1"/>
    <col min="12" max="12" width="14.5703125" style="2" customWidth="1"/>
    <col min="13" max="13" width="13.85546875" style="1" bestFit="1" customWidth="1"/>
    <col min="14" max="16384" width="9.140625" style="1"/>
  </cols>
  <sheetData>
    <row r="1" spans="1:14" ht="7.5" customHeight="1" thickBot="1" x14ac:dyDescent="0.25">
      <c r="A1" s="29"/>
      <c r="B1" s="30"/>
      <c r="C1" s="31"/>
      <c r="D1" s="29"/>
      <c r="E1" s="32"/>
      <c r="F1" s="29"/>
      <c r="G1" s="32"/>
      <c r="H1" s="29"/>
      <c r="I1" s="29"/>
      <c r="J1" s="32"/>
      <c r="K1" s="32"/>
      <c r="L1" s="32"/>
      <c r="M1" s="29"/>
      <c r="N1" s="29"/>
    </row>
    <row r="2" spans="1:14" ht="13.5" thickBot="1" x14ac:dyDescent="0.25">
      <c r="A2" s="29"/>
      <c r="B2" s="28" t="s">
        <v>25</v>
      </c>
      <c r="C2" s="56"/>
      <c r="D2" s="57"/>
      <c r="E2" s="57"/>
      <c r="F2" s="57"/>
      <c r="G2" s="58"/>
      <c r="H2" s="29"/>
      <c r="I2" s="29"/>
      <c r="J2" s="32"/>
      <c r="K2" s="32"/>
      <c r="L2" s="32"/>
      <c r="M2" s="29"/>
      <c r="N2" s="29"/>
    </row>
    <row r="3" spans="1:14" ht="30" customHeight="1" thickBot="1" x14ac:dyDescent="0.25">
      <c r="A3" s="29"/>
      <c r="B3" s="30"/>
      <c r="C3" s="59"/>
      <c r="D3" s="60"/>
      <c r="E3" s="60"/>
      <c r="F3" s="60"/>
      <c r="G3" s="61"/>
      <c r="H3" s="29"/>
      <c r="I3" s="29"/>
      <c r="J3" s="29"/>
      <c r="K3" s="32"/>
      <c r="L3" s="32"/>
      <c r="M3" s="29"/>
      <c r="N3" s="29"/>
    </row>
    <row r="4" spans="1:14" ht="7.5" customHeight="1" thickBot="1" x14ac:dyDescent="0.25">
      <c r="A4" s="29"/>
      <c r="B4" s="30"/>
      <c r="C4" s="31"/>
      <c r="D4" s="29"/>
      <c r="E4" s="32"/>
      <c r="F4" s="29"/>
      <c r="G4" s="32"/>
      <c r="H4" s="29"/>
      <c r="I4" s="29"/>
      <c r="J4" s="32"/>
      <c r="K4" s="32"/>
      <c r="L4" s="32"/>
      <c r="M4" s="29"/>
      <c r="N4" s="29"/>
    </row>
    <row r="5" spans="1:14" s="18" customFormat="1" ht="21" thickBot="1" x14ac:dyDescent="0.35">
      <c r="A5" s="33"/>
      <c r="B5" s="62" t="s">
        <v>13</v>
      </c>
      <c r="C5" s="63"/>
      <c r="D5" s="63"/>
      <c r="E5" s="63"/>
      <c r="F5" s="63"/>
      <c r="G5" s="64"/>
      <c r="H5" s="33"/>
      <c r="I5" s="65" t="s">
        <v>12</v>
      </c>
      <c r="J5" s="66"/>
      <c r="K5" s="66"/>
      <c r="L5" s="66"/>
      <c r="M5" s="67"/>
      <c r="N5" s="33"/>
    </row>
    <row r="6" spans="1:14" s="4" customFormat="1" x14ac:dyDescent="0.25">
      <c r="A6" s="34"/>
      <c r="B6" s="68" t="s">
        <v>6</v>
      </c>
      <c r="C6" s="70" t="s">
        <v>7</v>
      </c>
      <c r="D6" s="72" t="s">
        <v>10</v>
      </c>
      <c r="E6" s="73"/>
      <c r="F6" s="72" t="s">
        <v>11</v>
      </c>
      <c r="G6" s="73"/>
      <c r="H6" s="34"/>
      <c r="I6" s="74" t="s">
        <v>6</v>
      </c>
      <c r="J6" s="35" t="s">
        <v>4</v>
      </c>
      <c r="K6" s="36" t="s">
        <v>4</v>
      </c>
      <c r="L6" s="36" t="s">
        <v>5</v>
      </c>
      <c r="M6" s="37" t="s">
        <v>5</v>
      </c>
      <c r="N6" s="34"/>
    </row>
    <row r="7" spans="1:14" s="4" customFormat="1" ht="13.5" thickBot="1" x14ac:dyDescent="0.3">
      <c r="A7" s="34"/>
      <c r="B7" s="69"/>
      <c r="C7" s="71"/>
      <c r="D7" s="43" t="s">
        <v>8</v>
      </c>
      <c r="E7" s="24" t="s">
        <v>9</v>
      </c>
      <c r="F7" s="43" t="s">
        <v>8</v>
      </c>
      <c r="G7" s="24" t="s">
        <v>9</v>
      </c>
      <c r="H7" s="34"/>
      <c r="I7" s="69"/>
      <c r="J7" s="39" t="s">
        <v>28</v>
      </c>
      <c r="K7" s="40"/>
      <c r="L7" s="40" t="s">
        <v>29</v>
      </c>
      <c r="M7" s="41" t="s">
        <v>20</v>
      </c>
      <c r="N7" s="34"/>
    </row>
    <row r="8" spans="1:14" x14ac:dyDescent="0.2">
      <c r="A8" s="29"/>
      <c r="B8" s="75">
        <v>44928</v>
      </c>
      <c r="C8" s="77" t="s">
        <v>30</v>
      </c>
      <c r="D8" s="19" t="s">
        <v>28</v>
      </c>
      <c r="E8" s="20">
        <v>2000000</v>
      </c>
      <c r="F8" s="21"/>
      <c r="G8" s="22"/>
      <c r="H8" s="29"/>
      <c r="I8" s="38">
        <f>IF(OR(NOT(EXACT($E8, "")), NOT(EXACT($G8, ""))), IF(EXACT($B8, ""), I7, $B8), "")</f>
        <v>44928</v>
      </c>
      <c r="J8" s="42">
        <f>IF(OR(NOT(EXACT($E8, "")), NOT(EXACT($G8, ""))), (IF(ISNUMBER(J7), J7, 0) + IF(EXACT(J$7, $D8), ((IF(EXACT(J$6, "ACTIVA"), 1, -1)) * $E8), IF(EXACT(J$7, $F8), ((IF(EXACT(J$6, "ACTIVA"), 1, -1)) * -$G8), 0))), "")</f>
        <v>2000000</v>
      </c>
      <c r="K8" s="42">
        <f>IF(OR(NOT(EXACT($E8, "")), NOT(EXACT($G8, ""))), (IF(ISNUMBER(K7), K7, 0) + IF(EXACT(K$7, $D8), ((IF(EXACT(K$6, "ACTIVA"), 1, -1)) * $E8), IF(EXACT(K$7, $F8), ((IF(EXACT(K$6, "ACTIVA"), 1, -1)) * -$G8), 0))), "")</f>
        <v>0</v>
      </c>
      <c r="L8" s="42">
        <f>IF(OR(NOT(EXACT($E8, "")), NOT(EXACT($G8, ""))), (IF(ISNUMBER(L7), L7, 0) + IF(EXACT(L$7, $D8), ((IF(EXACT(L$6, "ACTIVA"), 1, -1)) * $E8), IF(EXACT(L$7, $F8), ((IF(EXACT(L$6, "ACTIVA"), 1, -1)) * -$G8), 0))), "")</f>
        <v>0</v>
      </c>
      <c r="M8" s="42">
        <f>IF(OR(NOT(EXACT($E8, "")), NOT(EXACT($G8, ""))), (IF(ISNUMBER(M7), M7, 0) + IF(EXACT(M$7, $D8), ((IF(EXACT(M$6, "ACTIVA"), 1, -1)) * $E8), IF(EXACT(M$7, $F8), ((IF(EXACT(M$6, "ACTIVA"), 1, -1)) * -$G8), 0))), "")</f>
        <v>0</v>
      </c>
      <c r="N8" s="29"/>
    </row>
    <row r="9" spans="1:14" x14ac:dyDescent="0.2">
      <c r="A9" s="29"/>
      <c r="B9" s="76"/>
      <c r="C9" s="78"/>
      <c r="D9" s="16"/>
      <c r="E9" s="17"/>
      <c r="F9" s="12" t="s">
        <v>29</v>
      </c>
      <c r="G9" s="13">
        <v>2000000</v>
      </c>
      <c r="H9" s="29"/>
      <c r="I9" s="38">
        <f t="shared" ref="I9:I13" si="0">IF(OR(NOT(EXACT($E9, "")), NOT(EXACT($G9, ""))), IF(EXACT($B9, ""), I8, $B9), "")</f>
        <v>44928</v>
      </c>
      <c r="J9" s="42">
        <f t="shared" ref="J9:M13" si="1">IF(OR(NOT(EXACT($E9, "")), NOT(EXACT($G9, ""))), (IF(ISNUMBER(J8), J8, 0) + IF(EXACT(J$7, $D9), ((IF(EXACT(J$6, "ACTIVA"), 1, -1)) * $E9), IF(EXACT(J$7, $F9), ((IF(EXACT(J$6, "ACTIVA"), 1, -1)) * -$G9), 0))), "")</f>
        <v>2000000</v>
      </c>
      <c r="K9" s="42">
        <f t="shared" si="1"/>
        <v>0</v>
      </c>
      <c r="L9" s="42">
        <f t="shared" si="1"/>
        <v>2000000</v>
      </c>
      <c r="M9" s="42">
        <f t="shared" si="1"/>
        <v>0</v>
      </c>
      <c r="N9" s="29"/>
    </row>
    <row r="10" spans="1:14" x14ac:dyDescent="0.2">
      <c r="A10" s="29"/>
      <c r="B10" s="76"/>
      <c r="C10" s="78"/>
      <c r="D10" s="10"/>
      <c r="E10" s="11"/>
      <c r="F10" s="14"/>
      <c r="G10" s="15"/>
      <c r="H10" s="29"/>
      <c r="I10" s="38" t="str">
        <f t="shared" si="0"/>
        <v/>
      </c>
      <c r="J10" s="42" t="str">
        <f t="shared" si="1"/>
        <v/>
      </c>
      <c r="K10" s="42" t="str">
        <f t="shared" si="1"/>
        <v/>
      </c>
      <c r="L10" s="42" t="str">
        <f t="shared" si="1"/>
        <v/>
      </c>
      <c r="M10" s="42" t="str">
        <f t="shared" si="1"/>
        <v/>
      </c>
      <c r="N10" s="29"/>
    </row>
    <row r="11" spans="1:14" x14ac:dyDescent="0.2">
      <c r="A11" s="29"/>
      <c r="B11" s="79"/>
      <c r="C11" s="80"/>
      <c r="D11" s="16"/>
      <c r="E11" s="17"/>
      <c r="F11" s="12"/>
      <c r="G11" s="13"/>
      <c r="H11" s="29"/>
      <c r="I11" s="38" t="str">
        <f t="shared" si="0"/>
        <v/>
      </c>
      <c r="J11" s="42" t="str">
        <f t="shared" si="1"/>
        <v/>
      </c>
      <c r="K11" s="42" t="str">
        <f t="shared" si="1"/>
        <v/>
      </c>
      <c r="L11" s="42" t="str">
        <f t="shared" si="1"/>
        <v/>
      </c>
      <c r="M11" s="42" t="str">
        <f t="shared" si="1"/>
        <v/>
      </c>
      <c r="N11" s="29"/>
    </row>
    <row r="12" spans="1:14" x14ac:dyDescent="0.2">
      <c r="A12" s="29"/>
      <c r="B12" s="79"/>
      <c r="C12" s="80"/>
      <c r="D12" s="10"/>
      <c r="E12" s="11"/>
      <c r="F12" s="14"/>
      <c r="G12" s="15"/>
      <c r="H12" s="29"/>
      <c r="I12" s="38" t="str">
        <f t="shared" si="0"/>
        <v/>
      </c>
      <c r="J12" s="42" t="str">
        <f t="shared" si="1"/>
        <v/>
      </c>
      <c r="K12" s="42" t="str">
        <f t="shared" si="1"/>
        <v/>
      </c>
      <c r="L12" s="42" t="str">
        <f t="shared" si="1"/>
        <v/>
      </c>
      <c r="M12" s="42" t="str">
        <f t="shared" si="1"/>
        <v/>
      </c>
      <c r="N12" s="29"/>
    </row>
    <row r="13" spans="1:14" x14ac:dyDescent="0.2">
      <c r="A13" s="29"/>
      <c r="B13" s="79"/>
      <c r="C13" s="80"/>
      <c r="D13" s="16"/>
      <c r="E13" s="17"/>
      <c r="F13" s="12"/>
      <c r="G13" s="13"/>
      <c r="H13" s="29"/>
      <c r="I13" s="38" t="str">
        <f t="shared" si="0"/>
        <v/>
      </c>
      <c r="J13" s="42" t="str">
        <f t="shared" si="1"/>
        <v/>
      </c>
      <c r="K13" s="42" t="str">
        <f t="shared" si="1"/>
        <v/>
      </c>
      <c r="L13" s="42" t="str">
        <f t="shared" si="1"/>
        <v/>
      </c>
      <c r="M13" s="42" t="str">
        <f t="shared" si="1"/>
        <v/>
      </c>
      <c r="N13" s="29"/>
    </row>
    <row r="14" spans="1:14" x14ac:dyDescent="0.2">
      <c r="A14" s="29"/>
      <c r="B14" s="30"/>
      <c r="C14" s="31"/>
      <c r="D14" s="29"/>
      <c r="E14" s="32"/>
      <c r="F14" s="29"/>
      <c r="G14" s="32"/>
      <c r="H14" s="29"/>
      <c r="I14" s="29"/>
      <c r="J14" s="32"/>
      <c r="K14" s="32"/>
      <c r="L14" s="32"/>
      <c r="M14" s="29"/>
      <c r="N14" s="29"/>
    </row>
  </sheetData>
  <mergeCells count="14">
    <mergeCell ref="B8:B9"/>
    <mergeCell ref="C8:C9"/>
    <mergeCell ref="B10:B11"/>
    <mergeCell ref="C10:C11"/>
    <mergeCell ref="B12:B13"/>
    <mergeCell ref="C12:C13"/>
    <mergeCell ref="C2:G3"/>
    <mergeCell ref="B5:G5"/>
    <mergeCell ref="I5:M5"/>
    <mergeCell ref="B6:B7"/>
    <mergeCell ref="C6:C7"/>
    <mergeCell ref="D6:E6"/>
    <mergeCell ref="F6:G6"/>
    <mergeCell ref="I6:I7"/>
  </mergeCells>
  <pageMargins left="0.7" right="0.7" top="0.75" bottom="0.75" header="0.3" footer="0.3"/>
  <pageSetup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2"/>
  <sheetViews>
    <sheetView workbookViewId="0">
      <selection activeCell="D15" sqref="D15"/>
    </sheetView>
  </sheetViews>
  <sheetFormatPr defaultRowHeight="12.75" x14ac:dyDescent="0.2"/>
  <cols>
    <col min="1" max="1" width="9.140625" style="1"/>
    <col min="2" max="2" width="12" style="3" bestFit="1" customWidth="1"/>
    <col min="3" max="3" width="29.28515625" style="1" bestFit="1" customWidth="1"/>
    <col min="4" max="4" width="9.85546875" style="1" bestFit="1" customWidth="1"/>
    <col min="5" max="5" width="13.28515625" style="2" bestFit="1" customWidth="1"/>
    <col min="6" max="6" width="9.85546875" style="1" bestFit="1" customWidth="1"/>
    <col min="7" max="7" width="13.28515625" style="2" bestFit="1" customWidth="1"/>
    <col min="8" max="8" width="9.140625" style="1"/>
    <col min="9" max="11" width="13.85546875" style="2" bestFit="1" customWidth="1"/>
    <col min="12" max="16384" width="9.140625" style="1"/>
  </cols>
  <sheetData>
    <row r="2" spans="2:11" s="18" customFormat="1" ht="20.25" x14ac:dyDescent="0.3">
      <c r="B2" s="94" t="s">
        <v>13</v>
      </c>
      <c r="C2" s="94"/>
      <c r="D2" s="94"/>
      <c r="E2" s="94"/>
      <c r="F2" s="94"/>
      <c r="G2" s="94"/>
      <c r="I2" s="95" t="s">
        <v>12</v>
      </c>
      <c r="J2" s="96"/>
      <c r="K2" s="97"/>
    </row>
    <row r="3" spans="2:11" s="4" customFormat="1" x14ac:dyDescent="0.25">
      <c r="B3" s="98" t="s">
        <v>6</v>
      </c>
      <c r="C3" s="98" t="s">
        <v>7</v>
      </c>
      <c r="D3" s="99" t="s">
        <v>10</v>
      </c>
      <c r="E3" s="99"/>
      <c r="F3" s="99" t="s">
        <v>11</v>
      </c>
      <c r="G3" s="99"/>
      <c r="I3" s="6" t="s">
        <v>4</v>
      </c>
      <c r="J3" s="6" t="s">
        <v>4</v>
      </c>
      <c r="K3" s="6" t="s">
        <v>5</v>
      </c>
    </row>
    <row r="4" spans="2:11" s="4" customFormat="1" x14ac:dyDescent="0.25">
      <c r="B4" s="98"/>
      <c r="C4" s="98"/>
      <c r="D4" s="5" t="s">
        <v>8</v>
      </c>
      <c r="E4" s="6" t="s">
        <v>9</v>
      </c>
      <c r="F4" s="5" t="s">
        <v>8</v>
      </c>
      <c r="G4" s="6" t="s">
        <v>9</v>
      </c>
      <c r="I4" s="6" t="s">
        <v>2</v>
      </c>
      <c r="J4" s="6" t="s">
        <v>3</v>
      </c>
      <c r="K4" s="6" t="s">
        <v>1</v>
      </c>
    </row>
    <row r="5" spans="2:11" x14ac:dyDescent="0.2">
      <c r="B5" s="76">
        <v>44928</v>
      </c>
      <c r="C5" s="100" t="s">
        <v>0</v>
      </c>
      <c r="D5" s="10" t="s">
        <v>2</v>
      </c>
      <c r="E5" s="11">
        <v>1000000</v>
      </c>
      <c r="F5" s="14"/>
      <c r="G5" s="15"/>
      <c r="I5" s="9">
        <f>(IF(ISNUMBER(I4), I4, 0) + IF(EXACT(I$4, $D5), ((IF(EXACT(I$3, "ACTIVA"), 1, -1)) * $E5), IF(EXACT(I$4, $F5), ((IF(EXACT(I$3, "ACTIVA"), 1, -1)) * -$G5), 0)))</f>
        <v>1000000</v>
      </c>
      <c r="J5" s="9">
        <f t="shared" ref="J5:K12" si="0">(IF(ISNUMBER(J4), J4, 0) + IF(EXACT(J$4, $D5), ((IF(EXACT(J$3, "ACTIVA"), 1, -1)) * $E5), IF(EXACT(J$4, $F5), ((IF(EXACT(J$3, "ACTIVA"), 1, -1)) * -$G5), 0)))</f>
        <v>0</v>
      </c>
      <c r="K5" s="9">
        <f t="shared" si="0"/>
        <v>0</v>
      </c>
    </row>
    <row r="6" spans="2:11" x14ac:dyDescent="0.2">
      <c r="B6" s="76"/>
      <c r="C6" s="100"/>
      <c r="D6" s="16"/>
      <c r="E6" s="17"/>
      <c r="F6" s="12" t="s">
        <v>1</v>
      </c>
      <c r="G6" s="13">
        <v>1000000</v>
      </c>
      <c r="I6" s="7">
        <f t="shared" ref="I6:I12" si="1">(IF(ISNUMBER(I5), I5, 0) + IF(EXACT(I$4, $D6), ((IF(EXACT(I$3, "ACTIVA"), 1, -1)) * $E6), IF(EXACT(I$4, $F6), ((IF(EXACT(I$3, "ACTIVA"), 1, -1)) * -$G6), 0)))</f>
        <v>1000000</v>
      </c>
      <c r="J6" s="7">
        <f t="shared" si="0"/>
        <v>0</v>
      </c>
      <c r="K6" s="7">
        <f t="shared" si="0"/>
        <v>1000000</v>
      </c>
    </row>
    <row r="7" spans="2:11" x14ac:dyDescent="0.2">
      <c r="B7" s="76">
        <v>44941</v>
      </c>
      <c r="C7" s="100" t="s">
        <v>16</v>
      </c>
      <c r="D7" s="10" t="s">
        <v>1</v>
      </c>
      <c r="E7" s="11">
        <v>1000000</v>
      </c>
      <c r="F7" s="14"/>
      <c r="G7" s="15"/>
      <c r="I7" s="7">
        <f t="shared" si="1"/>
        <v>1000000</v>
      </c>
      <c r="J7" s="7">
        <f t="shared" si="0"/>
        <v>0</v>
      </c>
      <c r="K7" s="7">
        <f t="shared" si="0"/>
        <v>0</v>
      </c>
    </row>
    <row r="8" spans="2:11" x14ac:dyDescent="0.2">
      <c r="B8" s="76"/>
      <c r="C8" s="100"/>
      <c r="D8" s="16"/>
      <c r="E8" s="17"/>
      <c r="F8" s="12" t="s">
        <v>3</v>
      </c>
      <c r="G8" s="13">
        <v>1000000</v>
      </c>
      <c r="I8" s="7">
        <f t="shared" si="1"/>
        <v>1000000</v>
      </c>
      <c r="J8" s="7">
        <f t="shared" si="0"/>
        <v>-1000000</v>
      </c>
      <c r="K8" s="7">
        <f t="shared" si="0"/>
        <v>0</v>
      </c>
    </row>
    <row r="9" spans="2:11" x14ac:dyDescent="0.2">
      <c r="B9" s="76">
        <v>44946</v>
      </c>
      <c r="C9" s="100" t="s">
        <v>15</v>
      </c>
      <c r="D9" s="10" t="s">
        <v>1</v>
      </c>
      <c r="E9" s="11">
        <v>200000</v>
      </c>
      <c r="F9" s="14"/>
      <c r="G9" s="15"/>
      <c r="I9" s="7">
        <f t="shared" si="1"/>
        <v>1000000</v>
      </c>
      <c r="J9" s="7">
        <f t="shared" si="0"/>
        <v>-1000000</v>
      </c>
      <c r="K9" s="7">
        <f t="shared" si="0"/>
        <v>-200000</v>
      </c>
    </row>
    <row r="10" spans="2:11" x14ac:dyDescent="0.2">
      <c r="B10" s="76"/>
      <c r="C10" s="100"/>
      <c r="D10" s="16"/>
      <c r="E10" s="17"/>
      <c r="F10" s="12" t="s">
        <v>2</v>
      </c>
      <c r="G10" s="13">
        <v>200000</v>
      </c>
      <c r="I10" s="7">
        <f t="shared" si="1"/>
        <v>800000</v>
      </c>
      <c r="J10" s="7">
        <f t="shared" si="0"/>
        <v>-1000000</v>
      </c>
      <c r="K10" s="7">
        <f t="shared" si="0"/>
        <v>-200000</v>
      </c>
    </row>
    <row r="11" spans="2:11" x14ac:dyDescent="0.2">
      <c r="B11" s="76">
        <v>44951</v>
      </c>
      <c r="C11" s="100" t="s">
        <v>14</v>
      </c>
      <c r="D11" s="10" t="s">
        <v>3</v>
      </c>
      <c r="E11" s="11">
        <v>200000</v>
      </c>
      <c r="F11" s="14"/>
      <c r="G11" s="15"/>
      <c r="I11" s="7">
        <f t="shared" si="1"/>
        <v>800000</v>
      </c>
      <c r="J11" s="7">
        <f t="shared" si="0"/>
        <v>-800000</v>
      </c>
      <c r="K11" s="7">
        <f t="shared" si="0"/>
        <v>-200000</v>
      </c>
    </row>
    <row r="12" spans="2:11" x14ac:dyDescent="0.2">
      <c r="B12" s="76"/>
      <c r="C12" s="100"/>
      <c r="D12" s="16"/>
      <c r="E12" s="17"/>
      <c r="F12" s="12" t="s">
        <v>1</v>
      </c>
      <c r="G12" s="13">
        <v>200000</v>
      </c>
      <c r="I12" s="8">
        <f t="shared" si="1"/>
        <v>800000</v>
      </c>
      <c r="J12" s="8">
        <f t="shared" si="0"/>
        <v>-800000</v>
      </c>
      <c r="K12" s="8">
        <f t="shared" si="0"/>
        <v>0</v>
      </c>
    </row>
  </sheetData>
  <mergeCells count="14">
    <mergeCell ref="B11:B12"/>
    <mergeCell ref="C11:C12"/>
    <mergeCell ref="B5:B6"/>
    <mergeCell ref="C5:C6"/>
    <mergeCell ref="B7:B8"/>
    <mergeCell ref="C7:C8"/>
    <mergeCell ref="B9:B10"/>
    <mergeCell ref="C9:C10"/>
    <mergeCell ref="B2:G2"/>
    <mergeCell ref="I2:K2"/>
    <mergeCell ref="B3:B4"/>
    <mergeCell ref="C3:C4"/>
    <mergeCell ref="D3:E3"/>
    <mergeCell ref="F3:G3"/>
  </mergeCells>
  <pageMargins left="0.7" right="0.7" top="0.75" bottom="0.75" header="0.3" footer="0.3"/>
  <pageSetup orientation="portrait" horizontalDpi="30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"/>
  <sheetViews>
    <sheetView workbookViewId="0">
      <selection activeCell="C13" sqref="C13"/>
    </sheetView>
  </sheetViews>
  <sheetFormatPr defaultRowHeight="12.75" x14ac:dyDescent="0.2"/>
  <cols>
    <col min="1" max="1" width="9.140625" style="1"/>
    <col min="2" max="2" width="12" style="3" bestFit="1" customWidth="1"/>
    <col min="3" max="3" width="22.85546875" style="1" bestFit="1" customWidth="1"/>
    <col min="4" max="4" width="12.140625" style="1" bestFit="1" customWidth="1"/>
    <col min="5" max="5" width="13.28515625" style="2" bestFit="1" customWidth="1"/>
    <col min="6" max="6" width="12.140625" style="1" bestFit="1" customWidth="1"/>
    <col min="7" max="7" width="13.28515625" style="2" bestFit="1" customWidth="1"/>
    <col min="8" max="8" width="9.140625" style="1"/>
    <col min="9" max="11" width="13.85546875" style="2" bestFit="1" customWidth="1"/>
    <col min="12" max="16384" width="9.140625" style="1"/>
  </cols>
  <sheetData>
    <row r="2" spans="2:11" s="18" customFormat="1" ht="20.25" x14ac:dyDescent="0.3">
      <c r="B2" s="94" t="s">
        <v>13</v>
      </c>
      <c r="C2" s="94"/>
      <c r="D2" s="94"/>
      <c r="E2" s="94"/>
      <c r="F2" s="94"/>
      <c r="G2" s="94"/>
      <c r="I2" s="95" t="s">
        <v>12</v>
      </c>
      <c r="J2" s="96"/>
      <c r="K2" s="97"/>
    </row>
    <row r="3" spans="2:11" s="4" customFormat="1" x14ac:dyDescent="0.25">
      <c r="B3" s="98" t="s">
        <v>6</v>
      </c>
      <c r="C3" s="98" t="s">
        <v>7</v>
      </c>
      <c r="D3" s="99" t="s">
        <v>10</v>
      </c>
      <c r="E3" s="99"/>
      <c r="F3" s="99" t="s">
        <v>11</v>
      </c>
      <c r="G3" s="99"/>
      <c r="I3" s="6" t="s">
        <v>4</v>
      </c>
      <c r="J3" s="6" t="s">
        <v>4</v>
      </c>
      <c r="K3" s="6" t="s">
        <v>5</v>
      </c>
    </row>
    <row r="4" spans="2:11" s="4" customFormat="1" x14ac:dyDescent="0.25">
      <c r="B4" s="98"/>
      <c r="C4" s="98"/>
      <c r="D4" s="5" t="s">
        <v>8</v>
      </c>
      <c r="E4" s="6" t="s">
        <v>9</v>
      </c>
      <c r="F4" s="5" t="s">
        <v>8</v>
      </c>
      <c r="G4" s="6" t="s">
        <v>9</v>
      </c>
      <c r="I4" s="6" t="s">
        <v>2</v>
      </c>
      <c r="J4" s="6" t="s">
        <v>3</v>
      </c>
      <c r="K4" s="6" t="s">
        <v>1</v>
      </c>
    </row>
    <row r="5" spans="2:11" x14ac:dyDescent="0.2">
      <c r="B5" s="76">
        <v>44928</v>
      </c>
      <c r="C5" s="100" t="s">
        <v>0</v>
      </c>
      <c r="D5" s="10" t="s">
        <v>2</v>
      </c>
      <c r="E5" s="11">
        <v>1000000</v>
      </c>
      <c r="F5" s="14"/>
      <c r="G5" s="15"/>
      <c r="I5" s="9">
        <f>(IF(ISNUMBER(I4), I4, 0) + IF(EXACT(I$4, $D5), ((IF(EXACT(I$3, "ACTIVA"), 1, -1)) * $E5), IF(EXACT(I$4, $F5), ((IF(EXACT(I$3, "ACTIVA"), 1, -1)) * -$G5), 0)))</f>
        <v>1000000</v>
      </c>
      <c r="J5" s="9">
        <f t="shared" ref="J5:K6" si="0">(IF(ISNUMBER(J4), J4, 0) + IF(EXACT(J$4, $D5), ((IF(EXACT(J$3, "ACTIVA"), 1, -1)) * $E5), IF(EXACT(J$4, $F5), ((IF(EXACT(J$3, "ACTIVA"), 1, -1)) * -$G5), 0)))</f>
        <v>0</v>
      </c>
      <c r="K5" s="9">
        <f t="shared" si="0"/>
        <v>0</v>
      </c>
    </row>
    <row r="6" spans="2:11" x14ac:dyDescent="0.2">
      <c r="B6" s="76"/>
      <c r="C6" s="100"/>
      <c r="D6" s="16"/>
      <c r="E6" s="17"/>
      <c r="F6" s="12" t="s">
        <v>1</v>
      </c>
      <c r="G6" s="13">
        <v>1000000</v>
      </c>
      <c r="I6" s="7">
        <f t="shared" ref="I6" si="1">(IF(ISNUMBER(I5), I5, 0) + IF(EXACT(I$4, $D6), ((IF(EXACT(I$3, "ACTIVA"), 1, -1)) * $E6), IF(EXACT(I$4, $F6), ((IF(EXACT(I$3, "ACTIVA"), 1, -1)) * -$G6), 0)))</f>
        <v>1000000</v>
      </c>
      <c r="J6" s="7">
        <f t="shared" si="0"/>
        <v>0</v>
      </c>
      <c r="K6" s="7">
        <f t="shared" si="0"/>
        <v>1000000</v>
      </c>
    </row>
    <row r="7" spans="2:11" x14ac:dyDescent="0.2">
      <c r="B7" s="76">
        <v>44936</v>
      </c>
      <c r="C7" s="100" t="s">
        <v>15</v>
      </c>
      <c r="D7" s="10" t="s">
        <v>1</v>
      </c>
      <c r="E7" s="11">
        <v>200000</v>
      </c>
      <c r="F7" s="14"/>
      <c r="G7" s="15"/>
      <c r="I7" s="7">
        <f t="shared" ref="I7:I10" si="2">(IF(ISNUMBER(I6), I6, 0) + IF(EXACT(I$4, $D7), ((IF(EXACT(I$3, "ACTIVA"), 1, -1)) * $E7), IF(EXACT(I$4, $F7), ((IF(EXACT(I$3, "ACTIVA"), 1, -1)) * -$G7), 0)))</f>
        <v>1000000</v>
      </c>
      <c r="J7" s="7">
        <f t="shared" ref="J7:J10" si="3">(IF(ISNUMBER(J6), J6, 0) + IF(EXACT(J$4, $D7), ((IF(EXACT(J$3, "ACTIVA"), 1, -1)) * $E7), IF(EXACT(J$4, $F7), ((IF(EXACT(J$3, "ACTIVA"), 1, -1)) * -$G7), 0)))</f>
        <v>0</v>
      </c>
      <c r="K7" s="7">
        <f t="shared" ref="K7:K10" si="4">(IF(ISNUMBER(K6), K6, 0) + IF(EXACT(K$4, $D7), ((IF(EXACT(K$3, "ACTIVA"), 1, -1)) * $E7), IF(EXACT(K$4, $F7), ((IF(EXACT(K$3, "ACTIVA"), 1, -1)) * -$G7), 0)))</f>
        <v>800000</v>
      </c>
    </row>
    <row r="8" spans="2:11" x14ac:dyDescent="0.2">
      <c r="B8" s="76"/>
      <c r="C8" s="100"/>
      <c r="D8" s="16"/>
      <c r="E8" s="17"/>
      <c r="F8" s="12" t="s">
        <v>2</v>
      </c>
      <c r="G8" s="13">
        <v>200000</v>
      </c>
      <c r="I8" s="7">
        <f t="shared" si="2"/>
        <v>800000</v>
      </c>
      <c r="J8" s="7">
        <f t="shared" si="3"/>
        <v>0</v>
      </c>
      <c r="K8" s="7">
        <f t="shared" si="4"/>
        <v>800000</v>
      </c>
    </row>
    <row r="9" spans="2:11" x14ac:dyDescent="0.2">
      <c r="B9" s="76">
        <v>44941</v>
      </c>
      <c r="C9" s="100" t="s">
        <v>16</v>
      </c>
      <c r="D9" s="10" t="s">
        <v>1</v>
      </c>
      <c r="E9" s="11">
        <v>800000</v>
      </c>
      <c r="F9" s="14"/>
      <c r="G9" s="15"/>
      <c r="I9" s="7">
        <f t="shared" si="2"/>
        <v>800000</v>
      </c>
      <c r="J9" s="7">
        <f t="shared" si="3"/>
        <v>0</v>
      </c>
      <c r="K9" s="7">
        <f t="shared" si="4"/>
        <v>0</v>
      </c>
    </row>
    <row r="10" spans="2:11" x14ac:dyDescent="0.2">
      <c r="B10" s="76"/>
      <c r="C10" s="100"/>
      <c r="D10" s="16"/>
      <c r="E10" s="17"/>
      <c r="F10" s="12" t="s">
        <v>3</v>
      </c>
      <c r="G10" s="13">
        <v>800000</v>
      </c>
      <c r="I10" s="8">
        <f t="shared" si="2"/>
        <v>800000</v>
      </c>
      <c r="J10" s="8">
        <f t="shared" si="3"/>
        <v>-800000</v>
      </c>
      <c r="K10" s="8">
        <f t="shared" si="4"/>
        <v>0</v>
      </c>
    </row>
  </sheetData>
  <mergeCells count="12">
    <mergeCell ref="B5:B6"/>
    <mergeCell ref="C5:C6"/>
    <mergeCell ref="B7:B8"/>
    <mergeCell ref="C7:C8"/>
    <mergeCell ref="B9:B10"/>
    <mergeCell ref="C9:C10"/>
    <mergeCell ref="B2:G2"/>
    <mergeCell ref="I2:K2"/>
    <mergeCell ref="B3:B4"/>
    <mergeCell ref="C3:C4"/>
    <mergeCell ref="D3:E3"/>
    <mergeCell ref="F3:G3"/>
  </mergeCells>
  <pageMargins left="0.7" right="0.7" top="0.75" bottom="0.75" header="0.3" footer="0.3"/>
  <pageSetup orientation="portrait" horizontalDpi="30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8"/>
  <sheetViews>
    <sheetView workbookViewId="0">
      <selection activeCell="E12" sqref="E12"/>
    </sheetView>
  </sheetViews>
  <sheetFormatPr defaultRowHeight="12.75" x14ac:dyDescent="0.2"/>
  <cols>
    <col min="1" max="1" width="9.140625" style="1"/>
    <col min="2" max="2" width="12" style="3" bestFit="1" customWidth="1"/>
    <col min="3" max="3" width="22.85546875" style="1" bestFit="1" customWidth="1"/>
    <col min="4" max="4" width="9.140625" style="1"/>
    <col min="5" max="5" width="13.28515625" style="2" bestFit="1" customWidth="1"/>
    <col min="6" max="6" width="9.85546875" style="1" bestFit="1" customWidth="1"/>
    <col min="7" max="7" width="13.28515625" style="2" bestFit="1" customWidth="1"/>
    <col min="8" max="8" width="9.140625" style="1"/>
    <col min="9" max="11" width="13.85546875" style="2" bestFit="1" customWidth="1"/>
    <col min="12" max="16384" width="9.140625" style="1"/>
  </cols>
  <sheetData>
    <row r="2" spans="2:11" s="18" customFormat="1" ht="20.25" x14ac:dyDescent="0.3">
      <c r="B2" s="94" t="s">
        <v>13</v>
      </c>
      <c r="C2" s="94"/>
      <c r="D2" s="94"/>
      <c r="E2" s="94"/>
      <c r="F2" s="94"/>
      <c r="G2" s="94"/>
      <c r="I2" s="95" t="s">
        <v>12</v>
      </c>
      <c r="J2" s="96"/>
      <c r="K2" s="97"/>
    </row>
    <row r="3" spans="2:11" s="4" customFormat="1" x14ac:dyDescent="0.25">
      <c r="B3" s="98" t="s">
        <v>6</v>
      </c>
      <c r="C3" s="98" t="s">
        <v>7</v>
      </c>
      <c r="D3" s="99" t="s">
        <v>10</v>
      </c>
      <c r="E3" s="99"/>
      <c r="F3" s="99" t="s">
        <v>11</v>
      </c>
      <c r="G3" s="99"/>
      <c r="I3" s="6" t="s">
        <v>4</v>
      </c>
      <c r="J3" s="6" t="s">
        <v>4</v>
      </c>
      <c r="K3" s="6" t="s">
        <v>5</v>
      </c>
    </row>
    <row r="4" spans="2:11" s="4" customFormat="1" x14ac:dyDescent="0.25">
      <c r="B4" s="98"/>
      <c r="C4" s="98"/>
      <c r="D4" s="5" t="s">
        <v>8</v>
      </c>
      <c r="E4" s="6" t="s">
        <v>9</v>
      </c>
      <c r="F4" s="5" t="s">
        <v>8</v>
      </c>
      <c r="G4" s="6" t="s">
        <v>9</v>
      </c>
      <c r="I4" s="6" t="s">
        <v>2</v>
      </c>
      <c r="J4" s="6" t="s">
        <v>3</v>
      </c>
      <c r="K4" s="6" t="s">
        <v>1</v>
      </c>
    </row>
    <row r="5" spans="2:11" x14ac:dyDescent="0.2">
      <c r="B5" s="76">
        <v>44928</v>
      </c>
      <c r="C5" s="100" t="s">
        <v>0</v>
      </c>
      <c r="D5" s="10" t="s">
        <v>2</v>
      </c>
      <c r="E5" s="11">
        <v>1000000</v>
      </c>
      <c r="F5" s="14"/>
      <c r="G5" s="15"/>
      <c r="I5" s="9">
        <f>(IF(ISNUMBER(I4), I4, 0) + IF(EXACT(I$4, $D5), ((IF(EXACT(I$3, "ACTIVA"), 1, -1)) * $E5), IF(EXACT(I$4, $F5), ((IF(EXACT(I$3, "ACTIVA"), 1, -1)) * -$G5), 0)))</f>
        <v>1000000</v>
      </c>
      <c r="J5" s="9">
        <f t="shared" ref="J5:K8" si="0">(IF(ISNUMBER(J4), J4, 0) + IF(EXACT(J$4, $D5), ((IF(EXACT(J$3, "ACTIVA"), 1, -1)) * $E5), IF(EXACT(J$4, $F5), ((IF(EXACT(J$3, "ACTIVA"), 1, -1)) * -$G5), 0)))</f>
        <v>0</v>
      </c>
      <c r="K5" s="9">
        <f t="shared" si="0"/>
        <v>0</v>
      </c>
    </row>
    <row r="6" spans="2:11" x14ac:dyDescent="0.2">
      <c r="B6" s="76"/>
      <c r="C6" s="100"/>
      <c r="D6" s="16"/>
      <c r="E6" s="17"/>
      <c r="F6" s="12" t="s">
        <v>1</v>
      </c>
      <c r="G6" s="13">
        <v>1000000</v>
      </c>
      <c r="I6" s="7">
        <f t="shared" ref="I6:I8" si="1">(IF(ISNUMBER(I5), I5, 0) + IF(EXACT(I$4, $D6), ((IF(EXACT(I$3, "ACTIVA"), 1, -1)) * $E6), IF(EXACT(I$4, $F6), ((IF(EXACT(I$3, "ACTIVA"), 1, -1)) * -$G6), 0)))</f>
        <v>1000000</v>
      </c>
      <c r="J6" s="7">
        <f t="shared" si="0"/>
        <v>0</v>
      </c>
      <c r="K6" s="7">
        <f t="shared" si="0"/>
        <v>1000000</v>
      </c>
    </row>
    <row r="7" spans="2:11" x14ac:dyDescent="0.2">
      <c r="B7" s="76">
        <v>44941</v>
      </c>
      <c r="C7" s="100" t="s">
        <v>16</v>
      </c>
      <c r="D7" s="10" t="s">
        <v>1</v>
      </c>
      <c r="E7" s="11">
        <v>1000000</v>
      </c>
      <c r="F7" s="14"/>
      <c r="G7" s="15"/>
      <c r="I7" s="7">
        <f t="shared" si="1"/>
        <v>1000000</v>
      </c>
      <c r="J7" s="7">
        <f t="shared" si="0"/>
        <v>0</v>
      </c>
      <c r="K7" s="7">
        <f t="shared" si="0"/>
        <v>0</v>
      </c>
    </row>
    <row r="8" spans="2:11" x14ac:dyDescent="0.2">
      <c r="B8" s="76"/>
      <c r="C8" s="100"/>
      <c r="D8" s="16"/>
      <c r="E8" s="17"/>
      <c r="F8" s="12" t="s">
        <v>3</v>
      </c>
      <c r="G8" s="13">
        <v>1000000</v>
      </c>
      <c r="I8" s="8">
        <f t="shared" si="1"/>
        <v>1000000</v>
      </c>
      <c r="J8" s="8">
        <f t="shared" si="0"/>
        <v>-1000000</v>
      </c>
      <c r="K8" s="8">
        <f t="shared" si="0"/>
        <v>0</v>
      </c>
    </row>
  </sheetData>
  <mergeCells count="10">
    <mergeCell ref="I2:K2"/>
    <mergeCell ref="B5:B6"/>
    <mergeCell ref="C5:C6"/>
    <mergeCell ref="B7:B8"/>
    <mergeCell ref="C7:C8"/>
    <mergeCell ref="B3:B4"/>
    <mergeCell ref="C3:C4"/>
    <mergeCell ref="D3:E3"/>
    <mergeCell ref="F3:G3"/>
    <mergeCell ref="B2:G2"/>
  </mergeCells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4"/>
  <sheetViews>
    <sheetView tabSelected="1" workbookViewId="0">
      <selection activeCell="I3" sqref="I3"/>
    </sheetView>
  </sheetViews>
  <sheetFormatPr defaultRowHeight="12.75" x14ac:dyDescent="0.2"/>
  <cols>
    <col min="1" max="1" width="1.42578125" style="1" customWidth="1"/>
    <col min="2" max="2" width="14.140625" style="3" bestFit="1" customWidth="1"/>
    <col min="3" max="3" width="22.85546875" style="23" bestFit="1" customWidth="1"/>
    <col min="4" max="4" width="16.42578125" style="1" bestFit="1" customWidth="1"/>
    <col min="5" max="5" width="14.140625" style="2" bestFit="1" customWidth="1"/>
    <col min="6" max="6" width="18" style="1" bestFit="1" customWidth="1"/>
    <col min="7" max="7" width="13.28515625" style="2" bestFit="1" customWidth="1"/>
    <col min="8" max="8" width="1.42578125" style="1" customWidth="1"/>
    <col min="9" max="11" width="15.42578125" style="1" customWidth="1"/>
    <col min="12" max="13" width="13.85546875" style="2" bestFit="1" customWidth="1"/>
    <col min="14" max="14" width="14.5703125" style="2" customWidth="1"/>
    <col min="15" max="16384" width="9.140625" style="1"/>
  </cols>
  <sheetData>
    <row r="1" spans="1:15" ht="7.5" customHeight="1" thickBot="1" x14ac:dyDescent="0.25">
      <c r="A1" s="29"/>
      <c r="B1" s="30"/>
      <c r="C1" s="31"/>
      <c r="D1" s="29"/>
      <c r="E1" s="32"/>
      <c r="F1" s="29"/>
      <c r="G1" s="32"/>
      <c r="H1" s="29"/>
      <c r="I1" s="29"/>
      <c r="J1" s="29"/>
      <c r="K1" s="29"/>
      <c r="L1" s="32"/>
      <c r="M1" s="32"/>
      <c r="N1" s="32"/>
      <c r="O1" s="29"/>
    </row>
    <row r="2" spans="1:15" ht="13.5" thickBot="1" x14ac:dyDescent="0.25">
      <c r="A2" s="29"/>
      <c r="B2" s="28" t="s">
        <v>25</v>
      </c>
      <c r="C2" s="56" t="s">
        <v>56</v>
      </c>
      <c r="D2" s="57"/>
      <c r="E2" s="57"/>
      <c r="F2" s="57"/>
      <c r="G2" s="58"/>
      <c r="H2" s="29"/>
      <c r="I2" s="29"/>
      <c r="J2" s="29"/>
      <c r="K2" s="29"/>
      <c r="L2" s="32"/>
      <c r="M2" s="32"/>
      <c r="N2" s="32"/>
      <c r="O2" s="29"/>
    </row>
    <row r="3" spans="1:15" ht="30" customHeight="1" thickBot="1" x14ac:dyDescent="0.25">
      <c r="A3" s="29"/>
      <c r="B3" s="30"/>
      <c r="C3" s="59"/>
      <c r="D3" s="60"/>
      <c r="E3" s="60"/>
      <c r="F3" s="60"/>
      <c r="G3" s="61"/>
      <c r="H3" s="29"/>
      <c r="I3" s="29"/>
      <c r="J3" s="29"/>
      <c r="K3" s="29"/>
      <c r="L3" s="29"/>
      <c r="M3" s="32"/>
      <c r="N3" s="32"/>
      <c r="O3" s="29"/>
    </row>
    <row r="4" spans="1:15" ht="7.5" customHeight="1" thickBot="1" x14ac:dyDescent="0.25">
      <c r="A4" s="29"/>
      <c r="B4" s="30"/>
      <c r="C4" s="31"/>
      <c r="D4" s="29"/>
      <c r="E4" s="32"/>
      <c r="F4" s="29"/>
      <c r="G4" s="32"/>
      <c r="H4" s="29"/>
      <c r="I4" s="29"/>
      <c r="J4" s="29"/>
      <c r="K4" s="29"/>
      <c r="L4" s="32"/>
      <c r="M4" s="32"/>
      <c r="N4" s="32"/>
      <c r="O4" s="29"/>
    </row>
    <row r="5" spans="1:15" s="18" customFormat="1" ht="21" thickBot="1" x14ac:dyDescent="0.35">
      <c r="A5" s="33"/>
      <c r="B5" s="62" t="s">
        <v>13</v>
      </c>
      <c r="C5" s="63"/>
      <c r="D5" s="63"/>
      <c r="E5" s="63"/>
      <c r="F5" s="63"/>
      <c r="G5" s="64"/>
      <c r="H5" s="33"/>
      <c r="I5" s="65" t="s">
        <v>12</v>
      </c>
      <c r="J5" s="66"/>
      <c r="K5" s="66"/>
      <c r="L5" s="66"/>
      <c r="M5" s="66"/>
      <c r="N5" s="67"/>
      <c r="O5" s="33"/>
    </row>
    <row r="6" spans="1:15" s="4" customFormat="1" x14ac:dyDescent="0.25">
      <c r="A6" s="34"/>
      <c r="B6" s="68" t="s">
        <v>6</v>
      </c>
      <c r="C6" s="70" t="s">
        <v>7</v>
      </c>
      <c r="D6" s="72" t="s">
        <v>10</v>
      </c>
      <c r="E6" s="73"/>
      <c r="F6" s="72" t="s">
        <v>11</v>
      </c>
      <c r="G6" s="73"/>
      <c r="H6" s="34"/>
      <c r="I6" s="111" t="s">
        <v>6</v>
      </c>
      <c r="J6" s="112" t="s">
        <v>4</v>
      </c>
      <c r="K6" s="54" t="s">
        <v>4</v>
      </c>
      <c r="L6" s="54" t="s">
        <v>5</v>
      </c>
      <c r="M6" s="54" t="s">
        <v>5</v>
      </c>
      <c r="N6" s="55" t="s">
        <v>5</v>
      </c>
      <c r="O6" s="34"/>
    </row>
    <row r="7" spans="1:15" s="4" customFormat="1" ht="26.25" thickBot="1" x14ac:dyDescent="0.3">
      <c r="A7" s="34"/>
      <c r="B7" s="69"/>
      <c r="C7" s="71"/>
      <c r="D7" s="43" t="s">
        <v>8</v>
      </c>
      <c r="E7" s="24" t="s">
        <v>9</v>
      </c>
      <c r="F7" s="43" t="s">
        <v>8</v>
      </c>
      <c r="G7" s="24" t="s">
        <v>9</v>
      </c>
      <c r="H7" s="34"/>
      <c r="I7" s="86"/>
      <c r="J7" s="25" t="s">
        <v>18</v>
      </c>
      <c r="K7" s="26" t="s">
        <v>52</v>
      </c>
      <c r="L7" s="26" t="s">
        <v>45</v>
      </c>
      <c r="M7" s="26" t="s">
        <v>54</v>
      </c>
      <c r="N7" s="27" t="s">
        <v>55</v>
      </c>
      <c r="O7" s="34"/>
    </row>
    <row r="8" spans="1:15" s="105" customFormat="1" ht="25.5" x14ac:dyDescent="0.25">
      <c r="A8" s="106"/>
      <c r="B8" s="81">
        <v>45261</v>
      </c>
      <c r="C8" s="83" t="s">
        <v>53</v>
      </c>
      <c r="D8" s="110" t="s">
        <v>52</v>
      </c>
      <c r="E8" s="13">
        <v>10000000</v>
      </c>
      <c r="F8" s="21"/>
      <c r="G8" s="22"/>
      <c r="H8" s="106"/>
      <c r="I8" s="38">
        <f>IF(OR(NOT(EXACT($E8, "")), NOT(EXACT($G8, ""))), IF(EXACT($B8, ""), I7, $B8), "")</f>
        <v>45261</v>
      </c>
      <c r="J8" s="109">
        <f>IF(OR(NOT(EXACT($E8, "")), NOT(EXACT($G8, ""))), (IF(ISNUMBER(J7), J7, 0) + IF(EXACT(J$7, $D8), ((IF(EXACT(J$6, "ACTIVA"), 1, -1)) * $E8), IF(EXACT(J$7, $F8), ((IF(EXACT(J$6, "ACTIVA"), 1, -1)) * -$G8), 0))), "")</f>
        <v>0</v>
      </c>
      <c r="K8" s="109">
        <f>IF(OR(NOT(EXACT($E8, "")), NOT(EXACT($G8, ""))), (IF(ISNUMBER(K7), K7, 0) + IF(EXACT(K$7, $D8), ((IF(EXACT(K$6, "ACTIVA"), 1, -1)) * $E8), IF(EXACT(K$7, $F8), ((IF(EXACT(K$6, "ACTIVA"), 1, -1)) * -$G8), 0))), "")</f>
        <v>10000000</v>
      </c>
      <c r="L8" s="109">
        <f>IF(OR(NOT(EXACT($E8, "")), NOT(EXACT($G8, ""))), (IF(ISNUMBER(L7), L7, 0) + IF(EXACT(L$7, $D8), ((IF(EXACT(L$6, "ACTIVA"), 1, -1)) * $E8), IF(EXACT(L$7, $F8), ((IF(EXACT(L$6, "ACTIVA"), 1, -1)) * -$G8), 0))), "")</f>
        <v>0</v>
      </c>
      <c r="M8" s="109">
        <f>IF(OR(NOT(EXACT($E8, "")), NOT(EXACT($G8, ""))), (IF(ISNUMBER(M7), M7, 0) + IF(EXACT(M$7, $D8), ((IF(EXACT(M$6, "ACTIVA"), 1, -1)) * $E8), IF(EXACT(M$7, $F8), ((IF(EXACT(M$6, "ACTIVA"), 1, -1)) * -$G8), 0))), "")</f>
        <v>0</v>
      </c>
      <c r="N8" s="109">
        <f>IF(OR(NOT(EXACT($E8, "")), NOT(EXACT($G8, ""))), (IF(ISNUMBER(N7), N7, 0) + IF(EXACT(N$7, $D8), ((IF(EXACT(N$6, "ACTIVA"), 1, -1)) * $E8), IF(EXACT(N$7, $F8), ((IF(EXACT(N$6, "ACTIVA"), 1, -1)) * -$G8), 0))), "")</f>
        <v>0</v>
      </c>
      <c r="O8" s="106"/>
    </row>
    <row r="9" spans="1:15" s="105" customFormat="1" x14ac:dyDescent="0.25">
      <c r="A9" s="106"/>
      <c r="B9" s="82"/>
      <c r="C9" s="84"/>
      <c r="D9" s="16"/>
      <c r="E9" s="17"/>
      <c r="F9" s="12" t="s">
        <v>55</v>
      </c>
      <c r="G9" s="13">
        <v>1000000</v>
      </c>
      <c r="H9" s="106"/>
      <c r="I9" s="38">
        <f t="shared" ref="I9:I14" si="0">IF(OR(NOT(EXACT($E9, "")), NOT(EXACT($G9, ""))), IF(EXACT($B9, ""), I8, $B9), "")</f>
        <v>45261</v>
      </c>
      <c r="J9" s="109">
        <f t="shared" ref="J9:N14" si="1">IF(OR(NOT(EXACT($E9, "")), NOT(EXACT($G9, ""))), (IF(ISNUMBER(J8), J8, 0) + IF(EXACT(J$7, $D9), ((IF(EXACT(J$6, "ACTIVA"), 1, -1)) * $E9), IF(EXACT(J$7, $F9), ((IF(EXACT(J$6, "ACTIVA"), 1, -1)) * -$G9), 0))), "")</f>
        <v>0</v>
      </c>
      <c r="K9" s="109">
        <f t="shared" si="1"/>
        <v>10000000</v>
      </c>
      <c r="L9" s="109">
        <f t="shared" si="1"/>
        <v>0</v>
      </c>
      <c r="M9" s="109">
        <f t="shared" si="1"/>
        <v>0</v>
      </c>
      <c r="N9" s="109">
        <f t="shared" si="1"/>
        <v>1000000</v>
      </c>
      <c r="O9" s="106"/>
    </row>
    <row r="10" spans="1:15" s="105" customFormat="1" x14ac:dyDescent="0.25">
      <c r="A10" s="106"/>
      <c r="B10" s="75"/>
      <c r="C10" s="77"/>
      <c r="D10" s="16"/>
      <c r="E10" s="17"/>
      <c r="F10" s="12" t="s">
        <v>45</v>
      </c>
      <c r="G10" s="13">
        <v>9000000</v>
      </c>
      <c r="H10" s="106"/>
      <c r="I10" s="38">
        <f t="shared" si="0"/>
        <v>45261</v>
      </c>
      <c r="J10" s="109">
        <f t="shared" si="1"/>
        <v>0</v>
      </c>
      <c r="K10" s="109">
        <f t="shared" si="1"/>
        <v>10000000</v>
      </c>
      <c r="L10" s="109">
        <f t="shared" si="1"/>
        <v>9000000</v>
      </c>
      <c r="M10" s="109">
        <f t="shared" si="1"/>
        <v>0</v>
      </c>
      <c r="N10" s="109">
        <f t="shared" si="1"/>
        <v>1000000</v>
      </c>
      <c r="O10" s="106"/>
    </row>
    <row r="11" spans="1:15" s="105" customFormat="1" x14ac:dyDescent="0.25">
      <c r="A11" s="106"/>
      <c r="B11" s="79">
        <v>45280</v>
      </c>
      <c r="C11" s="80" t="s">
        <v>62</v>
      </c>
      <c r="D11" s="10" t="s">
        <v>54</v>
      </c>
      <c r="E11" s="11">
        <f>10000000/12</f>
        <v>833333.33333333337</v>
      </c>
      <c r="F11" s="14"/>
      <c r="G11" s="15"/>
      <c r="H11" s="106"/>
      <c r="I11" s="38">
        <f t="shared" si="0"/>
        <v>45280</v>
      </c>
      <c r="J11" s="109">
        <f t="shared" si="1"/>
        <v>0</v>
      </c>
      <c r="K11" s="109">
        <f t="shared" si="1"/>
        <v>10000000</v>
      </c>
      <c r="L11" s="109">
        <f t="shared" si="1"/>
        <v>9000000</v>
      </c>
      <c r="M11" s="109">
        <f t="shared" si="1"/>
        <v>-833333.33333333337</v>
      </c>
      <c r="N11" s="109">
        <f t="shared" si="1"/>
        <v>1000000</v>
      </c>
      <c r="O11" s="106"/>
    </row>
    <row r="12" spans="1:15" s="105" customFormat="1" ht="25.5" x14ac:dyDescent="0.25">
      <c r="A12" s="106"/>
      <c r="B12" s="79"/>
      <c r="C12" s="80"/>
      <c r="D12" s="16"/>
      <c r="E12" s="17"/>
      <c r="F12" s="110" t="s">
        <v>52</v>
      </c>
      <c r="G12" s="13">
        <f>E11</f>
        <v>833333.33333333337</v>
      </c>
      <c r="H12" s="106"/>
      <c r="I12" s="38">
        <f t="shared" si="0"/>
        <v>45280</v>
      </c>
      <c r="J12" s="109">
        <f t="shared" si="1"/>
        <v>0</v>
      </c>
      <c r="K12" s="109">
        <f t="shared" si="1"/>
        <v>9166666.666666666</v>
      </c>
      <c r="L12" s="109">
        <f t="shared" si="1"/>
        <v>9000000</v>
      </c>
      <c r="M12" s="109">
        <f t="shared" si="1"/>
        <v>-833333.33333333337</v>
      </c>
      <c r="N12" s="109">
        <f t="shared" si="1"/>
        <v>1000000</v>
      </c>
      <c r="O12" s="106"/>
    </row>
    <row r="13" spans="1:15" s="105" customFormat="1" x14ac:dyDescent="0.25">
      <c r="A13" s="106"/>
      <c r="B13" s="79">
        <v>45291</v>
      </c>
      <c r="C13" s="80" t="s">
        <v>61</v>
      </c>
      <c r="D13" s="10" t="s">
        <v>45</v>
      </c>
      <c r="E13" s="11">
        <f>10000000/12</f>
        <v>833333.33333333337</v>
      </c>
      <c r="F13" s="14"/>
      <c r="G13" s="15"/>
      <c r="H13" s="106"/>
      <c r="I13" s="38">
        <f t="shared" si="0"/>
        <v>45291</v>
      </c>
      <c r="J13" s="109">
        <f t="shared" si="1"/>
        <v>0</v>
      </c>
      <c r="K13" s="109">
        <f t="shared" si="1"/>
        <v>9166666.666666666</v>
      </c>
      <c r="L13" s="109">
        <f t="shared" si="1"/>
        <v>8166666.666666667</v>
      </c>
      <c r="M13" s="109">
        <f t="shared" si="1"/>
        <v>-833333.33333333337</v>
      </c>
      <c r="N13" s="109">
        <f t="shared" si="1"/>
        <v>1000000</v>
      </c>
      <c r="O13" s="106"/>
    </row>
    <row r="14" spans="1:15" s="105" customFormat="1" x14ac:dyDescent="0.25">
      <c r="B14" s="79"/>
      <c r="C14" s="80"/>
      <c r="D14" s="16"/>
      <c r="E14" s="17"/>
      <c r="F14" s="12" t="s">
        <v>18</v>
      </c>
      <c r="G14" s="13">
        <f>E13</f>
        <v>833333.33333333337</v>
      </c>
      <c r="H14" s="106"/>
      <c r="I14" s="38">
        <f t="shared" si="0"/>
        <v>45291</v>
      </c>
      <c r="J14" s="107">
        <f t="shared" si="1"/>
        <v>-833333.33333333337</v>
      </c>
      <c r="K14" s="107">
        <f t="shared" si="1"/>
        <v>9166666.666666666</v>
      </c>
      <c r="L14" s="108">
        <f t="shared" si="1"/>
        <v>8166666.666666667</v>
      </c>
      <c r="M14" s="108">
        <f t="shared" si="1"/>
        <v>-833333.33333333337</v>
      </c>
      <c r="N14" s="108">
        <f t="shared" si="1"/>
        <v>1000000</v>
      </c>
    </row>
  </sheetData>
  <mergeCells count="14">
    <mergeCell ref="B8:B10"/>
    <mergeCell ref="C8:C10"/>
    <mergeCell ref="B11:B12"/>
    <mergeCell ref="C11:C12"/>
    <mergeCell ref="B13:B14"/>
    <mergeCell ref="C13:C14"/>
    <mergeCell ref="C2:G3"/>
    <mergeCell ref="B5:G5"/>
    <mergeCell ref="I5:N5"/>
    <mergeCell ref="B6:B7"/>
    <mergeCell ref="C6:C7"/>
    <mergeCell ref="D6:E6"/>
    <mergeCell ref="F6:G6"/>
    <mergeCell ref="I6:I7"/>
  </mergeCells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14"/>
  <sheetViews>
    <sheetView workbookViewId="0">
      <selection activeCell="D15" sqref="D15"/>
    </sheetView>
  </sheetViews>
  <sheetFormatPr defaultRowHeight="12.75" x14ac:dyDescent="0.2"/>
  <cols>
    <col min="1" max="1" width="1.42578125" style="1" customWidth="1"/>
    <col min="2" max="2" width="14.140625" style="3" bestFit="1" customWidth="1"/>
    <col min="3" max="3" width="22.85546875" style="23" bestFit="1" customWidth="1"/>
    <col min="4" max="4" width="16.42578125" style="1" bestFit="1" customWidth="1"/>
    <col min="5" max="5" width="14.140625" style="2" bestFit="1" customWidth="1"/>
    <col min="6" max="6" width="18" style="1" bestFit="1" customWidth="1"/>
    <col min="7" max="7" width="13.28515625" style="2" bestFit="1" customWidth="1"/>
    <col min="8" max="8" width="1.42578125" style="1" customWidth="1"/>
    <col min="9" max="11" width="15.42578125" style="1" customWidth="1"/>
    <col min="12" max="12" width="13.85546875" style="2" bestFit="1" customWidth="1"/>
    <col min="13" max="13" width="13.85546875" style="2" customWidth="1"/>
    <col min="14" max="14" width="13.85546875" style="2" bestFit="1" customWidth="1"/>
    <col min="15" max="15" width="14.5703125" style="2" customWidth="1"/>
    <col min="16" max="16384" width="9.140625" style="1"/>
  </cols>
  <sheetData>
    <row r="1" spans="1:16" ht="7.5" customHeight="1" thickBot="1" x14ac:dyDescent="0.25">
      <c r="A1" s="29"/>
      <c r="B1" s="30"/>
      <c r="C1" s="31"/>
      <c r="D1" s="29"/>
      <c r="E1" s="32"/>
      <c r="F1" s="29"/>
      <c r="G1" s="32"/>
      <c r="H1" s="29"/>
      <c r="I1" s="29"/>
      <c r="J1" s="29"/>
      <c r="K1" s="29"/>
      <c r="L1" s="32"/>
      <c r="M1" s="32"/>
      <c r="N1" s="32"/>
      <c r="O1" s="32"/>
      <c r="P1" s="29"/>
    </row>
    <row r="2" spans="1:16" ht="13.5" thickBot="1" x14ac:dyDescent="0.25">
      <c r="A2" s="29"/>
      <c r="B2" s="28" t="s">
        <v>25</v>
      </c>
      <c r="C2" s="56" t="s">
        <v>59</v>
      </c>
      <c r="D2" s="57"/>
      <c r="E2" s="57"/>
      <c r="F2" s="57"/>
      <c r="G2" s="58"/>
      <c r="H2" s="29"/>
      <c r="I2" s="29"/>
      <c r="J2" s="29"/>
      <c r="K2" s="29"/>
      <c r="L2" s="32"/>
      <c r="M2" s="32"/>
      <c r="N2" s="32"/>
      <c r="O2" s="32"/>
      <c r="P2" s="29"/>
    </row>
    <row r="3" spans="1:16" ht="30" customHeight="1" thickBot="1" x14ac:dyDescent="0.25">
      <c r="A3" s="29"/>
      <c r="B3" s="30"/>
      <c r="C3" s="59"/>
      <c r="D3" s="60"/>
      <c r="E3" s="60"/>
      <c r="F3" s="60"/>
      <c r="G3" s="61"/>
      <c r="H3" s="29"/>
      <c r="I3" s="29"/>
      <c r="J3" s="29"/>
      <c r="K3" s="29"/>
      <c r="L3" s="29"/>
      <c r="M3" s="29"/>
      <c r="N3" s="32"/>
      <c r="O3" s="32"/>
      <c r="P3" s="29"/>
    </row>
    <row r="4" spans="1:16" ht="7.5" customHeight="1" thickBot="1" x14ac:dyDescent="0.25">
      <c r="A4" s="29"/>
      <c r="B4" s="30"/>
      <c r="C4" s="31"/>
      <c r="D4" s="29"/>
      <c r="E4" s="32"/>
      <c r="F4" s="29"/>
      <c r="G4" s="32"/>
      <c r="H4" s="29"/>
      <c r="I4" s="29"/>
      <c r="J4" s="29"/>
      <c r="K4" s="29"/>
      <c r="L4" s="32"/>
      <c r="M4" s="32"/>
      <c r="N4" s="32"/>
      <c r="O4" s="32"/>
      <c r="P4" s="29"/>
    </row>
    <row r="5" spans="1:16" s="18" customFormat="1" ht="21" thickBot="1" x14ac:dyDescent="0.35">
      <c r="A5" s="33"/>
      <c r="B5" s="62" t="s">
        <v>13</v>
      </c>
      <c r="C5" s="63"/>
      <c r="D5" s="63"/>
      <c r="E5" s="63"/>
      <c r="F5" s="63"/>
      <c r="G5" s="64"/>
      <c r="H5" s="33"/>
      <c r="I5" s="65" t="s">
        <v>12</v>
      </c>
      <c r="J5" s="66"/>
      <c r="K5" s="66"/>
      <c r="L5" s="66"/>
      <c r="M5" s="66"/>
      <c r="N5" s="66"/>
      <c r="O5" s="67"/>
      <c r="P5" s="33"/>
    </row>
    <row r="6" spans="1:16" s="4" customFormat="1" x14ac:dyDescent="0.25">
      <c r="A6" s="34"/>
      <c r="B6" s="68" t="s">
        <v>6</v>
      </c>
      <c r="C6" s="70" t="s">
        <v>7</v>
      </c>
      <c r="D6" s="72" t="s">
        <v>10</v>
      </c>
      <c r="E6" s="73"/>
      <c r="F6" s="72" t="s">
        <v>11</v>
      </c>
      <c r="G6" s="73"/>
      <c r="H6" s="34"/>
      <c r="I6" s="111" t="s">
        <v>6</v>
      </c>
      <c r="J6" s="112" t="s">
        <v>4</v>
      </c>
      <c r="K6" s="54" t="s">
        <v>4</v>
      </c>
      <c r="L6" s="54" t="s">
        <v>4</v>
      </c>
      <c r="M6" s="54" t="s">
        <v>4</v>
      </c>
      <c r="N6" s="54" t="s">
        <v>5</v>
      </c>
      <c r="O6" s="55" t="s">
        <v>5</v>
      </c>
      <c r="P6" s="34"/>
    </row>
    <row r="7" spans="1:16" s="4" customFormat="1" ht="26.25" thickBot="1" x14ac:dyDescent="0.3">
      <c r="A7" s="34"/>
      <c r="B7" s="69"/>
      <c r="C7" s="71"/>
      <c r="D7" s="43" t="s">
        <v>8</v>
      </c>
      <c r="E7" s="24" t="s">
        <v>9</v>
      </c>
      <c r="F7" s="43" t="s">
        <v>8</v>
      </c>
      <c r="G7" s="24" t="s">
        <v>9</v>
      </c>
      <c r="H7" s="34"/>
      <c r="I7" s="86"/>
      <c r="J7" s="25" t="s">
        <v>18</v>
      </c>
      <c r="K7" s="26" t="s">
        <v>49</v>
      </c>
      <c r="L7" s="26" t="s">
        <v>51</v>
      </c>
      <c r="M7" s="26" t="s">
        <v>43</v>
      </c>
      <c r="N7" s="26" t="s">
        <v>45</v>
      </c>
      <c r="O7" s="27" t="s">
        <v>50</v>
      </c>
      <c r="P7" s="34"/>
    </row>
    <row r="8" spans="1:16" s="105" customFormat="1" x14ac:dyDescent="0.25">
      <c r="A8" s="106"/>
      <c r="B8" s="81">
        <v>45261</v>
      </c>
      <c r="C8" s="83" t="s">
        <v>57</v>
      </c>
      <c r="D8" s="110" t="s">
        <v>49</v>
      </c>
      <c r="E8" s="13">
        <v>1000000</v>
      </c>
      <c r="F8" s="21"/>
      <c r="G8" s="22"/>
      <c r="H8" s="106"/>
      <c r="I8" s="38">
        <f>IF(OR(NOT(EXACT($E8, "")), NOT(EXACT($G8, ""))), IF(EXACT($B8, ""), I7, $B8), "")</f>
        <v>45261</v>
      </c>
      <c r="J8" s="109">
        <f>IF(OR(NOT(EXACT($E8, "")), NOT(EXACT($G8, ""))), (IF(ISNUMBER(J7), J7, 0) + IF(EXACT(J$7, $D8), ((IF(EXACT(J$6, "ACTIVA"), 1, -1)) * $E8), IF(EXACT(J$7, $F8), ((IF(EXACT(J$6, "ACTIVA"), 1, -1)) * -$G8), 0))), "")</f>
        <v>0</v>
      </c>
      <c r="K8" s="109">
        <f>IF(OR(NOT(EXACT($E8, "")), NOT(EXACT($G8, ""))), (IF(ISNUMBER(K7), K7, 0) + IF(EXACT(K$7, $D8), ((IF(EXACT(K$6, "ACTIVA"), 1, -1)) * $E8), IF(EXACT(K$7, $F8), ((IF(EXACT(K$6, "ACTIVA"), 1, -1)) * -$G8), 0))), "")</f>
        <v>1000000</v>
      </c>
      <c r="L8" s="109">
        <f>IF(OR(NOT(EXACT($E8, "")), NOT(EXACT($G8, ""))), (IF(ISNUMBER(L7), L7, 0) + IF(EXACT(L$7, $D8), ((IF(EXACT(L$6, "ACTIVA"), 1, -1)) * $E8), IF(EXACT(L$7, $F8), ((IF(EXACT(L$6, "ACTIVA"), 1, -1)) * -$G8), 0))), "")</f>
        <v>0</v>
      </c>
      <c r="M8" s="109">
        <f>IF(OR(NOT(EXACT($E8, "")), NOT(EXACT($G8, ""))), (IF(ISNUMBER(M7), M7, 0) + IF(EXACT(M$7, $D8), ((IF(EXACT(M$6, "ACTIVA"), 1, -1)) * $E8), IF(EXACT(M$7, $F8), ((IF(EXACT(M$6, "ACTIVA"), 1, -1)) * -$G8), 0))), "")</f>
        <v>0</v>
      </c>
      <c r="N8" s="109">
        <f>IF(OR(NOT(EXACT($E8, "")), NOT(EXACT($G8, ""))), (IF(ISNUMBER(N7), N7, 0) + IF(EXACT(N$7, $D8), ((IF(EXACT(N$6, "ACTIVA"), 1, -1)) * $E8), IF(EXACT(N$7, $F8), ((IF(EXACT(N$6, "ACTIVA"), 1, -1)) * -$G8), 0))), "")</f>
        <v>0</v>
      </c>
      <c r="O8" s="109">
        <f>IF(OR(NOT(EXACT($E8, "")), NOT(EXACT($G8, ""))), (IF(ISNUMBER(O7), O7, 0) + IF(EXACT(O$7, $D8), ((IF(EXACT(O$6, "ACTIVA"), 1, -1)) * $E8), IF(EXACT(O$7, $F8), ((IF(EXACT(O$6, "ACTIVA"), 1, -1)) * -$G8), 0))), "")</f>
        <v>0</v>
      </c>
      <c r="P8" s="106"/>
    </row>
    <row r="9" spans="1:16" s="105" customFormat="1" x14ac:dyDescent="0.25">
      <c r="A9" s="106"/>
      <c r="B9" s="82"/>
      <c r="C9" s="84"/>
      <c r="D9" s="10" t="s">
        <v>43</v>
      </c>
      <c r="E9" s="11">
        <v>100000</v>
      </c>
      <c r="F9" s="14"/>
      <c r="G9" s="15"/>
      <c r="H9" s="106"/>
      <c r="I9" s="38">
        <f t="shared" ref="I9:I14" si="0">IF(OR(NOT(EXACT($E9, "")), NOT(EXACT($G9, ""))), IF(EXACT($B9, ""), I8, $B9), "")</f>
        <v>45261</v>
      </c>
      <c r="J9" s="109">
        <f t="shared" ref="J9:J13" si="1">IF(OR(NOT(EXACT($E9, "")), NOT(EXACT($G9, ""))), (IF(ISNUMBER(J8), J8, 0) + IF(EXACT(J$7, $D9), ((IF(EXACT(J$6, "ACTIVA"), 1, -1)) * $E9), IF(EXACT(J$7, $F9), ((IF(EXACT(J$6, "ACTIVA"), 1, -1)) * -$G9), 0))), "")</f>
        <v>0</v>
      </c>
      <c r="K9" s="109">
        <f t="shared" ref="K9:K13" si="2">IF(OR(NOT(EXACT($E9, "")), NOT(EXACT($G9, ""))), (IF(ISNUMBER(K8), K8, 0) + IF(EXACT(K$7, $D9), ((IF(EXACT(K$6, "ACTIVA"), 1, -1)) * $E9), IF(EXACT(K$7, $F9), ((IF(EXACT(K$6, "ACTIVA"), 1, -1)) * -$G9), 0))), "")</f>
        <v>1000000</v>
      </c>
      <c r="L9" s="109">
        <f t="shared" ref="L9:L13" si="3">IF(OR(NOT(EXACT($E9, "")), NOT(EXACT($G9, ""))), (IF(ISNUMBER(L8), L8, 0) + IF(EXACT(L$7, $D9), ((IF(EXACT(L$6, "ACTIVA"), 1, -1)) * $E9), IF(EXACT(L$7, $F9), ((IF(EXACT(L$6, "ACTIVA"), 1, -1)) * -$G9), 0))), "")</f>
        <v>0</v>
      </c>
      <c r="M9" s="109">
        <f t="shared" ref="M9:M13" si="4">IF(OR(NOT(EXACT($E9, "")), NOT(EXACT($G9, ""))), (IF(ISNUMBER(M8), M8, 0) + IF(EXACT(M$7, $D9), ((IF(EXACT(M$6, "ACTIVA"), 1, -1)) * $E9), IF(EXACT(M$7, $F9), ((IF(EXACT(M$6, "ACTIVA"), 1, -1)) * -$G9), 0))), "")</f>
        <v>100000</v>
      </c>
      <c r="N9" s="109">
        <f t="shared" ref="N9:N13" si="5">IF(OR(NOT(EXACT($E9, "")), NOT(EXACT($G9, ""))), (IF(ISNUMBER(N8), N8, 0) + IF(EXACT(N$7, $D9), ((IF(EXACT(N$6, "ACTIVA"), 1, -1)) * $E9), IF(EXACT(N$7, $F9), ((IF(EXACT(N$6, "ACTIVA"), 1, -1)) * -$G9), 0))), "")</f>
        <v>0</v>
      </c>
      <c r="O9" s="109">
        <f t="shared" ref="O9:O13" si="6">IF(OR(NOT(EXACT($E9, "")), NOT(EXACT($G9, ""))), (IF(ISNUMBER(O8), O8, 0) + IF(EXACT(O$7, $D9), ((IF(EXACT(O$6, "ACTIVA"), 1, -1)) * $E9), IF(EXACT(O$7, $F9), ((IF(EXACT(O$6, "ACTIVA"), 1, -1)) * -$G9), 0))), "")</f>
        <v>0</v>
      </c>
      <c r="P9" s="106"/>
    </row>
    <row r="10" spans="1:16" s="105" customFormat="1" x14ac:dyDescent="0.25">
      <c r="A10" s="106"/>
      <c r="B10" s="75"/>
      <c r="C10" s="77"/>
      <c r="D10" s="16"/>
      <c r="E10" s="17"/>
      <c r="F10" s="12" t="s">
        <v>45</v>
      </c>
      <c r="G10" s="13">
        <v>1100000</v>
      </c>
      <c r="H10" s="106"/>
      <c r="I10" s="38">
        <f t="shared" si="0"/>
        <v>45261</v>
      </c>
      <c r="J10" s="109">
        <f t="shared" si="1"/>
        <v>0</v>
      </c>
      <c r="K10" s="109">
        <f t="shared" si="2"/>
        <v>1000000</v>
      </c>
      <c r="L10" s="109">
        <f t="shared" si="3"/>
        <v>0</v>
      </c>
      <c r="M10" s="109">
        <f t="shared" si="4"/>
        <v>100000</v>
      </c>
      <c r="N10" s="109">
        <f t="shared" si="5"/>
        <v>1100000</v>
      </c>
      <c r="O10" s="109">
        <f t="shared" si="6"/>
        <v>0</v>
      </c>
      <c r="P10" s="106"/>
    </row>
    <row r="11" spans="1:16" s="105" customFormat="1" x14ac:dyDescent="0.25">
      <c r="A11" s="106"/>
      <c r="B11" s="79">
        <v>45280</v>
      </c>
      <c r="C11" s="80" t="s">
        <v>58</v>
      </c>
      <c r="D11" s="10" t="s">
        <v>45</v>
      </c>
      <c r="E11" s="11">
        <v>1100000</v>
      </c>
      <c r="F11" s="14"/>
      <c r="G11" s="15"/>
      <c r="H11" s="106"/>
      <c r="I11" s="38">
        <f t="shared" si="0"/>
        <v>45280</v>
      </c>
      <c r="J11" s="109">
        <f t="shared" si="1"/>
        <v>0</v>
      </c>
      <c r="K11" s="109">
        <f t="shared" si="2"/>
        <v>1000000</v>
      </c>
      <c r="L11" s="109">
        <f t="shared" si="3"/>
        <v>0</v>
      </c>
      <c r="M11" s="109">
        <f t="shared" si="4"/>
        <v>100000</v>
      </c>
      <c r="N11" s="109">
        <f t="shared" si="5"/>
        <v>0</v>
      </c>
      <c r="O11" s="109">
        <f t="shared" si="6"/>
        <v>0</v>
      </c>
      <c r="P11" s="106"/>
    </row>
    <row r="12" spans="1:16" s="105" customFormat="1" x14ac:dyDescent="0.25">
      <c r="A12" s="106"/>
      <c r="B12" s="79"/>
      <c r="C12" s="80"/>
      <c r="D12" s="16"/>
      <c r="E12" s="17"/>
      <c r="F12" s="110" t="s">
        <v>18</v>
      </c>
      <c r="G12" s="13">
        <f>E11</f>
        <v>1100000</v>
      </c>
      <c r="H12" s="106"/>
      <c r="I12" s="38">
        <f t="shared" si="0"/>
        <v>45280</v>
      </c>
      <c r="J12" s="109">
        <f t="shared" si="1"/>
        <v>-1100000</v>
      </c>
      <c r="K12" s="109">
        <f t="shared" si="2"/>
        <v>1000000</v>
      </c>
      <c r="L12" s="109">
        <f t="shared" si="3"/>
        <v>0</v>
      </c>
      <c r="M12" s="109">
        <f t="shared" si="4"/>
        <v>100000</v>
      </c>
      <c r="N12" s="109">
        <f t="shared" si="5"/>
        <v>0</v>
      </c>
      <c r="O12" s="109">
        <f t="shared" si="6"/>
        <v>0</v>
      </c>
      <c r="P12" s="106"/>
    </row>
    <row r="13" spans="1:16" s="105" customFormat="1" x14ac:dyDescent="0.25">
      <c r="A13" s="106"/>
      <c r="B13" s="79">
        <v>45291</v>
      </c>
      <c r="C13" s="80" t="s">
        <v>63</v>
      </c>
      <c r="D13" s="10" t="s">
        <v>50</v>
      </c>
      <c r="E13" s="11">
        <f>10000000/(4*12)</f>
        <v>208333.33333333334</v>
      </c>
      <c r="F13" s="14"/>
      <c r="G13" s="15"/>
      <c r="H13" s="106"/>
      <c r="I13" s="38">
        <f t="shared" si="0"/>
        <v>45291</v>
      </c>
      <c r="J13" s="109">
        <f t="shared" si="1"/>
        <v>-1100000</v>
      </c>
      <c r="K13" s="109">
        <f t="shared" si="2"/>
        <v>1000000</v>
      </c>
      <c r="L13" s="109">
        <f t="shared" si="3"/>
        <v>0</v>
      </c>
      <c r="M13" s="109">
        <f t="shared" si="4"/>
        <v>100000</v>
      </c>
      <c r="N13" s="109">
        <f t="shared" si="5"/>
        <v>0</v>
      </c>
      <c r="O13" s="109">
        <f t="shared" si="6"/>
        <v>-208333.33333333334</v>
      </c>
      <c r="P13" s="106"/>
    </row>
    <row r="14" spans="1:16" s="105" customFormat="1" ht="26.25" customHeight="1" x14ac:dyDescent="0.25">
      <c r="B14" s="79"/>
      <c r="C14" s="80"/>
      <c r="D14" s="16"/>
      <c r="E14" s="17"/>
      <c r="F14" s="12" t="s">
        <v>51</v>
      </c>
      <c r="G14" s="13">
        <f>E13</f>
        <v>208333.33333333334</v>
      </c>
      <c r="H14" s="106"/>
      <c r="I14" s="38">
        <f t="shared" si="0"/>
        <v>45291</v>
      </c>
      <c r="J14" s="107">
        <f t="shared" ref="J14" si="7">IF(OR(NOT(EXACT($E14, "")), NOT(EXACT($G14, ""))), (IF(ISNUMBER(J13), J13, 0) + IF(EXACT(J$7, $D14), ((IF(EXACT(J$6, "ACTIVA"), 1, -1)) * $E14), IF(EXACT(J$7, $F14), ((IF(EXACT(J$6, "ACTIVA"), 1, -1)) * -$G14), 0))), "")</f>
        <v>-1100000</v>
      </c>
      <c r="K14" s="107">
        <f t="shared" ref="K12:K14" si="8">IF(OR(NOT(EXACT($E14, "")), NOT(EXACT($G14, ""))), (IF(ISNUMBER(K13), K13, 0) + IF(EXACT(K$7, $D14), ((IF(EXACT(K$6, "ACTIVA"), 1, -1)) * $E14), IF(EXACT(K$7, $F14), ((IF(EXACT(K$6, "ACTIVA"), 1, -1)) * -$G14), 0))), "")</f>
        <v>1000000</v>
      </c>
      <c r="L14" s="107">
        <f t="shared" ref="L14:O14" si="9">IF(OR(NOT(EXACT($E14, "")), NOT(EXACT($G14, ""))), (IF(ISNUMBER(L13), L13, 0) + IF(EXACT(L$7, $D14), ((IF(EXACT(L$6, "ACTIVA"), 1, -1)) * $E14), IF(EXACT(L$7, $F14), ((IF(EXACT(L$6, "ACTIVA"), 1, -1)) * -$G14), 0))), "")</f>
        <v>-208333.33333333334</v>
      </c>
      <c r="M14" s="107">
        <f t="shared" ref="M14" si="10">IF(OR(NOT(EXACT($E14, "")), NOT(EXACT($G14, ""))), (IF(ISNUMBER(M13), M13, 0) + IF(EXACT(M$7, $D14), ((IF(EXACT(M$6, "ACTIVA"), 1, -1)) * $E14), IF(EXACT(M$7, $F14), ((IF(EXACT(M$6, "ACTIVA"), 1, -1)) * -$G14), 0))), "")</f>
        <v>100000</v>
      </c>
      <c r="N14" s="108">
        <f t="shared" si="9"/>
        <v>0</v>
      </c>
      <c r="O14" s="108">
        <f t="shared" si="9"/>
        <v>-208333.33333333334</v>
      </c>
    </row>
  </sheetData>
  <mergeCells count="14">
    <mergeCell ref="B8:B10"/>
    <mergeCell ref="C8:C10"/>
    <mergeCell ref="B11:B12"/>
    <mergeCell ref="C11:C12"/>
    <mergeCell ref="B13:B14"/>
    <mergeCell ref="C13:C14"/>
    <mergeCell ref="C2:G3"/>
    <mergeCell ref="B5:G5"/>
    <mergeCell ref="I5:O5"/>
    <mergeCell ref="B6:B7"/>
    <mergeCell ref="C6:C7"/>
    <mergeCell ref="D6:E6"/>
    <mergeCell ref="F6:G6"/>
    <mergeCell ref="I6:I7"/>
  </mergeCells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5"/>
  <sheetViews>
    <sheetView workbookViewId="0">
      <selection activeCell="C4" sqref="C4"/>
    </sheetView>
  </sheetViews>
  <sheetFormatPr defaultRowHeight="12.75" x14ac:dyDescent="0.2"/>
  <cols>
    <col min="1" max="1" width="1.42578125" style="1" customWidth="1"/>
    <col min="2" max="2" width="12" style="3" bestFit="1" customWidth="1"/>
    <col min="3" max="3" width="22.85546875" style="23" bestFit="1" customWidth="1"/>
    <col min="4" max="4" width="16.42578125" style="1" bestFit="1" customWidth="1"/>
    <col min="5" max="5" width="13.28515625" style="2" bestFit="1" customWidth="1"/>
    <col min="6" max="6" width="16.42578125" style="1" bestFit="1" customWidth="1"/>
    <col min="7" max="7" width="13.28515625" style="2" bestFit="1" customWidth="1"/>
    <col min="8" max="8" width="1.42578125" style="1" customWidth="1"/>
    <col min="9" max="10" width="15.42578125" style="1" customWidth="1"/>
    <col min="11" max="12" width="13.85546875" style="2" bestFit="1" customWidth="1"/>
    <col min="13" max="13" width="14.5703125" style="2" customWidth="1"/>
    <col min="14" max="14" width="13.85546875" style="1" bestFit="1" customWidth="1"/>
    <col min="15" max="16384" width="9.140625" style="1"/>
  </cols>
  <sheetData>
    <row r="1" spans="1:15" ht="7.5" customHeight="1" thickBot="1" x14ac:dyDescent="0.25">
      <c r="A1" s="29"/>
      <c r="B1" s="30"/>
      <c r="C1" s="31"/>
      <c r="D1" s="29"/>
      <c r="E1" s="32"/>
      <c r="F1" s="29"/>
      <c r="G1" s="32"/>
      <c r="H1" s="29"/>
      <c r="I1" s="29"/>
      <c r="J1" s="29"/>
      <c r="K1" s="32"/>
      <c r="L1" s="32"/>
      <c r="M1" s="32"/>
      <c r="N1" s="29"/>
      <c r="O1" s="29"/>
    </row>
    <row r="2" spans="1:15" ht="13.5" thickBot="1" x14ac:dyDescent="0.25">
      <c r="A2" s="29"/>
      <c r="B2" s="28" t="s">
        <v>25</v>
      </c>
      <c r="C2" s="56" t="s">
        <v>60</v>
      </c>
      <c r="D2" s="57"/>
      <c r="E2" s="57"/>
      <c r="F2" s="57"/>
      <c r="G2" s="58"/>
      <c r="H2" s="29"/>
      <c r="I2" s="29"/>
      <c r="J2" s="29"/>
      <c r="K2" s="32"/>
      <c r="L2" s="32"/>
      <c r="M2" s="32"/>
      <c r="N2" s="29"/>
      <c r="O2" s="29"/>
    </row>
    <row r="3" spans="1:15" ht="30" customHeight="1" thickBot="1" x14ac:dyDescent="0.25">
      <c r="A3" s="29"/>
      <c r="B3" s="30"/>
      <c r="C3" s="59"/>
      <c r="D3" s="60"/>
      <c r="E3" s="60"/>
      <c r="F3" s="60"/>
      <c r="G3" s="61"/>
      <c r="H3" s="29"/>
      <c r="I3" s="29"/>
      <c r="J3" s="29"/>
      <c r="K3" s="29"/>
      <c r="L3" s="32"/>
      <c r="M3" s="32"/>
      <c r="N3" s="29"/>
      <c r="O3" s="29"/>
    </row>
    <row r="4" spans="1:15" ht="7.5" customHeight="1" thickBot="1" x14ac:dyDescent="0.25">
      <c r="A4" s="29"/>
      <c r="B4" s="30"/>
      <c r="C4" s="31"/>
      <c r="D4" s="29"/>
      <c r="E4" s="32"/>
      <c r="F4" s="29"/>
      <c r="G4" s="32"/>
      <c r="H4" s="29"/>
      <c r="I4" s="29"/>
      <c r="J4" s="29"/>
      <c r="K4" s="32"/>
      <c r="L4" s="32"/>
      <c r="M4" s="32"/>
      <c r="N4" s="29"/>
      <c r="O4" s="29"/>
    </row>
    <row r="5" spans="1:15" s="18" customFormat="1" ht="21" thickBot="1" x14ac:dyDescent="0.35">
      <c r="A5" s="33"/>
      <c r="B5" s="62" t="s">
        <v>13</v>
      </c>
      <c r="C5" s="63"/>
      <c r="D5" s="63"/>
      <c r="E5" s="63"/>
      <c r="F5" s="63"/>
      <c r="G5" s="64"/>
      <c r="H5" s="33"/>
      <c r="I5" s="65" t="s">
        <v>12</v>
      </c>
      <c r="J5" s="66"/>
      <c r="K5" s="66"/>
      <c r="L5" s="66"/>
      <c r="M5" s="66"/>
      <c r="N5" s="67"/>
      <c r="O5" s="33"/>
    </row>
    <row r="6" spans="1:15" s="4" customFormat="1" x14ac:dyDescent="0.25">
      <c r="A6" s="34"/>
      <c r="B6" s="68" t="s">
        <v>6</v>
      </c>
      <c r="C6" s="70" t="s">
        <v>7</v>
      </c>
      <c r="D6" s="72" t="s">
        <v>10</v>
      </c>
      <c r="E6" s="73"/>
      <c r="F6" s="72" t="s">
        <v>11</v>
      </c>
      <c r="G6" s="73"/>
      <c r="H6" s="34"/>
      <c r="I6" s="85" t="s">
        <v>6</v>
      </c>
      <c r="J6" s="54" t="s">
        <v>4</v>
      </c>
      <c r="K6" s="54" t="s">
        <v>4</v>
      </c>
      <c r="L6" s="54" t="s">
        <v>5</v>
      </c>
      <c r="M6" s="54" t="s">
        <v>5</v>
      </c>
      <c r="N6" s="55" t="s">
        <v>5</v>
      </c>
      <c r="O6" s="34"/>
    </row>
    <row r="7" spans="1:15" s="4" customFormat="1" ht="13.5" thickBot="1" x14ac:dyDescent="0.3">
      <c r="A7" s="34"/>
      <c r="B7" s="69"/>
      <c r="C7" s="71"/>
      <c r="D7" s="43" t="s">
        <v>8</v>
      </c>
      <c r="E7" s="24" t="s">
        <v>9</v>
      </c>
      <c r="F7" s="43" t="s">
        <v>8</v>
      </c>
      <c r="G7" s="24" t="s">
        <v>9</v>
      </c>
      <c r="H7" s="34"/>
      <c r="I7" s="86"/>
      <c r="J7" s="26" t="s">
        <v>18</v>
      </c>
      <c r="K7" s="26" t="s">
        <v>43</v>
      </c>
      <c r="L7" s="26" t="s">
        <v>45</v>
      </c>
      <c r="M7" s="26" t="s">
        <v>20</v>
      </c>
      <c r="N7" s="27" t="s">
        <v>44</v>
      </c>
      <c r="O7" s="34"/>
    </row>
    <row r="8" spans="1:15" x14ac:dyDescent="0.2">
      <c r="A8" s="29"/>
      <c r="B8" s="81">
        <v>44928</v>
      </c>
      <c r="C8" s="83" t="s">
        <v>48</v>
      </c>
      <c r="D8" s="12" t="s">
        <v>20</v>
      </c>
      <c r="E8" s="13">
        <v>1000000</v>
      </c>
      <c r="F8" s="21"/>
      <c r="G8" s="22"/>
      <c r="H8" s="29"/>
      <c r="I8" s="38">
        <f>IF(OR(NOT(EXACT($E8, "")), NOT(EXACT($G8, ""))), IF(EXACT($B8, ""), I7, $B8), "")</f>
        <v>44928</v>
      </c>
      <c r="J8" s="8">
        <f>IF(OR(NOT(EXACT($E8, "")), NOT(EXACT($G8, ""))), (IF(ISNUMBER(J7), J7, 0) + IF(EXACT(J$7, $D8), ((IF(EXACT(J$6, "ACTIVA"), 1, -1)) * $E8), IF(EXACT(J$7, $F8), ((IF(EXACT(J$6, "ACTIVA"), 1, -1)) * -$G8), 0))), "")</f>
        <v>0</v>
      </c>
      <c r="K8" s="8">
        <f>IF(OR(NOT(EXACT($E8, "")), NOT(EXACT($G8, ""))), (IF(ISNUMBER(K7), K7, 0) + IF(EXACT(K$7, $D8), ((IF(EXACT(K$6, "ACTIVA"), 1, -1)) * $E8), IF(EXACT(K$7, $F8), ((IF(EXACT(K$6, "ACTIVA"), 1, -1)) * -$G8), 0))), "")</f>
        <v>0</v>
      </c>
      <c r="L8" s="8">
        <f>IF(OR(NOT(EXACT($E8, "")), NOT(EXACT($G8, ""))), (IF(ISNUMBER(L7), L7, 0) + IF(EXACT(L$7, $D8), ((IF(EXACT(L$6, "ACTIVA"), 1, -1)) * $E8), IF(EXACT(L$7, $F8), ((IF(EXACT(L$6, "ACTIVA"), 1, -1)) * -$G8), 0))), "")</f>
        <v>0</v>
      </c>
      <c r="M8" s="8">
        <f>IF(OR(NOT(EXACT($E8, "")), NOT(EXACT($G8, ""))), (IF(ISNUMBER(M7), M7, 0) + IF(EXACT(M$7, $D8), ((IF(EXACT(M$6, "ACTIVA"), 1, -1)) * $E8), IF(EXACT(M$7, $F8), ((IF(EXACT(M$6, "ACTIVA"), 1, -1)) * -$G8), 0))), "")</f>
        <v>-1000000</v>
      </c>
      <c r="N8" s="8">
        <f>IF(OR(NOT(EXACT($E8, "")), NOT(EXACT($G8, ""))), (IF(ISNUMBER(N7), N7, 0) + IF(EXACT(N$7, $D8), ((IF(EXACT(N$6, "ACTIVA"), 1, -1)) * $E8), IF(EXACT(N$7, $F8), ((IF(EXACT(N$6, "ACTIVA"), 1, -1)) * -$G8), 0))), "")</f>
        <v>0</v>
      </c>
      <c r="O8" s="29"/>
    </row>
    <row r="9" spans="1:15" x14ac:dyDescent="0.2">
      <c r="A9" s="29"/>
      <c r="B9" s="82"/>
      <c r="C9" s="84"/>
      <c r="D9" s="12" t="s">
        <v>43</v>
      </c>
      <c r="E9" s="13">
        <v>100000</v>
      </c>
      <c r="F9" s="14"/>
      <c r="G9" s="15"/>
      <c r="H9" s="29"/>
      <c r="I9" s="38">
        <f t="shared" ref="I9:I15" si="0">IF(OR(NOT(EXACT($E9, "")), NOT(EXACT($G9, ""))), IF(EXACT($B9, ""), I8, $B9), "")</f>
        <v>44928</v>
      </c>
      <c r="J9" s="8">
        <f t="shared" ref="J9:N15" si="1">IF(OR(NOT(EXACT($E9, "")), NOT(EXACT($G9, ""))), (IF(ISNUMBER(J8), J8, 0) + IF(EXACT(J$7, $D9), ((IF(EXACT(J$6, "ACTIVA"), 1, -1)) * $E9), IF(EXACT(J$7, $F9), ((IF(EXACT(J$6, "ACTIVA"), 1, -1)) * -$G9), 0))), "")</f>
        <v>0</v>
      </c>
      <c r="K9" s="8">
        <f t="shared" si="1"/>
        <v>100000</v>
      </c>
      <c r="L9" s="8">
        <f t="shared" si="1"/>
        <v>0</v>
      </c>
      <c r="M9" s="8">
        <f t="shared" si="1"/>
        <v>-1000000</v>
      </c>
      <c r="N9" s="8">
        <f t="shared" si="1"/>
        <v>0</v>
      </c>
      <c r="O9" s="29"/>
    </row>
    <row r="10" spans="1:15" x14ac:dyDescent="0.2">
      <c r="A10" s="29"/>
      <c r="B10" s="82"/>
      <c r="C10" s="84"/>
      <c r="D10" s="16"/>
      <c r="E10" s="17"/>
      <c r="F10" s="12" t="s">
        <v>44</v>
      </c>
      <c r="G10" s="13">
        <v>20000</v>
      </c>
      <c r="H10" s="29"/>
      <c r="I10" s="38">
        <f t="shared" si="0"/>
        <v>44928</v>
      </c>
      <c r="J10" s="8">
        <f t="shared" si="1"/>
        <v>0</v>
      </c>
      <c r="K10" s="8">
        <f t="shared" si="1"/>
        <v>100000</v>
      </c>
      <c r="L10" s="8">
        <f t="shared" si="1"/>
        <v>0</v>
      </c>
      <c r="M10" s="8">
        <f t="shared" si="1"/>
        <v>-1000000</v>
      </c>
      <c r="N10" s="8">
        <f t="shared" si="1"/>
        <v>20000</v>
      </c>
      <c r="O10" s="29"/>
    </row>
    <row r="11" spans="1:15" x14ac:dyDescent="0.2">
      <c r="A11" s="29"/>
      <c r="B11" s="75"/>
      <c r="C11" s="77"/>
      <c r="D11" s="16"/>
      <c r="E11" s="17"/>
      <c r="F11" s="12" t="s">
        <v>45</v>
      </c>
      <c r="G11" s="13">
        <v>1080000</v>
      </c>
      <c r="H11" s="29"/>
      <c r="I11" s="38">
        <f t="shared" si="0"/>
        <v>44928</v>
      </c>
      <c r="J11" s="8">
        <f t="shared" si="1"/>
        <v>0</v>
      </c>
      <c r="K11" s="8">
        <f t="shared" si="1"/>
        <v>100000</v>
      </c>
      <c r="L11" s="8">
        <f t="shared" si="1"/>
        <v>1080000</v>
      </c>
      <c r="M11" s="8">
        <f t="shared" si="1"/>
        <v>-1000000</v>
      </c>
      <c r="N11" s="8">
        <f t="shared" si="1"/>
        <v>20000</v>
      </c>
      <c r="O11" s="29"/>
    </row>
    <row r="12" spans="1:15" x14ac:dyDescent="0.2">
      <c r="A12" s="29"/>
      <c r="B12" s="79">
        <v>44931</v>
      </c>
      <c r="C12" s="80" t="s">
        <v>46</v>
      </c>
      <c r="D12" s="10" t="s">
        <v>45</v>
      </c>
      <c r="E12" s="11">
        <v>1080000</v>
      </c>
      <c r="F12" s="14"/>
      <c r="G12" s="15"/>
      <c r="H12" s="29"/>
      <c r="I12" s="38">
        <f t="shared" si="0"/>
        <v>44931</v>
      </c>
      <c r="J12" s="8">
        <f t="shared" si="1"/>
        <v>0</v>
      </c>
      <c r="K12" s="8">
        <f t="shared" si="1"/>
        <v>100000</v>
      </c>
      <c r="L12" s="8">
        <f t="shared" si="1"/>
        <v>0</v>
      </c>
      <c r="M12" s="8">
        <f t="shared" si="1"/>
        <v>-1000000</v>
      </c>
      <c r="N12" s="8">
        <f t="shared" si="1"/>
        <v>20000</v>
      </c>
      <c r="O12" s="29"/>
    </row>
    <row r="13" spans="1:15" x14ac:dyDescent="0.2">
      <c r="A13" s="29"/>
      <c r="B13" s="79"/>
      <c r="C13" s="80"/>
      <c r="D13" s="16"/>
      <c r="E13" s="17"/>
      <c r="F13" s="12" t="s">
        <v>18</v>
      </c>
      <c r="G13" s="13">
        <v>1080000</v>
      </c>
      <c r="H13" s="29"/>
      <c r="I13" s="38">
        <f t="shared" si="0"/>
        <v>44931</v>
      </c>
      <c r="J13" s="8">
        <f t="shared" si="1"/>
        <v>-1080000</v>
      </c>
      <c r="K13" s="8">
        <f t="shared" si="1"/>
        <v>100000</v>
      </c>
      <c r="L13" s="8">
        <f t="shared" si="1"/>
        <v>0</v>
      </c>
      <c r="M13" s="8">
        <f t="shared" si="1"/>
        <v>-1000000</v>
      </c>
      <c r="N13" s="8">
        <f t="shared" si="1"/>
        <v>20000</v>
      </c>
      <c r="O13" s="29"/>
    </row>
    <row r="14" spans="1:15" x14ac:dyDescent="0.2">
      <c r="A14" s="29"/>
      <c r="B14" s="79">
        <v>44934</v>
      </c>
      <c r="C14" s="80" t="s">
        <v>47</v>
      </c>
      <c r="D14" s="10" t="s">
        <v>44</v>
      </c>
      <c r="E14" s="11">
        <v>20000</v>
      </c>
      <c r="F14" s="14"/>
      <c r="G14" s="15"/>
      <c r="H14" s="29"/>
      <c r="I14" s="38">
        <f t="shared" si="0"/>
        <v>44934</v>
      </c>
      <c r="J14" s="8">
        <f t="shared" si="1"/>
        <v>-1080000</v>
      </c>
      <c r="K14" s="8">
        <f t="shared" si="1"/>
        <v>100000</v>
      </c>
      <c r="L14" s="8">
        <f t="shared" si="1"/>
        <v>0</v>
      </c>
      <c r="M14" s="8">
        <f t="shared" si="1"/>
        <v>-1000000</v>
      </c>
      <c r="N14" s="8">
        <f t="shared" si="1"/>
        <v>0</v>
      </c>
      <c r="O14" s="29"/>
    </row>
    <row r="15" spans="1:15" x14ac:dyDescent="0.2">
      <c r="B15" s="79"/>
      <c r="C15" s="80"/>
      <c r="D15" s="16"/>
      <c r="E15" s="17"/>
      <c r="F15" s="12" t="s">
        <v>18</v>
      </c>
      <c r="G15" s="13">
        <v>20000</v>
      </c>
      <c r="H15" s="29"/>
      <c r="I15" s="38">
        <f t="shared" si="0"/>
        <v>44934</v>
      </c>
      <c r="J15" s="101">
        <f t="shared" si="1"/>
        <v>-1100000</v>
      </c>
      <c r="K15" s="101">
        <f t="shared" si="1"/>
        <v>100000</v>
      </c>
      <c r="L15" s="102">
        <f t="shared" si="1"/>
        <v>0</v>
      </c>
      <c r="M15" s="102">
        <f t="shared" si="1"/>
        <v>-1000000</v>
      </c>
      <c r="N15" s="102">
        <f t="shared" si="1"/>
        <v>0</v>
      </c>
    </row>
  </sheetData>
  <mergeCells count="14">
    <mergeCell ref="B8:B11"/>
    <mergeCell ref="C8:C11"/>
    <mergeCell ref="B12:B13"/>
    <mergeCell ref="C12:C13"/>
    <mergeCell ref="B14:B15"/>
    <mergeCell ref="C14:C15"/>
    <mergeCell ref="C2:G3"/>
    <mergeCell ref="B5:G5"/>
    <mergeCell ref="I5:N5"/>
    <mergeCell ref="B6:B7"/>
    <mergeCell ref="C6:C7"/>
    <mergeCell ref="D6:E6"/>
    <mergeCell ref="F6:G6"/>
    <mergeCell ref="I6:I7"/>
  </mergeCells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O21"/>
  <sheetViews>
    <sheetView topLeftCell="A5" zoomScaleNormal="100" workbookViewId="0">
      <selection activeCell="L20" sqref="L20:N20"/>
    </sheetView>
  </sheetViews>
  <sheetFormatPr defaultRowHeight="12.75" x14ac:dyDescent="0.2"/>
  <cols>
    <col min="1" max="1" width="1.42578125" style="1" customWidth="1"/>
    <col min="2" max="2" width="12" style="3" bestFit="1" customWidth="1"/>
    <col min="3" max="3" width="22.85546875" style="23" bestFit="1" customWidth="1"/>
    <col min="4" max="4" width="11" style="1" bestFit="1" customWidth="1"/>
    <col min="5" max="5" width="13.28515625" style="2" bestFit="1" customWidth="1"/>
    <col min="6" max="6" width="11" style="1" bestFit="1" customWidth="1"/>
    <col min="7" max="7" width="13.28515625" style="2" bestFit="1" customWidth="1"/>
    <col min="8" max="8" width="1.42578125" style="1" customWidth="1"/>
    <col min="9" max="9" width="12" style="1" bestFit="1" customWidth="1"/>
    <col min="10" max="12" width="13.28515625" style="2" bestFit="1" customWidth="1"/>
    <col min="13" max="14" width="11.85546875" style="1" bestFit="1" customWidth="1"/>
    <col min="15" max="16384" width="9.140625" style="1"/>
  </cols>
  <sheetData>
    <row r="1" spans="1:15" ht="7.5" customHeight="1" thickBot="1" x14ac:dyDescent="0.25">
      <c r="A1" s="29"/>
      <c r="B1" s="30"/>
      <c r="C1" s="31"/>
      <c r="D1" s="29"/>
      <c r="E1" s="32"/>
      <c r="F1" s="29"/>
      <c r="G1" s="32"/>
      <c r="H1" s="29"/>
      <c r="I1" s="29"/>
      <c r="J1" s="32"/>
      <c r="K1" s="32"/>
      <c r="L1" s="32"/>
      <c r="M1" s="29"/>
      <c r="N1" s="29"/>
      <c r="O1" s="29"/>
    </row>
    <row r="2" spans="1:15" ht="13.5" thickBot="1" x14ac:dyDescent="0.25">
      <c r="A2" s="29"/>
      <c r="B2" s="28" t="s">
        <v>25</v>
      </c>
      <c r="C2" s="56" t="s">
        <v>36</v>
      </c>
      <c r="D2" s="57"/>
      <c r="E2" s="57"/>
      <c r="F2" s="57"/>
      <c r="G2" s="58"/>
      <c r="H2" s="29"/>
      <c r="I2" s="29"/>
      <c r="J2" s="32"/>
      <c r="K2" s="32"/>
      <c r="L2" s="32"/>
      <c r="M2" s="29"/>
      <c r="N2" s="29"/>
      <c r="O2" s="29"/>
    </row>
    <row r="3" spans="1:15" ht="30" customHeight="1" thickBot="1" x14ac:dyDescent="0.25">
      <c r="A3" s="29"/>
      <c r="B3" s="30"/>
      <c r="C3" s="59"/>
      <c r="D3" s="60"/>
      <c r="E3" s="60"/>
      <c r="F3" s="60"/>
      <c r="G3" s="61"/>
      <c r="H3" s="29"/>
      <c r="I3" s="29"/>
      <c r="J3" s="29"/>
      <c r="K3" s="32"/>
      <c r="L3" s="32"/>
      <c r="M3" s="29"/>
      <c r="N3" s="29"/>
      <c r="O3" s="29"/>
    </row>
    <row r="4" spans="1:15" ht="7.5" customHeight="1" thickBot="1" x14ac:dyDescent="0.25">
      <c r="A4" s="29"/>
      <c r="B4" s="30"/>
      <c r="C4" s="31"/>
      <c r="D4" s="29"/>
      <c r="E4" s="32"/>
      <c r="F4" s="29"/>
      <c r="G4" s="32"/>
      <c r="H4" s="29"/>
      <c r="I4" s="29"/>
      <c r="J4" s="32"/>
      <c r="K4" s="32"/>
      <c r="L4" s="32"/>
      <c r="M4" s="29"/>
      <c r="N4" s="29"/>
      <c r="O4" s="29"/>
    </row>
    <row r="5" spans="1:15" s="18" customFormat="1" ht="21" thickBot="1" x14ac:dyDescent="0.35">
      <c r="A5" s="33"/>
      <c r="B5" s="62" t="s">
        <v>13</v>
      </c>
      <c r="C5" s="63"/>
      <c r="D5" s="63"/>
      <c r="E5" s="63"/>
      <c r="F5" s="63"/>
      <c r="G5" s="64"/>
      <c r="H5" s="33"/>
      <c r="I5" s="65" t="s">
        <v>12</v>
      </c>
      <c r="J5" s="66"/>
      <c r="K5" s="66"/>
      <c r="L5" s="66"/>
      <c r="M5" s="66"/>
      <c r="N5" s="67"/>
      <c r="O5" s="33"/>
    </row>
    <row r="6" spans="1:15" s="4" customFormat="1" x14ac:dyDescent="0.25">
      <c r="A6" s="34"/>
      <c r="B6" s="68" t="s">
        <v>6</v>
      </c>
      <c r="C6" s="70" t="s">
        <v>7</v>
      </c>
      <c r="D6" s="72" t="s">
        <v>10</v>
      </c>
      <c r="E6" s="73"/>
      <c r="F6" s="72" t="s">
        <v>11</v>
      </c>
      <c r="G6" s="73"/>
      <c r="H6" s="34"/>
      <c r="I6" s="74" t="s">
        <v>6</v>
      </c>
      <c r="J6" s="35" t="s">
        <v>4</v>
      </c>
      <c r="K6" s="36" t="s">
        <v>4</v>
      </c>
      <c r="L6" s="36" t="s">
        <v>5</v>
      </c>
      <c r="M6" s="36" t="s">
        <v>5</v>
      </c>
      <c r="N6" s="37" t="s">
        <v>5</v>
      </c>
      <c r="O6" s="34"/>
    </row>
    <row r="7" spans="1:15" s="4" customFormat="1" ht="26.25" thickBot="1" x14ac:dyDescent="0.3">
      <c r="A7" s="34"/>
      <c r="B7" s="69"/>
      <c r="C7" s="71"/>
      <c r="D7" s="43" t="s">
        <v>8</v>
      </c>
      <c r="E7" s="24" t="s">
        <v>9</v>
      </c>
      <c r="F7" s="43" t="s">
        <v>8</v>
      </c>
      <c r="G7" s="24" t="s">
        <v>9</v>
      </c>
      <c r="H7" s="34"/>
      <c r="I7" s="69"/>
      <c r="J7" s="25" t="s">
        <v>34</v>
      </c>
      <c r="K7" s="26" t="s">
        <v>18</v>
      </c>
      <c r="L7" s="26" t="s">
        <v>32</v>
      </c>
      <c r="M7" s="26" t="s">
        <v>37</v>
      </c>
      <c r="N7" s="27" t="s">
        <v>40</v>
      </c>
      <c r="O7" s="34"/>
    </row>
    <row r="8" spans="1:15" x14ac:dyDescent="0.2">
      <c r="A8" s="29"/>
      <c r="B8" s="87">
        <v>44946</v>
      </c>
      <c r="C8" s="90" t="s">
        <v>42</v>
      </c>
      <c r="D8" s="44" t="s">
        <v>34</v>
      </c>
      <c r="E8" s="45">
        <v>1100000</v>
      </c>
      <c r="F8" s="46"/>
      <c r="G8" s="47"/>
      <c r="H8" s="29"/>
      <c r="I8" s="38">
        <f>IF(OR(NOT(EXACT($E8, "")), NOT(EXACT($G8, ""))), IF(EXACT($B8, ""), I7, $B8), "")</f>
        <v>44946</v>
      </c>
      <c r="J8" s="8">
        <f>IF(OR(NOT(EXACT($E8, "")), NOT(EXACT($G8, ""))), (IF(ISNUMBER(J7), J7, 0) + IF(EXACT(J$7, $D8), ((IF(EXACT(J$6, "ACTIVA"), 1, -1)) * $E8), IF(EXACT(J$7, $F8), ((IF(EXACT(J$6, "ACTIVA"), 1, -1)) * -$G8), 0))), "")</f>
        <v>1100000</v>
      </c>
      <c r="K8" s="8">
        <f>IF(OR(NOT(EXACT($E8, "")), NOT(EXACT($G8, ""))), (IF(ISNUMBER(K7), K7, 0) + IF(EXACT(K$7, $D8), ((IF(EXACT(K$6, "ACTIVA"), 1, -1)) * $E8), IF(EXACT(K$7, $F8), ((IF(EXACT(K$6, "ACTIVA"), 1, -1)) * -$G8), 0))), "")</f>
        <v>0</v>
      </c>
      <c r="L8" s="8">
        <f>IF(OR(NOT(EXACT($E8, "")), NOT(EXACT($G8, ""))), (IF(ISNUMBER(L7), L7, 0) + IF(EXACT(L$7, $D8), ((IF(EXACT(L$6, "ACTIVA"), 1, -1)) * $E8), IF(EXACT(L$7, $F8), ((IF(EXACT(L$6, "ACTIVA"), 1, -1)) * -$G8), 0))), "")</f>
        <v>0</v>
      </c>
      <c r="M8" s="8">
        <f>IF(OR(NOT(EXACT($E8, "")), NOT(EXACT($G8, ""))), (IF(ISNUMBER(M7), M7, 0) + IF(EXACT(M$7, $D8), ((IF(EXACT(M$6, "ACTIVA"), 1, -1)) * $E8), IF(EXACT(M$7, $F8), ((IF(EXACT(M$6, "ACTIVA"), 1, -1)) * -$G8), 0))), "")</f>
        <v>0</v>
      </c>
      <c r="N8" s="8">
        <f>IF(OR(NOT(EXACT($E8, "")), NOT(EXACT($G8, ""))), (IF(ISNUMBER(N7), N7, 0) + IF(EXACT(N$7, $D8), ((IF(EXACT(N$6, "ACTIVA"), 1, -1)) * $E8), IF(EXACT(N$7, $F8), ((IF(EXACT(N$6, "ACTIVA"), 1, -1)) * -$G8), 0))), "")</f>
        <v>0</v>
      </c>
      <c r="O8" s="29"/>
    </row>
    <row r="9" spans="1:15" x14ac:dyDescent="0.2">
      <c r="A9" s="29"/>
      <c r="B9" s="88"/>
      <c r="C9" s="91"/>
      <c r="D9" s="21"/>
      <c r="E9" s="22"/>
      <c r="F9" s="19" t="s">
        <v>32</v>
      </c>
      <c r="G9" s="20">
        <v>1000000</v>
      </c>
      <c r="H9" s="29"/>
      <c r="I9" s="38">
        <f t="shared" ref="I9:I18" si="0">IF(OR(NOT(EXACT($E9, "")), NOT(EXACT($G9, ""))), IF(EXACT($B9, ""), I8, $B9), "")</f>
        <v>44946</v>
      </c>
      <c r="J9" s="42">
        <f t="shared" ref="J9:J18" si="1">IF(OR(NOT(EXACT($E9, "")), NOT(EXACT($G9, ""))), (IF(ISNUMBER(J8), J8, 0) + IF(EXACT(J$7, $D9), ((IF(EXACT(J$6, "ACTIVA"), 1, -1)) * $E9), IF(EXACT(J$7, $F9), ((IF(EXACT(J$6, "ACTIVA"), 1, -1)) * -$G9), 0))), "")</f>
        <v>1100000</v>
      </c>
      <c r="K9" s="42">
        <f t="shared" ref="K9:K18" si="2">IF(OR(NOT(EXACT($E9, "")), NOT(EXACT($G9, ""))), (IF(ISNUMBER(K8), K8, 0) + IF(EXACT(K$7, $D9), ((IF(EXACT(K$6, "ACTIVA"), 1, -1)) * $E9), IF(EXACT(K$7, $F9), ((IF(EXACT(K$6, "ACTIVA"), 1, -1)) * -$G9), 0))), "")</f>
        <v>0</v>
      </c>
      <c r="L9" s="42">
        <f t="shared" ref="L9:N18" si="3">IF(OR(NOT(EXACT($E9, "")), NOT(EXACT($G9, ""))), (IF(ISNUMBER(L8), L8, 0) + IF(EXACT(L$7, $D9), ((IF(EXACT(L$6, "ACTIVA"), 1, -1)) * $E9), IF(EXACT(L$7, $F9), ((IF(EXACT(L$6, "ACTIVA"), 1, -1)) * -$G9), 0))), "")</f>
        <v>1000000</v>
      </c>
      <c r="M9" s="42">
        <f t="shared" si="3"/>
        <v>0</v>
      </c>
      <c r="N9" s="42">
        <f t="shared" si="3"/>
        <v>0</v>
      </c>
      <c r="O9" s="29"/>
    </row>
    <row r="10" spans="1:15" x14ac:dyDescent="0.2">
      <c r="A10" s="29"/>
      <c r="B10" s="89"/>
      <c r="C10" s="92"/>
      <c r="D10" s="16"/>
      <c r="E10" s="17"/>
      <c r="F10" s="12" t="s">
        <v>37</v>
      </c>
      <c r="G10" s="13">
        <v>100000</v>
      </c>
      <c r="H10" s="29"/>
      <c r="I10" s="38">
        <f t="shared" si="0"/>
        <v>44946</v>
      </c>
      <c r="J10" s="42">
        <f t="shared" si="1"/>
        <v>1100000</v>
      </c>
      <c r="K10" s="42">
        <f t="shared" si="2"/>
        <v>0</v>
      </c>
      <c r="L10" s="42">
        <f t="shared" si="3"/>
        <v>1000000</v>
      </c>
      <c r="M10" s="42">
        <f t="shared" si="3"/>
        <v>100000</v>
      </c>
      <c r="N10" s="42">
        <f t="shared" si="3"/>
        <v>0</v>
      </c>
      <c r="O10" s="29"/>
    </row>
    <row r="11" spans="1:15" x14ac:dyDescent="0.2">
      <c r="A11" s="29"/>
      <c r="B11" s="88">
        <v>45293</v>
      </c>
      <c r="C11" s="93" t="s">
        <v>38</v>
      </c>
      <c r="D11" s="10" t="s">
        <v>32</v>
      </c>
      <c r="E11" s="11">
        <v>1000000</v>
      </c>
      <c r="F11" s="48"/>
      <c r="G11" s="49"/>
      <c r="H11" s="29"/>
      <c r="I11" s="38">
        <f t="shared" si="0"/>
        <v>45293</v>
      </c>
      <c r="J11" s="42">
        <f t="shared" si="1"/>
        <v>1100000</v>
      </c>
      <c r="K11" s="42">
        <f t="shared" si="2"/>
        <v>0</v>
      </c>
      <c r="L11" s="42">
        <f t="shared" si="3"/>
        <v>0</v>
      </c>
      <c r="M11" s="42">
        <f t="shared" si="3"/>
        <v>100000</v>
      </c>
      <c r="N11" s="42">
        <f t="shared" si="3"/>
        <v>0</v>
      </c>
      <c r="O11" s="29"/>
    </row>
    <row r="12" spans="1:15" x14ac:dyDescent="0.2">
      <c r="A12" s="29"/>
      <c r="B12" s="88"/>
      <c r="C12" s="91"/>
      <c r="D12" s="19" t="s">
        <v>37</v>
      </c>
      <c r="E12" s="20">
        <v>100000</v>
      </c>
      <c r="F12" s="50"/>
      <c r="G12" s="51"/>
      <c r="H12" s="29"/>
      <c r="I12" s="38">
        <f t="shared" si="0"/>
        <v>45293</v>
      </c>
      <c r="J12" s="42">
        <f t="shared" si="1"/>
        <v>1100000</v>
      </c>
      <c r="K12" s="42">
        <f t="shared" si="2"/>
        <v>0</v>
      </c>
      <c r="L12" s="42">
        <f t="shared" si="3"/>
        <v>0</v>
      </c>
      <c r="M12" s="42">
        <f t="shared" si="3"/>
        <v>0</v>
      </c>
      <c r="N12" s="42">
        <f t="shared" si="3"/>
        <v>0</v>
      </c>
      <c r="O12" s="29"/>
    </row>
    <row r="13" spans="1:15" ht="13.5" thickBot="1" x14ac:dyDescent="0.25">
      <c r="A13" s="29"/>
      <c r="B13" s="89"/>
      <c r="C13" s="92"/>
      <c r="D13" s="52"/>
      <c r="E13" s="53"/>
      <c r="F13" s="12" t="s">
        <v>34</v>
      </c>
      <c r="G13" s="13">
        <v>1100000</v>
      </c>
      <c r="H13" s="29"/>
      <c r="I13" s="38">
        <f t="shared" si="0"/>
        <v>45293</v>
      </c>
      <c r="J13" s="42">
        <f t="shared" si="1"/>
        <v>0</v>
      </c>
      <c r="K13" s="42">
        <f t="shared" si="2"/>
        <v>0</v>
      </c>
      <c r="L13" s="42">
        <f t="shared" si="3"/>
        <v>0</v>
      </c>
      <c r="M13" s="42">
        <f t="shared" si="3"/>
        <v>0</v>
      </c>
      <c r="N13" s="42">
        <f t="shared" si="3"/>
        <v>0</v>
      </c>
      <c r="O13" s="29"/>
    </row>
    <row r="14" spans="1:15" x14ac:dyDescent="0.2">
      <c r="A14" s="29"/>
      <c r="B14" s="87">
        <v>45311</v>
      </c>
      <c r="C14" s="90" t="s">
        <v>39</v>
      </c>
      <c r="D14" s="44" t="s">
        <v>34</v>
      </c>
      <c r="E14" s="45">
        <v>550000</v>
      </c>
      <c r="F14" s="46"/>
      <c r="G14" s="47"/>
      <c r="H14" s="29"/>
      <c r="I14" s="38">
        <f t="shared" si="0"/>
        <v>45311</v>
      </c>
      <c r="J14" s="42">
        <f t="shared" si="1"/>
        <v>550000</v>
      </c>
      <c r="K14" s="42">
        <f t="shared" si="2"/>
        <v>0</v>
      </c>
      <c r="L14" s="42">
        <f t="shared" si="3"/>
        <v>0</v>
      </c>
      <c r="M14" s="42">
        <f t="shared" si="3"/>
        <v>0</v>
      </c>
      <c r="N14" s="42">
        <f t="shared" si="3"/>
        <v>0</v>
      </c>
      <c r="O14" s="29"/>
    </row>
    <row r="15" spans="1:15" x14ac:dyDescent="0.2">
      <c r="A15" s="29"/>
      <c r="B15" s="88"/>
      <c r="C15" s="91"/>
      <c r="D15" s="21"/>
      <c r="E15" s="22"/>
      <c r="F15" s="19" t="s">
        <v>32</v>
      </c>
      <c r="G15" s="20">
        <v>500000</v>
      </c>
      <c r="H15" s="29"/>
      <c r="I15" s="38">
        <f t="shared" si="0"/>
        <v>45311</v>
      </c>
      <c r="J15" s="42">
        <f t="shared" si="1"/>
        <v>550000</v>
      </c>
      <c r="K15" s="42">
        <f t="shared" si="2"/>
        <v>0</v>
      </c>
      <c r="L15" s="42">
        <f t="shared" si="3"/>
        <v>500000</v>
      </c>
      <c r="M15" s="42">
        <f t="shared" si="3"/>
        <v>0</v>
      </c>
      <c r="N15" s="42">
        <f t="shared" si="3"/>
        <v>0</v>
      </c>
      <c r="O15" s="29"/>
    </row>
    <row r="16" spans="1:15" x14ac:dyDescent="0.2">
      <c r="A16" s="29"/>
      <c r="B16" s="89"/>
      <c r="C16" s="92"/>
      <c r="D16" s="16"/>
      <c r="E16" s="17"/>
      <c r="F16" s="12" t="s">
        <v>37</v>
      </c>
      <c r="G16" s="13">
        <v>50000</v>
      </c>
      <c r="H16" s="29"/>
      <c r="I16" s="38">
        <f t="shared" si="0"/>
        <v>45311</v>
      </c>
      <c r="J16" s="42">
        <f t="shared" si="1"/>
        <v>550000</v>
      </c>
      <c r="K16" s="42">
        <f t="shared" si="2"/>
        <v>0</v>
      </c>
      <c r="L16" s="42">
        <f t="shared" si="3"/>
        <v>500000</v>
      </c>
      <c r="M16" s="42">
        <f t="shared" si="3"/>
        <v>50000</v>
      </c>
      <c r="N16" s="42">
        <f t="shared" si="3"/>
        <v>0</v>
      </c>
      <c r="O16" s="29"/>
    </row>
    <row r="17" spans="1:15" x14ac:dyDescent="0.2">
      <c r="A17" s="29"/>
      <c r="B17" s="76">
        <v>45316</v>
      </c>
      <c r="C17" s="78" t="s">
        <v>35</v>
      </c>
      <c r="D17" s="10" t="s">
        <v>18</v>
      </c>
      <c r="E17" s="11">
        <v>540000</v>
      </c>
      <c r="F17" s="14"/>
      <c r="G17" s="15"/>
      <c r="H17" s="29"/>
      <c r="I17" s="38">
        <f t="shared" si="0"/>
        <v>45316</v>
      </c>
      <c r="J17" s="42">
        <f t="shared" si="1"/>
        <v>550000</v>
      </c>
      <c r="K17" s="42">
        <f t="shared" si="2"/>
        <v>540000</v>
      </c>
      <c r="L17" s="42">
        <f t="shared" si="3"/>
        <v>500000</v>
      </c>
      <c r="M17" s="42">
        <f t="shared" si="3"/>
        <v>50000</v>
      </c>
      <c r="N17" s="42">
        <f t="shared" si="3"/>
        <v>0</v>
      </c>
      <c r="O17" s="29"/>
    </row>
    <row r="18" spans="1:15" x14ac:dyDescent="0.2">
      <c r="A18" s="29"/>
      <c r="B18" s="79"/>
      <c r="C18" s="80"/>
      <c r="D18" s="16"/>
      <c r="E18" s="17"/>
      <c r="F18" s="12" t="s">
        <v>34</v>
      </c>
      <c r="G18" s="13">
        <v>540000</v>
      </c>
      <c r="H18" s="29"/>
      <c r="I18" s="38">
        <f t="shared" si="0"/>
        <v>45316</v>
      </c>
      <c r="J18" s="42">
        <f t="shared" si="1"/>
        <v>10000</v>
      </c>
      <c r="K18" s="42">
        <f t="shared" si="2"/>
        <v>540000</v>
      </c>
      <c r="L18" s="42">
        <f t="shared" si="3"/>
        <v>500000</v>
      </c>
      <c r="M18" s="42">
        <f t="shared" si="3"/>
        <v>50000</v>
      </c>
      <c r="N18" s="42">
        <f t="shared" si="3"/>
        <v>0</v>
      </c>
      <c r="O18" s="29"/>
    </row>
    <row r="19" spans="1:15" x14ac:dyDescent="0.2">
      <c r="A19" s="29"/>
      <c r="B19" s="76">
        <v>45316</v>
      </c>
      <c r="C19" s="80" t="s">
        <v>41</v>
      </c>
      <c r="D19" s="10" t="s">
        <v>40</v>
      </c>
      <c r="E19" s="11">
        <v>10000</v>
      </c>
      <c r="F19" s="14"/>
      <c r="G19" s="15"/>
      <c r="H19" s="29"/>
      <c r="I19" s="38">
        <f t="shared" ref="I19:I20" si="4">IF(OR(NOT(EXACT($E19, "")), NOT(EXACT($G19, ""))), IF(EXACT($B19, ""), I18, $B19), "")</f>
        <v>45316</v>
      </c>
      <c r="J19" s="42">
        <f t="shared" ref="J19:J20" si="5">IF(OR(NOT(EXACT($E19, "")), NOT(EXACT($G19, ""))), (IF(ISNUMBER(J18), J18, 0) + IF(EXACT(J$7, $D19), ((IF(EXACT(J$6, "ACTIVA"), 1, -1)) * $E19), IF(EXACT(J$7, $F19), ((IF(EXACT(J$6, "ACTIVA"), 1, -1)) * -$G19), 0))), "")</f>
        <v>10000</v>
      </c>
      <c r="K19" s="42">
        <f t="shared" ref="K19:K20" si="6">IF(OR(NOT(EXACT($E19, "")), NOT(EXACT($G19, ""))), (IF(ISNUMBER(K18), K18, 0) + IF(EXACT(K$7, $D19), ((IF(EXACT(K$6, "ACTIVA"), 1, -1)) * $E19), IF(EXACT(K$7, $F19), ((IF(EXACT(K$6, "ACTIVA"), 1, -1)) * -$G19), 0))), "")</f>
        <v>540000</v>
      </c>
      <c r="L19" s="42">
        <f t="shared" ref="L19:N20" si="7">IF(OR(NOT(EXACT($E19, "")), NOT(EXACT($G19, ""))), (IF(ISNUMBER(L18), L18, 0) + IF(EXACT(L$7, $D19), ((IF(EXACT(L$6, "ACTIVA"), 1, -1)) * $E19), IF(EXACT(L$7, $F19), ((IF(EXACT(L$6, "ACTIVA"), 1, -1)) * -$G19), 0))), "")</f>
        <v>500000</v>
      </c>
      <c r="M19" s="42">
        <f t="shared" si="7"/>
        <v>50000</v>
      </c>
      <c r="N19" s="42">
        <f t="shared" si="7"/>
        <v>-10000</v>
      </c>
      <c r="O19" s="29"/>
    </row>
    <row r="20" spans="1:15" x14ac:dyDescent="0.2">
      <c r="A20" s="29"/>
      <c r="B20" s="79"/>
      <c r="C20" s="80"/>
      <c r="D20" s="16"/>
      <c r="E20" s="17"/>
      <c r="F20" s="12" t="s">
        <v>34</v>
      </c>
      <c r="G20" s="13">
        <v>10000</v>
      </c>
      <c r="H20" s="29"/>
      <c r="I20" s="38">
        <f t="shared" si="4"/>
        <v>45316</v>
      </c>
      <c r="J20" s="103">
        <f t="shared" si="5"/>
        <v>0</v>
      </c>
      <c r="K20" s="103">
        <f t="shared" si="6"/>
        <v>540000</v>
      </c>
      <c r="L20" s="104">
        <f t="shared" si="7"/>
        <v>500000</v>
      </c>
      <c r="M20" s="104">
        <f t="shared" si="7"/>
        <v>50000</v>
      </c>
      <c r="N20" s="104">
        <f t="shared" si="7"/>
        <v>-10000</v>
      </c>
      <c r="O20" s="29"/>
    </row>
    <row r="21" spans="1:15" x14ac:dyDescent="0.2">
      <c r="A21" s="29"/>
      <c r="B21" s="30"/>
      <c r="C21" s="31"/>
      <c r="D21" s="29"/>
      <c r="E21" s="32"/>
      <c r="F21" s="29"/>
      <c r="G21" s="32"/>
      <c r="H21" s="29"/>
      <c r="I21" s="29"/>
      <c r="J21" s="32"/>
      <c r="K21" s="32"/>
      <c r="L21" s="32"/>
      <c r="M21" s="29"/>
      <c r="N21" s="29"/>
      <c r="O21" s="29"/>
    </row>
  </sheetData>
  <mergeCells count="18">
    <mergeCell ref="B8:B10"/>
    <mergeCell ref="C8:C10"/>
    <mergeCell ref="B17:B18"/>
    <mergeCell ref="C17:C18"/>
    <mergeCell ref="B19:B20"/>
    <mergeCell ref="C19:C20"/>
    <mergeCell ref="C11:C13"/>
    <mergeCell ref="B11:B13"/>
    <mergeCell ref="B14:B16"/>
    <mergeCell ref="C14:C16"/>
    <mergeCell ref="I6:I7"/>
    <mergeCell ref="I5:N5"/>
    <mergeCell ref="C2:G3"/>
    <mergeCell ref="B5:G5"/>
    <mergeCell ref="B6:B7"/>
    <mergeCell ref="C6:C7"/>
    <mergeCell ref="D6:E6"/>
    <mergeCell ref="F6:G6"/>
  </mergeCells>
  <pageMargins left="0.7" right="0.7" top="0.75" bottom="0.75" header="0.3" footer="0.3"/>
  <pageSetup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N13"/>
  <sheetViews>
    <sheetView zoomScaleNormal="100" workbookViewId="0">
      <selection activeCell="L12" sqref="L12:M12"/>
    </sheetView>
  </sheetViews>
  <sheetFormatPr defaultRowHeight="12.75" x14ac:dyDescent="0.2"/>
  <cols>
    <col min="1" max="1" width="1.42578125" style="1" customWidth="1"/>
    <col min="2" max="2" width="12" style="3" bestFit="1" customWidth="1"/>
    <col min="3" max="3" width="22.85546875" style="23" bestFit="1" customWidth="1"/>
    <col min="4" max="4" width="11" style="1" bestFit="1" customWidth="1"/>
    <col min="5" max="5" width="13.28515625" style="2" bestFit="1" customWidth="1"/>
    <col min="6" max="6" width="11" style="1" bestFit="1" customWidth="1"/>
    <col min="7" max="7" width="13.28515625" style="2" bestFit="1" customWidth="1"/>
    <col min="8" max="8" width="1.42578125" style="1" customWidth="1"/>
    <col min="9" max="9" width="12" style="1" bestFit="1" customWidth="1"/>
    <col min="10" max="12" width="13.28515625" style="2" bestFit="1" customWidth="1"/>
    <col min="13" max="13" width="11.85546875" style="1" bestFit="1" customWidth="1"/>
    <col min="14" max="16384" width="9.140625" style="1"/>
  </cols>
  <sheetData>
    <row r="1" spans="1:14" ht="7.5" customHeight="1" thickBot="1" x14ac:dyDescent="0.25">
      <c r="A1" s="29"/>
      <c r="B1" s="30"/>
      <c r="C1" s="31"/>
      <c r="D1" s="29"/>
      <c r="E1" s="32"/>
      <c r="F1" s="29"/>
      <c r="G1" s="32"/>
      <c r="H1" s="29"/>
      <c r="I1" s="29"/>
      <c r="J1" s="32"/>
      <c r="K1" s="32"/>
      <c r="L1" s="32"/>
      <c r="M1" s="29"/>
      <c r="N1" s="29"/>
    </row>
    <row r="2" spans="1:14" ht="13.5" thickBot="1" x14ac:dyDescent="0.25">
      <c r="A2" s="29"/>
      <c r="B2" s="28" t="s">
        <v>25</v>
      </c>
      <c r="C2" s="56" t="s">
        <v>36</v>
      </c>
      <c r="D2" s="57"/>
      <c r="E2" s="57"/>
      <c r="F2" s="57"/>
      <c r="G2" s="58"/>
      <c r="H2" s="29"/>
      <c r="I2" s="29"/>
      <c r="J2" s="32"/>
      <c r="K2" s="32"/>
      <c r="L2" s="32"/>
      <c r="M2" s="29"/>
      <c r="N2" s="29"/>
    </row>
    <row r="3" spans="1:14" ht="30" customHeight="1" thickBot="1" x14ac:dyDescent="0.25">
      <c r="A3" s="29"/>
      <c r="B3" s="30"/>
      <c r="C3" s="59"/>
      <c r="D3" s="60"/>
      <c r="E3" s="60"/>
      <c r="F3" s="60"/>
      <c r="G3" s="61"/>
      <c r="H3" s="29"/>
      <c r="I3" s="29"/>
      <c r="J3" s="29"/>
      <c r="K3" s="32"/>
      <c r="L3" s="32"/>
      <c r="M3" s="29"/>
      <c r="N3" s="29"/>
    </row>
    <row r="4" spans="1:14" ht="7.5" customHeight="1" thickBot="1" x14ac:dyDescent="0.25">
      <c r="A4" s="29"/>
      <c r="B4" s="30"/>
      <c r="C4" s="31"/>
      <c r="D4" s="29"/>
      <c r="E4" s="32"/>
      <c r="F4" s="29"/>
      <c r="G4" s="32"/>
      <c r="H4" s="29"/>
      <c r="I4" s="29"/>
      <c r="J4" s="32"/>
      <c r="K4" s="32"/>
      <c r="L4" s="32"/>
      <c r="M4" s="29"/>
      <c r="N4" s="29"/>
    </row>
    <row r="5" spans="1:14" s="18" customFormat="1" ht="21" thickBot="1" x14ac:dyDescent="0.35">
      <c r="A5" s="33"/>
      <c r="B5" s="62" t="s">
        <v>13</v>
      </c>
      <c r="C5" s="63"/>
      <c r="D5" s="63"/>
      <c r="E5" s="63"/>
      <c r="F5" s="63"/>
      <c r="G5" s="64"/>
      <c r="H5" s="33"/>
      <c r="I5" s="65" t="s">
        <v>12</v>
      </c>
      <c r="J5" s="66"/>
      <c r="K5" s="66"/>
      <c r="L5" s="66"/>
      <c r="M5" s="67"/>
      <c r="N5" s="33"/>
    </row>
    <row r="6" spans="1:14" s="4" customFormat="1" x14ac:dyDescent="0.25">
      <c r="A6" s="34"/>
      <c r="B6" s="68" t="s">
        <v>6</v>
      </c>
      <c r="C6" s="70" t="s">
        <v>7</v>
      </c>
      <c r="D6" s="72" t="s">
        <v>10</v>
      </c>
      <c r="E6" s="73"/>
      <c r="F6" s="72" t="s">
        <v>11</v>
      </c>
      <c r="G6" s="73"/>
      <c r="H6" s="34"/>
      <c r="I6" s="74" t="s">
        <v>6</v>
      </c>
      <c r="J6" s="35" t="s">
        <v>4</v>
      </c>
      <c r="K6" s="36" t="s">
        <v>4</v>
      </c>
      <c r="L6" s="36" t="s">
        <v>5</v>
      </c>
      <c r="M6" s="37" t="s">
        <v>5</v>
      </c>
      <c r="N6" s="34"/>
    </row>
    <row r="7" spans="1:14" s="4" customFormat="1" ht="13.5" thickBot="1" x14ac:dyDescent="0.3">
      <c r="A7" s="34"/>
      <c r="B7" s="69"/>
      <c r="C7" s="71"/>
      <c r="D7" s="43" t="s">
        <v>8</v>
      </c>
      <c r="E7" s="24" t="s">
        <v>9</v>
      </c>
      <c r="F7" s="43" t="s">
        <v>8</v>
      </c>
      <c r="G7" s="24" t="s">
        <v>9</v>
      </c>
      <c r="H7" s="34"/>
      <c r="I7" s="69"/>
      <c r="J7" s="39" t="s">
        <v>34</v>
      </c>
      <c r="K7" s="40" t="s">
        <v>18</v>
      </c>
      <c r="L7" s="40" t="s">
        <v>32</v>
      </c>
      <c r="M7" s="41" t="s">
        <v>37</v>
      </c>
      <c r="N7" s="34"/>
    </row>
    <row r="8" spans="1:14" x14ac:dyDescent="0.2">
      <c r="A8" s="29"/>
      <c r="B8" s="87">
        <v>44928</v>
      </c>
      <c r="C8" s="90" t="s">
        <v>33</v>
      </c>
      <c r="D8" s="44" t="s">
        <v>34</v>
      </c>
      <c r="E8" s="45">
        <v>1100000</v>
      </c>
      <c r="F8" s="46"/>
      <c r="G8" s="47"/>
      <c r="H8" s="29"/>
      <c r="I8" s="38">
        <f>IF(OR(NOT(EXACT($E8, "")), NOT(EXACT($G8, ""))), IF(EXACT($B8, ""), I7, $B8), "")</f>
        <v>44928</v>
      </c>
      <c r="J8" s="42">
        <f>IF(OR(NOT(EXACT($E8, "")), NOT(EXACT($G8, ""))), (IF(ISNUMBER(J7), J7, 0) + IF(EXACT(J$7, $D8), ((IF(EXACT(J$6, "ACTIVA"), 1, -1)) * $E8), IF(EXACT(J$7, $F8), ((IF(EXACT(J$6, "ACTIVA"), 1, -1)) * -$G8), 0))), "")</f>
        <v>1100000</v>
      </c>
      <c r="K8" s="42">
        <f>IF(OR(NOT(EXACT($E8, "")), NOT(EXACT($G8, ""))), (IF(ISNUMBER(K7), K7, 0) + IF(EXACT(K$7, $D8), ((IF(EXACT(K$6, "ACTIVA"), 1, -1)) * $E8), IF(EXACT(K$7, $F8), ((IF(EXACT(K$6, "ACTIVA"), 1, -1)) * -$G8), 0))), "")</f>
        <v>0</v>
      </c>
      <c r="L8" s="42">
        <f>IF(OR(NOT(EXACT($E8, "")), NOT(EXACT($G8, ""))), (IF(ISNUMBER(L7), L7, 0) + IF(EXACT(L$7, $D8), ((IF(EXACT(L$6, "ACTIVA"), 1, -1)) * $E8), IF(EXACT(L$7, $F8), ((IF(EXACT(L$6, "ACTIVA"), 1, -1)) * -$G8), 0))), "")</f>
        <v>0</v>
      </c>
      <c r="M8" s="42">
        <f>IF(OR(NOT(EXACT($E8, "")), NOT(EXACT($G8, ""))), (IF(ISNUMBER(M7), M7, 0) + IF(EXACT(M$7, $D8), ((IF(EXACT(M$6, "ACTIVA"), 1, -1)) * $E8), IF(EXACT(M$7, $F8), ((IF(EXACT(M$6, "ACTIVA"), 1, -1)) * -$G8), 0))), "")</f>
        <v>0</v>
      </c>
      <c r="N8" s="29"/>
    </row>
    <row r="9" spans="1:14" x14ac:dyDescent="0.2">
      <c r="A9" s="29"/>
      <c r="B9" s="88"/>
      <c r="C9" s="91"/>
      <c r="D9" s="21"/>
      <c r="E9" s="22"/>
      <c r="F9" s="19" t="s">
        <v>32</v>
      </c>
      <c r="G9" s="20">
        <v>1000000</v>
      </c>
      <c r="H9" s="29"/>
      <c r="I9" s="38">
        <f t="shared" ref="I9:I12" si="0">IF(OR(NOT(EXACT($E9, "")), NOT(EXACT($G9, ""))), IF(EXACT($B9, ""), I8, $B9), "")</f>
        <v>44928</v>
      </c>
      <c r="J9" s="42">
        <f t="shared" ref="J9:J12" si="1">IF(OR(NOT(EXACT($E9, "")), NOT(EXACT($G9, ""))), (IF(ISNUMBER(J8), J8, 0) + IF(EXACT(J$7, $D9), ((IF(EXACT(J$6, "ACTIVA"), 1, -1)) * $E9), IF(EXACT(J$7, $F9), ((IF(EXACT(J$6, "ACTIVA"), 1, -1)) * -$G9), 0))), "")</f>
        <v>1100000</v>
      </c>
      <c r="K9" s="42">
        <f t="shared" ref="K9:K12" si="2">IF(OR(NOT(EXACT($E9, "")), NOT(EXACT($G9, ""))), (IF(ISNUMBER(K8), K8, 0) + IF(EXACT(K$7, $D9), ((IF(EXACT(K$6, "ACTIVA"), 1, -1)) * $E9), IF(EXACT(K$7, $F9), ((IF(EXACT(K$6, "ACTIVA"), 1, -1)) * -$G9), 0))), "")</f>
        <v>0</v>
      </c>
      <c r="L9" s="42">
        <f t="shared" ref="L9:L12" si="3">IF(OR(NOT(EXACT($E9, "")), NOT(EXACT($G9, ""))), (IF(ISNUMBER(L8), L8, 0) + IF(EXACT(L$7, $D9), ((IF(EXACT(L$6, "ACTIVA"), 1, -1)) * $E9), IF(EXACT(L$7, $F9), ((IF(EXACT(L$6, "ACTIVA"), 1, -1)) * -$G9), 0))), "")</f>
        <v>1000000</v>
      </c>
      <c r="M9" s="42">
        <f t="shared" ref="M9:M12" si="4">IF(OR(NOT(EXACT($E9, "")), NOT(EXACT($G9, ""))), (IF(ISNUMBER(M8), M8, 0) + IF(EXACT(M$7, $D9), ((IF(EXACT(M$6, "ACTIVA"), 1, -1)) * $E9), IF(EXACT(M$7, $F9), ((IF(EXACT(M$6, "ACTIVA"), 1, -1)) * -$G9), 0))), "")</f>
        <v>0</v>
      </c>
      <c r="N9" s="29"/>
    </row>
    <row r="10" spans="1:14" x14ac:dyDescent="0.2">
      <c r="A10" s="29"/>
      <c r="B10" s="89"/>
      <c r="C10" s="92"/>
      <c r="D10" s="16"/>
      <c r="E10" s="17"/>
      <c r="F10" s="12" t="s">
        <v>37</v>
      </c>
      <c r="G10" s="13">
        <v>100000</v>
      </c>
      <c r="H10" s="29"/>
      <c r="I10" s="38">
        <f t="shared" si="0"/>
        <v>44928</v>
      </c>
      <c r="J10" s="42">
        <f t="shared" si="1"/>
        <v>1100000</v>
      </c>
      <c r="K10" s="42">
        <f t="shared" si="2"/>
        <v>0</v>
      </c>
      <c r="L10" s="42">
        <f t="shared" si="3"/>
        <v>1000000</v>
      </c>
      <c r="M10" s="42">
        <f t="shared" si="4"/>
        <v>100000</v>
      </c>
      <c r="N10" s="29"/>
    </row>
    <row r="11" spans="1:14" x14ac:dyDescent="0.2">
      <c r="A11" s="29"/>
      <c r="B11" s="76">
        <v>44940</v>
      </c>
      <c r="C11" s="78" t="s">
        <v>35</v>
      </c>
      <c r="D11" s="10" t="s">
        <v>18</v>
      </c>
      <c r="E11" s="11">
        <v>1100000</v>
      </c>
      <c r="F11" s="14"/>
      <c r="G11" s="15"/>
      <c r="H11" s="29"/>
      <c r="I11" s="38">
        <f t="shared" si="0"/>
        <v>44940</v>
      </c>
      <c r="J11" s="42">
        <f t="shared" si="1"/>
        <v>1100000</v>
      </c>
      <c r="K11" s="42">
        <f t="shared" si="2"/>
        <v>1100000</v>
      </c>
      <c r="L11" s="42">
        <f t="shared" si="3"/>
        <v>1000000</v>
      </c>
      <c r="M11" s="42">
        <f t="shared" si="4"/>
        <v>100000</v>
      </c>
      <c r="N11" s="29"/>
    </row>
    <row r="12" spans="1:14" x14ac:dyDescent="0.2">
      <c r="A12" s="29"/>
      <c r="B12" s="79"/>
      <c r="C12" s="80"/>
      <c r="D12" s="16"/>
      <c r="E12" s="17"/>
      <c r="F12" s="12" t="s">
        <v>34</v>
      </c>
      <c r="G12" s="13">
        <v>1100000</v>
      </c>
      <c r="H12" s="29"/>
      <c r="I12" s="38">
        <f t="shared" si="0"/>
        <v>44940</v>
      </c>
      <c r="J12" s="103">
        <f t="shared" si="1"/>
        <v>0</v>
      </c>
      <c r="K12" s="103">
        <f t="shared" si="2"/>
        <v>1100000</v>
      </c>
      <c r="L12" s="104">
        <f t="shared" si="3"/>
        <v>1000000</v>
      </c>
      <c r="M12" s="104">
        <f t="shared" si="4"/>
        <v>100000</v>
      </c>
      <c r="N12" s="29"/>
    </row>
    <row r="13" spans="1:14" x14ac:dyDescent="0.2">
      <c r="A13" s="29"/>
      <c r="B13" s="30"/>
      <c r="C13" s="31"/>
      <c r="D13" s="29"/>
      <c r="E13" s="32"/>
      <c r="F13" s="29"/>
      <c r="G13" s="32"/>
      <c r="H13" s="29"/>
      <c r="I13" s="29"/>
      <c r="J13" s="32"/>
      <c r="K13" s="32"/>
      <c r="L13" s="32"/>
      <c r="M13" s="29"/>
      <c r="N13" s="29"/>
    </row>
  </sheetData>
  <mergeCells count="12">
    <mergeCell ref="B11:B12"/>
    <mergeCell ref="C11:C12"/>
    <mergeCell ref="C8:C10"/>
    <mergeCell ref="B8:B10"/>
    <mergeCell ref="C2:G3"/>
    <mergeCell ref="B5:G5"/>
    <mergeCell ref="I5:M5"/>
    <mergeCell ref="B6:B7"/>
    <mergeCell ref="C6:C7"/>
    <mergeCell ref="D6:E6"/>
    <mergeCell ref="F6:G6"/>
    <mergeCell ref="I6:I7"/>
  </mergeCells>
  <pageMargins left="0.7" right="0.7" top="0.75" bottom="0.75" header="0.3" footer="0.3"/>
  <pageSetup orientation="portrait" horizontalDpi="30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12"/>
  <sheetViews>
    <sheetView workbookViewId="0">
      <selection activeCell="L11" sqref="L11:M11"/>
    </sheetView>
  </sheetViews>
  <sheetFormatPr defaultRowHeight="12.75" x14ac:dyDescent="0.2"/>
  <cols>
    <col min="1" max="1" width="1.42578125" style="1" customWidth="1"/>
    <col min="2" max="2" width="12" style="3" bestFit="1" customWidth="1"/>
    <col min="3" max="3" width="22.85546875" style="23" bestFit="1" customWidth="1"/>
    <col min="4" max="4" width="16.42578125" style="1" bestFit="1" customWidth="1"/>
    <col min="5" max="5" width="13.28515625" style="2" bestFit="1" customWidth="1"/>
    <col min="6" max="6" width="16.42578125" style="1" bestFit="1" customWidth="1"/>
    <col min="7" max="7" width="13.28515625" style="2" bestFit="1" customWidth="1"/>
    <col min="8" max="8" width="1.42578125" style="1" customWidth="1"/>
    <col min="9" max="9" width="15.42578125" style="1" customWidth="1"/>
    <col min="10" max="11" width="13.85546875" style="2" bestFit="1" customWidth="1"/>
    <col min="12" max="12" width="14.5703125" style="2" customWidth="1"/>
    <col min="13" max="13" width="13.85546875" style="1" bestFit="1" customWidth="1"/>
    <col min="14" max="16384" width="9.140625" style="1"/>
  </cols>
  <sheetData>
    <row r="1" spans="1:14" ht="7.5" customHeight="1" thickBot="1" x14ac:dyDescent="0.25">
      <c r="A1" s="29"/>
      <c r="B1" s="30"/>
      <c r="C1" s="31"/>
      <c r="D1" s="29"/>
      <c r="E1" s="32"/>
      <c r="F1" s="29"/>
      <c r="G1" s="32"/>
      <c r="H1" s="29"/>
      <c r="I1" s="29"/>
      <c r="J1" s="32"/>
      <c r="K1" s="32"/>
      <c r="L1" s="32"/>
      <c r="M1" s="29"/>
      <c r="N1" s="29"/>
    </row>
    <row r="2" spans="1:14" ht="13.5" thickBot="1" x14ac:dyDescent="0.25">
      <c r="A2" s="29"/>
      <c r="B2" s="28" t="s">
        <v>25</v>
      </c>
      <c r="C2" s="56" t="s">
        <v>27</v>
      </c>
      <c r="D2" s="57"/>
      <c r="E2" s="57"/>
      <c r="F2" s="57"/>
      <c r="G2" s="58"/>
      <c r="H2" s="29"/>
      <c r="I2" s="29"/>
      <c r="J2" s="32"/>
      <c r="K2" s="32"/>
      <c r="L2" s="32"/>
      <c r="M2" s="29"/>
      <c r="N2" s="29"/>
    </row>
    <row r="3" spans="1:14" ht="30" customHeight="1" thickBot="1" x14ac:dyDescent="0.25">
      <c r="A3" s="29"/>
      <c r="B3" s="30"/>
      <c r="C3" s="59"/>
      <c r="D3" s="60"/>
      <c r="E3" s="60"/>
      <c r="F3" s="60"/>
      <c r="G3" s="61"/>
      <c r="H3" s="29"/>
      <c r="I3" s="29"/>
      <c r="J3" s="32"/>
      <c r="K3" s="32"/>
      <c r="L3" s="32"/>
      <c r="M3" s="29"/>
      <c r="N3" s="29"/>
    </row>
    <row r="4" spans="1:14" ht="7.5" customHeight="1" thickBot="1" x14ac:dyDescent="0.25">
      <c r="A4" s="29"/>
      <c r="B4" s="30"/>
      <c r="C4" s="31"/>
      <c r="D4" s="29"/>
      <c r="E4" s="32"/>
      <c r="F4" s="29"/>
      <c r="G4" s="32"/>
      <c r="H4" s="29"/>
      <c r="I4" s="29"/>
      <c r="J4" s="32"/>
      <c r="K4" s="32"/>
      <c r="L4" s="32"/>
      <c r="M4" s="29"/>
      <c r="N4" s="29"/>
    </row>
    <row r="5" spans="1:14" s="18" customFormat="1" ht="21" thickBot="1" x14ac:dyDescent="0.35">
      <c r="A5" s="33"/>
      <c r="B5" s="62" t="s">
        <v>13</v>
      </c>
      <c r="C5" s="63"/>
      <c r="D5" s="63"/>
      <c r="E5" s="63"/>
      <c r="F5" s="63"/>
      <c r="G5" s="64"/>
      <c r="H5" s="33"/>
      <c r="I5" s="65" t="s">
        <v>12</v>
      </c>
      <c r="J5" s="66"/>
      <c r="K5" s="66"/>
      <c r="L5" s="66"/>
      <c r="M5" s="67"/>
      <c r="N5" s="33"/>
    </row>
    <row r="6" spans="1:14" s="4" customFormat="1" x14ac:dyDescent="0.25">
      <c r="A6" s="34"/>
      <c r="B6" s="68" t="s">
        <v>6</v>
      </c>
      <c r="C6" s="70" t="s">
        <v>7</v>
      </c>
      <c r="D6" s="72" t="s">
        <v>10</v>
      </c>
      <c r="E6" s="73"/>
      <c r="F6" s="72" t="s">
        <v>11</v>
      </c>
      <c r="G6" s="73"/>
      <c r="H6" s="34"/>
      <c r="I6" s="74" t="s">
        <v>6</v>
      </c>
      <c r="J6" s="35" t="s">
        <v>4</v>
      </c>
      <c r="K6" s="36" t="s">
        <v>4</v>
      </c>
      <c r="L6" s="36" t="s">
        <v>5</v>
      </c>
      <c r="M6" s="37" t="s">
        <v>5</v>
      </c>
      <c r="N6" s="34"/>
    </row>
    <row r="7" spans="1:14" s="4" customFormat="1" ht="26.25" thickBot="1" x14ac:dyDescent="0.3">
      <c r="A7" s="34"/>
      <c r="B7" s="69"/>
      <c r="C7" s="71"/>
      <c r="D7" s="43" t="s">
        <v>8</v>
      </c>
      <c r="E7" s="24" t="s">
        <v>9</v>
      </c>
      <c r="F7" s="43" t="s">
        <v>8</v>
      </c>
      <c r="G7" s="24" t="s">
        <v>9</v>
      </c>
      <c r="H7" s="34"/>
      <c r="I7" s="69"/>
      <c r="J7" s="39" t="s">
        <v>18</v>
      </c>
      <c r="K7" s="40" t="s">
        <v>22</v>
      </c>
      <c r="L7" s="40" t="s">
        <v>21</v>
      </c>
      <c r="M7" s="41" t="s">
        <v>20</v>
      </c>
      <c r="N7" s="34"/>
    </row>
    <row r="8" spans="1:14" x14ac:dyDescent="0.2">
      <c r="A8" s="29"/>
      <c r="B8" s="75">
        <v>44941</v>
      </c>
      <c r="C8" s="77" t="s">
        <v>19</v>
      </c>
      <c r="D8" s="19" t="s">
        <v>20</v>
      </c>
      <c r="E8" s="20">
        <v>1500000</v>
      </c>
      <c r="F8" s="21"/>
      <c r="G8" s="22"/>
      <c r="H8" s="29"/>
      <c r="I8" s="38">
        <f>IF(OR(NOT(EXACT($E8, "")), NOT(EXACT($G8, ""))), IF(EXACT($B8, ""), I7, $B8), "")</f>
        <v>44941</v>
      </c>
      <c r="J8" s="42">
        <f>IF(OR(NOT(EXACT($E8, "")), NOT(EXACT($G8, ""))), (IF(ISNUMBER(J7), J7, 0) + IF(EXACT(J$7, $D8), ((IF(EXACT(J$6, "ACTIVA"), 1, -1)) * $E8), IF(EXACT(J$7, $F8), ((IF(EXACT(J$6, "ACTIVA"), 1, -1)) * -$G8), 0))), "")</f>
        <v>0</v>
      </c>
      <c r="K8" s="42">
        <f t="shared" ref="K8:M8" si="0">IF(OR(NOT(EXACT($E8, "")), NOT(EXACT($G8, ""))), (IF(ISNUMBER(K7), K7, 0) + IF(EXACT(K$7, $D8), ((IF(EXACT(K$6, "ACTIVA"), 1, -1)) * $E8), IF(EXACT(K$7, $F8), ((IF(EXACT(K$6, "ACTIVA"), 1, -1)) * -$G8), 0))), "")</f>
        <v>0</v>
      </c>
      <c r="L8" s="42">
        <f t="shared" si="0"/>
        <v>0</v>
      </c>
      <c r="M8" s="42">
        <f t="shared" si="0"/>
        <v>-1500000</v>
      </c>
      <c r="N8" s="29"/>
    </row>
    <row r="9" spans="1:14" x14ac:dyDescent="0.2">
      <c r="A9" s="29"/>
      <c r="B9" s="76"/>
      <c r="C9" s="78"/>
      <c r="D9" s="16"/>
      <c r="E9" s="17"/>
      <c r="F9" s="12" t="s">
        <v>22</v>
      </c>
      <c r="G9" s="13">
        <v>1500000</v>
      </c>
      <c r="H9" s="29"/>
      <c r="I9" s="38">
        <f t="shared" ref="I9:I11" si="1">IF(OR(NOT(EXACT($E9, "")), NOT(EXACT($G9, ""))), IF(EXACT($B9, ""), I8, $B9), "")</f>
        <v>44941</v>
      </c>
      <c r="J9" s="42">
        <f t="shared" ref="J9:J11" si="2">IF(OR(NOT(EXACT($E9, "")), NOT(EXACT($G9, ""))), (IF(ISNUMBER(J8), J8, 0) + IF(EXACT(J$7, $D9), ((IF(EXACT(J$6, "ACTIVA"), 1, -1)) * $E9), IF(EXACT(J$7, $F9), ((IF(EXACT(J$6, "ACTIVA"), 1, -1)) * -$G9), 0))), "")</f>
        <v>0</v>
      </c>
      <c r="K9" s="42">
        <f t="shared" ref="K9:K11" si="3">IF(OR(NOT(EXACT($E9, "")), NOT(EXACT($G9, ""))), (IF(ISNUMBER(K8), K8, 0) + IF(EXACT(K$7, $D9), ((IF(EXACT(K$6, "ACTIVA"), 1, -1)) * $E9), IF(EXACT(K$7, $F9), ((IF(EXACT(K$6, "ACTIVA"), 1, -1)) * -$G9), 0))), "")</f>
        <v>-1500000</v>
      </c>
      <c r="L9" s="42">
        <f t="shared" ref="L9:L11" si="4">IF(OR(NOT(EXACT($E9, "")), NOT(EXACT($G9, ""))), (IF(ISNUMBER(L8), L8, 0) + IF(EXACT(L$7, $D9), ((IF(EXACT(L$6, "ACTIVA"), 1, -1)) * $E9), IF(EXACT(L$7, $F9), ((IF(EXACT(L$6, "ACTIVA"), 1, -1)) * -$G9), 0))), "")</f>
        <v>0</v>
      </c>
      <c r="M9" s="42">
        <f t="shared" ref="M9:M11" si="5">IF(OR(NOT(EXACT($E9, "")), NOT(EXACT($G9, ""))), (IF(ISNUMBER(M8), M8, 0) + IF(EXACT(M$7, $D9), ((IF(EXACT(M$6, "ACTIVA"), 1, -1)) * $E9), IF(EXACT(M$7, $F9), ((IF(EXACT(M$6, "ACTIVA"), 1, -1)) * -$G9), 0))), "")</f>
        <v>-1500000</v>
      </c>
      <c r="N9" s="29"/>
    </row>
    <row r="10" spans="1:14" x14ac:dyDescent="0.2">
      <c r="A10" s="29"/>
      <c r="B10" s="76">
        <v>44943</v>
      </c>
      <c r="C10" s="78" t="s">
        <v>24</v>
      </c>
      <c r="D10" s="12" t="s">
        <v>22</v>
      </c>
      <c r="E10" s="11">
        <v>1500000</v>
      </c>
      <c r="F10" s="14"/>
      <c r="G10" s="15"/>
      <c r="H10" s="29"/>
      <c r="I10" s="38">
        <f t="shared" si="1"/>
        <v>44943</v>
      </c>
      <c r="J10" s="42">
        <f t="shared" si="2"/>
        <v>0</v>
      </c>
      <c r="K10" s="42">
        <f t="shared" si="3"/>
        <v>0</v>
      </c>
      <c r="L10" s="42">
        <f t="shared" si="4"/>
        <v>0</v>
      </c>
      <c r="M10" s="42">
        <f t="shared" si="5"/>
        <v>-1500000</v>
      </c>
      <c r="N10" s="29"/>
    </row>
    <row r="11" spans="1:14" x14ac:dyDescent="0.2">
      <c r="A11" s="29"/>
      <c r="B11" s="76"/>
      <c r="C11" s="78"/>
      <c r="D11" s="16"/>
      <c r="E11" s="17"/>
      <c r="F11" s="12" t="s">
        <v>18</v>
      </c>
      <c r="G11" s="13">
        <v>1500000</v>
      </c>
      <c r="H11" s="29"/>
      <c r="I11" s="38">
        <f t="shared" si="1"/>
        <v>44943</v>
      </c>
      <c r="J11" s="103">
        <f t="shared" si="2"/>
        <v>-1500000</v>
      </c>
      <c r="K11" s="103">
        <f t="shared" si="3"/>
        <v>0</v>
      </c>
      <c r="L11" s="104">
        <f t="shared" si="4"/>
        <v>0</v>
      </c>
      <c r="M11" s="104">
        <f t="shared" si="5"/>
        <v>-1500000</v>
      </c>
      <c r="N11" s="29"/>
    </row>
    <row r="12" spans="1:14" x14ac:dyDescent="0.2">
      <c r="A12" s="29"/>
      <c r="B12" s="30"/>
      <c r="C12" s="31"/>
      <c r="D12" s="29"/>
      <c r="E12" s="32"/>
      <c r="F12" s="29"/>
      <c r="G12" s="32"/>
      <c r="H12" s="29"/>
      <c r="I12" s="29"/>
      <c r="J12" s="32"/>
      <c r="K12" s="32"/>
      <c r="L12" s="32"/>
      <c r="M12" s="29"/>
      <c r="N12" s="29"/>
    </row>
  </sheetData>
  <mergeCells count="12">
    <mergeCell ref="C2:G3"/>
    <mergeCell ref="I6:I7"/>
    <mergeCell ref="I5:M5"/>
    <mergeCell ref="B6:B7"/>
    <mergeCell ref="C6:C7"/>
    <mergeCell ref="D6:E6"/>
    <mergeCell ref="F6:G6"/>
    <mergeCell ref="B8:B9"/>
    <mergeCell ref="C8:C9"/>
    <mergeCell ref="B10:B11"/>
    <mergeCell ref="C10:C11"/>
    <mergeCell ref="B5:G5"/>
  </mergeCells>
  <pageMargins left="0.7" right="0.7" top="0.75" bottom="0.75" header="0.3" footer="0.3"/>
  <pageSetup orientation="portrait" horizontalDpi="30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15"/>
  <sheetViews>
    <sheetView workbookViewId="0">
      <selection activeCell="C13" sqref="C13:C14"/>
    </sheetView>
  </sheetViews>
  <sheetFormatPr defaultRowHeight="12.75" x14ac:dyDescent="0.2"/>
  <cols>
    <col min="1" max="1" width="1.42578125" style="1" customWidth="1"/>
    <col min="2" max="2" width="12" style="3" bestFit="1" customWidth="1"/>
    <col min="3" max="3" width="22.85546875" style="23" bestFit="1" customWidth="1"/>
    <col min="4" max="4" width="16.42578125" style="1" bestFit="1" customWidth="1"/>
    <col min="5" max="5" width="13.28515625" style="2" bestFit="1" customWidth="1"/>
    <col min="6" max="6" width="16.42578125" style="1" bestFit="1" customWidth="1"/>
    <col min="7" max="7" width="13.28515625" style="2" bestFit="1" customWidth="1"/>
    <col min="8" max="8" width="1.42578125" style="1" customWidth="1"/>
    <col min="9" max="9" width="15.42578125" style="1" customWidth="1"/>
    <col min="10" max="10" width="13.85546875" style="2" bestFit="1" customWidth="1"/>
    <col min="11" max="11" width="13.28515625" style="2" bestFit="1" customWidth="1"/>
    <col min="12" max="12" width="14.5703125" style="2" customWidth="1"/>
    <col min="13" max="13" width="13.85546875" style="1" bestFit="1" customWidth="1"/>
    <col min="14" max="16384" width="9.140625" style="1"/>
  </cols>
  <sheetData>
    <row r="1" spans="1:14" ht="7.5" customHeight="1" thickBot="1" x14ac:dyDescent="0.25">
      <c r="A1" s="29"/>
      <c r="B1" s="30"/>
      <c r="C1" s="31"/>
      <c r="D1" s="29"/>
      <c r="E1" s="32"/>
      <c r="F1" s="29"/>
      <c r="G1" s="32"/>
      <c r="H1" s="29"/>
      <c r="I1" s="29"/>
      <c r="J1" s="32"/>
      <c r="K1" s="32"/>
      <c r="L1" s="32"/>
      <c r="M1" s="29"/>
      <c r="N1" s="29"/>
    </row>
    <row r="2" spans="1:14" ht="13.5" thickBot="1" x14ac:dyDescent="0.25">
      <c r="A2" s="29"/>
      <c r="B2" s="28" t="s">
        <v>25</v>
      </c>
      <c r="C2" s="56" t="s">
        <v>26</v>
      </c>
      <c r="D2" s="57"/>
      <c r="E2" s="57"/>
      <c r="F2" s="57"/>
      <c r="G2" s="58"/>
      <c r="H2" s="29"/>
      <c r="I2" s="29"/>
      <c r="J2" s="32"/>
      <c r="K2" s="32"/>
      <c r="L2" s="32"/>
      <c r="M2" s="29"/>
      <c r="N2" s="29"/>
    </row>
    <row r="3" spans="1:14" ht="30" customHeight="1" thickBot="1" x14ac:dyDescent="0.25">
      <c r="A3" s="29"/>
      <c r="B3" s="30"/>
      <c r="C3" s="59"/>
      <c r="D3" s="60"/>
      <c r="E3" s="60"/>
      <c r="F3" s="60"/>
      <c r="G3" s="61"/>
      <c r="H3" s="29"/>
      <c r="I3" s="29"/>
      <c r="J3" s="32"/>
      <c r="K3" s="32"/>
      <c r="L3" s="32"/>
      <c r="M3" s="29"/>
      <c r="N3" s="29"/>
    </row>
    <row r="4" spans="1:14" ht="7.5" customHeight="1" thickBot="1" x14ac:dyDescent="0.25">
      <c r="A4" s="29"/>
      <c r="B4" s="30"/>
      <c r="C4" s="31"/>
      <c r="D4" s="29"/>
      <c r="E4" s="32"/>
      <c r="F4" s="29"/>
      <c r="G4" s="32"/>
      <c r="H4" s="29"/>
      <c r="I4" s="29"/>
      <c r="J4" s="32"/>
      <c r="K4" s="32"/>
      <c r="L4" s="32"/>
      <c r="M4" s="29"/>
      <c r="N4" s="29"/>
    </row>
    <row r="5" spans="1:14" s="18" customFormat="1" ht="21" thickBot="1" x14ac:dyDescent="0.35">
      <c r="A5" s="33"/>
      <c r="B5" s="62" t="s">
        <v>13</v>
      </c>
      <c r="C5" s="63"/>
      <c r="D5" s="63"/>
      <c r="E5" s="63"/>
      <c r="F5" s="63"/>
      <c r="G5" s="64"/>
      <c r="H5" s="33"/>
      <c r="I5" s="65" t="s">
        <v>12</v>
      </c>
      <c r="J5" s="66"/>
      <c r="K5" s="66"/>
      <c r="L5" s="66"/>
      <c r="M5" s="67"/>
      <c r="N5" s="33"/>
    </row>
    <row r="6" spans="1:14" s="4" customFormat="1" x14ac:dyDescent="0.25">
      <c r="A6" s="34"/>
      <c r="B6" s="68" t="s">
        <v>6</v>
      </c>
      <c r="C6" s="70" t="s">
        <v>7</v>
      </c>
      <c r="D6" s="72" t="s">
        <v>10</v>
      </c>
      <c r="E6" s="73"/>
      <c r="F6" s="72" t="s">
        <v>11</v>
      </c>
      <c r="G6" s="73"/>
      <c r="H6" s="34"/>
      <c r="I6" s="74" t="s">
        <v>6</v>
      </c>
      <c r="J6" s="35" t="s">
        <v>4</v>
      </c>
      <c r="K6" s="36" t="s">
        <v>4</v>
      </c>
      <c r="L6" s="36" t="s">
        <v>5</v>
      </c>
      <c r="M6" s="37" t="s">
        <v>5</v>
      </c>
      <c r="N6" s="34"/>
    </row>
    <row r="7" spans="1:14" s="4" customFormat="1" ht="26.25" thickBot="1" x14ac:dyDescent="0.3">
      <c r="A7" s="34"/>
      <c r="B7" s="69"/>
      <c r="C7" s="71"/>
      <c r="D7" s="43" t="s">
        <v>8</v>
      </c>
      <c r="E7" s="24" t="s">
        <v>9</v>
      </c>
      <c r="F7" s="43" t="s">
        <v>8</v>
      </c>
      <c r="G7" s="24" t="s">
        <v>9</v>
      </c>
      <c r="H7" s="34"/>
      <c r="I7" s="69"/>
      <c r="J7" s="39" t="s">
        <v>18</v>
      </c>
      <c r="K7" s="40" t="s">
        <v>22</v>
      </c>
      <c r="L7" s="40" t="s">
        <v>21</v>
      </c>
      <c r="M7" s="41" t="s">
        <v>20</v>
      </c>
      <c r="N7" s="34"/>
    </row>
    <row r="8" spans="1:14" x14ac:dyDescent="0.2">
      <c r="A8" s="29"/>
      <c r="B8" s="75">
        <v>44928</v>
      </c>
      <c r="C8" s="77" t="s">
        <v>17</v>
      </c>
      <c r="D8" s="19" t="s">
        <v>22</v>
      </c>
      <c r="E8" s="20">
        <v>2000000</v>
      </c>
      <c r="F8" s="21"/>
      <c r="G8" s="22"/>
      <c r="H8" s="29"/>
      <c r="I8" s="38">
        <f>IF(OR(NOT(EXACT($E8, "")), NOT(EXACT($G8, ""))), IF(EXACT($B8, ""), I7, $B8), "")</f>
        <v>44928</v>
      </c>
      <c r="J8" s="42">
        <f>IF(OR(NOT(EXACT($E8, "")), NOT(EXACT($G8, ""))), (IF(ISNUMBER(J7), J7, 0) + IF(EXACT(J$7, $D8), ((IF(EXACT(J$6, "ACTIVA"), 1, -1)) * $E8), IF(EXACT(J$7, $F8), ((IF(EXACT(J$6, "ACTIVA"), 1, -1)) * -$G8), 0))), "")</f>
        <v>0</v>
      </c>
      <c r="K8" s="42">
        <f t="shared" ref="K8:M8" si="0">IF(OR(NOT(EXACT($E8, "")), NOT(EXACT($G8, ""))), (IF(ISNUMBER(K7), K7, 0) + IF(EXACT(K$7, $D8), ((IF(EXACT(K$6, "ACTIVA"), 1, -1)) * $E8), IF(EXACT(K$7, $F8), ((IF(EXACT(K$6, "ACTIVA"), 1, -1)) * -$G8), 0))), "")</f>
        <v>2000000</v>
      </c>
      <c r="L8" s="42">
        <f t="shared" si="0"/>
        <v>0</v>
      </c>
      <c r="M8" s="42">
        <f t="shared" si="0"/>
        <v>0</v>
      </c>
      <c r="N8" s="29"/>
    </row>
    <row r="9" spans="1:14" x14ac:dyDescent="0.2">
      <c r="A9" s="29"/>
      <c r="B9" s="76"/>
      <c r="C9" s="78"/>
      <c r="D9" s="16"/>
      <c r="E9" s="17"/>
      <c r="F9" s="12" t="s">
        <v>18</v>
      </c>
      <c r="G9" s="13">
        <v>2000000</v>
      </c>
      <c r="H9" s="29"/>
      <c r="I9" s="38">
        <f t="shared" ref="I9:I14" si="1">IF(OR(NOT(EXACT($E9, "")), NOT(EXACT($G9, ""))), IF(EXACT($B9, ""), I8, $B9), "")</f>
        <v>44928</v>
      </c>
      <c r="J9" s="42">
        <f t="shared" ref="J9:J14" si="2">IF(OR(NOT(EXACT($E9, "")), NOT(EXACT($G9, ""))), (IF(ISNUMBER(J8), J8, 0) + IF(EXACT(J$7, $D9), ((IF(EXACT(J$6, "ACTIVA"), 1, -1)) * $E9), IF(EXACT(J$7, $F9), ((IF(EXACT(J$6, "ACTIVA"), 1, -1)) * -$G9), 0))), "")</f>
        <v>-2000000</v>
      </c>
      <c r="K9" s="42">
        <f t="shared" ref="K9:K14" si="3">IF(OR(NOT(EXACT($E9, "")), NOT(EXACT($G9, ""))), (IF(ISNUMBER(K8), K8, 0) + IF(EXACT(K$7, $D9), ((IF(EXACT(K$6, "ACTIVA"), 1, -1)) * $E9), IF(EXACT(K$7, $F9), ((IF(EXACT(K$6, "ACTIVA"), 1, -1)) * -$G9), 0))), "")</f>
        <v>2000000</v>
      </c>
      <c r="L9" s="42">
        <f t="shared" ref="L9:L14" si="4">IF(OR(NOT(EXACT($E9, "")), NOT(EXACT($G9, ""))), (IF(ISNUMBER(L8), L8, 0) + IF(EXACT(L$7, $D9), ((IF(EXACT(L$6, "ACTIVA"), 1, -1)) * $E9), IF(EXACT(L$7, $F9), ((IF(EXACT(L$6, "ACTIVA"), 1, -1)) * -$G9), 0))), "")</f>
        <v>0</v>
      </c>
      <c r="M9" s="42">
        <f t="shared" ref="M9:M14" si="5">IF(OR(NOT(EXACT($E9, "")), NOT(EXACT($G9, ""))), (IF(ISNUMBER(M8), M8, 0) + IF(EXACT(M$7, $D9), ((IF(EXACT(M$6, "ACTIVA"), 1, -1)) * $E9), IF(EXACT(M$7, $F9), ((IF(EXACT(M$6, "ACTIVA"), 1, -1)) * -$G9), 0))), "")</f>
        <v>0</v>
      </c>
      <c r="N9" s="29"/>
    </row>
    <row r="10" spans="1:14" x14ac:dyDescent="0.2">
      <c r="A10" s="29"/>
      <c r="B10" s="76">
        <v>44941</v>
      </c>
      <c r="C10" s="78" t="s">
        <v>19</v>
      </c>
      <c r="D10" s="10" t="s">
        <v>20</v>
      </c>
      <c r="E10" s="11">
        <v>1500000</v>
      </c>
      <c r="F10" s="14"/>
      <c r="G10" s="15"/>
      <c r="H10" s="29"/>
      <c r="I10" s="38">
        <f t="shared" si="1"/>
        <v>44941</v>
      </c>
      <c r="J10" s="42">
        <f t="shared" si="2"/>
        <v>-2000000</v>
      </c>
      <c r="K10" s="42">
        <f t="shared" si="3"/>
        <v>2000000</v>
      </c>
      <c r="L10" s="42">
        <f t="shared" si="4"/>
        <v>0</v>
      </c>
      <c r="M10" s="42">
        <f t="shared" si="5"/>
        <v>-1500000</v>
      </c>
      <c r="N10" s="29"/>
    </row>
    <row r="11" spans="1:14" x14ac:dyDescent="0.2">
      <c r="A11" s="29"/>
      <c r="B11" s="76"/>
      <c r="C11" s="78"/>
      <c r="D11" s="19" t="s">
        <v>21</v>
      </c>
      <c r="E11" s="20">
        <v>500000</v>
      </c>
      <c r="F11" s="21"/>
      <c r="G11" s="22"/>
      <c r="H11" s="29"/>
      <c r="I11" s="38">
        <f t="shared" si="1"/>
        <v>44941</v>
      </c>
      <c r="J11" s="42">
        <f t="shared" si="2"/>
        <v>-2000000</v>
      </c>
      <c r="K11" s="42">
        <f t="shared" si="3"/>
        <v>2000000</v>
      </c>
      <c r="L11" s="42">
        <f t="shared" si="4"/>
        <v>-500000</v>
      </c>
      <c r="M11" s="42">
        <f t="shared" si="5"/>
        <v>-1500000</v>
      </c>
      <c r="N11" s="29"/>
    </row>
    <row r="12" spans="1:14" x14ac:dyDescent="0.2">
      <c r="A12" s="29"/>
      <c r="B12" s="79"/>
      <c r="C12" s="80"/>
      <c r="D12" s="16"/>
      <c r="E12" s="17"/>
      <c r="F12" s="12" t="s">
        <v>22</v>
      </c>
      <c r="G12" s="13">
        <v>2000000</v>
      </c>
      <c r="H12" s="29"/>
      <c r="I12" s="38">
        <f t="shared" si="1"/>
        <v>44941</v>
      </c>
      <c r="J12" s="42">
        <f t="shared" si="2"/>
        <v>-2000000</v>
      </c>
      <c r="K12" s="42">
        <f t="shared" si="3"/>
        <v>0</v>
      </c>
      <c r="L12" s="42">
        <f t="shared" si="4"/>
        <v>-500000</v>
      </c>
      <c r="M12" s="42">
        <f t="shared" si="5"/>
        <v>-1500000</v>
      </c>
      <c r="N12" s="29"/>
    </row>
    <row r="13" spans="1:14" x14ac:dyDescent="0.2">
      <c r="A13" s="29"/>
      <c r="B13" s="79">
        <v>44943</v>
      </c>
      <c r="C13" s="80" t="s">
        <v>23</v>
      </c>
      <c r="D13" s="10" t="s">
        <v>18</v>
      </c>
      <c r="E13" s="11">
        <v>500000</v>
      </c>
      <c r="F13" s="14"/>
      <c r="G13" s="15"/>
      <c r="H13" s="29"/>
      <c r="I13" s="38">
        <f t="shared" si="1"/>
        <v>44943</v>
      </c>
      <c r="J13" s="42">
        <f t="shared" si="2"/>
        <v>-1500000</v>
      </c>
      <c r="K13" s="42">
        <f t="shared" si="3"/>
        <v>0</v>
      </c>
      <c r="L13" s="42">
        <f t="shared" si="4"/>
        <v>-500000</v>
      </c>
      <c r="M13" s="42">
        <f t="shared" si="5"/>
        <v>-1500000</v>
      </c>
      <c r="N13" s="29"/>
    </row>
    <row r="14" spans="1:14" x14ac:dyDescent="0.2">
      <c r="A14" s="29"/>
      <c r="B14" s="79"/>
      <c r="C14" s="80"/>
      <c r="D14" s="16"/>
      <c r="E14" s="17"/>
      <c r="F14" s="12" t="s">
        <v>21</v>
      </c>
      <c r="G14" s="13">
        <v>500000</v>
      </c>
      <c r="H14" s="29"/>
      <c r="I14" s="38">
        <f t="shared" si="1"/>
        <v>44943</v>
      </c>
      <c r="J14" s="42">
        <f t="shared" si="2"/>
        <v>-1500000</v>
      </c>
      <c r="K14" s="42">
        <f t="shared" si="3"/>
        <v>0</v>
      </c>
      <c r="L14" s="42">
        <f t="shared" si="4"/>
        <v>0</v>
      </c>
      <c r="M14" s="42">
        <f t="shared" si="5"/>
        <v>-1500000</v>
      </c>
      <c r="N14" s="29"/>
    </row>
    <row r="15" spans="1:14" x14ac:dyDescent="0.2">
      <c r="A15" s="29"/>
      <c r="B15" s="30"/>
      <c r="C15" s="31"/>
      <c r="D15" s="29"/>
      <c r="E15" s="32"/>
      <c r="F15" s="29"/>
      <c r="G15" s="32"/>
      <c r="H15" s="29"/>
      <c r="I15" s="29"/>
      <c r="J15" s="32"/>
      <c r="K15" s="32"/>
      <c r="L15" s="32"/>
      <c r="M15" s="29"/>
      <c r="N15" s="29"/>
    </row>
  </sheetData>
  <mergeCells count="14">
    <mergeCell ref="C2:G3"/>
    <mergeCell ref="I6:I7"/>
    <mergeCell ref="I5:M5"/>
    <mergeCell ref="B5:G5"/>
    <mergeCell ref="B6:B7"/>
    <mergeCell ref="C6:C7"/>
    <mergeCell ref="D6:E6"/>
    <mergeCell ref="F6:G6"/>
    <mergeCell ref="B8:B9"/>
    <mergeCell ref="C8:C9"/>
    <mergeCell ref="B10:B12"/>
    <mergeCell ref="C10:C12"/>
    <mergeCell ref="B13:B14"/>
    <mergeCell ref="C13:C14"/>
  </mergeCells>
  <pageMargins left="0.7" right="0.7" top="0.75" bottom="0.75" header="0.3" footer="0.3"/>
  <pageSetup orientation="portrait" horizontalDpi="30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N17"/>
  <sheetViews>
    <sheetView workbookViewId="0">
      <selection activeCell="I15" sqref="I15"/>
    </sheetView>
  </sheetViews>
  <sheetFormatPr defaultRowHeight="12.75" x14ac:dyDescent="0.2"/>
  <cols>
    <col min="1" max="1" width="1.42578125" style="1" customWidth="1"/>
    <col min="2" max="2" width="12" style="3" bestFit="1" customWidth="1"/>
    <col min="3" max="3" width="22.85546875" style="23" bestFit="1" customWidth="1"/>
    <col min="4" max="4" width="16.42578125" style="1" bestFit="1" customWidth="1"/>
    <col min="5" max="5" width="13.28515625" style="2" bestFit="1" customWidth="1"/>
    <col min="6" max="6" width="16.42578125" style="1" bestFit="1" customWidth="1"/>
    <col min="7" max="7" width="13.28515625" style="2" bestFit="1" customWidth="1"/>
    <col min="8" max="8" width="1.42578125" style="1" customWidth="1"/>
    <col min="9" max="9" width="15.42578125" style="1" customWidth="1"/>
    <col min="10" max="10" width="13.85546875" style="2" bestFit="1" customWidth="1"/>
    <col min="11" max="11" width="13.28515625" style="2" bestFit="1" customWidth="1"/>
    <col min="12" max="12" width="14.5703125" style="2" customWidth="1"/>
    <col min="13" max="13" width="13.85546875" style="1" bestFit="1" customWidth="1"/>
    <col min="14" max="16384" width="9.140625" style="1"/>
  </cols>
  <sheetData>
    <row r="1" spans="1:14" ht="7.5" customHeight="1" thickBot="1" x14ac:dyDescent="0.25">
      <c r="A1" s="29"/>
      <c r="B1" s="30"/>
      <c r="C1" s="31"/>
      <c r="D1" s="29"/>
      <c r="E1" s="32"/>
      <c r="F1" s="29"/>
      <c r="G1" s="32"/>
      <c r="H1" s="29"/>
      <c r="I1" s="29"/>
      <c r="J1" s="32"/>
      <c r="K1" s="32"/>
      <c r="L1" s="32"/>
      <c r="M1" s="29"/>
      <c r="N1" s="29"/>
    </row>
    <row r="2" spans="1:14" ht="13.5" thickBot="1" x14ac:dyDescent="0.25">
      <c r="A2" s="29"/>
      <c r="B2" s="28" t="s">
        <v>25</v>
      </c>
      <c r="C2" s="56"/>
      <c r="D2" s="57"/>
      <c r="E2" s="57"/>
      <c r="F2" s="57"/>
      <c r="G2" s="58"/>
      <c r="H2" s="29"/>
      <c r="I2" s="29"/>
      <c r="J2" s="32"/>
      <c r="K2" s="32"/>
      <c r="L2" s="32"/>
      <c r="M2" s="29"/>
      <c r="N2" s="29"/>
    </row>
    <row r="3" spans="1:14" ht="30" customHeight="1" thickBot="1" x14ac:dyDescent="0.25">
      <c r="A3" s="29"/>
      <c r="B3" s="30"/>
      <c r="C3" s="59"/>
      <c r="D3" s="60"/>
      <c r="E3" s="60"/>
      <c r="F3" s="60"/>
      <c r="G3" s="61"/>
      <c r="H3" s="29"/>
      <c r="I3" s="29">
        <f ca="1">COUNTIF(OFFSET(I6, 2, 0, 20, 1), "&gt;1")</f>
        <v>3</v>
      </c>
      <c r="J3" s="29">
        <f>COUNTIF(J8:J13, "&gt;1")</f>
        <v>2</v>
      </c>
      <c r="K3" s="32">
        <f ca="1">COUNTA(OFFSET(I6, 0, 1, 1, 20))</f>
        <v>4</v>
      </c>
      <c r="L3" s="32"/>
      <c r="M3" s="29"/>
      <c r="N3" s="29"/>
    </row>
    <row r="4" spans="1:14" ht="7.5" customHeight="1" thickBot="1" x14ac:dyDescent="0.25">
      <c r="A4" s="29"/>
      <c r="B4" s="30"/>
      <c r="C4" s="31"/>
      <c r="D4" s="29"/>
      <c r="E4" s="32"/>
      <c r="F4" s="29"/>
      <c r="G4" s="32"/>
      <c r="H4" s="29"/>
      <c r="I4" s="29"/>
      <c r="J4" s="32"/>
      <c r="K4" s="32"/>
      <c r="L4" s="32"/>
      <c r="M4" s="29"/>
      <c r="N4" s="29"/>
    </row>
    <row r="5" spans="1:14" s="18" customFormat="1" ht="21" thickBot="1" x14ac:dyDescent="0.35">
      <c r="A5" s="33"/>
      <c r="B5" s="62" t="s">
        <v>13</v>
      </c>
      <c r="C5" s="63"/>
      <c r="D5" s="63"/>
      <c r="E5" s="63"/>
      <c r="F5" s="63"/>
      <c r="G5" s="64"/>
      <c r="H5" s="33"/>
      <c r="I5" s="65" t="s">
        <v>12</v>
      </c>
      <c r="J5" s="66"/>
      <c r="K5" s="66"/>
      <c r="L5" s="66"/>
      <c r="M5" s="67"/>
      <c r="N5" s="33"/>
    </row>
    <row r="6" spans="1:14" s="4" customFormat="1" x14ac:dyDescent="0.25">
      <c r="A6" s="34"/>
      <c r="B6" s="68" t="s">
        <v>6</v>
      </c>
      <c r="C6" s="70" t="s">
        <v>7</v>
      </c>
      <c r="D6" s="72" t="s">
        <v>10</v>
      </c>
      <c r="E6" s="73"/>
      <c r="F6" s="72" t="s">
        <v>11</v>
      </c>
      <c r="G6" s="73"/>
      <c r="H6" s="34"/>
      <c r="I6" s="74" t="s">
        <v>6</v>
      </c>
      <c r="J6" s="35" t="s">
        <v>4</v>
      </c>
      <c r="K6" s="36" t="s">
        <v>4</v>
      </c>
      <c r="L6" s="36" t="s">
        <v>5</v>
      </c>
      <c r="M6" s="37" t="s">
        <v>5</v>
      </c>
      <c r="N6" s="34"/>
    </row>
    <row r="7" spans="1:14" s="4" customFormat="1" ht="13.5" thickBot="1" x14ac:dyDescent="0.3">
      <c r="A7" s="34"/>
      <c r="B7" s="69"/>
      <c r="C7" s="71"/>
      <c r="D7" s="43" t="s">
        <v>8</v>
      </c>
      <c r="E7" s="24" t="s">
        <v>9</v>
      </c>
      <c r="F7" s="43" t="s">
        <v>8</v>
      </c>
      <c r="G7" s="24" t="s">
        <v>9</v>
      </c>
      <c r="H7" s="34"/>
      <c r="I7" s="69"/>
      <c r="J7" s="39" t="s">
        <v>28</v>
      </c>
      <c r="K7" s="40"/>
      <c r="L7" s="40" t="s">
        <v>29</v>
      </c>
      <c r="M7" s="41" t="s">
        <v>20</v>
      </c>
      <c r="N7" s="34"/>
    </row>
    <row r="8" spans="1:14" x14ac:dyDescent="0.2">
      <c r="A8" s="29"/>
      <c r="B8" s="75">
        <v>44928</v>
      </c>
      <c r="C8" s="77" t="s">
        <v>30</v>
      </c>
      <c r="D8" s="19" t="s">
        <v>28</v>
      </c>
      <c r="E8" s="20">
        <v>2000000</v>
      </c>
      <c r="F8" s="21"/>
      <c r="G8" s="22"/>
      <c r="H8" s="29"/>
      <c r="I8" s="38">
        <f>IF(OR(NOT(EXACT($E8, "")), NOT(EXACT($G8, ""))), IF(EXACT($B8, ""), I7, $B8), "")</f>
        <v>44928</v>
      </c>
      <c r="J8" s="42">
        <f>IF(OR(NOT(EXACT($E8, "")), NOT(EXACT($G8, ""))), (IF(ISNUMBER(J7), J7, 0) + IF(EXACT(J$7, $D8), ((IF(EXACT(J$6, "ACTIVA"), 1, -1)) * $E8), IF(EXACT(J$7, $F8), ((IF(EXACT(J$6, "ACTIVA"), 1, -1)) * -$G8), 0))), "")</f>
        <v>2000000</v>
      </c>
      <c r="K8" s="42">
        <f>IF(OR(NOT(EXACT($E8, "")), NOT(EXACT($G8, ""))), (IF(ISNUMBER(K7), K7, 0) + IF(EXACT(K$7, $D8), ((IF(EXACT(K$6, "ACTIVA"), 1, -1)) * $E8), IF(EXACT(K$7, $F8), ((IF(EXACT(K$6, "ACTIVA"), 1, -1)) * -$G8), 0))), "")</f>
        <v>0</v>
      </c>
      <c r="L8" s="42">
        <f>IF(OR(NOT(EXACT($E8, "")), NOT(EXACT($G8, ""))), (IF(ISNUMBER(L7), L7, 0) + IF(EXACT(L$7, $D8), ((IF(EXACT(L$6, "ACTIVA"), 1, -1)) * $E8), IF(EXACT(L$7, $F8), ((IF(EXACT(L$6, "ACTIVA"), 1, -1)) * -$G8), 0))), "")</f>
        <v>0</v>
      </c>
      <c r="M8" s="42">
        <f>IF(OR(NOT(EXACT($E8, "")), NOT(EXACT($G8, ""))), (IF(ISNUMBER(M7), M7, 0) + IF(EXACT(M$7, $D8), ((IF(EXACT(M$6, "ACTIVA"), 1, -1)) * $E8), IF(EXACT(M$7, $F8), ((IF(EXACT(M$6, "ACTIVA"), 1, -1)) * -$G8), 0))), "")</f>
        <v>0</v>
      </c>
      <c r="N8" s="29"/>
    </row>
    <row r="9" spans="1:14" x14ac:dyDescent="0.2">
      <c r="A9" s="29"/>
      <c r="B9" s="76"/>
      <c r="C9" s="78"/>
      <c r="D9" s="16"/>
      <c r="E9" s="17"/>
      <c r="F9" s="12" t="s">
        <v>29</v>
      </c>
      <c r="G9" s="13">
        <v>2000000</v>
      </c>
      <c r="H9" s="29"/>
      <c r="I9" s="38">
        <f t="shared" ref="I9:I13" si="0">IF(OR(NOT(EXACT($E9, "")), NOT(EXACT($G9, ""))), IF(EXACT($B9, ""), I8, $B9), "")</f>
        <v>44928</v>
      </c>
      <c r="J9" s="42">
        <f t="shared" ref="J9:J13" si="1">IF(OR(NOT(EXACT($E9, "")), NOT(EXACT($G9, ""))), (IF(ISNUMBER(J8), J8, 0) + IF(EXACT(J$7, $D9), ((IF(EXACT(J$6, "ACTIVA"), 1, -1)) * $E9), IF(EXACT(J$7, $F9), ((IF(EXACT(J$6, "ACTIVA"), 1, -1)) * -$G9), 0))), "")</f>
        <v>2000000</v>
      </c>
      <c r="K9" s="42">
        <f t="shared" ref="K9:K13" si="2">IF(OR(NOT(EXACT($E9, "")), NOT(EXACT($G9, ""))), (IF(ISNUMBER(K8), K8, 0) + IF(EXACT(K$7, $D9), ((IF(EXACT(K$6, "ACTIVA"), 1, -1)) * $E9), IF(EXACT(K$7, $F9), ((IF(EXACT(K$6, "ACTIVA"), 1, -1)) * -$G9), 0))), "")</f>
        <v>0</v>
      </c>
      <c r="L9" s="42">
        <f t="shared" ref="L9:L13" si="3">IF(OR(NOT(EXACT($E9, "")), NOT(EXACT($G9, ""))), (IF(ISNUMBER(L8), L8, 0) + IF(EXACT(L$7, $D9), ((IF(EXACT(L$6, "ACTIVA"), 1, -1)) * $E9), IF(EXACT(L$7, $F9), ((IF(EXACT(L$6, "ACTIVA"), 1, -1)) * -$G9), 0))), "")</f>
        <v>2000000</v>
      </c>
      <c r="M9" s="42">
        <f t="shared" ref="M9:M13" si="4">IF(OR(NOT(EXACT($E9, "")), NOT(EXACT($G9, ""))), (IF(ISNUMBER(M8), M8, 0) + IF(EXACT(M$7, $D9), ((IF(EXACT(M$6, "ACTIVA"), 1, -1)) * $E9), IF(EXACT(M$7, $F9), ((IF(EXACT(M$6, "ACTIVA"), 1, -1)) * -$G9), 0))), "")</f>
        <v>0</v>
      </c>
      <c r="N9" s="29"/>
    </row>
    <row r="10" spans="1:14" x14ac:dyDescent="0.2">
      <c r="A10" s="29"/>
      <c r="B10" s="76"/>
      <c r="C10" s="78"/>
      <c r="D10" s="10"/>
      <c r="E10" s="11"/>
      <c r="F10" s="14"/>
      <c r="G10" s="15"/>
      <c r="H10" s="29"/>
      <c r="I10" s="38" t="str">
        <f t="shared" si="0"/>
        <v/>
      </c>
      <c r="J10" s="42" t="str">
        <f t="shared" si="1"/>
        <v/>
      </c>
      <c r="K10" s="42" t="str">
        <f t="shared" si="2"/>
        <v/>
      </c>
      <c r="L10" s="42" t="str">
        <f t="shared" si="3"/>
        <v/>
      </c>
      <c r="M10" s="42" t="str">
        <f t="shared" si="4"/>
        <v/>
      </c>
      <c r="N10" s="29"/>
    </row>
    <row r="11" spans="1:14" x14ac:dyDescent="0.2">
      <c r="A11" s="29"/>
      <c r="B11" s="79"/>
      <c r="C11" s="80"/>
      <c r="D11" s="16"/>
      <c r="E11" s="17"/>
      <c r="F11" s="12"/>
      <c r="G11" s="13"/>
      <c r="H11" s="29"/>
      <c r="I11" s="38" t="str">
        <f t="shared" si="0"/>
        <v/>
      </c>
      <c r="J11" s="42" t="str">
        <f t="shared" si="1"/>
        <v/>
      </c>
      <c r="K11" s="42" t="str">
        <f t="shared" si="2"/>
        <v/>
      </c>
      <c r="L11" s="42" t="str">
        <f t="shared" si="3"/>
        <v/>
      </c>
      <c r="M11" s="42" t="str">
        <f t="shared" si="4"/>
        <v/>
      </c>
      <c r="N11" s="29"/>
    </row>
    <row r="12" spans="1:14" x14ac:dyDescent="0.2">
      <c r="A12" s="29"/>
      <c r="B12" s="79"/>
      <c r="C12" s="80"/>
      <c r="D12" s="10"/>
      <c r="E12" s="11"/>
      <c r="F12" s="14"/>
      <c r="G12" s="15"/>
      <c r="H12" s="29"/>
      <c r="I12" s="38" t="str">
        <f t="shared" si="0"/>
        <v/>
      </c>
      <c r="J12" s="42" t="str">
        <f t="shared" si="1"/>
        <v/>
      </c>
      <c r="K12" s="42" t="str">
        <f t="shared" si="2"/>
        <v/>
      </c>
      <c r="L12" s="42" t="str">
        <f t="shared" si="3"/>
        <v/>
      </c>
      <c r="M12" s="42" t="str">
        <f t="shared" si="4"/>
        <v/>
      </c>
      <c r="N12" s="29"/>
    </row>
    <row r="13" spans="1:14" x14ac:dyDescent="0.2">
      <c r="A13" s="29"/>
      <c r="B13" s="79"/>
      <c r="C13" s="80"/>
      <c r="D13" s="16"/>
      <c r="E13" s="17"/>
      <c r="F13" s="12"/>
      <c r="G13" s="13"/>
      <c r="H13" s="29"/>
      <c r="I13" s="38" t="str">
        <f t="shared" si="0"/>
        <v/>
      </c>
      <c r="J13" s="42" t="str">
        <f t="shared" si="1"/>
        <v/>
      </c>
      <c r="K13" s="42" t="str">
        <f t="shared" si="2"/>
        <v/>
      </c>
      <c r="L13" s="42" t="str">
        <f t="shared" si="3"/>
        <v/>
      </c>
      <c r="M13" s="42" t="str">
        <f t="shared" si="4"/>
        <v/>
      </c>
      <c r="N13" s="29"/>
    </row>
    <row r="14" spans="1:14" x14ac:dyDescent="0.2">
      <c r="A14" s="29"/>
      <c r="B14" s="30"/>
      <c r="C14" s="31"/>
      <c r="D14" s="29"/>
      <c r="E14" s="32"/>
      <c r="F14" s="29"/>
      <c r="G14" s="32"/>
      <c r="H14" s="29"/>
      <c r="I14" s="29"/>
      <c r="J14" s="32"/>
      <c r="K14" s="32"/>
      <c r="L14" s="32"/>
      <c r="M14" s="29"/>
      <c r="N14" s="29"/>
    </row>
    <row r="15" spans="1:14" x14ac:dyDescent="0.2">
      <c r="I15" s="1" t="s">
        <v>31</v>
      </c>
    </row>
    <row r="16" spans="1:14" x14ac:dyDescent="0.2">
      <c r="I16" s="1">
        <f>SUMIF(J6:M6, "=ACTIVA", J9:M9)</f>
        <v>2000000</v>
      </c>
      <c r="J16" s="2">
        <f ca="1">SUM(OFFSET(I6,2,1,1,6))</f>
        <v>2000000</v>
      </c>
    </row>
    <row r="17" spans="9:9" x14ac:dyDescent="0.2">
      <c r="I17" s="1">
        <f>SUMIF(J7:M7, "=PASIVA", J10:M10)</f>
        <v>0</v>
      </c>
    </row>
  </sheetData>
  <mergeCells count="14">
    <mergeCell ref="B8:B9"/>
    <mergeCell ref="C8:C9"/>
    <mergeCell ref="B10:B11"/>
    <mergeCell ref="C10:C11"/>
    <mergeCell ref="B12:B13"/>
    <mergeCell ref="C12:C13"/>
    <mergeCell ref="C2:G3"/>
    <mergeCell ref="B5:G5"/>
    <mergeCell ref="I5:M5"/>
    <mergeCell ref="B6:B7"/>
    <mergeCell ref="C6:C7"/>
    <mergeCell ref="D6:E6"/>
    <mergeCell ref="F6:G6"/>
    <mergeCell ref="I6:I7"/>
  </mergeCells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Scratch</vt:lpstr>
      <vt:lpstr>Purchase Invoice + Amortisasi</vt:lpstr>
      <vt:lpstr>Purchase Invoice + Depresiasi</vt:lpstr>
      <vt:lpstr>Purchase Invoice Normal</vt:lpstr>
      <vt:lpstr>Sales Invoice direvisi</vt:lpstr>
      <vt:lpstr>Sales Invoice Normal</vt:lpstr>
      <vt:lpstr>ARF Disettle Sebelum Pencairan</vt:lpstr>
      <vt:lpstr>ARF Normal</vt:lpstr>
      <vt:lpstr>Template</vt:lpstr>
      <vt:lpstr>Debit Note (3)</vt:lpstr>
      <vt:lpstr>Debit Note (2)</vt:lpstr>
      <vt:lpstr>Debit Note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2023-12-11T10:59:21Z</dcterms:modified>
</cp:coreProperties>
</file>