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yash Kumar\Downloads\"/>
    </mc:Choice>
  </mc:AlternateContent>
  <xr:revisionPtr revIDLastSave="0" documentId="13_ncr:1_{C8FB4DF1-7EF4-48EB-940F-3C6C08989F5B}" xr6:coauthVersionLast="47" xr6:coauthVersionMax="47" xr10:uidLastSave="{00000000-0000-0000-0000-000000000000}"/>
  <bookViews>
    <workbookView xWindow="-110" yWindow="-110" windowWidth="19420" windowHeight="10300" tabRatio="728" activeTab="4" xr2:uid="{00000000-000D-0000-FFFF-FFFF00000000}"/>
  </bookViews>
  <sheets>
    <sheet name="SEPL (Company)" sheetId="7" r:id="rId1"/>
    <sheet name="Assumptions" sheetId="6" r:id="rId2"/>
    <sheet name="Balance Sheet" sheetId="3" r:id="rId3"/>
    <sheet name="Income Statement" sheetId="5" r:id="rId4"/>
    <sheet name="Cash Flow Statement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8" l="1"/>
  <c r="B13" i="8"/>
  <c r="C12" i="3"/>
  <c r="C8" i="3"/>
  <c r="B9" i="8" s="1"/>
  <c r="B12" i="3"/>
  <c r="B7" i="3" s="1"/>
  <c r="B22" i="8" s="1"/>
  <c r="B7" i="5"/>
  <c r="B5" i="5"/>
  <c r="B12" i="5"/>
  <c r="B13" i="5"/>
  <c r="B14" i="5"/>
  <c r="B8" i="8" s="1"/>
  <c r="B25" i="3"/>
  <c r="C25" i="3" s="1"/>
  <c r="B22" i="3"/>
  <c r="B18" i="5" s="1"/>
  <c r="C13" i="3" l="1"/>
  <c r="B14" i="8"/>
  <c r="B9" i="5"/>
  <c r="B16" i="5" s="1"/>
  <c r="B21" i="5" s="1"/>
  <c r="B28" i="3"/>
  <c r="C22" i="3"/>
  <c r="B17" i="8" s="1"/>
  <c r="B19" i="8" s="1"/>
  <c r="B15" i="3"/>
  <c r="B7" i="8" l="1"/>
  <c r="B10" i="8" s="1"/>
  <c r="B23" i="8" s="1"/>
  <c r="C7" i="3" s="1"/>
  <c r="C15" i="3" s="1"/>
  <c r="B30" i="3"/>
  <c r="C26" i="3"/>
  <c r="C28" i="3" s="1"/>
  <c r="C30" i="3" l="1"/>
  <c r="A6" i="7" l="1"/>
  <c r="A6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<sst xmlns="http://schemas.openxmlformats.org/spreadsheetml/2006/main" count="88" uniqueCount="79">
  <si>
    <t>Balance Sheet</t>
  </si>
  <si>
    <t xml:space="preserve">Sensors Electronics Private Limited (SEPL) </t>
  </si>
  <si>
    <t>As on 31-Mar-2022</t>
  </si>
  <si>
    <t>Current Assets</t>
  </si>
  <si>
    <t>Cash &amp; Bank Balance</t>
  </si>
  <si>
    <t>Accounts Receivable</t>
  </si>
  <si>
    <t>Non-Current Assets</t>
  </si>
  <si>
    <t>Equipment</t>
  </si>
  <si>
    <t>Current Liabilities</t>
  </si>
  <si>
    <t>Non Current Liabilities</t>
  </si>
  <si>
    <t>Reserve &amp; Surplus</t>
  </si>
  <si>
    <t>TOTAL ASSETS</t>
  </si>
  <si>
    <t>TOTAL LIABILITIES</t>
  </si>
  <si>
    <t>ASSETS</t>
  </si>
  <si>
    <t>LIABILITIES</t>
  </si>
  <si>
    <t>Inventory</t>
  </si>
  <si>
    <t>Accounts Payable</t>
  </si>
  <si>
    <t>Loans from various Sources</t>
  </si>
  <si>
    <t>Common stock</t>
  </si>
  <si>
    <t>Shareholders' Funds</t>
  </si>
  <si>
    <t>Income Statement</t>
  </si>
  <si>
    <t>Financial Year 2022-2023</t>
  </si>
  <si>
    <t>REVENUES</t>
  </si>
  <si>
    <t>Direct Operating Costs</t>
  </si>
  <si>
    <t>GROSS PROFIT</t>
  </si>
  <si>
    <t>Indirect Operating Costs</t>
  </si>
  <si>
    <t>Salaries</t>
  </si>
  <si>
    <t>Depreciation</t>
  </si>
  <si>
    <t>NET PROFIT</t>
  </si>
  <si>
    <t>OPERATING PROFIT (EBIT)</t>
  </si>
  <si>
    <t>Tax on Income</t>
  </si>
  <si>
    <t>Interest on Loans</t>
  </si>
  <si>
    <t>Marketing &amp; Office Expenses</t>
  </si>
  <si>
    <t>As on 31-Mar-2023</t>
  </si>
  <si>
    <t>Based on the above facts, do the following on Excel:</t>
  </si>
  <si>
    <t>A company, Sensors Electronics Private Limited (SEPL) is in the business of manufacturing sensors for IOT-based systems.  The Founders decided to start the company on 1st March 2022 when they became shareholders and invested Rs.15 Lacs as Equity, and also gave a loan of Rs.25 Lacs at 10% interest starting 1st April 2022.  During financial year 2022-2023 (starting 1st April 2022, and ending 31st March 2023), SEPL did the following transactions:</t>
  </si>
  <si>
    <t>b)   Plastic casings worth Rs. 100 each</t>
  </si>
  <si>
    <t>a)  Electronic components worth Rs. 300 each</t>
  </si>
  <si>
    <t>2.  Planned to manufacture 500 sensors, each having:</t>
  </si>
  <si>
    <t>3.  Sold 450 sensors at a price of Rs. 3,000 each</t>
  </si>
  <si>
    <t>4.  Paid salaries of Rs. 30,000 per month, to personnel for manufacturing these sensors</t>
  </si>
  <si>
    <t>5.  Incurred “Marketing &amp; Office Expenses” of Rs. 20,000 per month</t>
  </si>
  <si>
    <t>1.  Prepare Balance Sheet as on 31st March 2022 and 31st March 2023</t>
  </si>
  <si>
    <t>2.  Prepare Income Statement for Financial Year 2022-2023, and link it appropriately to the Balance Sheet</t>
  </si>
  <si>
    <t>Please use the 2 worksheets and fill-in figures in appropriate cells, with calculations in the formulae</t>
  </si>
  <si>
    <t>1.  On 1st April 2022, bought equipment for Rs. 25 Lacs, with life of 5 years and salvage value of Rs. 5 Lacs</t>
  </si>
  <si>
    <t>Life of Equipment (number of years)</t>
  </si>
  <si>
    <t>Equipment - Salvage Value (Rs.)</t>
  </si>
  <si>
    <t>Number of Units to be Manufactured (quantity)</t>
  </si>
  <si>
    <t>Cost of Electronic components in each Unit (Rs.)</t>
  </si>
  <si>
    <t>Cost of Plastic casings in each Unit (Rs.)</t>
  </si>
  <si>
    <t>Number of Units Sold (quantity)</t>
  </si>
  <si>
    <t>Price at which each Unit Sold (Rs.)</t>
  </si>
  <si>
    <t>Marketing &amp; Office Expenses (Rs. Per month)</t>
  </si>
  <si>
    <t>Salary Expenses to personnel (Rs. Per month)</t>
  </si>
  <si>
    <t>Please use the 3 worksheets and fill-in figures in appropriate cells, with calculations in the formulae</t>
  </si>
  <si>
    <t>Shareholders' investment on 1st March 2022 (Rs.)</t>
  </si>
  <si>
    <t>Shareholders' Loan given on 1st April 2022 (Rs.)</t>
  </si>
  <si>
    <t>Interest charged on Loan (% per annum)</t>
  </si>
  <si>
    <t>Equipment Purchased (Rs.) on 31st March 2022</t>
  </si>
  <si>
    <t>Operating Cash Flow</t>
  </si>
  <si>
    <t>Net Profit</t>
  </si>
  <si>
    <t>Cash from Operations</t>
  </si>
  <si>
    <t>Investing Cash Flow</t>
  </si>
  <si>
    <t>Investments in Equipment</t>
  </si>
  <si>
    <t>Cash from Investing</t>
  </si>
  <si>
    <t>Financing Cash Flow</t>
  </si>
  <si>
    <t>Issuance (repayment) of Debt</t>
  </si>
  <si>
    <t>Issuance (repayment) of Equity</t>
  </si>
  <si>
    <t>Cash from Financing</t>
  </si>
  <si>
    <t>Opening Cash Balance</t>
  </si>
  <si>
    <t>Closing Cash Balance</t>
  </si>
  <si>
    <t>Net increase (decrease) in Cash</t>
  </si>
  <si>
    <t>Plus: Depreciation &amp; Amortization</t>
  </si>
  <si>
    <t>Less: Changes in Inventory</t>
  </si>
  <si>
    <t>From Cash Flow Statement</t>
  </si>
  <si>
    <t>Cash Flow Statement</t>
  </si>
  <si>
    <t>Balance Sheet (check)</t>
  </si>
  <si>
    <t>Less: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</si>
</sst>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u/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u/>
      <sz val="14"/>
      <color theme="1"/>
      <name val="Arial"/>
      <family val="2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4"/>
      <color rgb="FFFF0000"/>
      <name val="Arial"/>
      <family val="2"/>
    </font>
    <font>
      <sz val="12"/>
      <color rgb="FF0070C0"/>
      <name val="Arial"/>
      <family val="2"/>
    </font>
    <font>
      <i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7" fillId="0" borderId="0" xfId="0" applyFont="1"/>
    <xf numFmtId="0" fontId="11" fillId="0" borderId="0" xfId="0" applyFont="1"/>
    <xf numFmtId="165" fontId="7" fillId="0" borderId="0" xfId="13" applyNumberFormat="1" applyFont="1"/>
    <xf numFmtId="0" fontId="9" fillId="0" borderId="0" xfId="0" applyFont="1"/>
    <xf numFmtId="165" fontId="12" fillId="0" borderId="0" xfId="13" applyNumberFormat="1" applyFont="1"/>
    <xf numFmtId="0" fontId="13" fillId="0" borderId="0" xfId="0" applyFont="1"/>
    <xf numFmtId="37" fontId="14" fillId="0" borderId="0" xfId="13" applyNumberFormat="1" applyFont="1"/>
    <xf numFmtId="0" fontId="6" fillId="0" borderId="0" xfId="0" quotePrefix="1" applyFont="1"/>
    <xf numFmtId="165" fontId="12" fillId="0" borderId="0" xfId="13" applyNumberFormat="1" applyFont="1" applyFill="1"/>
    <xf numFmtId="0" fontId="15" fillId="0" borderId="0" xfId="0" applyFont="1"/>
    <xf numFmtId="3" fontId="16" fillId="0" borderId="0" xfId="13" applyNumberFormat="1" applyFont="1"/>
    <xf numFmtId="9" fontId="16" fillId="0" borderId="0" xfId="14" applyFont="1"/>
    <xf numFmtId="0" fontId="16" fillId="0" borderId="0" xfId="0" applyFont="1"/>
    <xf numFmtId="3" fontId="16" fillId="0" borderId="0" xfId="0" applyNumberFormat="1" applyFont="1"/>
    <xf numFmtId="0" fontId="6" fillId="0" borderId="1" xfId="0" applyFont="1" applyBorder="1"/>
    <xf numFmtId="165" fontId="12" fillId="0" borderId="1" xfId="13" applyNumberFormat="1" applyFont="1" applyBorder="1"/>
    <xf numFmtId="165" fontId="12" fillId="0" borderId="0" xfId="13" applyNumberFormat="1" applyFont="1" applyBorder="1"/>
    <xf numFmtId="0" fontId="4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5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14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CA1E-108F-3A45-9893-F23DF55843F3}">
  <dimension ref="A2:L24"/>
  <sheetViews>
    <sheetView workbookViewId="0">
      <selection activeCell="N6" sqref="N6"/>
    </sheetView>
  </sheetViews>
  <sheetFormatPr defaultColWidth="10.90625" defaultRowHeight="14.5" x14ac:dyDescent="0.35"/>
  <cols>
    <col min="1" max="1" width="3.1796875" customWidth="1"/>
    <col min="2" max="2" width="4.1796875" customWidth="1"/>
  </cols>
  <sheetData>
    <row r="2" spans="1:12" s="6" customFormat="1" ht="26" x14ac:dyDescent="0.6">
      <c r="B2" s="10" t="s">
        <v>1</v>
      </c>
      <c r="C2" s="10"/>
    </row>
    <row r="4" spans="1:12" ht="88.5" customHeight="1" x14ac:dyDescent="0.35">
      <c r="B4" s="25" t="s">
        <v>35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5.5" x14ac:dyDescent="0.35">
      <c r="B5" s="2"/>
      <c r="C5" s="2"/>
      <c r="D5" s="2"/>
      <c r="E5" s="2"/>
      <c r="F5" s="2"/>
      <c r="G5" s="2"/>
      <c r="H5" s="2"/>
      <c r="I5" s="2"/>
      <c r="J5" s="2"/>
    </row>
    <row r="6" spans="1:12" ht="15.5" x14ac:dyDescent="0.35">
      <c r="A6" cm="1">
        <f t="array" aca="1" ref="A6" ca="1">A6:L16</f>
        <v>0</v>
      </c>
      <c r="B6" s="2" t="s">
        <v>45</v>
      </c>
      <c r="C6" s="2"/>
      <c r="D6" s="2"/>
      <c r="E6" s="2"/>
      <c r="F6" s="2"/>
      <c r="G6" s="2"/>
      <c r="H6" s="2"/>
      <c r="I6" s="2"/>
      <c r="J6" s="2"/>
    </row>
    <row r="7" spans="1:12" ht="15.5" x14ac:dyDescent="0.35">
      <c r="B7" s="2"/>
      <c r="C7" s="2"/>
      <c r="D7" s="2"/>
      <c r="E7" s="2"/>
      <c r="F7" s="2"/>
      <c r="G7" s="2"/>
      <c r="H7" s="2"/>
      <c r="I7" s="2"/>
      <c r="J7" s="2"/>
    </row>
    <row r="8" spans="1:12" ht="15.5" x14ac:dyDescent="0.35">
      <c r="B8" s="2" t="s">
        <v>38</v>
      </c>
      <c r="C8" s="2"/>
      <c r="D8" s="2"/>
      <c r="E8" s="2"/>
      <c r="F8" s="2"/>
      <c r="G8" s="2"/>
      <c r="H8" s="2"/>
      <c r="I8" s="2"/>
      <c r="J8" s="2"/>
    </row>
    <row r="9" spans="1:12" ht="15.5" x14ac:dyDescent="0.35">
      <c r="B9" s="2"/>
      <c r="C9" s="2" t="s">
        <v>37</v>
      </c>
      <c r="D9" s="2"/>
      <c r="E9" s="2"/>
      <c r="F9" s="2"/>
      <c r="G9" s="2"/>
      <c r="H9" s="2"/>
      <c r="I9" s="2"/>
      <c r="J9" s="2"/>
    </row>
    <row r="10" spans="1:12" ht="15.5" x14ac:dyDescent="0.35">
      <c r="B10" s="2"/>
      <c r="C10" s="2" t="s">
        <v>36</v>
      </c>
      <c r="D10" s="2"/>
      <c r="E10" s="2"/>
      <c r="F10" s="2"/>
      <c r="G10" s="2"/>
      <c r="H10" s="2"/>
      <c r="I10" s="2"/>
      <c r="J10" s="2"/>
    </row>
    <row r="11" spans="1:12" ht="15.5" x14ac:dyDescent="0.35">
      <c r="B11" s="2"/>
      <c r="C11" s="2"/>
      <c r="D11" s="2"/>
      <c r="E11" s="2"/>
      <c r="F11" s="2"/>
      <c r="G11" s="2"/>
      <c r="H11" s="2"/>
      <c r="I11" s="2"/>
      <c r="J11" s="2"/>
    </row>
    <row r="12" spans="1:12" ht="15.5" x14ac:dyDescent="0.35">
      <c r="B12" s="2" t="s">
        <v>39</v>
      </c>
      <c r="C12" s="2"/>
      <c r="D12" s="2"/>
      <c r="E12" s="2"/>
      <c r="F12" s="2"/>
      <c r="G12" s="2"/>
      <c r="H12" s="2"/>
      <c r="I12" s="2"/>
      <c r="J12" s="2"/>
    </row>
    <row r="13" spans="1:12" ht="15.5" x14ac:dyDescent="0.35">
      <c r="B13" s="2"/>
      <c r="C13" s="2"/>
      <c r="D13" s="2"/>
      <c r="E13" s="2"/>
      <c r="F13" s="2"/>
      <c r="G13" s="2"/>
      <c r="H13" s="2"/>
      <c r="I13" s="2"/>
      <c r="J13" s="2"/>
    </row>
    <row r="14" spans="1:12" ht="15.5" x14ac:dyDescent="0.35">
      <c r="B14" s="2" t="s">
        <v>40</v>
      </c>
      <c r="C14" s="2"/>
      <c r="D14" s="2"/>
      <c r="E14" s="2"/>
      <c r="F14" s="2"/>
      <c r="G14" s="2"/>
      <c r="H14" s="2"/>
      <c r="I14" s="2"/>
      <c r="J14" s="2"/>
    </row>
    <row r="15" spans="1:12" ht="15.5" x14ac:dyDescent="0.35">
      <c r="B15" s="2"/>
      <c r="C15" s="2"/>
      <c r="D15" s="2"/>
      <c r="E15" s="2"/>
      <c r="F15" s="2"/>
      <c r="G15" s="2"/>
      <c r="H15" s="2"/>
      <c r="I15" s="2"/>
      <c r="J15" s="2"/>
    </row>
    <row r="16" spans="1:12" ht="15.5" x14ac:dyDescent="0.35">
      <c r="B16" s="2" t="s">
        <v>41</v>
      </c>
      <c r="C16" s="2"/>
      <c r="D16" s="2"/>
      <c r="E16" s="2"/>
      <c r="F16" s="2"/>
      <c r="G16" s="2"/>
      <c r="H16" s="2"/>
      <c r="I16" s="2"/>
      <c r="J16" s="2"/>
    </row>
    <row r="17" spans="2:10" ht="15.5" x14ac:dyDescent="0.35">
      <c r="B17" s="2"/>
      <c r="C17" s="2"/>
      <c r="D17" s="2"/>
      <c r="E17" s="2"/>
      <c r="F17" s="2"/>
      <c r="G17" s="2"/>
      <c r="H17" s="2"/>
      <c r="I17" s="2"/>
      <c r="J17" s="2"/>
    </row>
    <row r="18" spans="2:10" ht="15.5" x14ac:dyDescent="0.35">
      <c r="B18" s="2"/>
      <c r="C18" s="2"/>
      <c r="D18" s="2"/>
      <c r="E18" s="2"/>
      <c r="F18" s="2"/>
      <c r="G18" s="2"/>
      <c r="H18" s="2"/>
      <c r="I18" s="2"/>
      <c r="J18" s="2"/>
    </row>
    <row r="19" spans="2:10" ht="15.5" x14ac:dyDescent="0.35">
      <c r="B19" s="1" t="s">
        <v>34</v>
      </c>
      <c r="C19" s="2"/>
      <c r="D19" s="2"/>
      <c r="E19" s="2"/>
      <c r="F19" s="2"/>
      <c r="G19" s="2"/>
      <c r="H19" s="2"/>
      <c r="I19" s="2"/>
      <c r="J19" s="2"/>
    </row>
    <row r="20" spans="2:10" ht="15.5" x14ac:dyDescent="0.35">
      <c r="B20" s="2"/>
      <c r="C20" s="2"/>
      <c r="D20" s="2"/>
      <c r="E20" s="2"/>
      <c r="F20" s="2"/>
      <c r="G20" s="2"/>
      <c r="H20" s="2"/>
      <c r="I20" s="2"/>
      <c r="J20" s="2"/>
    </row>
    <row r="21" spans="2:10" ht="15.5" x14ac:dyDescent="0.35">
      <c r="B21" s="2" t="s">
        <v>42</v>
      </c>
      <c r="C21" s="2"/>
      <c r="D21" s="2"/>
      <c r="E21" s="2"/>
      <c r="F21" s="2"/>
      <c r="G21" s="2"/>
      <c r="H21" s="2"/>
      <c r="I21" s="2"/>
      <c r="J21" s="2"/>
    </row>
    <row r="22" spans="2:10" ht="15.5" x14ac:dyDescent="0.35">
      <c r="B22" s="2" t="s">
        <v>43</v>
      </c>
      <c r="C22" s="2"/>
      <c r="D22" s="2"/>
      <c r="E22" s="2"/>
      <c r="F22" s="2"/>
      <c r="G22" s="2"/>
      <c r="H22" s="2"/>
      <c r="I22" s="2"/>
      <c r="J22" s="2"/>
    </row>
    <row r="24" spans="2:10" ht="15.5" x14ac:dyDescent="0.35">
      <c r="B24" s="1" t="s">
        <v>44</v>
      </c>
    </row>
  </sheetData>
  <mergeCells count="1">
    <mergeCell ref="B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83E5-5A74-ED4C-B77A-7A610C6384E0}">
  <dimension ref="B2:L30"/>
  <sheetViews>
    <sheetView topLeftCell="A7" workbookViewId="0">
      <selection activeCell="D9" sqref="D9"/>
    </sheetView>
  </sheetViews>
  <sheetFormatPr defaultColWidth="10.90625" defaultRowHeight="14.5" x14ac:dyDescent="0.35"/>
  <cols>
    <col min="1" max="1" width="3.1796875" customWidth="1"/>
    <col min="2" max="2" width="4.1796875" customWidth="1"/>
    <col min="3" max="3" width="51.26953125" customWidth="1"/>
    <col min="4" max="4" width="13.81640625" customWidth="1"/>
  </cols>
  <sheetData>
    <row r="2" spans="2:12" s="6" customFormat="1" ht="26" x14ac:dyDescent="0.6">
      <c r="B2" s="10" t="s">
        <v>1</v>
      </c>
      <c r="C2" s="10"/>
    </row>
    <row r="4" spans="2:12" ht="69" customHeight="1" x14ac:dyDescent="0.35">
      <c r="B4" s="25" t="s">
        <v>35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15.5" x14ac:dyDescent="0.35">
      <c r="B5" s="2"/>
      <c r="C5" s="2"/>
      <c r="D5" s="2"/>
      <c r="E5" s="2"/>
      <c r="F5" s="2"/>
      <c r="G5" s="2"/>
      <c r="H5" s="2"/>
      <c r="I5" s="2"/>
      <c r="J5" s="2"/>
    </row>
    <row r="6" spans="2:12" ht="15.5" x14ac:dyDescent="0.35">
      <c r="B6" s="2"/>
      <c r="C6" s="2"/>
      <c r="D6" s="2"/>
      <c r="E6" s="2"/>
      <c r="F6" s="2"/>
      <c r="G6" s="2"/>
      <c r="H6" s="2"/>
      <c r="I6" s="2"/>
      <c r="J6" s="2"/>
    </row>
    <row r="7" spans="2:12" ht="15.5" x14ac:dyDescent="0.35">
      <c r="B7" s="2"/>
      <c r="C7" s="16" t="s">
        <v>56</v>
      </c>
      <c r="D7" s="17">
        <v>1500000</v>
      </c>
      <c r="E7" s="2"/>
      <c r="F7" s="2"/>
      <c r="G7" s="2"/>
      <c r="H7" s="2"/>
      <c r="I7" s="2"/>
      <c r="J7" s="2"/>
    </row>
    <row r="8" spans="2:12" ht="15.5" x14ac:dyDescent="0.35">
      <c r="B8" s="2"/>
      <c r="C8" s="16" t="s">
        <v>57</v>
      </c>
      <c r="D8" s="17">
        <v>2500000</v>
      </c>
      <c r="E8" s="2"/>
      <c r="F8" s="2"/>
      <c r="G8" s="2"/>
      <c r="H8" s="2"/>
      <c r="I8" s="2"/>
      <c r="J8" s="2"/>
    </row>
    <row r="9" spans="2:12" ht="15.5" x14ac:dyDescent="0.35">
      <c r="B9" s="2"/>
      <c r="C9" s="16" t="s">
        <v>58</v>
      </c>
      <c r="D9" s="18">
        <v>0.1</v>
      </c>
      <c r="E9" s="2"/>
      <c r="F9" s="2"/>
      <c r="G9" s="2"/>
      <c r="H9" s="2"/>
      <c r="I9" s="2"/>
      <c r="J9" s="2"/>
    </row>
    <row r="10" spans="2:12" ht="15.5" x14ac:dyDescent="0.35">
      <c r="B10" s="2"/>
      <c r="C10" s="16"/>
      <c r="D10" s="19"/>
      <c r="E10" s="2"/>
      <c r="F10" s="2"/>
      <c r="G10" s="2"/>
      <c r="H10" s="2"/>
      <c r="I10" s="2"/>
      <c r="J10" s="2"/>
    </row>
    <row r="11" spans="2:12" ht="15.5" x14ac:dyDescent="0.35">
      <c r="B11" s="2"/>
      <c r="C11" s="16" t="s">
        <v>59</v>
      </c>
      <c r="D11" s="17">
        <v>2500000</v>
      </c>
      <c r="E11" s="2"/>
      <c r="F11" s="2"/>
      <c r="G11" s="2"/>
      <c r="H11" s="2"/>
      <c r="I11" s="2"/>
      <c r="J11" s="2"/>
    </row>
    <row r="12" spans="2:12" ht="15.5" x14ac:dyDescent="0.35">
      <c r="B12" s="2"/>
      <c r="C12" s="16" t="s">
        <v>46</v>
      </c>
      <c r="D12" s="20">
        <v>5</v>
      </c>
      <c r="E12" s="2"/>
      <c r="F12" s="2"/>
      <c r="G12" s="2"/>
      <c r="H12" s="2"/>
      <c r="I12" s="2"/>
      <c r="J12" s="2"/>
    </row>
    <row r="13" spans="2:12" ht="15.5" x14ac:dyDescent="0.35">
      <c r="B13" s="2"/>
      <c r="C13" s="16" t="s">
        <v>47</v>
      </c>
      <c r="D13" s="17">
        <v>500000</v>
      </c>
      <c r="E13" s="2"/>
      <c r="F13" s="2"/>
      <c r="G13" s="2"/>
      <c r="H13" s="2"/>
      <c r="I13" s="2"/>
      <c r="J13" s="2"/>
    </row>
    <row r="14" spans="2:12" ht="15.5" x14ac:dyDescent="0.35">
      <c r="B14" s="2"/>
      <c r="C14" s="16"/>
      <c r="D14" s="20"/>
      <c r="E14" s="2"/>
      <c r="F14" s="2"/>
      <c r="G14" s="2"/>
      <c r="H14" s="2"/>
      <c r="I14" s="2"/>
      <c r="J14" s="2"/>
    </row>
    <row r="15" spans="2:12" ht="15.5" x14ac:dyDescent="0.35">
      <c r="B15" s="2"/>
      <c r="C15" s="16" t="s">
        <v>48</v>
      </c>
      <c r="D15" s="20">
        <v>500</v>
      </c>
      <c r="E15" s="2"/>
      <c r="F15" s="2"/>
      <c r="G15" s="2"/>
      <c r="H15" s="2"/>
      <c r="I15" s="2"/>
      <c r="J15" s="2"/>
    </row>
    <row r="16" spans="2:12" ht="15.5" x14ac:dyDescent="0.35">
      <c r="B16" s="2"/>
      <c r="C16" s="16" t="s">
        <v>49</v>
      </c>
      <c r="D16" s="20">
        <v>300</v>
      </c>
      <c r="E16" s="2"/>
      <c r="F16" s="2"/>
      <c r="G16" s="2"/>
      <c r="H16" s="2"/>
      <c r="I16" s="2"/>
      <c r="J16" s="2"/>
    </row>
    <row r="17" spans="2:10" ht="15.5" x14ac:dyDescent="0.35">
      <c r="B17" s="2"/>
      <c r="C17" s="16" t="s">
        <v>50</v>
      </c>
      <c r="D17" s="20">
        <v>100</v>
      </c>
      <c r="E17" s="2"/>
      <c r="F17" s="2"/>
      <c r="G17" s="2"/>
      <c r="H17" s="2"/>
      <c r="I17" s="2"/>
      <c r="J17" s="2"/>
    </row>
    <row r="18" spans="2:10" ht="15.5" x14ac:dyDescent="0.35">
      <c r="B18" s="2"/>
      <c r="C18" s="16"/>
      <c r="D18" s="20"/>
      <c r="E18" s="2"/>
      <c r="F18" s="2"/>
      <c r="G18" s="2"/>
      <c r="H18" s="2"/>
      <c r="I18" s="2"/>
      <c r="J18" s="2"/>
    </row>
    <row r="19" spans="2:10" ht="15.5" x14ac:dyDescent="0.35">
      <c r="B19" s="2"/>
      <c r="C19" s="16" t="s">
        <v>51</v>
      </c>
      <c r="D19" s="20">
        <v>450</v>
      </c>
      <c r="E19" s="2"/>
      <c r="F19" s="2"/>
      <c r="G19" s="2"/>
      <c r="H19" s="2"/>
      <c r="I19" s="2"/>
      <c r="J19" s="2"/>
    </row>
    <row r="20" spans="2:10" ht="15.5" x14ac:dyDescent="0.35">
      <c r="B20" s="2"/>
      <c r="C20" s="16" t="s">
        <v>52</v>
      </c>
      <c r="D20" s="17">
        <v>3000</v>
      </c>
      <c r="E20" s="2"/>
      <c r="F20" s="2"/>
      <c r="G20" s="2"/>
      <c r="H20" s="2"/>
      <c r="I20" s="2"/>
      <c r="J20" s="2"/>
    </row>
    <row r="21" spans="2:10" ht="15.5" x14ac:dyDescent="0.35">
      <c r="B21" s="2"/>
      <c r="C21" s="16"/>
      <c r="D21" s="19"/>
      <c r="E21" s="2"/>
      <c r="F21" s="2"/>
      <c r="G21" s="2"/>
      <c r="H21" s="2"/>
      <c r="I21" s="2"/>
      <c r="J21" s="2"/>
    </row>
    <row r="22" spans="2:10" ht="15.5" x14ac:dyDescent="0.35">
      <c r="B22" s="2"/>
      <c r="C22" s="16" t="s">
        <v>54</v>
      </c>
      <c r="D22" s="17">
        <v>30000</v>
      </c>
      <c r="E22" s="2"/>
      <c r="F22" s="2"/>
      <c r="G22" s="2"/>
      <c r="H22" s="2"/>
      <c r="I22" s="2"/>
      <c r="J22" s="2"/>
    </row>
    <row r="23" spans="2:10" ht="15.5" x14ac:dyDescent="0.35">
      <c r="B23" s="2"/>
      <c r="C23" s="16" t="s">
        <v>53</v>
      </c>
      <c r="D23" s="17">
        <v>20000</v>
      </c>
      <c r="E23" s="2"/>
      <c r="F23" s="2"/>
      <c r="G23" s="2"/>
      <c r="H23" s="2"/>
      <c r="I23" s="2"/>
      <c r="J23" s="2"/>
    </row>
    <row r="24" spans="2:10" ht="15.5" x14ac:dyDescent="0.35">
      <c r="B24" s="2"/>
      <c r="C24" s="2"/>
      <c r="D24" s="2"/>
      <c r="E24" s="2"/>
      <c r="F24" s="2"/>
      <c r="G24" s="2"/>
      <c r="H24" s="2"/>
      <c r="I24" s="2"/>
      <c r="J24" s="2"/>
    </row>
    <row r="25" spans="2:10" ht="15.5" x14ac:dyDescent="0.35">
      <c r="B25" s="1" t="s">
        <v>34</v>
      </c>
      <c r="C25" s="2"/>
      <c r="D25" s="2"/>
      <c r="E25" s="2"/>
      <c r="F25" s="2"/>
      <c r="G25" s="2"/>
      <c r="H25" s="2"/>
      <c r="I25" s="2"/>
      <c r="J25" s="2"/>
    </row>
    <row r="26" spans="2:10" ht="15.5" x14ac:dyDescent="0.35">
      <c r="B26" s="2"/>
      <c r="C26" s="2"/>
      <c r="D26" s="2"/>
      <c r="E26" s="2"/>
      <c r="F26" s="2"/>
      <c r="G26" s="2"/>
      <c r="H26" s="2"/>
      <c r="I26" s="2"/>
      <c r="J26" s="2"/>
    </row>
    <row r="27" spans="2:10" ht="15.5" x14ac:dyDescent="0.35">
      <c r="B27" s="2" t="s">
        <v>42</v>
      </c>
      <c r="C27" s="2"/>
      <c r="D27" s="2"/>
      <c r="E27" s="2"/>
      <c r="F27" s="2"/>
      <c r="G27" s="2"/>
      <c r="H27" s="2"/>
      <c r="I27" s="2"/>
      <c r="J27" s="2"/>
    </row>
    <row r="28" spans="2:10" ht="15.5" x14ac:dyDescent="0.35">
      <c r="B28" s="2" t="s">
        <v>43</v>
      </c>
      <c r="C28" s="2"/>
      <c r="D28" s="2"/>
      <c r="E28" s="2"/>
      <c r="F28" s="2"/>
      <c r="G28" s="2"/>
      <c r="H28" s="2"/>
      <c r="I28" s="2"/>
      <c r="J28" s="2"/>
    </row>
    <row r="30" spans="2:10" ht="15.5" x14ac:dyDescent="0.35">
      <c r="B30" s="1" t="s">
        <v>55</v>
      </c>
    </row>
  </sheetData>
  <mergeCells count="1">
    <mergeCell ref="B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E88D-8011-614B-8D8B-5F307734680E}">
  <dimension ref="A2:D30"/>
  <sheetViews>
    <sheetView topLeftCell="A16" zoomScaleNormal="100" workbookViewId="0">
      <selection activeCell="D18" sqref="D18"/>
    </sheetView>
  </sheetViews>
  <sheetFormatPr defaultColWidth="10.90625" defaultRowHeight="14.5" x14ac:dyDescent="0.35"/>
  <cols>
    <col min="1" max="1" width="30.36328125" customWidth="1"/>
    <col min="2" max="2" width="20.81640625" customWidth="1"/>
    <col min="3" max="3" width="26.81640625" customWidth="1"/>
    <col min="4" max="4" width="87.36328125" customWidth="1"/>
  </cols>
  <sheetData>
    <row r="2" spans="1:4" s="6" customFormat="1" ht="26" x14ac:dyDescent="0.6">
      <c r="A2" s="26" t="s">
        <v>1</v>
      </c>
      <c r="B2" s="26"/>
      <c r="C2" s="26"/>
    </row>
    <row r="3" spans="1:4" ht="47" customHeight="1" x14ac:dyDescent="0.35">
      <c r="A3" s="4" t="s">
        <v>0</v>
      </c>
      <c r="B3" s="5" t="s">
        <v>2</v>
      </c>
      <c r="C3" s="5" t="s">
        <v>33</v>
      </c>
    </row>
    <row r="5" spans="1:4" ht="18" x14ac:dyDescent="0.4">
      <c r="A5" s="7" t="s">
        <v>13</v>
      </c>
    </row>
    <row r="6" spans="1:4" ht="17.5" x14ac:dyDescent="0.35">
      <c r="A6" s="8" t="s">
        <v>3</v>
      </c>
      <c r="D6" s="14"/>
    </row>
    <row r="7" spans="1:4" ht="18" customHeight="1" x14ac:dyDescent="0.35">
      <c r="A7" s="2" t="s">
        <v>4</v>
      </c>
      <c r="B7" s="11">
        <f>(Assumptions!D7+Assumptions!D8-B12)</f>
        <v>1500000</v>
      </c>
      <c r="C7" s="11">
        <f>('Cash Flow Statement'!B23)</f>
        <v>1800000</v>
      </c>
      <c r="D7" s="14" t="s">
        <v>75</v>
      </c>
    </row>
    <row r="8" spans="1:4" ht="17.5" x14ac:dyDescent="0.35">
      <c r="A8" s="2" t="s">
        <v>15</v>
      </c>
      <c r="B8" s="11">
        <v>0</v>
      </c>
      <c r="C8" s="23">
        <f>(Assumptions!D15-Assumptions!D19)*((Assumptions!D16+Assumptions!D17))</f>
        <v>20000</v>
      </c>
    </row>
    <row r="9" spans="1:4" ht="17.5" x14ac:dyDescent="0.35">
      <c r="A9" s="2" t="s">
        <v>5</v>
      </c>
      <c r="B9" s="11">
        <v>0</v>
      </c>
      <c r="C9" s="11">
        <v>0</v>
      </c>
    </row>
    <row r="10" spans="1:4" ht="17.5" x14ac:dyDescent="0.35">
      <c r="A10" s="2"/>
      <c r="B10" s="11"/>
      <c r="C10" s="11"/>
    </row>
    <row r="11" spans="1:4" ht="17.5" x14ac:dyDescent="0.35">
      <c r="A11" s="8" t="s">
        <v>6</v>
      </c>
      <c r="B11" s="11"/>
      <c r="C11" s="11"/>
    </row>
    <row r="12" spans="1:4" ht="17.5" x14ac:dyDescent="0.35">
      <c r="A12" s="2" t="s">
        <v>7</v>
      </c>
      <c r="B12" s="15">
        <f>(Assumptions!D11)</f>
        <v>2500000</v>
      </c>
      <c r="C12" s="15">
        <f>(B12)</f>
        <v>2500000</v>
      </c>
      <c r="D12" s="14"/>
    </row>
    <row r="13" spans="1:4" ht="17.5" x14ac:dyDescent="0.35">
      <c r="A13" s="2" t="s">
        <v>78</v>
      </c>
      <c r="B13" s="11"/>
      <c r="C13" s="15">
        <f>(-'Income Statement'!B14)</f>
        <v>-400000</v>
      </c>
    </row>
    <row r="14" spans="1:4" ht="17.5" x14ac:dyDescent="0.35">
      <c r="A14" s="2"/>
      <c r="B14" s="11"/>
      <c r="C14" s="11"/>
    </row>
    <row r="15" spans="1:4" ht="17.5" x14ac:dyDescent="0.35">
      <c r="A15" s="1" t="s">
        <v>11</v>
      </c>
      <c r="B15" s="11">
        <f>SUM(B7:B12)</f>
        <v>4000000</v>
      </c>
      <c r="C15" s="11">
        <f>SUM(C7:C13)</f>
        <v>3920000</v>
      </c>
    </row>
    <row r="16" spans="1:4" ht="17.5" x14ac:dyDescent="0.35">
      <c r="A16" s="2"/>
      <c r="B16" s="11"/>
      <c r="C16" s="11"/>
    </row>
    <row r="17" spans="1:3" ht="18" x14ac:dyDescent="0.4">
      <c r="A17" s="7" t="s">
        <v>14</v>
      </c>
      <c r="B17" s="11"/>
      <c r="C17" s="11"/>
    </row>
    <row r="18" spans="1:3" ht="17.5" x14ac:dyDescent="0.35">
      <c r="A18" s="8" t="s">
        <v>8</v>
      </c>
      <c r="B18" s="11"/>
      <c r="C18" s="11"/>
    </row>
    <row r="19" spans="1:3" ht="17.5" x14ac:dyDescent="0.35">
      <c r="A19" s="2" t="s">
        <v>16</v>
      </c>
      <c r="B19" s="11">
        <v>0</v>
      </c>
      <c r="C19" s="11"/>
    </row>
    <row r="20" spans="1:3" ht="17.5" x14ac:dyDescent="0.35">
      <c r="A20" s="2"/>
      <c r="B20" s="11"/>
      <c r="C20" s="11"/>
    </row>
    <row r="21" spans="1:3" ht="17.5" x14ac:dyDescent="0.35">
      <c r="A21" s="8" t="s">
        <v>9</v>
      </c>
      <c r="B21" s="11"/>
      <c r="C21" s="11"/>
    </row>
    <row r="22" spans="1:3" ht="17.5" x14ac:dyDescent="0.35">
      <c r="A22" s="2" t="s">
        <v>17</v>
      </c>
      <c r="B22" s="15">
        <f>(Assumptions!D8)</f>
        <v>2500000</v>
      </c>
      <c r="C22" s="11">
        <f>(B22)</f>
        <v>2500000</v>
      </c>
    </row>
    <row r="23" spans="1:3" ht="17.5" x14ac:dyDescent="0.35">
      <c r="A23" s="2"/>
      <c r="B23" s="11"/>
      <c r="C23" s="11"/>
    </row>
    <row r="24" spans="1:3" ht="17.5" x14ac:dyDescent="0.35">
      <c r="A24" s="8" t="s">
        <v>19</v>
      </c>
      <c r="B24" s="11"/>
      <c r="C24" s="11"/>
    </row>
    <row r="25" spans="1:3" ht="17.5" x14ac:dyDescent="0.35">
      <c r="A25" s="2" t="s">
        <v>18</v>
      </c>
      <c r="B25" s="15">
        <f>(Assumptions!D7)</f>
        <v>1500000</v>
      </c>
      <c r="C25" s="11">
        <f>(B25)</f>
        <v>1500000</v>
      </c>
    </row>
    <row r="26" spans="1:3" ht="17.5" x14ac:dyDescent="0.35">
      <c r="A26" s="2" t="s">
        <v>10</v>
      </c>
      <c r="B26" s="11">
        <v>0</v>
      </c>
      <c r="C26" s="11">
        <f>('Income Statement'!B21)</f>
        <v>-80000</v>
      </c>
    </row>
    <row r="27" spans="1:3" ht="17.5" x14ac:dyDescent="0.35">
      <c r="A27" s="2"/>
      <c r="B27" s="11"/>
      <c r="C27" s="11"/>
    </row>
    <row r="28" spans="1:3" ht="17.5" x14ac:dyDescent="0.35">
      <c r="A28" s="1" t="s">
        <v>12</v>
      </c>
      <c r="B28" s="11">
        <f>SUM(B19:B26)</f>
        <v>4000000</v>
      </c>
      <c r="C28" s="11">
        <f>SUM(C19:C26)</f>
        <v>3920000</v>
      </c>
    </row>
    <row r="30" spans="1:3" ht="17.5" x14ac:dyDescent="0.35">
      <c r="A30" s="12" t="s">
        <v>77</v>
      </c>
      <c r="B30" s="13">
        <f>(B15-B28)</f>
        <v>0</v>
      </c>
      <c r="C30" s="13">
        <f>(C15-C28)</f>
        <v>0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0D71-426F-AD4E-9BDD-59B5AE8CE75C}">
  <dimension ref="A2:D22"/>
  <sheetViews>
    <sheetView topLeftCell="A9" zoomScaleNormal="100" workbookViewId="0">
      <selection activeCell="A3" sqref="A3:B21"/>
    </sheetView>
  </sheetViews>
  <sheetFormatPr defaultColWidth="10.90625" defaultRowHeight="14.5" x14ac:dyDescent="0.35"/>
  <cols>
    <col min="1" max="1" width="39.1796875" customWidth="1"/>
    <col min="2" max="2" width="22.36328125" customWidth="1"/>
    <col min="3" max="3" width="20.81640625" hidden="1" customWidth="1"/>
  </cols>
  <sheetData>
    <row r="2" spans="1:4" s="6" customFormat="1" ht="26" x14ac:dyDescent="0.6">
      <c r="A2" s="27" t="s">
        <v>1</v>
      </c>
      <c r="B2" s="27"/>
      <c r="C2" s="27"/>
    </row>
    <row r="3" spans="1:4" ht="47" customHeight="1" x14ac:dyDescent="0.35">
      <c r="A3" s="4" t="s">
        <v>20</v>
      </c>
      <c r="B3" s="5" t="s">
        <v>21</v>
      </c>
    </row>
    <row r="5" spans="1:4" ht="18" x14ac:dyDescent="0.4">
      <c r="A5" s="7" t="s">
        <v>22</v>
      </c>
      <c r="B5" s="15">
        <f>(Assumptions!D19*Assumptions!D20)</f>
        <v>1350000</v>
      </c>
      <c r="C5" s="9"/>
      <c r="D5" s="9"/>
    </row>
    <row r="6" spans="1:4" ht="18" x14ac:dyDescent="0.4">
      <c r="A6" s="7"/>
    </row>
    <row r="7" spans="1:4" ht="17.5" x14ac:dyDescent="0.35">
      <c r="A7" s="2" t="s">
        <v>23</v>
      </c>
      <c r="B7" s="15">
        <f>(Assumptions!D19*(Assumptions!D16+Assumptions!D17))</f>
        <v>180000</v>
      </c>
    </row>
    <row r="8" spans="1:4" ht="15.5" x14ac:dyDescent="0.35">
      <c r="A8" s="2"/>
    </row>
    <row r="9" spans="1:4" ht="18" x14ac:dyDescent="0.4">
      <c r="A9" s="7" t="s">
        <v>24</v>
      </c>
      <c r="B9" s="11">
        <f>(B5-B7)</f>
        <v>1170000</v>
      </c>
    </row>
    <row r="10" spans="1:4" ht="17.5" x14ac:dyDescent="0.35">
      <c r="A10" s="2"/>
      <c r="B10" s="11"/>
    </row>
    <row r="11" spans="1:4" ht="17.5" x14ac:dyDescent="0.35">
      <c r="A11" s="3" t="s">
        <v>25</v>
      </c>
      <c r="B11" s="11"/>
    </row>
    <row r="12" spans="1:4" ht="17.5" x14ac:dyDescent="0.35">
      <c r="A12" s="2" t="s">
        <v>26</v>
      </c>
      <c r="B12" s="15">
        <f>(Assumptions!D22*12)</f>
        <v>360000</v>
      </c>
    </row>
    <row r="13" spans="1:4" ht="17.5" x14ac:dyDescent="0.35">
      <c r="A13" s="2" t="s">
        <v>32</v>
      </c>
      <c r="B13" s="15">
        <f>(Assumptions!D23*12)</f>
        <v>240000</v>
      </c>
    </row>
    <row r="14" spans="1:4" ht="17.5" x14ac:dyDescent="0.35">
      <c r="A14" s="2" t="s">
        <v>27</v>
      </c>
      <c r="B14" s="15">
        <f>(Assumptions!D11-Assumptions!D13)/(Assumptions!D12)</f>
        <v>400000</v>
      </c>
    </row>
    <row r="15" spans="1:4" ht="17.5" x14ac:dyDescent="0.35">
      <c r="A15" s="2"/>
      <c r="B15" s="11"/>
    </row>
    <row r="16" spans="1:4" ht="18" x14ac:dyDescent="0.4">
      <c r="A16" s="7" t="s">
        <v>29</v>
      </c>
      <c r="B16" s="11">
        <f>B9-(SUM(B12:B14))</f>
        <v>170000</v>
      </c>
    </row>
    <row r="17" spans="1:2" ht="17.5" x14ac:dyDescent="0.35">
      <c r="A17" s="2"/>
      <c r="B17" s="11"/>
    </row>
    <row r="18" spans="1:2" ht="17.5" x14ac:dyDescent="0.35">
      <c r="A18" s="2" t="s">
        <v>31</v>
      </c>
      <c r="B18" s="15">
        <f>('Balance Sheet'!B22)*(Assumptions!D9)</f>
        <v>250000</v>
      </c>
    </row>
    <row r="19" spans="1:2" ht="17.5" x14ac:dyDescent="0.35">
      <c r="A19" s="2" t="s">
        <v>30</v>
      </c>
      <c r="B19" s="11">
        <v>0</v>
      </c>
    </row>
    <row r="20" spans="1:2" ht="17.5" x14ac:dyDescent="0.35">
      <c r="A20" s="2"/>
      <c r="B20" s="11"/>
    </row>
    <row r="21" spans="1:2" ht="18" x14ac:dyDescent="0.4">
      <c r="A21" s="7" t="s">
        <v>28</v>
      </c>
      <c r="B21" s="11">
        <f>(B16-B18)</f>
        <v>-80000</v>
      </c>
    </row>
    <row r="22" spans="1:2" ht="15.5" x14ac:dyDescent="0.35">
      <c r="A22" s="2"/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7BF8-C618-3642-9DC3-E6EEC940861B}">
  <dimension ref="A2:E23"/>
  <sheetViews>
    <sheetView tabSelected="1" topLeftCell="A10" workbookViewId="0">
      <selection activeCell="B18" sqref="B18"/>
    </sheetView>
  </sheetViews>
  <sheetFormatPr defaultColWidth="10.90625" defaultRowHeight="14.5" x14ac:dyDescent="0.35"/>
  <cols>
    <col min="1" max="1" width="31.6328125" customWidth="1"/>
    <col min="2" max="2" width="22.36328125" customWidth="1"/>
  </cols>
  <sheetData>
    <row r="2" spans="1:5" s="6" customFormat="1" ht="26" x14ac:dyDescent="0.6">
      <c r="A2" s="28" t="s">
        <v>1</v>
      </c>
      <c r="B2" s="28"/>
      <c r="C2" s="28"/>
      <c r="D2" s="24"/>
      <c r="E2" s="24"/>
    </row>
    <row r="4" spans="1:5" ht="47" customHeight="1" x14ac:dyDescent="0.35">
      <c r="A4" s="4" t="s">
        <v>76</v>
      </c>
      <c r="B4" s="5" t="s">
        <v>21</v>
      </c>
    </row>
    <row r="6" spans="1:5" ht="18" customHeight="1" x14ac:dyDescent="0.35">
      <c r="A6" s="1" t="s">
        <v>60</v>
      </c>
    </row>
    <row r="7" spans="1:5" ht="18" customHeight="1" x14ac:dyDescent="0.35">
      <c r="A7" s="2" t="s">
        <v>61</v>
      </c>
      <c r="B7" s="11">
        <f>('Income Statement'!B21)</f>
        <v>-80000</v>
      </c>
    </row>
    <row r="8" spans="1:5" ht="18" customHeight="1" x14ac:dyDescent="0.35">
      <c r="A8" s="2" t="s">
        <v>73</v>
      </c>
      <c r="B8" s="11">
        <f>('Income Statement'!B14)</f>
        <v>400000</v>
      </c>
    </row>
    <row r="9" spans="1:5" ht="18" customHeight="1" x14ac:dyDescent="0.35">
      <c r="A9" s="21" t="s">
        <v>74</v>
      </c>
      <c r="B9" s="22">
        <f>('Balance Sheet'!C8-'Balance Sheet'!B8)</f>
        <v>20000</v>
      </c>
    </row>
    <row r="10" spans="1:5" ht="18" customHeight="1" x14ac:dyDescent="0.4">
      <c r="A10" s="1" t="s">
        <v>62</v>
      </c>
      <c r="B10" s="9">
        <f>(B7+B8-B9)</f>
        <v>300000</v>
      </c>
    </row>
    <row r="11" spans="1:5" ht="18" customHeight="1" x14ac:dyDescent="0.35">
      <c r="A11" s="2"/>
    </row>
    <row r="12" spans="1:5" ht="18" customHeight="1" x14ac:dyDescent="0.35">
      <c r="A12" s="1" t="s">
        <v>63</v>
      </c>
    </row>
    <row r="13" spans="1:5" ht="18" customHeight="1" x14ac:dyDescent="0.35">
      <c r="A13" s="21" t="s">
        <v>64</v>
      </c>
      <c r="B13" s="22">
        <f>('Balance Sheet'!C12-'Balance Sheet'!B12)</f>
        <v>0</v>
      </c>
      <c r="E13" s="11"/>
    </row>
    <row r="14" spans="1:5" ht="18" customHeight="1" x14ac:dyDescent="0.4">
      <c r="A14" s="1" t="s">
        <v>65</v>
      </c>
      <c r="B14" s="9">
        <f>-(B13)</f>
        <v>0</v>
      </c>
    </row>
    <row r="15" spans="1:5" ht="18" customHeight="1" x14ac:dyDescent="0.35">
      <c r="A15" s="2"/>
    </row>
    <row r="16" spans="1:5" ht="18" customHeight="1" x14ac:dyDescent="0.35">
      <c r="A16" s="1" t="s">
        <v>66</v>
      </c>
    </row>
    <row r="17" spans="1:2" ht="18" customHeight="1" x14ac:dyDescent="0.35">
      <c r="A17" s="2" t="s">
        <v>67</v>
      </c>
      <c r="B17" s="22">
        <f>('Balance Sheet'!C22-'Balance Sheet'!B22)</f>
        <v>0</v>
      </c>
    </row>
    <row r="18" spans="1:2" ht="18" customHeight="1" x14ac:dyDescent="0.35">
      <c r="A18" s="21" t="s">
        <v>68</v>
      </c>
      <c r="B18" s="22">
        <f>('Balance Sheet'!C25-'Balance Sheet'!B25)</f>
        <v>0</v>
      </c>
    </row>
    <row r="19" spans="1:2" ht="18" customHeight="1" x14ac:dyDescent="0.4">
      <c r="A19" s="1" t="s">
        <v>69</v>
      </c>
      <c r="B19" s="9">
        <f>(B17+B18)</f>
        <v>0</v>
      </c>
    </row>
    <row r="20" spans="1:2" ht="18" customHeight="1" x14ac:dyDescent="0.35">
      <c r="A20" s="2"/>
    </row>
    <row r="21" spans="1:2" ht="18" customHeight="1" x14ac:dyDescent="0.35">
      <c r="A21" s="1" t="s">
        <v>72</v>
      </c>
    </row>
    <row r="22" spans="1:2" ht="18" customHeight="1" x14ac:dyDescent="0.35">
      <c r="A22" s="2" t="s">
        <v>70</v>
      </c>
      <c r="B22" s="11">
        <f>('Balance Sheet'!B7)</f>
        <v>1500000</v>
      </c>
    </row>
    <row r="23" spans="1:2" ht="18" customHeight="1" x14ac:dyDescent="0.4">
      <c r="A23" s="1" t="s">
        <v>71</v>
      </c>
      <c r="B23" s="9">
        <f>(B22+B10+B14+B19)</f>
        <v>1800000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SEPL (Company)</vt:lpstr>
      <vt:lpstr>Assumptions</vt:lpstr>
      <vt:lpstr>Balance Sheet</vt:lpstr>
      <vt:lpstr>Income Statement</vt:lpstr>
      <vt:lpstr>Cash Flow Statement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J. Burns</dc:creator>
  <cp:lastModifiedBy>SUYASH KUMAR</cp:lastModifiedBy>
  <dcterms:created xsi:type="dcterms:W3CDTF">2014-06-26T22:06:34Z</dcterms:created>
  <dcterms:modified xsi:type="dcterms:W3CDTF">2024-03-23T19:02:53Z</dcterms:modified>
</cp:coreProperties>
</file>