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anupamsaronwala/Desktop/"/>
    </mc:Choice>
  </mc:AlternateContent>
  <xr:revisionPtr revIDLastSave="0" documentId="13_ncr:1_{9745B197-C80D-0547-888F-91C68D516C03}" xr6:coauthVersionLast="47" xr6:coauthVersionMax="47" xr10:uidLastSave="{00000000-0000-0000-0000-000000000000}"/>
  <bookViews>
    <workbookView xWindow="0" yWindow="740" windowWidth="29360" windowHeight="16060" tabRatio="728" xr2:uid="{00000000-000D-0000-FFFF-FFFF00000000}"/>
  </bookViews>
  <sheets>
    <sheet name="XBPL (Company)" sheetId="7" r:id="rId1"/>
    <sheet name="Assumptions" sheetId="6" r:id="rId2"/>
    <sheet name="Balance Sheet" sheetId="3" r:id="rId3"/>
    <sheet name="Income Statement" sheetId="5" r:id="rId4"/>
    <sheet name="Cash Flow Statement"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3" l="1"/>
  <c r="B13" i="5"/>
  <c r="B12" i="5"/>
  <c r="B14" i="5"/>
  <c r="B7" i="5"/>
  <c r="D14" i="6"/>
  <c r="B5" i="5" s="1"/>
  <c r="B12" i="3"/>
  <c r="B7" i="3" s="1"/>
  <c r="B22" i="8" s="1"/>
  <c r="B15" i="5"/>
  <c r="B8" i="8" s="1"/>
  <c r="B25" i="3"/>
  <c r="C25" i="3" s="1"/>
  <c r="B18" i="8" s="1"/>
  <c r="B22" i="3"/>
  <c r="B19" i="5" s="1"/>
  <c r="B9" i="8" l="1"/>
  <c r="C12" i="3"/>
  <c r="B13" i="8" s="1"/>
  <c r="B14" i="8" s="1"/>
  <c r="C13" i="3"/>
  <c r="B9" i="5"/>
  <c r="B17" i="5" s="1"/>
  <c r="B22" i="5" s="1"/>
  <c r="B7" i="8" s="1"/>
  <c r="B28" i="3"/>
  <c r="C22" i="3"/>
  <c r="B17" i="8" s="1"/>
  <c r="B19" i="8" s="1"/>
  <c r="B15" i="3"/>
  <c r="B10" i="8" l="1"/>
  <c r="B23" i="8"/>
  <c r="C7" i="3" s="1"/>
  <c r="C15" i="3" s="1"/>
  <c r="B30" i="3"/>
  <c r="C26" i="3"/>
  <c r="C28" i="3" s="1"/>
  <c r="C30" i="3" l="1"/>
</calcChain>
</file>

<file path=xl/sharedStrings.xml><?xml version="1.0" encoding="utf-8"?>
<sst xmlns="http://schemas.openxmlformats.org/spreadsheetml/2006/main" count="93" uniqueCount="84">
  <si>
    <t>Balance Sheet</t>
  </si>
  <si>
    <t>As on 31-Mar-2022</t>
  </si>
  <si>
    <t>Current Assets</t>
  </si>
  <si>
    <t>Cash &amp; Bank Balance</t>
  </si>
  <si>
    <t>Accounts Receivable</t>
  </si>
  <si>
    <t>Non-Current Assets</t>
  </si>
  <si>
    <t>Current Liabilities</t>
  </si>
  <si>
    <t>Non Current Liabilities</t>
  </si>
  <si>
    <t>Reserve &amp; Surplus</t>
  </si>
  <si>
    <t>TOTAL ASSETS</t>
  </si>
  <si>
    <t>TOTAL LIABILITIES</t>
  </si>
  <si>
    <t>ASSETS</t>
  </si>
  <si>
    <t>LIABILITIES</t>
  </si>
  <si>
    <t>Inventory</t>
  </si>
  <si>
    <t>Accounts Payable</t>
  </si>
  <si>
    <t>Loans from various Sources</t>
  </si>
  <si>
    <t>Common stock</t>
  </si>
  <si>
    <t>Shareholders' Funds</t>
  </si>
  <si>
    <t>Income Statement</t>
  </si>
  <si>
    <t>Financial Year 2022-2023</t>
  </si>
  <si>
    <t>REVENUES</t>
  </si>
  <si>
    <t>Direct Operating Costs</t>
  </si>
  <si>
    <t>GROSS PROFIT</t>
  </si>
  <si>
    <t>Indirect Operating Costs</t>
  </si>
  <si>
    <t>Salaries</t>
  </si>
  <si>
    <t>Depreciation</t>
  </si>
  <si>
    <t>NET PROFIT</t>
  </si>
  <si>
    <t>OPERATING PROFIT (EBIT)</t>
  </si>
  <si>
    <t>Tax on Income</t>
  </si>
  <si>
    <t>Interest on Loans</t>
  </si>
  <si>
    <t>Marketing &amp; Office Expenses</t>
  </si>
  <si>
    <t>As on 31-Mar-2023</t>
  </si>
  <si>
    <t>Based on the above facts, do the following on Excel:</t>
  </si>
  <si>
    <t>Life of Equipment (number of years)</t>
  </si>
  <si>
    <t>Marketing &amp; Office Expenses (Rs. Per month)</t>
  </si>
  <si>
    <t>Shareholders' investment on 1st March 2022 (Rs.)</t>
  </si>
  <si>
    <t>Interest charged on Loan (% per annum)</t>
  </si>
  <si>
    <t>Operating Cash Flow</t>
  </si>
  <si>
    <t>Net Profit</t>
  </si>
  <si>
    <t>Cash from Operations</t>
  </si>
  <si>
    <t>Investing Cash Flow</t>
  </si>
  <si>
    <t>Investments in Equipment</t>
  </si>
  <si>
    <t>Cash from Investing</t>
  </si>
  <si>
    <t>Financing Cash Flow</t>
  </si>
  <si>
    <t>Issuance (repayment) of Debt</t>
  </si>
  <si>
    <t>Issuance (repayment) of Equity</t>
  </si>
  <si>
    <t>Cash from Financing</t>
  </si>
  <si>
    <t>Opening Cash Balance</t>
  </si>
  <si>
    <t>Closing Cash Balance</t>
  </si>
  <si>
    <t>Net increase (decrease) in Cash</t>
  </si>
  <si>
    <t>Plus: Depreciation &amp; Amortization</t>
  </si>
  <si>
    <t>Less: Changes in Inventory</t>
  </si>
  <si>
    <t>From Cash Flow Statement</t>
  </si>
  <si>
    <t>Cash Flow Statement</t>
  </si>
  <si>
    <t>Balance Sheet (check)</t>
  </si>
  <si>
    <t>Less: Depreciation</t>
  </si>
  <si>
    <t>Xpress Books Pvt. Ltd.</t>
  </si>
  <si>
    <t>4.  Subscribed to Cloud Services for the year at a cost of Rs. 5,000 per month</t>
  </si>
  <si>
    <t>5.  Incurred personnel costs of Rs. 50,000 per month.</t>
  </si>
  <si>
    <t>6.  Incurred “Marketing &amp; Office Expenses” of Rs. 20,000 per month</t>
  </si>
  <si>
    <t>1.  Fill-in the "Assumptions" sheet</t>
  </si>
  <si>
    <t>3.  Based on the entries in "Assumptions" sheet, prepare Income Statement for Financial Year 2022-2023, and link it appropriately to the Balance Sheet</t>
  </si>
  <si>
    <t>4.  Based on the entries in "Assumptions" sheet, prepare Cash Flow Statement for Financial Year 2022-2023, and link it appropriately to the Balance Sheet</t>
  </si>
  <si>
    <t>Please use the 4 worksheets and fill-in figures in appropriate cells, with calculations in the formulae</t>
  </si>
  <si>
    <t>2.  Based on the entries in "Assumptions" sheet, insert formulae in Balance Sheet as on 31st March 2022 and 31st March 2023</t>
  </si>
  <si>
    <t>7.  Bought Office Supplies for Rs. 50,000/-, and had stock worth Rs. 8,000/- at end of the year</t>
  </si>
  <si>
    <t>Computers Purchased (Rs.) on 31st March 2022</t>
  </si>
  <si>
    <t>Computers - Salvage Value (Rs.)</t>
  </si>
  <si>
    <t>1.  On 31st March 2022, bought computers for Rs. 10 Lacs, with life of 4 years and salvage value of Rs. 2 Lacs</t>
  </si>
  <si>
    <t>Number of Books ordered during the year (quantity)</t>
  </si>
  <si>
    <t>Price charged for each order (Rs.)</t>
  </si>
  <si>
    <t>Cost of Cloud Services (Rs. Per month)</t>
  </si>
  <si>
    <t>Personnel Costs (Rs. Per month)</t>
  </si>
  <si>
    <t>Office Supplies bought</t>
  </si>
  <si>
    <t>Office Supplies (stock-in-hand)</t>
  </si>
  <si>
    <t>Equipment (Computers)</t>
  </si>
  <si>
    <t>Based on the above, do the following on Excel:</t>
  </si>
  <si>
    <t>1.  Fill-in the "Assumptions" sheet, in reference to the facts given in the other excel worksheet</t>
  </si>
  <si>
    <t>3.  For each order, charged the customer Rs. 3/-</t>
  </si>
  <si>
    <t>2.  Went live with their offering on 1st June 2022, and signed up 10,000 customers, each of them ordered 2 books per month</t>
  </si>
  <si>
    <t>Office Supplies</t>
  </si>
  <si>
    <t>A company, Xpress Books Private Limited (XBPL) is in the business of helping their customers order books.  The Founders decided to start the company on 1st March 2022 when they became shareholders and invested Rs.15 Lacs as Equity, and also gave a loan of Rs. 5 Lacs on 31st March 2022 at 10% interest starting 1st April 2022.  XBPL started their operations on 1st April 2022 and hired personnel and subscribed to Cloud Services from AWS.  During financial year 2022-2023 (starting 1st April 2022, and ending 31st March 2023), XBPL did the following transactions:</t>
  </si>
  <si>
    <t>A company, Xpress Books Private Limited (XBPL) is in the business of helping their customers order books.  The Founders decided to start the company on 1st March 2022 when they became shareholders and invested Rs.15 Lacs as Equity, and also gave a loan of Rs. 5 Lacs on 31st March 2022 at 10% interest starting 1st April 2022.  XBPL started their operations on 1st April 2022 and hired personnel and subscribed to Cloud Services from AWS. During financial year 2022-2023 (starting 1st April 2022, and ending 31st March 2023), XBPL did the following transactions:</t>
  </si>
  <si>
    <t>Shareholders' Loan given on 31st March 2022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</si>
</sst>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6"/>
      <color theme="1"/>
      <name val="Arial"/>
      <family val="2"/>
    </font>
    <font>
      <b/>
      <sz val="12"/>
      <color theme="1"/>
      <name val="Arial"/>
      <family val="2"/>
    </font>
    <font>
      <sz val="12"/>
      <color theme="1"/>
      <name val="Arial"/>
      <family val="2"/>
    </font>
    <font>
      <b/>
      <sz val="14"/>
      <color theme="1"/>
      <name val="Arial"/>
      <family val="2"/>
    </font>
    <font>
      <u/>
      <sz val="12"/>
      <color theme="1"/>
      <name val="Arial"/>
      <family val="2"/>
    </font>
    <font>
      <b/>
      <sz val="20"/>
      <color theme="1"/>
      <name val="Arial"/>
      <family val="2"/>
    </font>
    <font>
      <sz val="20"/>
      <color theme="1"/>
      <name val="Calibri"/>
      <family val="2"/>
      <scheme val="minor"/>
    </font>
    <font>
      <u/>
      <sz val="14"/>
      <color theme="1"/>
      <name val="Arial"/>
      <family val="2"/>
    </font>
    <font>
      <sz val="14"/>
      <color theme="1"/>
      <name val="Arial"/>
      <family val="2"/>
    </font>
    <font>
      <sz val="12"/>
      <color rgb="FFFF0000"/>
      <name val="Arial"/>
      <family val="2"/>
    </font>
    <font>
      <sz val="14"/>
      <color rgb="FFFF0000"/>
      <name val="Arial"/>
      <family val="2"/>
    </font>
    <font>
      <sz val="12"/>
      <color rgb="FF0070C0"/>
      <name val="Arial"/>
      <family val="2"/>
    </font>
    <font>
      <i/>
      <sz val="12"/>
      <color rgb="FF0070C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5" fillId="0" borderId="0" xfId="0" applyFont="1"/>
    <xf numFmtId="0" fontId="6" fillId="0" borderId="0" xfId="0" applyFont="1"/>
    <xf numFmtId="0" fontId="8" fillId="0" borderId="0" xfId="0" applyFont="1"/>
    <xf numFmtId="0" fontId="7" fillId="0" borderId="0" xfId="0" applyFont="1" applyAlignment="1">
      <alignment horizontal="center" vertical="center"/>
    </xf>
    <xf numFmtId="0" fontId="7" fillId="0" borderId="0" xfId="0" applyFont="1" applyAlignment="1">
      <alignment horizontal="center" vertical="center" wrapText="1"/>
    </xf>
    <xf numFmtId="0" fontId="10" fillId="0" borderId="0" xfId="0" applyFont="1"/>
    <xf numFmtId="0" fontId="7" fillId="0" borderId="0" xfId="0" applyFont="1"/>
    <xf numFmtId="0" fontId="11" fillId="0" borderId="0" xfId="0" applyFont="1"/>
    <xf numFmtId="164" fontId="7" fillId="0" borderId="0" xfId="13" applyNumberFormat="1" applyFont="1"/>
    <xf numFmtId="0" fontId="9" fillId="0" borderId="0" xfId="0" applyFont="1"/>
    <xf numFmtId="164" fontId="12" fillId="0" borderId="0" xfId="13" applyNumberFormat="1" applyFont="1"/>
    <xf numFmtId="0" fontId="13" fillId="0" borderId="0" xfId="0" applyFont="1"/>
    <xf numFmtId="37" fontId="14" fillId="0" borderId="0" xfId="13" applyNumberFormat="1" applyFont="1"/>
    <xf numFmtId="0" fontId="6" fillId="0" borderId="0" xfId="0" quotePrefix="1" applyFont="1"/>
    <xf numFmtId="164" fontId="12" fillId="0" borderId="0" xfId="13" applyNumberFormat="1" applyFont="1" applyFill="1"/>
    <xf numFmtId="0" fontId="15" fillId="0" borderId="0" xfId="0" applyFont="1"/>
    <xf numFmtId="3" fontId="16" fillId="0" borderId="0" xfId="13" applyNumberFormat="1" applyFont="1"/>
    <xf numFmtId="9" fontId="16" fillId="0" borderId="0" xfId="14" applyFont="1"/>
    <xf numFmtId="0" fontId="16" fillId="0" borderId="0" xfId="0" applyFont="1"/>
    <xf numFmtId="3" fontId="16" fillId="0" borderId="0" xfId="0" applyNumberFormat="1" applyFont="1"/>
    <xf numFmtId="0" fontId="6" fillId="0" borderId="1" xfId="0" applyFont="1" applyBorder="1"/>
    <xf numFmtId="164" fontId="12" fillId="0" borderId="1" xfId="13" applyNumberFormat="1" applyFont="1" applyBorder="1"/>
    <xf numFmtId="164" fontId="12" fillId="0" borderId="0" xfId="13" applyNumberFormat="1" applyFont="1" applyBorder="1"/>
    <xf numFmtId="0" fontId="4" fillId="0" borderId="0" xfId="0" applyFont="1" applyAlignment="1">
      <alignment horizontal="left"/>
    </xf>
    <xf numFmtId="0" fontId="6" fillId="0" borderId="0" xfId="0" applyFont="1" applyAlignment="1">
      <alignment wrapText="1"/>
    </xf>
    <xf numFmtId="0" fontId="9" fillId="0" borderId="0" xfId="0" applyFont="1" applyAlignment="1">
      <alignment horizontal="left"/>
    </xf>
  </cellXfs>
  <cellStyles count="15">
    <cellStyle name="Comma" xfId="13"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Per cent" xfId="14"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CA1E-108F-3A45-9893-F23DF55843F3}">
  <dimension ref="B2:L27"/>
  <sheetViews>
    <sheetView tabSelected="1" topLeftCell="A2" workbookViewId="0">
      <selection activeCell="Q12" sqref="Q12"/>
    </sheetView>
  </sheetViews>
  <sheetFormatPr baseColWidth="10" defaultRowHeight="15" x14ac:dyDescent="0.2"/>
  <cols>
    <col min="1" max="1" width="3.1640625" customWidth="1"/>
    <col min="2" max="2" width="4.1640625" customWidth="1"/>
  </cols>
  <sheetData>
    <row r="2" spans="2:12" s="6" customFormat="1" ht="26" x14ac:dyDescent="0.3">
      <c r="B2" s="10" t="s">
        <v>56</v>
      </c>
      <c r="C2" s="10"/>
    </row>
    <row r="4" spans="2:12" ht="84" customHeight="1" x14ac:dyDescent="0.2">
      <c r="B4" s="25" t="s">
        <v>81</v>
      </c>
      <c r="C4" s="25"/>
      <c r="D4" s="25"/>
      <c r="E4" s="25"/>
      <c r="F4" s="25"/>
      <c r="G4" s="25"/>
      <c r="H4" s="25"/>
      <c r="I4" s="25"/>
      <c r="J4" s="25"/>
      <c r="K4" s="25"/>
      <c r="L4" s="25"/>
    </row>
    <row r="5" spans="2:12" ht="16" x14ac:dyDescent="0.2">
      <c r="B5" s="2"/>
      <c r="C5" s="2"/>
      <c r="D5" s="2"/>
      <c r="E5" s="2"/>
      <c r="F5" s="2"/>
      <c r="G5" s="2"/>
      <c r="H5" s="2"/>
      <c r="I5" s="2"/>
      <c r="J5" s="2"/>
    </row>
    <row r="6" spans="2:12" ht="16" x14ac:dyDescent="0.2">
      <c r="B6" s="2" t="s">
        <v>68</v>
      </c>
      <c r="C6" s="2"/>
      <c r="D6" s="2"/>
      <c r="E6" s="2"/>
      <c r="F6" s="2"/>
      <c r="G6" s="2"/>
      <c r="H6" s="2"/>
      <c r="I6" s="2"/>
      <c r="J6" s="2"/>
    </row>
    <row r="7" spans="2:12" ht="16" x14ac:dyDescent="0.2">
      <c r="B7" s="2"/>
      <c r="C7" s="2"/>
      <c r="D7" s="2"/>
      <c r="E7" s="2"/>
      <c r="F7" s="2"/>
      <c r="G7" s="2"/>
      <c r="H7" s="2"/>
      <c r="I7" s="2"/>
      <c r="J7" s="2"/>
    </row>
    <row r="8" spans="2:12" ht="16" x14ac:dyDescent="0.2">
      <c r="B8" s="2" t="s">
        <v>79</v>
      </c>
      <c r="C8" s="2"/>
      <c r="D8" s="2"/>
      <c r="E8" s="2"/>
      <c r="F8" s="2"/>
      <c r="G8" s="2"/>
      <c r="H8" s="2"/>
      <c r="I8" s="2"/>
      <c r="J8" s="2"/>
    </row>
    <row r="9" spans="2:12" ht="16" x14ac:dyDescent="0.2">
      <c r="B9" s="2"/>
      <c r="C9" s="2"/>
      <c r="D9" s="2"/>
      <c r="E9" s="2"/>
      <c r="F9" s="2"/>
      <c r="G9" s="2"/>
      <c r="H9" s="2"/>
      <c r="I9" s="2"/>
      <c r="J9" s="2"/>
    </row>
    <row r="10" spans="2:12" ht="16" x14ac:dyDescent="0.2">
      <c r="B10" s="2" t="s">
        <v>78</v>
      </c>
      <c r="C10" s="2"/>
      <c r="D10" s="2"/>
      <c r="E10" s="2"/>
      <c r="F10" s="2"/>
      <c r="G10" s="2"/>
      <c r="H10" s="2"/>
      <c r="I10" s="2"/>
      <c r="J10" s="2"/>
    </row>
    <row r="11" spans="2:12" ht="16" x14ac:dyDescent="0.2">
      <c r="B11" s="2"/>
      <c r="C11" s="2"/>
      <c r="D11" s="2"/>
      <c r="E11" s="2"/>
      <c r="F11" s="2"/>
      <c r="G11" s="2"/>
      <c r="H11" s="2"/>
      <c r="I11" s="2"/>
      <c r="J11" s="2"/>
    </row>
    <row r="12" spans="2:12" ht="16" x14ac:dyDescent="0.2">
      <c r="B12" s="2" t="s">
        <v>57</v>
      </c>
      <c r="C12" s="2"/>
      <c r="D12" s="2"/>
      <c r="E12" s="2"/>
      <c r="F12" s="2"/>
      <c r="G12" s="2"/>
      <c r="H12" s="2"/>
      <c r="I12" s="2"/>
      <c r="J12" s="2"/>
    </row>
    <row r="13" spans="2:12" ht="16" x14ac:dyDescent="0.2">
      <c r="B13" s="2"/>
      <c r="C13" s="2"/>
      <c r="D13" s="2"/>
      <c r="E13" s="2"/>
      <c r="F13" s="2"/>
      <c r="G13" s="2"/>
      <c r="H13" s="2"/>
      <c r="I13" s="2"/>
      <c r="J13" s="2"/>
    </row>
    <row r="14" spans="2:12" ht="16" x14ac:dyDescent="0.2">
      <c r="B14" s="2" t="s">
        <v>58</v>
      </c>
      <c r="C14" s="2"/>
      <c r="D14" s="2"/>
      <c r="E14" s="2"/>
      <c r="F14" s="2"/>
      <c r="G14" s="2"/>
      <c r="H14" s="2"/>
      <c r="I14" s="2"/>
      <c r="J14" s="2"/>
    </row>
    <row r="15" spans="2:12" ht="16" x14ac:dyDescent="0.2">
      <c r="B15" s="2"/>
      <c r="C15" s="2"/>
      <c r="D15" s="2"/>
      <c r="E15" s="2"/>
      <c r="F15" s="2"/>
      <c r="G15" s="2"/>
      <c r="H15" s="2"/>
      <c r="I15" s="2"/>
      <c r="J15" s="2"/>
    </row>
    <row r="16" spans="2:12" ht="16" x14ac:dyDescent="0.2">
      <c r="B16" s="2" t="s">
        <v>59</v>
      </c>
      <c r="C16" s="2"/>
      <c r="D16" s="2"/>
      <c r="E16" s="2"/>
      <c r="F16" s="2"/>
      <c r="G16" s="2"/>
      <c r="H16" s="2"/>
      <c r="I16" s="2"/>
      <c r="J16" s="2"/>
    </row>
    <row r="17" spans="2:10" ht="16" x14ac:dyDescent="0.2">
      <c r="B17" s="2"/>
      <c r="C17" s="2"/>
      <c r="D17" s="2"/>
      <c r="E17" s="2"/>
      <c r="F17" s="2"/>
      <c r="G17" s="2"/>
      <c r="H17" s="2"/>
      <c r="I17" s="2"/>
      <c r="J17" s="2"/>
    </row>
    <row r="18" spans="2:10" ht="16" x14ac:dyDescent="0.2">
      <c r="B18" s="2" t="s">
        <v>65</v>
      </c>
      <c r="C18" s="2"/>
      <c r="D18" s="2"/>
      <c r="E18" s="2"/>
      <c r="F18" s="2"/>
      <c r="G18" s="2"/>
      <c r="H18" s="2"/>
      <c r="I18" s="2"/>
      <c r="J18" s="2"/>
    </row>
    <row r="19" spans="2:10" ht="16" x14ac:dyDescent="0.2">
      <c r="B19" s="2"/>
      <c r="C19" s="2"/>
      <c r="D19" s="2"/>
      <c r="E19" s="2"/>
      <c r="F19" s="2"/>
      <c r="G19" s="2"/>
      <c r="H19" s="2"/>
      <c r="I19" s="2"/>
      <c r="J19" s="2"/>
    </row>
    <row r="20" spans="2:10" ht="16" x14ac:dyDescent="0.2">
      <c r="B20" s="1" t="s">
        <v>32</v>
      </c>
      <c r="C20" s="2"/>
      <c r="D20" s="2"/>
      <c r="E20" s="2"/>
      <c r="F20" s="2"/>
      <c r="G20" s="2"/>
      <c r="H20" s="2"/>
      <c r="I20" s="2"/>
      <c r="J20" s="2"/>
    </row>
    <row r="21" spans="2:10" ht="16" x14ac:dyDescent="0.2">
      <c r="B21" s="2"/>
      <c r="C21" s="2"/>
      <c r="D21" s="2"/>
      <c r="E21" s="2"/>
      <c r="F21" s="2"/>
      <c r="G21" s="2"/>
      <c r="H21" s="2"/>
      <c r="I21" s="2"/>
      <c r="J21" s="2"/>
    </row>
    <row r="22" spans="2:10" ht="16" x14ac:dyDescent="0.2">
      <c r="B22" s="2" t="s">
        <v>60</v>
      </c>
      <c r="C22" s="2"/>
      <c r="D22" s="2"/>
      <c r="E22" s="2"/>
      <c r="F22" s="2"/>
      <c r="G22" s="2"/>
      <c r="H22" s="2"/>
      <c r="I22" s="2"/>
      <c r="J22" s="2"/>
    </row>
    <row r="23" spans="2:10" ht="16" x14ac:dyDescent="0.2">
      <c r="B23" s="2" t="s">
        <v>64</v>
      </c>
      <c r="C23" s="2"/>
      <c r="D23" s="2"/>
      <c r="E23" s="2"/>
      <c r="F23" s="2"/>
      <c r="G23" s="2"/>
      <c r="H23" s="2"/>
      <c r="I23" s="2"/>
      <c r="J23" s="2"/>
    </row>
    <row r="24" spans="2:10" ht="16" x14ac:dyDescent="0.2">
      <c r="B24" s="2" t="s">
        <v>61</v>
      </c>
      <c r="C24" s="2"/>
      <c r="D24" s="2"/>
      <c r="E24" s="2"/>
      <c r="F24" s="2"/>
      <c r="G24" s="2"/>
      <c r="H24" s="2"/>
      <c r="I24" s="2"/>
      <c r="J24" s="2"/>
    </row>
    <row r="25" spans="2:10" ht="16" x14ac:dyDescent="0.2">
      <c r="B25" s="2" t="s">
        <v>62</v>
      </c>
      <c r="C25" s="2"/>
      <c r="D25" s="2"/>
      <c r="E25" s="2"/>
      <c r="F25" s="2"/>
      <c r="G25" s="2"/>
      <c r="H25" s="2"/>
      <c r="I25" s="2"/>
      <c r="J25" s="2"/>
    </row>
    <row r="27" spans="2:10" ht="16" x14ac:dyDescent="0.2">
      <c r="B27" s="1" t="s">
        <v>63</v>
      </c>
    </row>
  </sheetData>
  <mergeCells count="1">
    <mergeCell ref="B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683E5-5A74-ED4C-B77A-7A610C6384E0}">
  <dimension ref="B2:L32"/>
  <sheetViews>
    <sheetView topLeftCell="A2" workbookViewId="0">
      <selection activeCell="C7" sqref="C7"/>
    </sheetView>
  </sheetViews>
  <sheetFormatPr baseColWidth="10" defaultRowHeight="15" x14ac:dyDescent="0.2"/>
  <cols>
    <col min="1" max="1" width="3.1640625" customWidth="1"/>
    <col min="2" max="2" width="4.1640625" customWidth="1"/>
    <col min="3" max="3" width="48.6640625" customWidth="1"/>
    <col min="4" max="4" width="13.83203125" customWidth="1"/>
  </cols>
  <sheetData>
    <row r="2" spans="2:12" s="6" customFormat="1" ht="26" x14ac:dyDescent="0.3">
      <c r="B2" s="10" t="s">
        <v>56</v>
      </c>
      <c r="C2" s="10"/>
    </row>
    <row r="4" spans="2:12" ht="69" customHeight="1" x14ac:dyDescent="0.2">
      <c r="B4" s="25" t="s">
        <v>82</v>
      </c>
      <c r="C4" s="25"/>
      <c r="D4" s="25"/>
      <c r="E4" s="25"/>
      <c r="F4" s="25"/>
      <c r="G4" s="25"/>
      <c r="H4" s="25"/>
      <c r="I4" s="25"/>
      <c r="J4" s="25"/>
      <c r="K4" s="25"/>
      <c r="L4" s="25"/>
    </row>
    <row r="5" spans="2:12" ht="16" x14ac:dyDescent="0.2">
      <c r="B5" s="2"/>
      <c r="C5" s="2"/>
      <c r="D5" s="2"/>
      <c r="E5" s="2"/>
      <c r="F5" s="2"/>
      <c r="G5" s="2"/>
      <c r="H5" s="2"/>
      <c r="I5" s="2"/>
      <c r="J5" s="2"/>
    </row>
    <row r="6" spans="2:12" ht="16" x14ac:dyDescent="0.2">
      <c r="B6" s="2"/>
      <c r="C6" s="16" t="s">
        <v>35</v>
      </c>
      <c r="D6" s="17">
        <v>1500000</v>
      </c>
      <c r="E6" s="2"/>
      <c r="F6" s="2"/>
      <c r="G6" s="2"/>
      <c r="H6" s="2"/>
      <c r="I6" s="2"/>
      <c r="J6" s="2"/>
    </row>
    <row r="7" spans="2:12" ht="16" x14ac:dyDescent="0.2">
      <c r="B7" s="2"/>
      <c r="C7" s="16" t="s">
        <v>83</v>
      </c>
      <c r="D7" s="17">
        <v>500000</v>
      </c>
      <c r="E7" s="2"/>
      <c r="F7" s="2"/>
      <c r="G7" s="2"/>
      <c r="H7" s="2"/>
      <c r="I7" s="2"/>
      <c r="J7" s="2"/>
    </row>
    <row r="8" spans="2:12" ht="16" x14ac:dyDescent="0.2">
      <c r="B8" s="2"/>
      <c r="C8" s="16" t="s">
        <v>36</v>
      </c>
      <c r="D8" s="18">
        <v>0.1</v>
      </c>
      <c r="E8" s="2"/>
      <c r="F8" s="2"/>
      <c r="G8" s="2"/>
      <c r="H8" s="2"/>
      <c r="I8" s="2"/>
      <c r="J8" s="2"/>
    </row>
    <row r="9" spans="2:12" ht="16" x14ac:dyDescent="0.2">
      <c r="B9" s="2"/>
      <c r="C9" s="16"/>
      <c r="D9" s="19"/>
      <c r="E9" s="2"/>
      <c r="F9" s="2"/>
      <c r="G9" s="2"/>
      <c r="H9" s="2"/>
      <c r="I9" s="2"/>
      <c r="J9" s="2"/>
    </row>
    <row r="10" spans="2:12" ht="16" x14ac:dyDescent="0.2">
      <c r="B10" s="2"/>
      <c r="C10" s="16" t="s">
        <v>66</v>
      </c>
      <c r="D10" s="17">
        <v>1000000</v>
      </c>
      <c r="E10" s="2"/>
      <c r="F10" s="2"/>
      <c r="G10" s="2"/>
      <c r="H10" s="2"/>
      <c r="I10" s="2"/>
      <c r="J10" s="2"/>
    </row>
    <row r="11" spans="2:12" ht="16" x14ac:dyDescent="0.2">
      <c r="B11" s="2"/>
      <c r="C11" s="16" t="s">
        <v>33</v>
      </c>
      <c r="D11" s="20">
        <v>4</v>
      </c>
      <c r="E11" s="2"/>
      <c r="F11" s="2"/>
      <c r="G11" s="2"/>
      <c r="H11" s="2"/>
      <c r="I11" s="2"/>
      <c r="J11" s="2"/>
    </row>
    <row r="12" spans="2:12" ht="16" x14ac:dyDescent="0.2">
      <c r="B12" s="2"/>
      <c r="C12" s="16" t="s">
        <v>67</v>
      </c>
      <c r="D12" s="17">
        <v>200000</v>
      </c>
      <c r="E12" s="2"/>
      <c r="F12" s="2"/>
      <c r="G12" s="2"/>
      <c r="H12" s="2"/>
      <c r="I12" s="2"/>
      <c r="J12" s="2"/>
    </row>
    <row r="13" spans="2:12" ht="16" x14ac:dyDescent="0.2">
      <c r="B13" s="2"/>
      <c r="C13" s="16"/>
      <c r="D13" s="20"/>
      <c r="E13" s="2"/>
      <c r="F13" s="2"/>
      <c r="G13" s="2"/>
      <c r="H13" s="2"/>
      <c r="I13" s="2"/>
      <c r="J13" s="2"/>
    </row>
    <row r="14" spans="2:12" ht="16" x14ac:dyDescent="0.2">
      <c r="B14" s="2"/>
      <c r="C14" s="16" t="s">
        <v>69</v>
      </c>
      <c r="D14" s="20">
        <f>(10000*2*10)</f>
        <v>200000</v>
      </c>
      <c r="E14" s="2"/>
      <c r="F14" s="2"/>
      <c r="G14" s="2"/>
      <c r="H14" s="2"/>
      <c r="I14" s="2"/>
      <c r="J14" s="2"/>
    </row>
    <row r="15" spans="2:12" ht="16" x14ac:dyDescent="0.2">
      <c r="B15" s="2"/>
      <c r="C15" s="16" t="s">
        <v>70</v>
      </c>
      <c r="D15" s="20">
        <v>3</v>
      </c>
      <c r="E15" s="2"/>
      <c r="F15" s="2"/>
      <c r="G15" s="2"/>
      <c r="H15" s="2"/>
      <c r="I15" s="2"/>
      <c r="J15" s="2"/>
    </row>
    <row r="16" spans="2:12" ht="16" x14ac:dyDescent="0.2">
      <c r="B16" s="2"/>
      <c r="C16" s="16"/>
      <c r="D16" s="20"/>
      <c r="E16" s="2"/>
      <c r="F16" s="2"/>
      <c r="G16" s="2"/>
      <c r="H16" s="2"/>
      <c r="I16" s="2"/>
      <c r="J16" s="2"/>
    </row>
    <row r="17" spans="2:10" ht="16" x14ac:dyDescent="0.2">
      <c r="B17" s="2"/>
      <c r="C17" s="16" t="s">
        <v>71</v>
      </c>
      <c r="D17" s="20">
        <v>5000</v>
      </c>
      <c r="E17" s="2"/>
      <c r="F17" s="2"/>
      <c r="G17" s="2"/>
      <c r="H17" s="2"/>
      <c r="I17" s="2"/>
      <c r="J17" s="2"/>
    </row>
    <row r="18" spans="2:10" ht="16" x14ac:dyDescent="0.2">
      <c r="B18" s="2"/>
      <c r="C18" s="16"/>
      <c r="D18" s="20"/>
      <c r="E18" s="2"/>
      <c r="F18" s="2"/>
      <c r="G18" s="2"/>
      <c r="H18" s="2"/>
      <c r="I18" s="2"/>
      <c r="J18" s="2"/>
    </row>
    <row r="19" spans="2:10" ht="16" x14ac:dyDescent="0.2">
      <c r="B19" s="2"/>
      <c r="C19" s="16" t="s">
        <v>72</v>
      </c>
      <c r="D19" s="17">
        <v>50000</v>
      </c>
      <c r="E19" s="2"/>
      <c r="F19" s="2"/>
      <c r="G19" s="2"/>
      <c r="H19" s="2"/>
      <c r="I19" s="2"/>
      <c r="J19" s="2"/>
    </row>
    <row r="20" spans="2:10" ht="16" x14ac:dyDescent="0.2">
      <c r="B20" s="2"/>
      <c r="C20" s="16" t="s">
        <v>34</v>
      </c>
      <c r="D20" s="17">
        <v>20000</v>
      </c>
      <c r="E20" s="2"/>
      <c r="F20" s="2"/>
      <c r="G20" s="2"/>
      <c r="H20" s="2"/>
      <c r="I20" s="2"/>
      <c r="J20" s="2"/>
    </row>
    <row r="21" spans="2:10" ht="16" x14ac:dyDescent="0.2">
      <c r="B21" s="2"/>
      <c r="C21" s="2"/>
      <c r="D21" s="2"/>
      <c r="E21" s="2"/>
      <c r="F21" s="2"/>
      <c r="G21" s="2"/>
      <c r="H21" s="2"/>
      <c r="I21" s="2"/>
      <c r="J21" s="2"/>
    </row>
    <row r="22" spans="2:10" ht="16" x14ac:dyDescent="0.2">
      <c r="B22" s="2"/>
      <c r="C22" s="16" t="s">
        <v>73</v>
      </c>
      <c r="D22" s="17">
        <v>50000</v>
      </c>
      <c r="E22" s="2"/>
      <c r="F22" s="2"/>
      <c r="G22" s="2"/>
      <c r="H22" s="2"/>
      <c r="I22" s="2"/>
      <c r="J22" s="2"/>
    </row>
    <row r="23" spans="2:10" ht="16" x14ac:dyDescent="0.2">
      <c r="B23" s="2"/>
      <c r="C23" s="16" t="s">
        <v>74</v>
      </c>
      <c r="D23" s="17">
        <v>8000</v>
      </c>
      <c r="E23" s="2"/>
      <c r="F23" s="2"/>
      <c r="G23" s="2"/>
      <c r="H23" s="2"/>
      <c r="I23" s="2"/>
      <c r="J23" s="2"/>
    </row>
    <row r="24" spans="2:10" ht="16" x14ac:dyDescent="0.2">
      <c r="B24" s="2"/>
      <c r="C24" s="2"/>
      <c r="D24" s="2"/>
      <c r="E24" s="2"/>
      <c r="F24" s="2"/>
      <c r="G24" s="2"/>
      <c r="H24" s="2"/>
      <c r="I24" s="2"/>
      <c r="J24" s="2"/>
    </row>
    <row r="25" spans="2:10" ht="16" x14ac:dyDescent="0.2">
      <c r="B25" s="1" t="s">
        <v>76</v>
      </c>
      <c r="C25" s="2"/>
      <c r="D25" s="2"/>
      <c r="E25" s="2"/>
      <c r="F25" s="2"/>
      <c r="G25" s="2"/>
      <c r="H25" s="2"/>
      <c r="I25" s="2"/>
      <c r="J25" s="2"/>
    </row>
    <row r="26" spans="2:10" ht="16" x14ac:dyDescent="0.2">
      <c r="B26" s="2"/>
      <c r="C26" s="2"/>
      <c r="D26" s="2"/>
      <c r="E26" s="2"/>
      <c r="F26" s="2"/>
      <c r="G26" s="2"/>
      <c r="H26" s="2"/>
      <c r="I26" s="2"/>
      <c r="J26" s="2"/>
    </row>
    <row r="27" spans="2:10" ht="16" x14ac:dyDescent="0.2">
      <c r="B27" s="2" t="s">
        <v>77</v>
      </c>
      <c r="C27" s="2"/>
      <c r="D27" s="2"/>
      <c r="E27" s="2"/>
      <c r="F27" s="2"/>
      <c r="G27" s="2"/>
      <c r="H27" s="2"/>
      <c r="I27" s="2"/>
      <c r="J27" s="2"/>
    </row>
    <row r="28" spans="2:10" ht="16" x14ac:dyDescent="0.2">
      <c r="B28" s="2" t="s">
        <v>64</v>
      </c>
      <c r="C28" s="2"/>
      <c r="D28" s="2"/>
      <c r="E28" s="2"/>
      <c r="F28" s="2"/>
      <c r="G28" s="2"/>
      <c r="H28" s="2"/>
      <c r="I28" s="2"/>
      <c r="J28" s="2"/>
    </row>
    <row r="29" spans="2:10" ht="16" x14ac:dyDescent="0.2">
      <c r="B29" s="2" t="s">
        <v>61</v>
      </c>
      <c r="C29" s="2"/>
      <c r="D29" s="2"/>
      <c r="E29" s="2"/>
      <c r="F29" s="2"/>
      <c r="G29" s="2"/>
      <c r="H29" s="2"/>
      <c r="I29" s="2"/>
      <c r="J29" s="2"/>
    </row>
    <row r="30" spans="2:10" ht="16" x14ac:dyDescent="0.2">
      <c r="B30" s="2" t="s">
        <v>62</v>
      </c>
      <c r="C30" s="2"/>
      <c r="D30" s="2"/>
      <c r="E30" s="2"/>
      <c r="F30" s="2"/>
      <c r="G30" s="2"/>
      <c r="H30" s="2"/>
      <c r="I30" s="2"/>
      <c r="J30" s="2"/>
    </row>
    <row r="32" spans="2:10" ht="16" x14ac:dyDescent="0.2">
      <c r="B32" s="1" t="s">
        <v>63</v>
      </c>
    </row>
  </sheetData>
  <mergeCells count="1">
    <mergeCell ref="B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E88D-8011-614B-8D8B-5F307734680E}">
  <dimension ref="A2:D30"/>
  <sheetViews>
    <sheetView zoomScaleNormal="100" workbookViewId="0">
      <selection activeCell="C15" sqref="C15"/>
    </sheetView>
  </sheetViews>
  <sheetFormatPr baseColWidth="10" defaultRowHeight="15" x14ac:dyDescent="0.2"/>
  <cols>
    <col min="1" max="1" width="30.33203125" customWidth="1"/>
    <col min="2" max="3" width="20.83203125" customWidth="1"/>
    <col min="4" max="4" width="32.5" customWidth="1"/>
  </cols>
  <sheetData>
    <row r="2" spans="1:4" s="6" customFormat="1" ht="26" x14ac:dyDescent="0.3">
      <c r="A2" s="26" t="s">
        <v>56</v>
      </c>
      <c r="B2" s="26"/>
      <c r="C2" s="26"/>
    </row>
    <row r="3" spans="1:4" ht="47" customHeight="1" x14ac:dyDescent="0.2">
      <c r="A3" s="4" t="s">
        <v>0</v>
      </c>
      <c r="B3" s="5" t="s">
        <v>1</v>
      </c>
      <c r="C3" s="5" t="s">
        <v>31</v>
      </c>
    </row>
    <row r="5" spans="1:4" ht="18" x14ac:dyDescent="0.2">
      <c r="A5" s="7" t="s">
        <v>11</v>
      </c>
    </row>
    <row r="6" spans="1:4" ht="18" x14ac:dyDescent="0.2">
      <c r="A6" s="8" t="s">
        <v>2</v>
      </c>
      <c r="D6" s="14"/>
    </row>
    <row r="7" spans="1:4" ht="18" customHeight="1" x14ac:dyDescent="0.2">
      <c r="A7" s="2" t="s">
        <v>3</v>
      </c>
      <c r="B7" s="11">
        <f>(Assumptions!D6+Assumptions!D7-B12)</f>
        <v>1000000</v>
      </c>
      <c r="C7" s="11">
        <f>('Cash Flow Statement'!B23)</f>
        <v>600000</v>
      </c>
      <c r="D7" s="14" t="s">
        <v>52</v>
      </c>
    </row>
    <row r="8" spans="1:4" ht="18" x14ac:dyDescent="0.2">
      <c r="A8" s="2" t="s">
        <v>13</v>
      </c>
      <c r="B8" s="11">
        <v>0</v>
      </c>
      <c r="C8" s="23">
        <f>(Assumptions!D23)</f>
        <v>8000</v>
      </c>
    </row>
    <row r="9" spans="1:4" ht="18" x14ac:dyDescent="0.2">
      <c r="A9" s="2" t="s">
        <v>4</v>
      </c>
      <c r="B9" s="11">
        <v>0</v>
      </c>
      <c r="C9" s="11">
        <v>0</v>
      </c>
    </row>
    <row r="10" spans="1:4" ht="18" x14ac:dyDescent="0.2">
      <c r="A10" s="2"/>
      <c r="B10" s="11"/>
      <c r="C10" s="11"/>
    </row>
    <row r="11" spans="1:4" ht="18" x14ac:dyDescent="0.2">
      <c r="A11" s="8" t="s">
        <v>5</v>
      </c>
      <c r="B11" s="11"/>
      <c r="C11" s="11"/>
    </row>
    <row r="12" spans="1:4" ht="18" x14ac:dyDescent="0.2">
      <c r="A12" s="2" t="s">
        <v>75</v>
      </c>
      <c r="B12" s="15">
        <f>(Assumptions!D10)</f>
        <v>1000000</v>
      </c>
      <c r="C12" s="15">
        <f>(B12)</f>
        <v>1000000</v>
      </c>
      <c r="D12" s="14"/>
    </row>
    <row r="13" spans="1:4" ht="18" x14ac:dyDescent="0.2">
      <c r="A13" s="2" t="s">
        <v>55</v>
      </c>
      <c r="B13" s="11"/>
      <c r="C13" s="15">
        <f>(-'Income Statement'!B15)</f>
        <v>-200000</v>
      </c>
    </row>
    <row r="14" spans="1:4" ht="18" x14ac:dyDescent="0.2">
      <c r="A14" s="2"/>
      <c r="B14" s="11"/>
      <c r="C14" s="11"/>
    </row>
    <row r="15" spans="1:4" ht="18" x14ac:dyDescent="0.2">
      <c r="A15" s="1" t="s">
        <v>9</v>
      </c>
      <c r="B15" s="11">
        <f>SUM(B7:B12)</f>
        <v>2000000</v>
      </c>
      <c r="C15" s="11">
        <f>SUM(C7:C13)</f>
        <v>1408000</v>
      </c>
    </row>
    <row r="16" spans="1:4" ht="18" x14ac:dyDescent="0.2">
      <c r="A16" s="2"/>
      <c r="B16" s="11"/>
      <c r="C16" s="11"/>
    </row>
    <row r="17" spans="1:3" ht="18" x14ac:dyDescent="0.2">
      <c r="A17" s="7" t="s">
        <v>12</v>
      </c>
      <c r="B17" s="11"/>
      <c r="C17" s="11"/>
    </row>
    <row r="18" spans="1:3" ht="18" x14ac:dyDescent="0.2">
      <c r="A18" s="8" t="s">
        <v>6</v>
      </c>
      <c r="B18" s="11"/>
      <c r="C18" s="11"/>
    </row>
    <row r="19" spans="1:3" ht="18" x14ac:dyDescent="0.2">
      <c r="A19" s="2" t="s">
        <v>14</v>
      </c>
      <c r="B19" s="11">
        <v>0</v>
      </c>
      <c r="C19" s="11"/>
    </row>
    <row r="20" spans="1:3" ht="18" x14ac:dyDescent="0.2">
      <c r="A20" s="2"/>
      <c r="B20" s="11"/>
      <c r="C20" s="11"/>
    </row>
    <row r="21" spans="1:3" ht="18" x14ac:dyDescent="0.2">
      <c r="A21" s="8" t="s">
        <v>7</v>
      </c>
      <c r="B21" s="11"/>
      <c r="C21" s="11"/>
    </row>
    <row r="22" spans="1:3" ht="18" x14ac:dyDescent="0.2">
      <c r="A22" s="2" t="s">
        <v>15</v>
      </c>
      <c r="B22" s="15">
        <f>(Assumptions!D7)</f>
        <v>500000</v>
      </c>
      <c r="C22" s="11">
        <f>(B22)</f>
        <v>500000</v>
      </c>
    </row>
    <row r="23" spans="1:3" ht="18" x14ac:dyDescent="0.2">
      <c r="A23" s="2"/>
      <c r="B23" s="11"/>
      <c r="C23" s="11"/>
    </row>
    <row r="24" spans="1:3" ht="18" x14ac:dyDescent="0.2">
      <c r="A24" s="8" t="s">
        <v>17</v>
      </c>
      <c r="B24" s="11"/>
      <c r="C24" s="11"/>
    </row>
    <row r="25" spans="1:3" ht="18" x14ac:dyDescent="0.2">
      <c r="A25" s="2" t="s">
        <v>16</v>
      </c>
      <c r="B25" s="15">
        <f>(Assumptions!D6)</f>
        <v>1500000</v>
      </c>
      <c r="C25" s="11">
        <f>(B25)</f>
        <v>1500000</v>
      </c>
    </row>
    <row r="26" spans="1:3" ht="18" x14ac:dyDescent="0.2">
      <c r="A26" s="2" t="s">
        <v>8</v>
      </c>
      <c r="B26" s="11">
        <v>0</v>
      </c>
      <c r="C26" s="11">
        <f>('Income Statement'!B22)</f>
        <v>-592000</v>
      </c>
    </row>
    <row r="27" spans="1:3" ht="18" x14ac:dyDescent="0.2">
      <c r="A27" s="2"/>
      <c r="B27" s="11"/>
      <c r="C27" s="11"/>
    </row>
    <row r="28" spans="1:3" ht="18" x14ac:dyDescent="0.2">
      <c r="A28" s="1" t="s">
        <v>10</v>
      </c>
      <c r="B28" s="11">
        <f>SUM(B19:B26)</f>
        <v>2000000</v>
      </c>
      <c r="C28" s="11">
        <f>SUM(C19:C26)</f>
        <v>1408000</v>
      </c>
    </row>
    <row r="30" spans="1:3" ht="18" x14ac:dyDescent="0.2">
      <c r="A30" s="12" t="s">
        <v>54</v>
      </c>
      <c r="B30" s="13">
        <f>(B15-B28)</f>
        <v>0</v>
      </c>
      <c r="C30" s="13">
        <f>(C15-C28)</f>
        <v>0</v>
      </c>
    </row>
  </sheetData>
  <mergeCells count="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D71-426F-AD4E-9BDD-59B5AE8CE75C}">
  <dimension ref="A2:D23"/>
  <sheetViews>
    <sheetView zoomScaleNormal="100" workbookViewId="0">
      <selection activeCell="B19" sqref="B19"/>
    </sheetView>
  </sheetViews>
  <sheetFormatPr baseColWidth="10" defaultRowHeight="15" x14ac:dyDescent="0.2"/>
  <cols>
    <col min="1" max="1" width="39.1640625" customWidth="1"/>
    <col min="2" max="2" width="22.33203125" customWidth="1"/>
    <col min="3" max="3" width="20.83203125" hidden="1" customWidth="1"/>
  </cols>
  <sheetData>
    <row r="2" spans="1:4" s="6" customFormat="1" ht="26" x14ac:dyDescent="0.3">
      <c r="A2" s="26" t="s">
        <v>56</v>
      </c>
      <c r="B2" s="26"/>
      <c r="C2" s="26"/>
    </row>
    <row r="3" spans="1:4" ht="47" customHeight="1" x14ac:dyDescent="0.2">
      <c r="A3" s="4" t="s">
        <v>18</v>
      </c>
      <c r="B3" s="5" t="s">
        <v>19</v>
      </c>
    </row>
    <row r="5" spans="1:4" ht="18" x14ac:dyDescent="0.2">
      <c r="A5" s="7" t="s">
        <v>20</v>
      </c>
      <c r="B5" s="15">
        <f>(Assumptions!D14*Assumptions!D15)</f>
        <v>600000</v>
      </c>
      <c r="C5" s="9"/>
      <c r="D5" s="9"/>
    </row>
    <row r="6" spans="1:4" ht="18" x14ac:dyDescent="0.2">
      <c r="A6" s="7"/>
    </row>
    <row r="7" spans="1:4" ht="18" x14ac:dyDescent="0.2">
      <c r="A7" s="2" t="s">
        <v>21</v>
      </c>
      <c r="B7" s="15">
        <f>(Assumptions!D17)*12</f>
        <v>60000</v>
      </c>
    </row>
    <row r="8" spans="1:4" ht="16" x14ac:dyDescent="0.2">
      <c r="A8" s="2"/>
    </row>
    <row r="9" spans="1:4" ht="18" x14ac:dyDescent="0.2">
      <c r="A9" s="7" t="s">
        <v>22</v>
      </c>
      <c r="B9" s="11">
        <f>(B5-B7)</f>
        <v>540000</v>
      </c>
    </row>
    <row r="10" spans="1:4" ht="18" x14ac:dyDescent="0.2">
      <c r="A10" s="2"/>
      <c r="B10" s="11"/>
    </row>
    <row r="11" spans="1:4" ht="18" x14ac:dyDescent="0.2">
      <c r="A11" s="3" t="s">
        <v>23</v>
      </c>
      <c r="B11" s="11"/>
    </row>
    <row r="12" spans="1:4" ht="18" x14ac:dyDescent="0.2">
      <c r="A12" s="2" t="s">
        <v>24</v>
      </c>
      <c r="B12" s="15">
        <f>(Assumptions!D19)*12</f>
        <v>600000</v>
      </c>
    </row>
    <row r="13" spans="1:4" ht="18" x14ac:dyDescent="0.2">
      <c r="A13" s="2" t="s">
        <v>30</v>
      </c>
      <c r="B13" s="15">
        <f>(Assumptions!D20)*12</f>
        <v>240000</v>
      </c>
    </row>
    <row r="14" spans="1:4" ht="18" x14ac:dyDescent="0.2">
      <c r="A14" s="2" t="s">
        <v>80</v>
      </c>
      <c r="B14" s="15">
        <f>(Assumptions!D22-Assumptions!D23)</f>
        <v>42000</v>
      </c>
    </row>
    <row r="15" spans="1:4" ht="18" x14ac:dyDescent="0.2">
      <c r="A15" s="2" t="s">
        <v>25</v>
      </c>
      <c r="B15" s="15">
        <f>(Assumptions!D10-Assumptions!D12)/(Assumptions!D11)</f>
        <v>200000</v>
      </c>
    </row>
    <row r="16" spans="1:4" ht="18" x14ac:dyDescent="0.2">
      <c r="A16" s="2"/>
      <c r="B16" s="11"/>
    </row>
    <row r="17" spans="1:2" ht="18" x14ac:dyDescent="0.2">
      <c r="A17" s="7" t="s">
        <v>27</v>
      </c>
      <c r="B17" s="11">
        <f>B9-(SUM(B12:B15))</f>
        <v>-542000</v>
      </c>
    </row>
    <row r="18" spans="1:2" ht="18" x14ac:dyDescent="0.2">
      <c r="A18" s="2"/>
      <c r="B18" s="11"/>
    </row>
    <row r="19" spans="1:2" ht="18" x14ac:dyDescent="0.2">
      <c r="A19" s="2" t="s">
        <v>29</v>
      </c>
      <c r="B19" s="15">
        <f>('Balance Sheet'!B22)*(Assumptions!D8)</f>
        <v>50000</v>
      </c>
    </row>
    <row r="20" spans="1:2" ht="18" x14ac:dyDescent="0.2">
      <c r="A20" s="2" t="s">
        <v>28</v>
      </c>
      <c r="B20" s="11">
        <v>0</v>
      </c>
    </row>
    <row r="21" spans="1:2" ht="18" x14ac:dyDescent="0.2">
      <c r="A21" s="2"/>
      <c r="B21" s="11"/>
    </row>
    <row r="22" spans="1:2" ht="18" x14ac:dyDescent="0.2">
      <c r="A22" s="7" t="s">
        <v>26</v>
      </c>
      <c r="B22" s="11">
        <f>(B17-B19)</f>
        <v>-592000</v>
      </c>
    </row>
    <row r="23" spans="1:2" ht="16" x14ac:dyDescent="0.2">
      <c r="A23" s="2"/>
    </row>
  </sheetData>
  <mergeCells count="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7BF8-C618-3642-9DC3-E6EEC940861B}">
  <dimension ref="A2:E23"/>
  <sheetViews>
    <sheetView workbookViewId="0">
      <selection activeCell="B22" sqref="B22"/>
    </sheetView>
  </sheetViews>
  <sheetFormatPr baseColWidth="10" defaultRowHeight="15" x14ac:dyDescent="0.2"/>
  <cols>
    <col min="1" max="1" width="31.6640625" customWidth="1"/>
    <col min="2" max="2" width="22.33203125" customWidth="1"/>
  </cols>
  <sheetData>
    <row r="2" spans="1:5" s="6" customFormat="1" ht="26" x14ac:dyDescent="0.3">
      <c r="A2" s="26" t="s">
        <v>56</v>
      </c>
      <c r="B2" s="26"/>
      <c r="C2" s="26"/>
      <c r="D2" s="24"/>
      <c r="E2" s="24"/>
    </row>
    <row r="4" spans="1:5" ht="47" customHeight="1" x14ac:dyDescent="0.2">
      <c r="A4" s="4" t="s">
        <v>53</v>
      </c>
      <c r="B4" s="5" t="s">
        <v>19</v>
      </c>
    </row>
    <row r="6" spans="1:5" ht="18" customHeight="1" x14ac:dyDescent="0.2">
      <c r="A6" s="1" t="s">
        <v>37</v>
      </c>
    </row>
    <row r="7" spans="1:5" ht="18" customHeight="1" x14ac:dyDescent="0.2">
      <c r="A7" s="2" t="s">
        <v>38</v>
      </c>
      <c r="B7" s="11">
        <f>('Income Statement'!B22)</f>
        <v>-592000</v>
      </c>
    </row>
    <row r="8" spans="1:5" ht="18" customHeight="1" x14ac:dyDescent="0.2">
      <c r="A8" s="2" t="s">
        <v>50</v>
      </c>
      <c r="B8" s="11">
        <f>('Income Statement'!B15)</f>
        <v>200000</v>
      </c>
    </row>
    <row r="9" spans="1:5" ht="18" customHeight="1" x14ac:dyDescent="0.2">
      <c r="A9" s="21" t="s">
        <v>51</v>
      </c>
      <c r="B9" s="22">
        <f>('Balance Sheet'!C8-'Balance Sheet'!B8)</f>
        <v>8000</v>
      </c>
    </row>
    <row r="10" spans="1:5" ht="18" customHeight="1" x14ac:dyDescent="0.2">
      <c r="A10" s="1" t="s">
        <v>39</v>
      </c>
      <c r="B10" s="9">
        <f>(B7+B8-B9)</f>
        <v>-400000</v>
      </c>
    </row>
    <row r="11" spans="1:5" ht="18" customHeight="1" x14ac:dyDescent="0.2">
      <c r="A11" s="2"/>
    </row>
    <row r="12" spans="1:5" ht="18" customHeight="1" x14ac:dyDescent="0.2">
      <c r="A12" s="1" t="s">
        <v>40</v>
      </c>
    </row>
    <row r="13" spans="1:5" ht="18" customHeight="1" x14ac:dyDescent="0.2">
      <c r="A13" s="21" t="s">
        <v>41</v>
      </c>
      <c r="B13" s="22">
        <f>('Balance Sheet'!C12-'Balance Sheet'!B12)</f>
        <v>0</v>
      </c>
      <c r="E13" s="11"/>
    </row>
    <row r="14" spans="1:5" ht="18" customHeight="1" x14ac:dyDescent="0.2">
      <c r="A14" s="1" t="s">
        <v>42</v>
      </c>
      <c r="B14" s="9">
        <f>-(B13)</f>
        <v>0</v>
      </c>
    </row>
    <row r="15" spans="1:5" ht="18" customHeight="1" x14ac:dyDescent="0.2">
      <c r="A15" s="2"/>
    </row>
    <row r="16" spans="1:5" ht="18" customHeight="1" x14ac:dyDescent="0.2">
      <c r="A16" s="1" t="s">
        <v>43</v>
      </c>
    </row>
    <row r="17" spans="1:2" ht="18" customHeight="1" x14ac:dyDescent="0.2">
      <c r="A17" s="2" t="s">
        <v>44</v>
      </c>
      <c r="B17" s="22">
        <f>('Balance Sheet'!C22-'Balance Sheet'!B22)</f>
        <v>0</v>
      </c>
    </row>
    <row r="18" spans="1:2" ht="18" customHeight="1" x14ac:dyDescent="0.2">
      <c r="A18" s="21" t="s">
        <v>45</v>
      </c>
      <c r="B18" s="22">
        <f>('Balance Sheet'!C25-'Balance Sheet'!B25)</f>
        <v>0</v>
      </c>
    </row>
    <row r="19" spans="1:2" ht="18" customHeight="1" x14ac:dyDescent="0.2">
      <c r="A19" s="1" t="s">
        <v>46</v>
      </c>
      <c r="B19" s="9">
        <f>(B17+B18)</f>
        <v>0</v>
      </c>
    </row>
    <row r="20" spans="1:2" ht="18" customHeight="1" x14ac:dyDescent="0.2">
      <c r="A20" s="2"/>
    </row>
    <row r="21" spans="1:2" ht="18" customHeight="1" x14ac:dyDescent="0.2">
      <c r="A21" s="1" t="s">
        <v>49</v>
      </c>
    </row>
    <row r="22" spans="1:2" ht="18" customHeight="1" x14ac:dyDescent="0.2">
      <c r="A22" s="2" t="s">
        <v>47</v>
      </c>
      <c r="B22" s="11">
        <f>('Balance Sheet'!B7)</f>
        <v>1000000</v>
      </c>
    </row>
    <row r="23" spans="1:2" ht="18" customHeight="1" x14ac:dyDescent="0.2">
      <c r="A23" s="1" t="s">
        <v>48</v>
      </c>
      <c r="B23" s="9">
        <f>(B22+B10+B14+B19)</f>
        <v>600000</v>
      </c>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XBPL (Company)</vt:lpstr>
      <vt:lpstr>Assumptions</vt:lpstr>
      <vt:lpstr>Balance Sheet</vt:lpstr>
      <vt:lpstr>Income Statement</vt:lpstr>
      <vt:lpstr>Cash Flow Statement</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J. Burns</dc:creator>
  <cp:lastModifiedBy>Microsoft Office User</cp:lastModifiedBy>
  <dcterms:created xsi:type="dcterms:W3CDTF">2014-06-26T22:06:34Z</dcterms:created>
  <dcterms:modified xsi:type="dcterms:W3CDTF">2024-03-21T07:05:30Z</dcterms:modified>
</cp:coreProperties>
</file>