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-Asus\Google Drive\4 - Hackathon Data\2017-03 Toronto\Challenge 2\Part 1 - Ops Data\4_Tractor Dozer Track wear Report\"/>
    </mc:Choice>
  </mc:AlternateContent>
  <bookViews>
    <workbookView xWindow="-10" yWindow="3110" windowWidth="12000" windowHeight="6840" activeTab="2"/>
  </bookViews>
  <sheets>
    <sheet name="Entrada" sheetId="7" r:id="rId1"/>
    <sheet name="Reporte Salida" sheetId="8" r:id="rId2"/>
    <sheet name="WO x Equipo" sheetId="11" r:id="rId3"/>
  </sheets>
  <definedNames>
    <definedName name="_xlnm._FilterDatabase" localSheetId="0" hidden="1">Entrada!$B$143:$Y$174</definedName>
    <definedName name="_xlnm._FilterDatabase" localSheetId="1" hidden="1">'Reporte Salida'!$B$150:$B$183</definedName>
    <definedName name="_xlnm._FilterDatabase" localSheetId="2" hidden="1">'WO x Equipo'!$B$3:$K$19</definedName>
    <definedName name="_xlnm.Print_Area" localSheetId="1">'Reporte Salida'!$A$1:$Z$253</definedName>
    <definedName name="_xlnm.Print_Area" localSheetId="2">'WO x Equipo'!$A$1:$M$20</definedName>
  </definedNames>
  <calcPr calcId="171027"/>
</workbook>
</file>

<file path=xl/calcChain.xml><?xml version="1.0" encoding="utf-8"?>
<calcChain xmlns="http://schemas.openxmlformats.org/spreadsheetml/2006/main">
  <c r="AF4" i="7" l="1"/>
  <c r="AI4" i="7" s="1"/>
  <c r="AE4" i="7"/>
  <c r="AG4" i="7" s="1"/>
  <c r="AK4" i="7" s="1"/>
  <c r="AC4" i="7"/>
  <c r="S4" i="7"/>
  <c r="U4" i="7"/>
  <c r="AC11" i="7" l="1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22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186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51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15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77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40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4" i="8"/>
  <c r="AE89" i="7"/>
  <c r="AG89" i="7" l="1"/>
  <c r="AF89" i="7"/>
  <c r="I67" i="7"/>
  <c r="I68" i="7"/>
  <c r="H68" i="7"/>
  <c r="H69" i="7" l="1"/>
  <c r="J67" i="7" s="1"/>
  <c r="J68" i="7" s="1"/>
  <c r="J69" i="7" s="1"/>
  <c r="AC165" i="7" l="1"/>
  <c r="U150" i="7"/>
  <c r="S18" i="7" l="1"/>
  <c r="S50" i="7"/>
  <c r="AC108" i="7"/>
  <c r="R50" i="7"/>
  <c r="T50" i="7" l="1"/>
  <c r="U211" i="7"/>
  <c r="U106" i="7"/>
  <c r="BF144" i="7" l="1"/>
  <c r="AE157" i="7"/>
  <c r="AG157" i="7" s="1"/>
  <c r="AE178" i="7" l="1"/>
  <c r="AC178" i="7"/>
  <c r="AE37" i="7"/>
  <c r="AG37" i="7" s="1"/>
  <c r="AF178" i="7" l="1"/>
  <c r="AG178" i="7"/>
  <c r="AK178" i="7" s="1"/>
  <c r="V85" i="7"/>
  <c r="S85" i="7"/>
  <c r="AE133" i="7" l="1"/>
  <c r="AG133" i="7" s="1"/>
  <c r="S214" i="7" l="1"/>
  <c r="U226" i="7" l="1"/>
  <c r="S5" i="7" l="1"/>
  <c r="R5" i="7"/>
  <c r="AE19" i="7"/>
  <c r="AC19" i="7"/>
  <c r="W19" i="7"/>
  <c r="V19" i="7"/>
  <c r="AF19" i="7" l="1"/>
  <c r="AG19" i="7"/>
  <c r="AK19" i="7" s="1"/>
  <c r="AI19" i="7"/>
  <c r="X19" i="7"/>
  <c r="T5" i="7"/>
  <c r="S215" i="7"/>
  <c r="U126" i="7" l="1"/>
  <c r="U192" i="7" l="1"/>
  <c r="U180" i="7"/>
  <c r="U179" i="7"/>
  <c r="U178" i="7"/>
  <c r="U193" i="7" l="1"/>
  <c r="S194" i="7"/>
  <c r="R194" i="7"/>
  <c r="R106" i="7" l="1"/>
  <c r="R56" i="7" l="1"/>
  <c r="BC209" i="7" l="1"/>
  <c r="BC176" i="7"/>
  <c r="BC142" i="7"/>
  <c r="BC104" i="7"/>
  <c r="BC70" i="7"/>
  <c r="BC35" i="7"/>
  <c r="R192" i="7" l="1"/>
  <c r="BF155" i="7" l="1"/>
  <c r="BF156" i="7"/>
  <c r="BF157" i="7"/>
  <c r="BF158" i="7"/>
  <c r="BF159" i="7"/>
  <c r="BF160" i="7"/>
  <c r="BF161" i="7"/>
  <c r="BF162" i="7"/>
  <c r="BF163" i="7"/>
  <c r="BF164" i="7"/>
  <c r="BF165" i="7"/>
  <c r="BF166" i="7"/>
  <c r="BF167" i="7"/>
  <c r="BF168" i="7"/>
  <c r="BF169" i="7"/>
  <c r="BF170" i="7"/>
  <c r="BF171" i="7"/>
  <c r="BF147" i="7"/>
  <c r="BF148" i="7"/>
  <c r="BF149" i="7"/>
  <c r="BF150" i="7"/>
  <c r="BF151" i="7"/>
  <c r="BF152" i="7"/>
  <c r="BF153" i="7"/>
  <c r="BF154" i="7"/>
  <c r="BF145" i="7"/>
  <c r="BF146" i="7"/>
  <c r="S144" i="7" l="1"/>
  <c r="AE144" i="7"/>
  <c r="AG144" i="7" s="1"/>
  <c r="W64" i="7" l="1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V37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R41" i="7"/>
  <c r="R39" i="7"/>
  <c r="R38" i="7"/>
  <c r="R37" i="7"/>
  <c r="X51" i="7" l="1"/>
  <c r="Y51" i="7" s="1"/>
  <c r="X55" i="7"/>
  <c r="Y55" i="7" s="1"/>
  <c r="X59" i="7"/>
  <c r="X63" i="7"/>
  <c r="X42" i="7"/>
  <c r="Y42" i="7" s="1"/>
  <c r="X46" i="7"/>
  <c r="X58" i="7"/>
  <c r="Y58" i="7" s="1"/>
  <c r="X62" i="7"/>
  <c r="Y62" i="7" s="1"/>
  <c r="X61" i="7"/>
  <c r="Y61" i="7" s="1"/>
  <c r="X44" i="7"/>
  <c r="Y44" i="7" s="1"/>
  <c r="X39" i="7"/>
  <c r="T38" i="7"/>
  <c r="X50" i="7"/>
  <c r="Y50" i="7" s="1"/>
  <c r="X54" i="7"/>
  <c r="Y54" i="7" s="1"/>
  <c r="X43" i="7"/>
  <c r="Y43" i="7" s="1"/>
  <c r="X47" i="7"/>
  <c r="Y47" i="7" s="1"/>
  <c r="X38" i="7"/>
  <c r="Y38" i="7" s="1"/>
  <c r="X45" i="7"/>
  <c r="Y45" i="7" s="1"/>
  <c r="X49" i="7"/>
  <c r="Y49" i="7" s="1"/>
  <c r="X53" i="7"/>
  <c r="Y53" i="7" s="1"/>
  <c r="X60" i="7"/>
  <c r="Y60" i="7" s="1"/>
  <c r="Y46" i="7"/>
  <c r="Y59" i="7"/>
  <c r="Y63" i="7"/>
  <c r="X40" i="7"/>
  <c r="Y40" i="7" s="1"/>
  <c r="X56" i="7"/>
  <c r="Y56" i="7" s="1"/>
  <c r="X41" i="7"/>
  <c r="Y41" i="7" s="1"/>
  <c r="X52" i="7"/>
  <c r="Y52" i="7" s="1"/>
  <c r="X57" i="7"/>
  <c r="Y57" i="7" s="1"/>
  <c r="X48" i="7"/>
  <c r="Y48" i="7" s="1"/>
  <c r="X64" i="7"/>
  <c r="Y64" i="7" s="1"/>
  <c r="X37" i="7"/>
  <c r="AF144" i="7"/>
  <c r="Y39" i="7" l="1"/>
  <c r="Y37" i="7"/>
  <c r="U213" i="7"/>
  <c r="AC133" i="7" l="1"/>
  <c r="AK133" i="7" s="1"/>
  <c r="AC132" i="7"/>
  <c r="AC131" i="7"/>
  <c r="AC130" i="7"/>
  <c r="AC129" i="7"/>
  <c r="AC128" i="7"/>
  <c r="AC127" i="7"/>
  <c r="AC126" i="7"/>
  <c r="AC125" i="7"/>
  <c r="AC124" i="7"/>
  <c r="AC123" i="7"/>
  <c r="AC122" i="7"/>
  <c r="AC121" i="7"/>
  <c r="AC120" i="7"/>
  <c r="AC119" i="7"/>
  <c r="AC118" i="7"/>
  <c r="AC117" i="7"/>
  <c r="AC116" i="7"/>
  <c r="AC115" i="7"/>
  <c r="AC114" i="7"/>
  <c r="AC113" i="7"/>
  <c r="AC112" i="7"/>
  <c r="AC111" i="7"/>
  <c r="AC110" i="7"/>
  <c r="AC109" i="7"/>
  <c r="AC107" i="7"/>
  <c r="AC106" i="7"/>
  <c r="AJ106" i="7" s="1"/>
  <c r="D115" i="8" s="1"/>
  <c r="AC99" i="7"/>
  <c r="AC98" i="7"/>
  <c r="AC97" i="7"/>
  <c r="AC96" i="7"/>
  <c r="AC95" i="7"/>
  <c r="AC94" i="7"/>
  <c r="AC93" i="7"/>
  <c r="AC92" i="7"/>
  <c r="AC91" i="7"/>
  <c r="AC90" i="7"/>
  <c r="AC89" i="7"/>
  <c r="AK89" i="7" s="1"/>
  <c r="AC88" i="7"/>
  <c r="AC87" i="7"/>
  <c r="AC86" i="7"/>
  <c r="AC84" i="7"/>
  <c r="AC83" i="7"/>
  <c r="AC78" i="7"/>
  <c r="AE238" i="7" l="1"/>
  <c r="AC238" i="7"/>
  <c r="W238" i="7"/>
  <c r="V238" i="7"/>
  <c r="U238" i="7"/>
  <c r="S238" i="7"/>
  <c r="R238" i="7"/>
  <c r="AE237" i="7"/>
  <c r="AG237" i="7" s="1"/>
  <c r="AK237" i="7" s="1"/>
  <c r="AC237" i="7"/>
  <c r="W237" i="7"/>
  <c r="V237" i="7"/>
  <c r="U237" i="7"/>
  <c r="S237" i="7"/>
  <c r="R237" i="7"/>
  <c r="AE236" i="7"/>
  <c r="AG236" i="7" s="1"/>
  <c r="AK236" i="7" s="1"/>
  <c r="AC236" i="7"/>
  <c r="W236" i="7"/>
  <c r="V236" i="7"/>
  <c r="U236" i="7"/>
  <c r="S236" i="7"/>
  <c r="R236" i="7"/>
  <c r="AE235" i="7"/>
  <c r="AG235" i="7" s="1"/>
  <c r="AC235" i="7"/>
  <c r="W235" i="7"/>
  <c r="V235" i="7"/>
  <c r="U235" i="7"/>
  <c r="S235" i="7"/>
  <c r="R235" i="7"/>
  <c r="AE234" i="7"/>
  <c r="AC234" i="7"/>
  <c r="W234" i="7"/>
  <c r="V234" i="7"/>
  <c r="U234" i="7"/>
  <c r="S234" i="7"/>
  <c r="R234" i="7"/>
  <c r="AE233" i="7"/>
  <c r="AG233" i="7" s="1"/>
  <c r="AK233" i="7" s="1"/>
  <c r="AC233" i="7"/>
  <c r="W233" i="7"/>
  <c r="V233" i="7"/>
  <c r="U233" i="7"/>
  <c r="S233" i="7"/>
  <c r="R233" i="7"/>
  <c r="AE232" i="7"/>
  <c r="AG232" i="7" s="1"/>
  <c r="AK232" i="7" s="1"/>
  <c r="AC232" i="7"/>
  <c r="W232" i="7"/>
  <c r="V232" i="7"/>
  <c r="U232" i="7"/>
  <c r="S232" i="7"/>
  <c r="R232" i="7"/>
  <c r="AE231" i="7"/>
  <c r="AG231" i="7" s="1"/>
  <c r="AC231" i="7"/>
  <c r="W231" i="7"/>
  <c r="V231" i="7"/>
  <c r="U231" i="7"/>
  <c r="S231" i="7"/>
  <c r="R231" i="7"/>
  <c r="AE230" i="7"/>
  <c r="AC230" i="7"/>
  <c r="W230" i="7"/>
  <c r="V230" i="7"/>
  <c r="U230" i="7"/>
  <c r="S230" i="7"/>
  <c r="R230" i="7"/>
  <c r="AE229" i="7"/>
  <c r="AG229" i="7" s="1"/>
  <c r="AK229" i="7" s="1"/>
  <c r="AC229" i="7"/>
  <c r="W229" i="7"/>
  <c r="V229" i="7"/>
  <c r="U229" i="7"/>
  <c r="S229" i="7"/>
  <c r="R229" i="7"/>
  <c r="AE228" i="7"/>
  <c r="AG228" i="7" s="1"/>
  <c r="AK228" i="7" s="1"/>
  <c r="AC228" i="7"/>
  <c r="W228" i="7"/>
  <c r="V228" i="7"/>
  <c r="U228" i="7"/>
  <c r="S228" i="7"/>
  <c r="R228" i="7"/>
  <c r="AE227" i="7"/>
  <c r="AG227" i="7" s="1"/>
  <c r="AK227" i="7" s="1"/>
  <c r="W227" i="7"/>
  <c r="V227" i="7"/>
  <c r="U227" i="7"/>
  <c r="S227" i="7"/>
  <c r="R227" i="7"/>
  <c r="AE226" i="7"/>
  <c r="AC226" i="7"/>
  <c r="AJ226" i="7" s="1"/>
  <c r="D237" i="8" s="1"/>
  <c r="W226" i="7"/>
  <c r="V226" i="7"/>
  <c r="S226" i="7"/>
  <c r="R226" i="7"/>
  <c r="AE225" i="7"/>
  <c r="AG225" i="7" s="1"/>
  <c r="AC225" i="7"/>
  <c r="W225" i="7"/>
  <c r="V225" i="7"/>
  <c r="U225" i="7"/>
  <c r="S225" i="7"/>
  <c r="R225" i="7"/>
  <c r="AE224" i="7"/>
  <c r="AC224" i="7"/>
  <c r="W224" i="7"/>
  <c r="V224" i="7"/>
  <c r="U224" i="7"/>
  <c r="S224" i="7"/>
  <c r="R224" i="7"/>
  <c r="AE223" i="7"/>
  <c r="AG223" i="7" s="1"/>
  <c r="AK223" i="7" s="1"/>
  <c r="AC223" i="7"/>
  <c r="W223" i="7"/>
  <c r="V223" i="7"/>
  <c r="U223" i="7"/>
  <c r="S223" i="7"/>
  <c r="R223" i="7"/>
  <c r="AE222" i="7"/>
  <c r="AC222" i="7"/>
  <c r="W222" i="7"/>
  <c r="V222" i="7"/>
  <c r="U222" i="7"/>
  <c r="AJ222" i="7" s="1"/>
  <c r="D233" i="8" s="1"/>
  <c r="S222" i="7"/>
  <c r="R222" i="7"/>
  <c r="AE221" i="7"/>
  <c r="AC221" i="7"/>
  <c r="W221" i="7"/>
  <c r="V221" i="7"/>
  <c r="U221" i="7"/>
  <c r="S221" i="7"/>
  <c r="R221" i="7"/>
  <c r="AE220" i="7"/>
  <c r="AG220" i="7" s="1"/>
  <c r="AC220" i="7"/>
  <c r="W220" i="7"/>
  <c r="V220" i="7"/>
  <c r="U220" i="7"/>
  <c r="S220" i="7"/>
  <c r="R220" i="7"/>
  <c r="AE219" i="7"/>
  <c r="AG219" i="7" s="1"/>
  <c r="AC219" i="7"/>
  <c r="W219" i="7"/>
  <c r="V219" i="7"/>
  <c r="U219" i="7"/>
  <c r="S219" i="7"/>
  <c r="R219" i="7"/>
  <c r="AE218" i="7"/>
  <c r="AG218" i="7" s="1"/>
  <c r="AK218" i="7" s="1"/>
  <c r="AC218" i="7"/>
  <c r="W218" i="7"/>
  <c r="V218" i="7"/>
  <c r="U218" i="7"/>
  <c r="AJ218" i="7" s="1"/>
  <c r="D229" i="8" s="1"/>
  <c r="S218" i="7"/>
  <c r="R218" i="7"/>
  <c r="AE217" i="7"/>
  <c r="AC217" i="7"/>
  <c r="W217" i="7"/>
  <c r="V217" i="7"/>
  <c r="U217" i="7"/>
  <c r="S217" i="7"/>
  <c r="R217" i="7"/>
  <c r="AE216" i="7"/>
  <c r="AG216" i="7" s="1"/>
  <c r="AC216" i="7"/>
  <c r="W216" i="7"/>
  <c r="V216" i="7"/>
  <c r="U216" i="7"/>
  <c r="S216" i="7"/>
  <c r="R216" i="7"/>
  <c r="AE215" i="7"/>
  <c r="AG215" i="7" s="1"/>
  <c r="AK215" i="7" s="1"/>
  <c r="AC215" i="7"/>
  <c r="W215" i="7"/>
  <c r="V215" i="7"/>
  <c r="U215" i="7"/>
  <c r="R215" i="7"/>
  <c r="AE214" i="7"/>
  <c r="AG214" i="7" s="1"/>
  <c r="AC214" i="7"/>
  <c r="W214" i="7"/>
  <c r="V214" i="7"/>
  <c r="U214" i="7"/>
  <c r="R214" i="7"/>
  <c r="AE213" i="7"/>
  <c r="AC213" i="7"/>
  <c r="W213" i="7"/>
  <c r="V213" i="7"/>
  <c r="S213" i="7"/>
  <c r="R213" i="7"/>
  <c r="AE212" i="7"/>
  <c r="AG212" i="7" s="1"/>
  <c r="AC212" i="7"/>
  <c r="W212" i="7"/>
  <c r="V212" i="7"/>
  <c r="U212" i="7"/>
  <c r="S212" i="7"/>
  <c r="R212" i="7"/>
  <c r="AE211" i="7"/>
  <c r="AG211" i="7" s="1"/>
  <c r="AC211" i="7"/>
  <c r="W211" i="7"/>
  <c r="V211" i="7"/>
  <c r="S211" i="7"/>
  <c r="R211" i="7"/>
  <c r="AE205" i="7"/>
  <c r="AC205" i="7"/>
  <c r="W205" i="7"/>
  <c r="V205" i="7"/>
  <c r="U205" i="7"/>
  <c r="S205" i="7"/>
  <c r="R205" i="7"/>
  <c r="AE204" i="7"/>
  <c r="AG204" i="7" s="1"/>
  <c r="AC204" i="7"/>
  <c r="W204" i="7"/>
  <c r="V204" i="7"/>
  <c r="U204" i="7"/>
  <c r="S204" i="7"/>
  <c r="R204" i="7"/>
  <c r="AE203" i="7"/>
  <c r="AC203" i="7"/>
  <c r="W203" i="7"/>
  <c r="V203" i="7"/>
  <c r="U203" i="7"/>
  <c r="S203" i="7"/>
  <c r="R203" i="7"/>
  <c r="AE202" i="7"/>
  <c r="AG202" i="7" s="1"/>
  <c r="AK202" i="7" s="1"/>
  <c r="AC202" i="7"/>
  <c r="W202" i="7"/>
  <c r="V202" i="7"/>
  <c r="U202" i="7"/>
  <c r="S202" i="7"/>
  <c r="R202" i="7"/>
  <c r="AE201" i="7"/>
  <c r="AC201" i="7"/>
  <c r="W201" i="7"/>
  <c r="V201" i="7"/>
  <c r="U201" i="7"/>
  <c r="S201" i="7"/>
  <c r="R201" i="7"/>
  <c r="AE200" i="7"/>
  <c r="AC200" i="7"/>
  <c r="W200" i="7"/>
  <c r="V200" i="7"/>
  <c r="U200" i="7"/>
  <c r="S200" i="7"/>
  <c r="R200" i="7"/>
  <c r="AE199" i="7"/>
  <c r="AG199" i="7" s="1"/>
  <c r="AC199" i="7"/>
  <c r="W199" i="7"/>
  <c r="V199" i="7"/>
  <c r="U199" i="7"/>
  <c r="S199" i="7"/>
  <c r="R199" i="7"/>
  <c r="AE198" i="7"/>
  <c r="AG198" i="7" s="1"/>
  <c r="AC198" i="7"/>
  <c r="W198" i="7"/>
  <c r="V198" i="7"/>
  <c r="U198" i="7"/>
  <c r="S198" i="7"/>
  <c r="R198" i="7"/>
  <c r="AE197" i="7"/>
  <c r="AC197" i="7"/>
  <c r="W197" i="7"/>
  <c r="V197" i="7"/>
  <c r="U197" i="7"/>
  <c r="S197" i="7"/>
  <c r="R197" i="7"/>
  <c r="AE196" i="7"/>
  <c r="AG196" i="7" s="1"/>
  <c r="AC196" i="7"/>
  <c r="W196" i="7"/>
  <c r="V196" i="7"/>
  <c r="U196" i="7"/>
  <c r="S196" i="7"/>
  <c r="R196" i="7"/>
  <c r="AE195" i="7"/>
  <c r="AC195" i="7"/>
  <c r="W195" i="7"/>
  <c r="V195" i="7"/>
  <c r="U195" i="7"/>
  <c r="S195" i="7"/>
  <c r="R195" i="7"/>
  <c r="AE194" i="7"/>
  <c r="AG194" i="7" s="1"/>
  <c r="AC194" i="7"/>
  <c r="W194" i="7"/>
  <c r="V194" i="7"/>
  <c r="U194" i="7"/>
  <c r="AE193" i="7"/>
  <c r="AC193" i="7"/>
  <c r="AJ193" i="7" s="1"/>
  <c r="D201" i="8" s="1"/>
  <c r="W193" i="7"/>
  <c r="V193" i="7"/>
  <c r="S193" i="7"/>
  <c r="R193" i="7"/>
  <c r="AE192" i="7"/>
  <c r="AC192" i="7"/>
  <c r="AJ192" i="7" s="1"/>
  <c r="D200" i="8" s="1"/>
  <c r="W192" i="7"/>
  <c r="V192" i="7"/>
  <c r="S192" i="7"/>
  <c r="AE191" i="7"/>
  <c r="AG191" i="7" s="1"/>
  <c r="AK191" i="7" s="1"/>
  <c r="AC191" i="7"/>
  <c r="W191" i="7"/>
  <c r="V191" i="7"/>
  <c r="U191" i="7"/>
  <c r="S191" i="7"/>
  <c r="R191" i="7"/>
  <c r="AE190" i="7"/>
  <c r="AG190" i="7" s="1"/>
  <c r="AK190" i="7" s="1"/>
  <c r="AC190" i="7"/>
  <c r="W190" i="7"/>
  <c r="V190" i="7"/>
  <c r="U190" i="7"/>
  <c r="S190" i="7"/>
  <c r="R190" i="7"/>
  <c r="AE189" i="7"/>
  <c r="AC189" i="7"/>
  <c r="W189" i="7"/>
  <c r="V189" i="7"/>
  <c r="U189" i="7"/>
  <c r="S189" i="7"/>
  <c r="R189" i="7"/>
  <c r="AE188" i="7"/>
  <c r="AG188" i="7" s="1"/>
  <c r="AC188" i="7"/>
  <c r="W188" i="7"/>
  <c r="V188" i="7"/>
  <c r="U188" i="7"/>
  <c r="S188" i="7"/>
  <c r="R188" i="7"/>
  <c r="AE187" i="7"/>
  <c r="AC187" i="7"/>
  <c r="W187" i="7"/>
  <c r="V187" i="7"/>
  <c r="U187" i="7"/>
  <c r="S187" i="7"/>
  <c r="R187" i="7"/>
  <c r="AE186" i="7"/>
  <c r="AG186" i="7" s="1"/>
  <c r="AK186" i="7" s="1"/>
  <c r="AC186" i="7"/>
  <c r="W186" i="7"/>
  <c r="V186" i="7"/>
  <c r="U186" i="7"/>
  <c r="S186" i="7"/>
  <c r="R186" i="7"/>
  <c r="AE185" i="7"/>
  <c r="AC185" i="7"/>
  <c r="W185" i="7"/>
  <c r="V185" i="7"/>
  <c r="U185" i="7"/>
  <c r="S185" i="7"/>
  <c r="R185" i="7"/>
  <c r="AE184" i="7"/>
  <c r="AG184" i="7" s="1"/>
  <c r="AC184" i="7"/>
  <c r="W184" i="7"/>
  <c r="V184" i="7"/>
  <c r="U184" i="7"/>
  <c r="S184" i="7"/>
  <c r="R184" i="7"/>
  <c r="AE183" i="7"/>
  <c r="AG183" i="7" s="1"/>
  <c r="AK183" i="7" s="1"/>
  <c r="AC183" i="7"/>
  <c r="W183" i="7"/>
  <c r="V183" i="7"/>
  <c r="U183" i="7"/>
  <c r="S183" i="7"/>
  <c r="R183" i="7"/>
  <c r="AE182" i="7"/>
  <c r="AG182" i="7" s="1"/>
  <c r="AK182" i="7" s="1"/>
  <c r="AC182" i="7"/>
  <c r="W182" i="7"/>
  <c r="V182" i="7"/>
  <c r="U182" i="7"/>
  <c r="S182" i="7"/>
  <c r="R182" i="7"/>
  <c r="AE181" i="7"/>
  <c r="AG181" i="7" s="1"/>
  <c r="AC181" i="7"/>
  <c r="W181" i="7"/>
  <c r="V181" i="7"/>
  <c r="U181" i="7"/>
  <c r="S181" i="7"/>
  <c r="R181" i="7"/>
  <c r="AE180" i="7"/>
  <c r="AG180" i="7" s="1"/>
  <c r="AC180" i="7"/>
  <c r="W180" i="7"/>
  <c r="V180" i="7"/>
  <c r="S180" i="7"/>
  <c r="R180" i="7"/>
  <c r="AE179" i="7"/>
  <c r="AG179" i="7" s="1"/>
  <c r="AK179" i="7" s="1"/>
  <c r="AC179" i="7"/>
  <c r="W179" i="7"/>
  <c r="V179" i="7"/>
  <c r="AJ179" i="7"/>
  <c r="D187" i="8" s="1"/>
  <c r="S179" i="7"/>
  <c r="R179" i="7"/>
  <c r="W178" i="7"/>
  <c r="V178" i="7"/>
  <c r="S178" i="7"/>
  <c r="AM178" i="7" s="1"/>
  <c r="R178" i="7"/>
  <c r="AE31" i="7"/>
  <c r="AG31" i="7" s="1"/>
  <c r="AC31" i="7"/>
  <c r="W31" i="7"/>
  <c r="V31" i="7"/>
  <c r="U31" i="7"/>
  <c r="S31" i="7"/>
  <c r="R31" i="7"/>
  <c r="AE30" i="7"/>
  <c r="AC30" i="7"/>
  <c r="W30" i="7"/>
  <c r="V30" i="7"/>
  <c r="U30" i="7"/>
  <c r="S30" i="7"/>
  <c r="R30" i="7"/>
  <c r="AE29" i="7"/>
  <c r="AG29" i="7" s="1"/>
  <c r="AK29" i="7" s="1"/>
  <c r="AC29" i="7"/>
  <c r="W29" i="7"/>
  <c r="V29" i="7"/>
  <c r="U29" i="7"/>
  <c r="S29" i="7"/>
  <c r="R29" i="7"/>
  <c r="AE28" i="7"/>
  <c r="AG28" i="7" s="1"/>
  <c r="AK28" i="7" s="1"/>
  <c r="AC28" i="7"/>
  <c r="W28" i="7"/>
  <c r="V28" i="7"/>
  <c r="U28" i="7"/>
  <c r="S28" i="7"/>
  <c r="R28" i="7"/>
  <c r="AE27" i="7"/>
  <c r="AG27" i="7" s="1"/>
  <c r="AC27" i="7"/>
  <c r="W27" i="7"/>
  <c r="V27" i="7"/>
  <c r="U27" i="7"/>
  <c r="S27" i="7"/>
  <c r="R27" i="7"/>
  <c r="AE26" i="7"/>
  <c r="AC26" i="7"/>
  <c r="W26" i="7"/>
  <c r="V26" i="7"/>
  <c r="U26" i="7"/>
  <c r="S26" i="7"/>
  <c r="R26" i="7"/>
  <c r="AE25" i="7"/>
  <c r="AC25" i="7"/>
  <c r="W25" i="7"/>
  <c r="V25" i="7"/>
  <c r="U25" i="7"/>
  <c r="S25" i="7"/>
  <c r="R25" i="7"/>
  <c r="AE24" i="7"/>
  <c r="AG24" i="7" s="1"/>
  <c r="AK24" i="7" s="1"/>
  <c r="AC24" i="7"/>
  <c r="W24" i="7"/>
  <c r="V24" i="7"/>
  <c r="U24" i="7"/>
  <c r="S24" i="7"/>
  <c r="R24" i="7"/>
  <c r="AE23" i="7"/>
  <c r="AG23" i="7" s="1"/>
  <c r="AC23" i="7"/>
  <c r="W23" i="7"/>
  <c r="V23" i="7"/>
  <c r="U23" i="7"/>
  <c r="S23" i="7"/>
  <c r="R23" i="7"/>
  <c r="AE22" i="7"/>
  <c r="AC22" i="7"/>
  <c r="W22" i="7"/>
  <c r="V22" i="7"/>
  <c r="U22" i="7"/>
  <c r="S22" i="7"/>
  <c r="R22" i="7"/>
  <c r="AE21" i="7"/>
  <c r="AG21" i="7" s="1"/>
  <c r="AK21" i="7" s="1"/>
  <c r="AC21" i="7"/>
  <c r="W21" i="7"/>
  <c r="V21" i="7"/>
  <c r="U21" i="7"/>
  <c r="S21" i="7"/>
  <c r="R21" i="7"/>
  <c r="AE20" i="7"/>
  <c r="AG20" i="7" s="1"/>
  <c r="AC20" i="7"/>
  <c r="W20" i="7"/>
  <c r="V20" i="7"/>
  <c r="U20" i="7"/>
  <c r="S20" i="7"/>
  <c r="R20" i="7"/>
  <c r="U19" i="7"/>
  <c r="S19" i="7"/>
  <c r="Y19" i="7" s="1"/>
  <c r="R19" i="7"/>
  <c r="AE18" i="7"/>
  <c r="AC18" i="7"/>
  <c r="W18" i="7"/>
  <c r="V18" i="7"/>
  <c r="U18" i="7"/>
  <c r="R18" i="7"/>
  <c r="T18" i="7" s="1"/>
  <c r="AE17" i="7"/>
  <c r="AC17" i="7"/>
  <c r="W17" i="7"/>
  <c r="V17" i="7"/>
  <c r="U17" i="7"/>
  <c r="S17" i="7"/>
  <c r="R17" i="7"/>
  <c r="AE16" i="7"/>
  <c r="AG16" i="7" s="1"/>
  <c r="AC16" i="7"/>
  <c r="W16" i="7"/>
  <c r="V16" i="7"/>
  <c r="U16" i="7"/>
  <c r="S16" i="7"/>
  <c r="R16" i="7"/>
  <c r="AE15" i="7"/>
  <c r="AG15" i="7" s="1"/>
  <c r="AC15" i="7"/>
  <c r="W15" i="7"/>
  <c r="V15" i="7"/>
  <c r="U15" i="7"/>
  <c r="S15" i="7"/>
  <c r="R15" i="7"/>
  <c r="AE14" i="7"/>
  <c r="AC14" i="7"/>
  <c r="W14" i="7"/>
  <c r="V14" i="7"/>
  <c r="U14" i="7"/>
  <c r="AJ14" i="7" s="1"/>
  <c r="D14" i="8" s="1"/>
  <c r="S14" i="7"/>
  <c r="R14" i="7"/>
  <c r="AE13" i="7"/>
  <c r="AG13" i="7" s="1"/>
  <c r="AK13" i="7" s="1"/>
  <c r="AC13" i="7"/>
  <c r="W13" i="7"/>
  <c r="V13" i="7"/>
  <c r="U13" i="7"/>
  <c r="S13" i="7"/>
  <c r="R13" i="7"/>
  <c r="AE12" i="7"/>
  <c r="AG12" i="7" s="1"/>
  <c r="AC12" i="7"/>
  <c r="W12" i="7"/>
  <c r="V12" i="7"/>
  <c r="U12" i="7"/>
  <c r="S12" i="7"/>
  <c r="R12" i="7"/>
  <c r="AE11" i="7"/>
  <c r="AG11" i="7" s="1"/>
  <c r="AK11" i="7" s="1"/>
  <c r="W11" i="7"/>
  <c r="V11" i="7"/>
  <c r="U11" i="7"/>
  <c r="S11" i="7"/>
  <c r="R11" i="7"/>
  <c r="AE10" i="7"/>
  <c r="AC10" i="7"/>
  <c r="W10" i="7"/>
  <c r="V10" i="7"/>
  <c r="U10" i="7"/>
  <c r="AJ10" i="7" s="1"/>
  <c r="D10" i="8" s="1"/>
  <c r="S10" i="7"/>
  <c r="R10" i="7"/>
  <c r="AE9" i="7"/>
  <c r="AG9" i="7" s="1"/>
  <c r="AC9" i="7"/>
  <c r="W9" i="7"/>
  <c r="V9" i="7"/>
  <c r="U9" i="7"/>
  <c r="S9" i="7"/>
  <c r="R9" i="7"/>
  <c r="AE8" i="7"/>
  <c r="AG8" i="7" s="1"/>
  <c r="AC8" i="7"/>
  <c r="W8" i="7"/>
  <c r="V8" i="7"/>
  <c r="U8" i="7"/>
  <c r="S8" i="7"/>
  <c r="R8" i="7"/>
  <c r="AE7" i="7"/>
  <c r="AG7" i="7" s="1"/>
  <c r="AK7" i="7" s="1"/>
  <c r="AC7" i="7"/>
  <c r="W7" i="7"/>
  <c r="V7" i="7"/>
  <c r="U7" i="7"/>
  <c r="S7" i="7"/>
  <c r="R7" i="7"/>
  <c r="AE6" i="7"/>
  <c r="AC6" i="7"/>
  <c r="W6" i="7"/>
  <c r="V6" i="7"/>
  <c r="U6" i="7"/>
  <c r="S6" i="7"/>
  <c r="R6" i="7"/>
  <c r="AE5" i="7"/>
  <c r="AC5" i="7"/>
  <c r="W5" i="7"/>
  <c r="V5" i="7"/>
  <c r="U5" i="7"/>
  <c r="W4" i="7"/>
  <c r="V4" i="7"/>
  <c r="R4" i="7"/>
  <c r="T4" i="7" s="1"/>
  <c r="AE64" i="7"/>
  <c r="AG64" i="7" s="1"/>
  <c r="AC64" i="7"/>
  <c r="U64" i="7"/>
  <c r="R64" i="7"/>
  <c r="AE63" i="7"/>
  <c r="AC63" i="7"/>
  <c r="U63" i="7"/>
  <c r="R63" i="7"/>
  <c r="AE62" i="7"/>
  <c r="AG62" i="7" s="1"/>
  <c r="AC62" i="7"/>
  <c r="U62" i="7"/>
  <c r="R62" i="7"/>
  <c r="AE61" i="7"/>
  <c r="AG61" i="7" s="1"/>
  <c r="AC61" i="7"/>
  <c r="U61" i="7"/>
  <c r="R61" i="7"/>
  <c r="AE60" i="7"/>
  <c r="AG60" i="7" s="1"/>
  <c r="AC60" i="7"/>
  <c r="U60" i="7"/>
  <c r="R60" i="7"/>
  <c r="AE59" i="7"/>
  <c r="AC59" i="7"/>
  <c r="U59" i="7"/>
  <c r="R59" i="7"/>
  <c r="AE58" i="7"/>
  <c r="AG58" i="7" s="1"/>
  <c r="AC58" i="7"/>
  <c r="U58" i="7"/>
  <c r="R58" i="7"/>
  <c r="AE57" i="7"/>
  <c r="AG57" i="7" s="1"/>
  <c r="AC57" i="7"/>
  <c r="U57" i="7"/>
  <c r="R57" i="7"/>
  <c r="AE56" i="7"/>
  <c r="AG56" i="7" s="1"/>
  <c r="AC56" i="7"/>
  <c r="U56" i="7"/>
  <c r="AE55" i="7"/>
  <c r="AC55" i="7"/>
  <c r="U55" i="7"/>
  <c r="R55" i="7"/>
  <c r="AE54" i="7"/>
  <c r="AC54" i="7"/>
  <c r="U54" i="7"/>
  <c r="R54" i="7"/>
  <c r="AE53" i="7"/>
  <c r="AG53" i="7" s="1"/>
  <c r="AC53" i="7"/>
  <c r="U53" i="7"/>
  <c r="R53" i="7"/>
  <c r="AE52" i="7"/>
  <c r="AG52" i="7" s="1"/>
  <c r="AC52" i="7"/>
  <c r="U52" i="7"/>
  <c r="R52" i="7"/>
  <c r="AE51" i="7"/>
  <c r="AC51" i="7"/>
  <c r="U51" i="7"/>
  <c r="R51" i="7"/>
  <c r="AE50" i="7"/>
  <c r="AG50" i="7" s="1"/>
  <c r="AC50" i="7"/>
  <c r="U50" i="7"/>
  <c r="AE49" i="7"/>
  <c r="AG49" i="7" s="1"/>
  <c r="AK49" i="7" s="1"/>
  <c r="AC49" i="7"/>
  <c r="U49" i="7"/>
  <c r="AJ49" i="7" s="1"/>
  <c r="D52" i="8" s="1"/>
  <c r="R49" i="7"/>
  <c r="AE48" i="7"/>
  <c r="AG48" i="7" s="1"/>
  <c r="AK48" i="7" s="1"/>
  <c r="AC48" i="7"/>
  <c r="U48" i="7"/>
  <c r="AJ48" i="7" s="1"/>
  <c r="D51" i="8" s="1"/>
  <c r="R48" i="7"/>
  <c r="AE47" i="7"/>
  <c r="AG47" i="7" s="1"/>
  <c r="AK47" i="7" s="1"/>
  <c r="AC47" i="7"/>
  <c r="U47" i="7"/>
  <c r="AJ47" i="7" s="1"/>
  <c r="D50" i="8" s="1"/>
  <c r="R47" i="7"/>
  <c r="AE46" i="7"/>
  <c r="AG46" i="7" s="1"/>
  <c r="AK46" i="7" s="1"/>
  <c r="AC46" i="7"/>
  <c r="U46" i="7"/>
  <c r="AJ46" i="7" s="1"/>
  <c r="D49" i="8" s="1"/>
  <c r="R46" i="7"/>
  <c r="AE45" i="7"/>
  <c r="AG45" i="7" s="1"/>
  <c r="AK45" i="7" s="1"/>
  <c r="AC45" i="7"/>
  <c r="U45" i="7"/>
  <c r="AJ45" i="7" s="1"/>
  <c r="D48" i="8" s="1"/>
  <c r="R45" i="7"/>
  <c r="T45" i="7" s="1"/>
  <c r="AE44" i="7"/>
  <c r="AC44" i="7"/>
  <c r="U44" i="7"/>
  <c r="AJ44" i="7" s="1"/>
  <c r="D47" i="8" s="1"/>
  <c r="R44" i="7"/>
  <c r="AE43" i="7"/>
  <c r="AG43" i="7" s="1"/>
  <c r="AK43" i="7" s="1"/>
  <c r="AC43" i="7"/>
  <c r="U43" i="7"/>
  <c r="AJ43" i="7" s="1"/>
  <c r="D46" i="8" s="1"/>
  <c r="R43" i="7"/>
  <c r="AE42" i="7"/>
  <c r="AC42" i="7"/>
  <c r="U42" i="7"/>
  <c r="AJ42" i="7" s="1"/>
  <c r="D45" i="8" s="1"/>
  <c r="R42" i="7"/>
  <c r="AE41" i="7"/>
  <c r="AG41" i="7" s="1"/>
  <c r="AK41" i="7" s="1"/>
  <c r="AC41" i="7"/>
  <c r="U41" i="7"/>
  <c r="AE40" i="7"/>
  <c r="AC40" i="7"/>
  <c r="U40" i="7"/>
  <c r="R40" i="7"/>
  <c r="AE39" i="7"/>
  <c r="AC39" i="7"/>
  <c r="U39" i="7"/>
  <c r="AE38" i="7"/>
  <c r="AC38" i="7"/>
  <c r="U38" i="7"/>
  <c r="AF37" i="7"/>
  <c r="AC37" i="7"/>
  <c r="AK37" i="7" s="1"/>
  <c r="U37" i="7"/>
  <c r="AE99" i="7"/>
  <c r="AG99" i="7" s="1"/>
  <c r="AK99" i="7" s="1"/>
  <c r="W99" i="7"/>
  <c r="V99" i="7"/>
  <c r="U99" i="7"/>
  <c r="AJ99" i="7" s="1"/>
  <c r="D104" i="8" s="1"/>
  <c r="S99" i="7"/>
  <c r="R99" i="7"/>
  <c r="AE98" i="7"/>
  <c r="AG98" i="7" s="1"/>
  <c r="AK98" i="7" s="1"/>
  <c r="W98" i="7"/>
  <c r="V98" i="7"/>
  <c r="U98" i="7"/>
  <c r="S98" i="7"/>
  <c r="R98" i="7"/>
  <c r="AE97" i="7"/>
  <c r="AG97" i="7" s="1"/>
  <c r="AK97" i="7" s="1"/>
  <c r="W97" i="7"/>
  <c r="V97" i="7"/>
  <c r="U97" i="7"/>
  <c r="AJ97" i="7" s="1"/>
  <c r="D102" i="8" s="1"/>
  <c r="S97" i="7"/>
  <c r="R97" i="7"/>
  <c r="AE96" i="7"/>
  <c r="AG96" i="7" s="1"/>
  <c r="AK96" i="7" s="1"/>
  <c r="W96" i="7"/>
  <c r="V96" i="7"/>
  <c r="U96" i="7"/>
  <c r="AJ96" i="7" s="1"/>
  <c r="D101" i="8" s="1"/>
  <c r="S96" i="7"/>
  <c r="R96" i="7"/>
  <c r="AE95" i="7"/>
  <c r="W95" i="7"/>
  <c r="V95" i="7"/>
  <c r="U95" i="7"/>
  <c r="AJ95" i="7" s="1"/>
  <c r="D100" i="8" s="1"/>
  <c r="S95" i="7"/>
  <c r="R95" i="7"/>
  <c r="AE94" i="7"/>
  <c r="AG94" i="7" s="1"/>
  <c r="AK94" i="7" s="1"/>
  <c r="W94" i="7"/>
  <c r="V94" i="7"/>
  <c r="U94" i="7"/>
  <c r="S94" i="7"/>
  <c r="R94" i="7"/>
  <c r="AE93" i="7"/>
  <c r="AG93" i="7" s="1"/>
  <c r="AK93" i="7" s="1"/>
  <c r="W93" i="7"/>
  <c r="V93" i="7"/>
  <c r="U93" i="7"/>
  <c r="AJ93" i="7" s="1"/>
  <c r="D98" i="8" s="1"/>
  <c r="S93" i="7"/>
  <c r="R93" i="7"/>
  <c r="AE92" i="7"/>
  <c r="AG92" i="7" s="1"/>
  <c r="AK92" i="7" s="1"/>
  <c r="W92" i="7"/>
  <c r="V92" i="7"/>
  <c r="U92" i="7"/>
  <c r="AJ92" i="7" s="1"/>
  <c r="D97" i="8" s="1"/>
  <c r="S92" i="7"/>
  <c r="R92" i="7"/>
  <c r="AE91" i="7"/>
  <c r="AG91" i="7" s="1"/>
  <c r="AK91" i="7" s="1"/>
  <c r="W91" i="7"/>
  <c r="V91" i="7"/>
  <c r="U91" i="7"/>
  <c r="AJ91" i="7" s="1"/>
  <c r="D96" i="8" s="1"/>
  <c r="S91" i="7"/>
  <c r="R91" i="7"/>
  <c r="AE90" i="7"/>
  <c r="AG90" i="7" s="1"/>
  <c r="AK90" i="7" s="1"/>
  <c r="W90" i="7"/>
  <c r="V90" i="7"/>
  <c r="U90" i="7"/>
  <c r="S90" i="7"/>
  <c r="R90" i="7"/>
  <c r="AI89" i="7"/>
  <c r="W89" i="7"/>
  <c r="V89" i="7"/>
  <c r="U89" i="7"/>
  <c r="AJ89" i="7" s="1"/>
  <c r="D94" i="8" s="1"/>
  <c r="S89" i="7"/>
  <c r="R89" i="7"/>
  <c r="AE88" i="7"/>
  <c r="W88" i="7"/>
  <c r="V88" i="7"/>
  <c r="U88" i="7"/>
  <c r="S88" i="7"/>
  <c r="R88" i="7"/>
  <c r="AE87" i="7"/>
  <c r="AG87" i="7" s="1"/>
  <c r="AK87" i="7" s="1"/>
  <c r="W87" i="7"/>
  <c r="V87" i="7"/>
  <c r="U87" i="7"/>
  <c r="AJ87" i="7" s="1"/>
  <c r="D92" i="8" s="1"/>
  <c r="S87" i="7"/>
  <c r="R87" i="7"/>
  <c r="AE86" i="7"/>
  <c r="AG86" i="7" s="1"/>
  <c r="AK86" i="7" s="1"/>
  <c r="W86" i="7"/>
  <c r="V86" i="7"/>
  <c r="U86" i="7"/>
  <c r="S86" i="7"/>
  <c r="R86" i="7"/>
  <c r="AE85" i="7"/>
  <c r="AG85" i="7" s="1"/>
  <c r="AK85" i="7" s="1"/>
  <c r="AC85" i="7"/>
  <c r="W85" i="7"/>
  <c r="U85" i="7"/>
  <c r="R85" i="7"/>
  <c r="AE84" i="7"/>
  <c r="W84" i="7"/>
  <c r="V84" i="7"/>
  <c r="U84" i="7"/>
  <c r="S84" i="7"/>
  <c r="R84" i="7"/>
  <c r="AE83" i="7"/>
  <c r="W83" i="7"/>
  <c r="V83" i="7"/>
  <c r="U83" i="7"/>
  <c r="AJ83" i="7" s="1"/>
  <c r="D88" i="8" s="1"/>
  <c r="S83" i="7"/>
  <c r="R83" i="7"/>
  <c r="AE82" i="7"/>
  <c r="AG82" i="7" s="1"/>
  <c r="AC82" i="7"/>
  <c r="W82" i="7"/>
  <c r="V82" i="7"/>
  <c r="U82" i="7"/>
  <c r="S82" i="7"/>
  <c r="R82" i="7"/>
  <c r="AE81" i="7"/>
  <c r="AG81" i="7" s="1"/>
  <c r="AK81" i="7" s="1"/>
  <c r="AC81" i="7"/>
  <c r="W81" i="7"/>
  <c r="V81" i="7"/>
  <c r="U81" i="7"/>
  <c r="S81" i="7"/>
  <c r="R81" i="7"/>
  <c r="AE80" i="7"/>
  <c r="AC80" i="7"/>
  <c r="W80" i="7"/>
  <c r="V80" i="7"/>
  <c r="U80" i="7"/>
  <c r="S80" i="7"/>
  <c r="R80" i="7"/>
  <c r="AE79" i="7"/>
  <c r="AG79" i="7" s="1"/>
  <c r="AC79" i="7"/>
  <c r="W79" i="7"/>
  <c r="V79" i="7"/>
  <c r="U79" i="7"/>
  <c r="S79" i="7"/>
  <c r="R79" i="7"/>
  <c r="AE78" i="7"/>
  <c r="AG78" i="7" s="1"/>
  <c r="AK78" i="7" s="1"/>
  <c r="W78" i="7"/>
  <c r="V78" i="7"/>
  <c r="U78" i="7"/>
  <c r="AJ78" i="7" s="1"/>
  <c r="D83" i="8" s="1"/>
  <c r="S78" i="7"/>
  <c r="R78" i="7"/>
  <c r="AE77" i="7"/>
  <c r="AG77" i="7" s="1"/>
  <c r="AK77" i="7" s="1"/>
  <c r="AC77" i="7"/>
  <c r="W77" i="7"/>
  <c r="V77" i="7"/>
  <c r="U77" i="7"/>
  <c r="S77" i="7"/>
  <c r="R77" i="7"/>
  <c r="AE76" i="7"/>
  <c r="AC76" i="7"/>
  <c r="W76" i="7"/>
  <c r="V76" i="7"/>
  <c r="U76" i="7"/>
  <c r="S76" i="7"/>
  <c r="R76" i="7"/>
  <c r="AE75" i="7"/>
  <c r="AG75" i="7" s="1"/>
  <c r="AC75" i="7"/>
  <c r="W75" i="7"/>
  <c r="V75" i="7"/>
  <c r="U75" i="7"/>
  <c r="S75" i="7"/>
  <c r="R75" i="7"/>
  <c r="AE74" i="7"/>
  <c r="AG74" i="7" s="1"/>
  <c r="AC74" i="7"/>
  <c r="AK74" i="7" s="1"/>
  <c r="W74" i="7"/>
  <c r="V74" i="7"/>
  <c r="U74" i="7"/>
  <c r="S74" i="7"/>
  <c r="R74" i="7"/>
  <c r="AE73" i="7"/>
  <c r="AG73" i="7" s="1"/>
  <c r="AK73" i="7" s="1"/>
  <c r="AC73" i="7"/>
  <c r="W73" i="7"/>
  <c r="V73" i="7"/>
  <c r="U73" i="7"/>
  <c r="S73" i="7"/>
  <c r="R73" i="7"/>
  <c r="AE72" i="7"/>
  <c r="AG72" i="7" s="1"/>
  <c r="AC72" i="7"/>
  <c r="W72" i="7"/>
  <c r="V72" i="7"/>
  <c r="U72" i="7"/>
  <c r="S72" i="7"/>
  <c r="R72" i="7"/>
  <c r="W133" i="7"/>
  <c r="V133" i="7"/>
  <c r="U133" i="7"/>
  <c r="AJ133" i="7" s="1"/>
  <c r="D142" i="8" s="1"/>
  <c r="S133" i="7"/>
  <c r="AM133" i="7" s="1"/>
  <c r="R133" i="7"/>
  <c r="AE132" i="7"/>
  <c r="W132" i="7"/>
  <c r="V132" i="7"/>
  <c r="U132" i="7"/>
  <c r="AJ132" i="7" s="1"/>
  <c r="D141" i="8" s="1"/>
  <c r="S132" i="7"/>
  <c r="R132" i="7"/>
  <c r="AE131" i="7"/>
  <c r="W131" i="7"/>
  <c r="V131" i="7"/>
  <c r="U131" i="7"/>
  <c r="AJ131" i="7" s="1"/>
  <c r="D140" i="8" s="1"/>
  <c r="S131" i="7"/>
  <c r="R131" i="7"/>
  <c r="AE130" i="7"/>
  <c r="AG130" i="7" s="1"/>
  <c r="AK130" i="7" s="1"/>
  <c r="W130" i="7"/>
  <c r="V130" i="7"/>
  <c r="U130" i="7"/>
  <c r="AJ130" i="7" s="1"/>
  <c r="D139" i="8" s="1"/>
  <c r="S130" i="7"/>
  <c r="R130" i="7"/>
  <c r="AE129" i="7"/>
  <c r="AG129" i="7" s="1"/>
  <c r="AK129" i="7" s="1"/>
  <c r="W129" i="7"/>
  <c r="V129" i="7"/>
  <c r="U129" i="7"/>
  <c r="AJ129" i="7" s="1"/>
  <c r="D138" i="8" s="1"/>
  <c r="S129" i="7"/>
  <c r="R129" i="7"/>
  <c r="AE128" i="7"/>
  <c r="W128" i="7"/>
  <c r="V128" i="7"/>
  <c r="U128" i="7"/>
  <c r="AJ128" i="7" s="1"/>
  <c r="D137" i="8" s="1"/>
  <c r="S128" i="7"/>
  <c r="R128" i="7"/>
  <c r="AE127" i="7"/>
  <c r="W127" i="7"/>
  <c r="V127" i="7"/>
  <c r="U127" i="7"/>
  <c r="AJ127" i="7" s="1"/>
  <c r="D136" i="8" s="1"/>
  <c r="S127" i="7"/>
  <c r="R127" i="7"/>
  <c r="AE126" i="7"/>
  <c r="AG126" i="7" s="1"/>
  <c r="AK126" i="7" s="1"/>
  <c r="W126" i="7"/>
  <c r="V126" i="7"/>
  <c r="AJ126" i="7"/>
  <c r="D135" i="8" s="1"/>
  <c r="S126" i="7"/>
  <c r="R126" i="7"/>
  <c r="AE125" i="7"/>
  <c r="AG125" i="7" s="1"/>
  <c r="AK125" i="7" s="1"/>
  <c r="W125" i="7"/>
  <c r="V125" i="7"/>
  <c r="U125" i="7"/>
  <c r="AJ125" i="7" s="1"/>
  <c r="D134" i="8" s="1"/>
  <c r="S125" i="7"/>
  <c r="R125" i="7"/>
  <c r="AE124" i="7"/>
  <c r="W124" i="7"/>
  <c r="V124" i="7"/>
  <c r="U124" i="7"/>
  <c r="AJ124" i="7" s="1"/>
  <c r="D133" i="8" s="1"/>
  <c r="S124" i="7"/>
  <c r="R124" i="7"/>
  <c r="AE123" i="7"/>
  <c r="AG123" i="7" s="1"/>
  <c r="AK123" i="7" s="1"/>
  <c r="W123" i="7"/>
  <c r="V123" i="7"/>
  <c r="U123" i="7"/>
  <c r="AJ123" i="7" s="1"/>
  <c r="D132" i="8" s="1"/>
  <c r="S123" i="7"/>
  <c r="R123" i="7"/>
  <c r="AE122" i="7"/>
  <c r="AG122" i="7" s="1"/>
  <c r="AK122" i="7" s="1"/>
  <c r="W122" i="7"/>
  <c r="V122" i="7"/>
  <c r="U122" i="7"/>
  <c r="AJ122" i="7" s="1"/>
  <c r="D131" i="8" s="1"/>
  <c r="S122" i="7"/>
  <c r="R122" i="7"/>
  <c r="AE121" i="7"/>
  <c r="AG121" i="7" s="1"/>
  <c r="AK121" i="7" s="1"/>
  <c r="W121" i="7"/>
  <c r="V121" i="7"/>
  <c r="U121" i="7"/>
  <c r="AJ121" i="7" s="1"/>
  <c r="D130" i="8" s="1"/>
  <c r="S121" i="7"/>
  <c r="R121" i="7"/>
  <c r="AE120" i="7"/>
  <c r="W120" i="7"/>
  <c r="V120" i="7"/>
  <c r="U120" i="7"/>
  <c r="AJ120" i="7" s="1"/>
  <c r="D129" i="8" s="1"/>
  <c r="S120" i="7"/>
  <c r="R120" i="7"/>
  <c r="AE119" i="7"/>
  <c r="W119" i="7"/>
  <c r="V119" i="7"/>
  <c r="U119" i="7"/>
  <c r="AJ119" i="7" s="1"/>
  <c r="D128" i="8" s="1"/>
  <c r="S119" i="7"/>
  <c r="R119" i="7"/>
  <c r="AE118" i="7"/>
  <c r="AG118" i="7" s="1"/>
  <c r="AK118" i="7" s="1"/>
  <c r="W118" i="7"/>
  <c r="V118" i="7"/>
  <c r="U118" i="7"/>
  <c r="AJ118" i="7" s="1"/>
  <c r="D127" i="8" s="1"/>
  <c r="S118" i="7"/>
  <c r="R118" i="7"/>
  <c r="AE117" i="7"/>
  <c r="AG117" i="7" s="1"/>
  <c r="AK117" i="7" s="1"/>
  <c r="W117" i="7"/>
  <c r="V117" i="7"/>
  <c r="U117" i="7"/>
  <c r="AJ117" i="7" s="1"/>
  <c r="D126" i="8" s="1"/>
  <c r="S117" i="7"/>
  <c r="R117" i="7"/>
  <c r="AE116" i="7"/>
  <c r="AG116" i="7" s="1"/>
  <c r="AK116" i="7" s="1"/>
  <c r="W116" i="7"/>
  <c r="V116" i="7"/>
  <c r="U116" i="7"/>
  <c r="AJ116" i="7" s="1"/>
  <c r="D125" i="8" s="1"/>
  <c r="S116" i="7"/>
  <c r="R116" i="7"/>
  <c r="AE115" i="7"/>
  <c r="AG115" i="7" s="1"/>
  <c r="AK115" i="7" s="1"/>
  <c r="W115" i="7"/>
  <c r="V115" i="7"/>
  <c r="U115" i="7"/>
  <c r="AJ115" i="7" s="1"/>
  <c r="D124" i="8" s="1"/>
  <c r="S115" i="7"/>
  <c r="R115" i="7"/>
  <c r="AE114" i="7"/>
  <c r="W114" i="7"/>
  <c r="V114" i="7"/>
  <c r="U114" i="7"/>
  <c r="AJ114" i="7" s="1"/>
  <c r="D123" i="8" s="1"/>
  <c r="S114" i="7"/>
  <c r="R114" i="7"/>
  <c r="AE113" i="7"/>
  <c r="W113" i="7"/>
  <c r="V113" i="7"/>
  <c r="U113" i="7"/>
  <c r="AJ113" i="7" s="1"/>
  <c r="D122" i="8" s="1"/>
  <c r="S113" i="7"/>
  <c r="R113" i="7"/>
  <c r="AE112" i="7"/>
  <c r="AG112" i="7" s="1"/>
  <c r="AK112" i="7" s="1"/>
  <c r="W112" i="7"/>
  <c r="V112" i="7"/>
  <c r="U112" i="7"/>
  <c r="AJ112" i="7" s="1"/>
  <c r="D121" i="8" s="1"/>
  <c r="S112" i="7"/>
  <c r="R112" i="7"/>
  <c r="AE111" i="7"/>
  <c r="AG111" i="7" s="1"/>
  <c r="AK111" i="7" s="1"/>
  <c r="W111" i="7"/>
  <c r="V111" i="7"/>
  <c r="U111" i="7"/>
  <c r="AJ111" i="7" s="1"/>
  <c r="D120" i="8" s="1"/>
  <c r="S111" i="7"/>
  <c r="R111" i="7"/>
  <c r="AE110" i="7"/>
  <c r="W110" i="7"/>
  <c r="V110" i="7"/>
  <c r="U110" i="7"/>
  <c r="AJ110" i="7" s="1"/>
  <c r="D119" i="8" s="1"/>
  <c r="S110" i="7"/>
  <c r="R110" i="7"/>
  <c r="AE109" i="7"/>
  <c r="AG109" i="7" s="1"/>
  <c r="AK109" i="7" s="1"/>
  <c r="W109" i="7"/>
  <c r="V109" i="7"/>
  <c r="U109" i="7"/>
  <c r="AJ109" i="7" s="1"/>
  <c r="D118" i="8" s="1"/>
  <c r="S109" i="7"/>
  <c r="R109" i="7"/>
  <c r="AE108" i="7"/>
  <c r="AG108" i="7" s="1"/>
  <c r="AK108" i="7" s="1"/>
  <c r="W108" i="7"/>
  <c r="V108" i="7"/>
  <c r="U108" i="7"/>
  <c r="AJ108" i="7" s="1"/>
  <c r="D117" i="8" s="1"/>
  <c r="S108" i="7"/>
  <c r="R108" i="7"/>
  <c r="AE107" i="7"/>
  <c r="AG107" i="7" s="1"/>
  <c r="AK107" i="7" s="1"/>
  <c r="W107" i="7"/>
  <c r="V107" i="7"/>
  <c r="U107" i="7"/>
  <c r="AJ107" i="7" s="1"/>
  <c r="D116" i="8" s="1"/>
  <c r="S107" i="7"/>
  <c r="R107" i="7"/>
  <c r="AE106" i="7"/>
  <c r="W106" i="7"/>
  <c r="V106" i="7"/>
  <c r="S106" i="7"/>
  <c r="AE145" i="7"/>
  <c r="AE146" i="7"/>
  <c r="AE147" i="7"/>
  <c r="AE148" i="7"/>
  <c r="AE149" i="7"/>
  <c r="AE150" i="7"/>
  <c r="AE151" i="7"/>
  <c r="AE152" i="7"/>
  <c r="AE153" i="7"/>
  <c r="AE154" i="7"/>
  <c r="AE155" i="7"/>
  <c r="AE156" i="7"/>
  <c r="AG156" i="7" s="1"/>
  <c r="AF157" i="7"/>
  <c r="AE158" i="7"/>
  <c r="AE159" i="7"/>
  <c r="AG159" i="7" s="1"/>
  <c r="AE160" i="7"/>
  <c r="AG160" i="7" s="1"/>
  <c r="AE161" i="7"/>
  <c r="AG161" i="7" s="1"/>
  <c r="AE162" i="7"/>
  <c r="AG162" i="7" s="1"/>
  <c r="AE163" i="7"/>
  <c r="AG163" i="7" s="1"/>
  <c r="AE164" i="7"/>
  <c r="AG164" i="7" s="1"/>
  <c r="AE165" i="7"/>
  <c r="AG165" i="7" s="1"/>
  <c r="AK165" i="7" s="1"/>
  <c r="AE166" i="7"/>
  <c r="AG166" i="7" s="1"/>
  <c r="AE167" i="7"/>
  <c r="AG167" i="7" s="1"/>
  <c r="AE168" i="7"/>
  <c r="AG168" i="7" s="1"/>
  <c r="AE169" i="7"/>
  <c r="AG169" i="7" s="1"/>
  <c r="AE170" i="7"/>
  <c r="AG170" i="7" s="1"/>
  <c r="AE171" i="7"/>
  <c r="AG171" i="7" s="1"/>
  <c r="U144" i="7"/>
  <c r="W144" i="7"/>
  <c r="V144" i="7"/>
  <c r="AF154" i="7" l="1"/>
  <c r="AG154" i="7"/>
  <c r="AF150" i="7"/>
  <c r="AG150" i="7"/>
  <c r="AF205" i="7"/>
  <c r="AG205" i="7"/>
  <c r="AK205" i="7" s="1"/>
  <c r="AF128" i="7"/>
  <c r="AI128" i="7" s="1"/>
  <c r="AG128" i="7"/>
  <c r="AK128" i="7" s="1"/>
  <c r="AF132" i="7"/>
  <c r="AI132" i="7" s="1"/>
  <c r="AG132" i="7"/>
  <c r="AK132" i="7" s="1"/>
  <c r="AM132" i="7" s="1"/>
  <c r="AK72" i="7"/>
  <c r="AF76" i="7"/>
  <c r="AG76" i="7"/>
  <c r="AK76" i="7" s="1"/>
  <c r="AK79" i="7"/>
  <c r="AM79" i="7" s="1"/>
  <c r="AF88" i="7"/>
  <c r="AI88" i="7" s="1"/>
  <c r="AG88" i="7"/>
  <c r="AK88" i="7" s="1"/>
  <c r="AK56" i="7"/>
  <c r="AK57" i="7"/>
  <c r="AK58" i="7"/>
  <c r="AK60" i="7"/>
  <c r="AK61" i="7"/>
  <c r="AK62" i="7"/>
  <c r="AP62" i="7" s="1"/>
  <c r="AK64" i="7"/>
  <c r="AF5" i="7"/>
  <c r="AG5" i="7"/>
  <c r="AK5" i="7" s="1"/>
  <c r="AM5" i="7" s="1"/>
  <c r="AK9" i="7"/>
  <c r="AM9" i="7" s="1"/>
  <c r="AK12" i="7"/>
  <c r="AK16" i="7"/>
  <c r="AK23" i="7"/>
  <c r="AK27" i="7"/>
  <c r="AK31" i="7"/>
  <c r="AF185" i="7"/>
  <c r="AG185" i="7"/>
  <c r="AK185" i="7" s="1"/>
  <c r="AM185" i="7" s="1"/>
  <c r="AF189" i="7"/>
  <c r="AG189" i="7"/>
  <c r="AK189" i="7" s="1"/>
  <c r="AK196" i="7"/>
  <c r="AF200" i="7"/>
  <c r="AI200" i="7" s="1"/>
  <c r="AG200" i="7"/>
  <c r="AK200" i="7" s="1"/>
  <c r="AK204" i="7"/>
  <c r="AF158" i="7"/>
  <c r="AG158" i="7"/>
  <c r="AF146" i="7"/>
  <c r="AG146" i="7"/>
  <c r="AF80" i="7"/>
  <c r="AI80" i="7" s="1"/>
  <c r="AG80" i="7"/>
  <c r="AK80" i="7" s="1"/>
  <c r="AM64" i="7"/>
  <c r="AF17" i="7"/>
  <c r="AG17" i="7"/>
  <c r="AK17" i="7" s="1"/>
  <c r="AF192" i="7"/>
  <c r="AG192" i="7"/>
  <c r="AK192" i="7" s="1"/>
  <c r="AF197" i="7"/>
  <c r="AG197" i="7"/>
  <c r="AK197" i="7" s="1"/>
  <c r="AM197" i="7" s="1"/>
  <c r="AF201" i="7"/>
  <c r="AG201" i="7"/>
  <c r="AK201" i="7" s="1"/>
  <c r="AF153" i="7"/>
  <c r="AG153" i="7"/>
  <c r="AF145" i="7"/>
  <c r="AG145" i="7"/>
  <c r="AK75" i="7"/>
  <c r="AK82" i="7"/>
  <c r="AF84" i="7"/>
  <c r="AG84" i="7"/>
  <c r="AK84" i="7" s="1"/>
  <c r="AK50" i="7"/>
  <c r="AK52" i="7"/>
  <c r="AK8" i="7"/>
  <c r="AK15" i="7"/>
  <c r="AF18" i="7"/>
  <c r="AG18" i="7"/>
  <c r="AK18" i="7" s="1"/>
  <c r="AF22" i="7"/>
  <c r="AG22" i="7"/>
  <c r="AK22" i="7" s="1"/>
  <c r="AF26" i="7"/>
  <c r="AG26" i="7"/>
  <c r="AK26" i="7" s="1"/>
  <c r="AM26" i="7" s="1"/>
  <c r="AF30" i="7"/>
  <c r="AG30" i="7"/>
  <c r="AK30" i="7" s="1"/>
  <c r="AK184" i="7"/>
  <c r="AK188" i="7"/>
  <c r="AM188" i="7" s="1"/>
  <c r="AF193" i="7"/>
  <c r="AG193" i="7"/>
  <c r="AK193" i="7" s="1"/>
  <c r="AK199" i="7"/>
  <c r="AF203" i="7"/>
  <c r="AG203" i="7"/>
  <c r="AK203" i="7" s="1"/>
  <c r="AF83" i="7"/>
  <c r="AI83" i="7" s="1"/>
  <c r="AG83" i="7"/>
  <c r="AK83" i="7" s="1"/>
  <c r="AM83" i="7" s="1"/>
  <c r="AF6" i="7"/>
  <c r="AG6" i="7"/>
  <c r="AF10" i="7"/>
  <c r="AI10" i="7" s="1"/>
  <c r="AG10" i="7"/>
  <c r="AK10" i="7" s="1"/>
  <c r="AF149" i="7"/>
  <c r="AG149" i="7"/>
  <c r="AF106" i="7"/>
  <c r="AI106" i="7" s="1"/>
  <c r="AG106" i="7"/>
  <c r="AK106" i="7" s="1"/>
  <c r="AF110" i="7"/>
  <c r="AI110" i="7" s="1"/>
  <c r="AG110" i="7"/>
  <c r="AK110" i="7" s="1"/>
  <c r="AF114" i="7"/>
  <c r="AI114" i="7" s="1"/>
  <c r="AG114" i="7"/>
  <c r="AK114" i="7" s="1"/>
  <c r="AF120" i="7"/>
  <c r="AI120" i="7" s="1"/>
  <c r="AG120" i="7"/>
  <c r="AK120" i="7" s="1"/>
  <c r="AF124" i="7"/>
  <c r="AI124" i="7" s="1"/>
  <c r="AG124" i="7"/>
  <c r="AK124" i="7" s="1"/>
  <c r="AF152" i="7"/>
  <c r="AG152" i="7"/>
  <c r="AF148" i="7"/>
  <c r="AG148" i="7"/>
  <c r="AF155" i="7"/>
  <c r="AG155" i="7"/>
  <c r="AF151" i="7"/>
  <c r="AG151" i="7"/>
  <c r="AF147" i="7"/>
  <c r="AG147" i="7"/>
  <c r="AF113" i="7"/>
  <c r="AI113" i="7" s="1"/>
  <c r="AG113" i="7"/>
  <c r="AK113" i="7" s="1"/>
  <c r="AF119" i="7"/>
  <c r="AI119" i="7" s="1"/>
  <c r="AG119" i="7"/>
  <c r="AK119" i="7" s="1"/>
  <c r="AF127" i="7"/>
  <c r="AI127" i="7" s="1"/>
  <c r="AG127" i="7"/>
  <c r="AK127" i="7" s="1"/>
  <c r="AM127" i="7" s="1"/>
  <c r="AF131" i="7"/>
  <c r="AI131" i="7" s="1"/>
  <c r="AG131" i="7"/>
  <c r="AK131" i="7" s="1"/>
  <c r="AF95" i="7"/>
  <c r="AI95" i="7" s="1"/>
  <c r="AG95" i="7"/>
  <c r="AK95" i="7" s="1"/>
  <c r="AK6" i="7"/>
  <c r="AF14" i="7"/>
  <c r="AG14" i="7"/>
  <c r="AK14" i="7" s="1"/>
  <c r="AK20" i="7"/>
  <c r="AM20" i="7" s="1"/>
  <c r="AF25" i="7"/>
  <c r="AG25" i="7"/>
  <c r="AK25" i="7" s="1"/>
  <c r="AF187" i="7"/>
  <c r="AG187" i="7"/>
  <c r="AK187" i="7" s="1"/>
  <c r="AK198" i="7"/>
  <c r="AF54" i="7"/>
  <c r="AI54" i="7" s="1"/>
  <c r="AG54" i="7"/>
  <c r="AK54" i="7" s="1"/>
  <c r="AM54" i="7" s="1"/>
  <c r="AF55" i="7"/>
  <c r="AI55" i="7" s="1"/>
  <c r="AG55" i="7"/>
  <c r="AK55" i="7" s="1"/>
  <c r="AF42" i="7"/>
  <c r="AG42" i="7"/>
  <c r="AK42" i="7" s="1"/>
  <c r="AM42" i="7" s="1"/>
  <c r="AF44" i="7"/>
  <c r="AI44" i="7" s="1"/>
  <c r="AG44" i="7"/>
  <c r="AK44" i="7" s="1"/>
  <c r="AM44" i="7" s="1"/>
  <c r="AF40" i="7"/>
  <c r="AI40" i="7" s="1"/>
  <c r="AG40" i="7"/>
  <c r="AK40" i="7" s="1"/>
  <c r="AM40" i="7" s="1"/>
  <c r="AG38" i="7"/>
  <c r="AK38" i="7" s="1"/>
  <c r="AM38" i="7" s="1"/>
  <c r="AF59" i="7"/>
  <c r="AI59" i="7" s="1"/>
  <c r="AG59" i="7"/>
  <c r="AK59" i="7" s="1"/>
  <c r="AF63" i="7"/>
  <c r="AI63" i="7" s="1"/>
  <c r="AG63" i="7"/>
  <c r="AK63" i="7" s="1"/>
  <c r="AK194" i="7"/>
  <c r="AK219" i="7"/>
  <c r="AK214" i="7"/>
  <c r="AM214" i="7" s="1"/>
  <c r="AF221" i="7"/>
  <c r="AI221" i="7" s="1"/>
  <c r="AG221" i="7"/>
  <c r="AK221" i="7" s="1"/>
  <c r="AK235" i="7"/>
  <c r="AF213" i="7"/>
  <c r="AG213" i="7"/>
  <c r="AK213" i="7" s="1"/>
  <c r="AM213" i="7" s="1"/>
  <c r="AF226" i="7"/>
  <c r="AI226" i="7" s="1"/>
  <c r="AG226" i="7"/>
  <c r="AK226" i="7" s="1"/>
  <c r="AF222" i="7"/>
  <c r="AI222" i="7" s="1"/>
  <c r="AG222" i="7"/>
  <c r="AK222" i="7" s="1"/>
  <c r="AM222" i="7" s="1"/>
  <c r="AK212" i="7"/>
  <c r="AF217" i="7"/>
  <c r="AG217" i="7"/>
  <c r="AK217" i="7" s="1"/>
  <c r="AK225" i="7"/>
  <c r="AM225" i="7" s="1"/>
  <c r="AK231" i="7"/>
  <c r="AK211" i="7"/>
  <c r="AK216" i="7"/>
  <c r="AK220" i="7"/>
  <c r="AM220" i="7" s="1"/>
  <c r="AF224" i="7"/>
  <c r="AI224" i="7" s="1"/>
  <c r="AG224" i="7"/>
  <c r="AK224" i="7" s="1"/>
  <c r="AF230" i="7"/>
  <c r="AI230" i="7" s="1"/>
  <c r="AG230" i="7"/>
  <c r="AK230" i="7" s="1"/>
  <c r="AM230" i="7" s="1"/>
  <c r="AF234" i="7"/>
  <c r="AI234" i="7" s="1"/>
  <c r="AG234" i="7"/>
  <c r="AK234" i="7" s="1"/>
  <c r="AF238" i="7"/>
  <c r="AG238" i="7"/>
  <c r="AK238" i="7" s="1"/>
  <c r="AM238" i="7" s="1"/>
  <c r="AF51" i="7"/>
  <c r="AI51" i="7" s="1"/>
  <c r="AG51" i="7"/>
  <c r="AK51" i="7" s="1"/>
  <c r="AG39" i="7"/>
  <c r="AK39" i="7" s="1"/>
  <c r="AM39" i="7" s="1"/>
  <c r="AF39" i="7"/>
  <c r="AI39" i="7" s="1"/>
  <c r="AF195" i="7"/>
  <c r="AG195" i="7"/>
  <c r="AK195" i="7" s="1"/>
  <c r="AM195" i="7" s="1"/>
  <c r="AJ213" i="7"/>
  <c r="D224" i="8" s="1"/>
  <c r="AJ180" i="7"/>
  <c r="D188" i="8" s="1"/>
  <c r="AF85" i="7"/>
  <c r="AM85" i="7"/>
  <c r="AF99" i="7"/>
  <c r="AI99" i="7" s="1"/>
  <c r="AM99" i="7"/>
  <c r="AF91" i="7"/>
  <c r="AI91" i="7" s="1"/>
  <c r="AM91" i="7"/>
  <c r="AF123" i="7"/>
  <c r="AI123" i="7" s="1"/>
  <c r="AM123" i="7"/>
  <c r="AF168" i="7"/>
  <c r="AF167" i="7"/>
  <c r="AF166" i="7"/>
  <c r="AJ38" i="7"/>
  <c r="D41" i="8" s="1"/>
  <c r="AJ50" i="7"/>
  <c r="D53" i="8" s="1"/>
  <c r="AJ51" i="7"/>
  <c r="D54" i="8" s="1"/>
  <c r="AJ54" i="7"/>
  <c r="D57" i="8" s="1"/>
  <c r="AJ55" i="7"/>
  <c r="D58" i="8" s="1"/>
  <c r="AI14" i="7"/>
  <c r="AF159" i="7"/>
  <c r="AF160" i="7"/>
  <c r="AF165" i="7"/>
  <c r="AF164" i="7"/>
  <c r="AF163" i="7"/>
  <c r="AF169" i="7"/>
  <c r="AF161" i="7"/>
  <c r="AF170" i="7"/>
  <c r="AF162" i="7"/>
  <c r="AF156" i="7"/>
  <c r="AF53" i="7"/>
  <c r="AI53" i="7" s="1"/>
  <c r="AJ230" i="7"/>
  <c r="D241" i="8" s="1"/>
  <c r="AJ234" i="7"/>
  <c r="D245" i="8" s="1"/>
  <c r="AJ196" i="7"/>
  <c r="D204" i="8" s="1"/>
  <c r="AM37" i="7"/>
  <c r="AP37" i="7"/>
  <c r="AI22" i="7"/>
  <c r="AJ26" i="7"/>
  <c r="D26" i="8" s="1"/>
  <c r="AI26" i="7"/>
  <c r="AI30" i="7"/>
  <c r="AJ22" i="7"/>
  <c r="D22" i="8" s="1"/>
  <c r="AJ30" i="7"/>
  <c r="D30" i="8" s="1"/>
  <c r="AI18" i="7"/>
  <c r="AJ18" i="7"/>
  <c r="D18" i="8" s="1"/>
  <c r="AJ4" i="7"/>
  <c r="D4" i="8" s="1"/>
  <c r="AM86" i="7"/>
  <c r="AJ200" i="7"/>
  <c r="D208" i="8" s="1"/>
  <c r="AJ204" i="7"/>
  <c r="D212" i="8" s="1"/>
  <c r="AM204" i="7"/>
  <c r="AJ190" i="7"/>
  <c r="D198" i="8" s="1"/>
  <c r="AJ183" i="7"/>
  <c r="D191" i="8" s="1"/>
  <c r="AM183" i="7"/>
  <c r="AF191" i="7"/>
  <c r="AI191" i="7" s="1"/>
  <c r="AJ238" i="7"/>
  <c r="D249" i="8" s="1"/>
  <c r="AI238" i="7"/>
  <c r="AF87" i="7"/>
  <c r="AI87" i="7" s="1"/>
  <c r="AM87" i="7"/>
  <c r="AF171" i="7"/>
  <c r="AJ75" i="7"/>
  <c r="D80" i="8" s="1"/>
  <c r="AJ185" i="7"/>
  <c r="D193" i="8" s="1"/>
  <c r="AM198" i="7"/>
  <c r="AM211" i="7"/>
  <c r="AJ216" i="7"/>
  <c r="D227" i="8" s="1"/>
  <c r="AM41" i="7"/>
  <c r="AI42" i="7"/>
  <c r="AP43" i="7"/>
  <c r="AP46" i="7"/>
  <c r="AP47" i="7"/>
  <c r="AP49" i="7"/>
  <c r="AM50" i="7"/>
  <c r="AJ8" i="7"/>
  <c r="AJ12" i="7"/>
  <c r="D12" i="8" s="1"/>
  <c r="AJ16" i="7"/>
  <c r="D16" i="8" s="1"/>
  <c r="AM16" i="7"/>
  <c r="AJ24" i="7"/>
  <c r="D24" i="8" s="1"/>
  <c r="AM24" i="7"/>
  <c r="AJ28" i="7"/>
  <c r="D28" i="8" s="1"/>
  <c r="AM28" i="7"/>
  <c r="AM75" i="7"/>
  <c r="AJ181" i="7"/>
  <c r="D189" i="8" s="1"/>
  <c r="AI185" i="7"/>
  <c r="AM202" i="7"/>
  <c r="AJ211" i="7"/>
  <c r="D222" i="8" s="1"/>
  <c r="AM216" i="7"/>
  <c r="AJ220" i="7"/>
  <c r="D231" i="8" s="1"/>
  <c r="AJ224" i="7"/>
  <c r="D235" i="8" s="1"/>
  <c r="AJ228" i="7"/>
  <c r="D239" i="8" s="1"/>
  <c r="AJ232" i="7"/>
  <c r="D243" i="8" s="1"/>
  <c r="AJ236" i="7"/>
  <c r="D247" i="8" s="1"/>
  <c r="AJ73" i="7"/>
  <c r="D78" i="8" s="1"/>
  <c r="AM73" i="7"/>
  <c r="AJ85" i="7"/>
  <c r="D90" i="8" s="1"/>
  <c r="AJ81" i="7"/>
  <c r="D86" i="8" s="1"/>
  <c r="AI37" i="7"/>
  <c r="AJ40" i="7"/>
  <c r="D43" i="8" s="1"/>
  <c r="AM57" i="7"/>
  <c r="AP58" i="7"/>
  <c r="AM61" i="7"/>
  <c r="AJ5" i="7"/>
  <c r="D5" i="8" s="1"/>
  <c r="AI5" i="7"/>
  <c r="AJ9" i="7"/>
  <c r="D9" i="8" s="1"/>
  <c r="AJ13" i="7"/>
  <c r="D13" i="8" s="1"/>
  <c r="AM13" i="7"/>
  <c r="AJ17" i="7"/>
  <c r="D17" i="8" s="1"/>
  <c r="AI17" i="7"/>
  <c r="AJ21" i="7"/>
  <c r="D21" i="8" s="1"/>
  <c r="AM21" i="7"/>
  <c r="AJ25" i="7"/>
  <c r="D25" i="8" s="1"/>
  <c r="AI25" i="7"/>
  <c r="AJ29" i="7"/>
  <c r="D29" i="8" s="1"/>
  <c r="AM29" i="7"/>
  <c r="AM182" i="7"/>
  <c r="AJ187" i="7"/>
  <c r="D195" i="8" s="1"/>
  <c r="AI187" i="7"/>
  <c r="AJ191" i="7"/>
  <c r="D199" i="8" s="1"/>
  <c r="AM191" i="7"/>
  <c r="AJ197" i="7"/>
  <c r="D205" i="8" s="1"/>
  <c r="AI197" i="7"/>
  <c r="AJ201" i="7"/>
  <c r="D209" i="8" s="1"/>
  <c r="AI201" i="7"/>
  <c r="AJ205" i="7"/>
  <c r="D213" i="8" s="1"/>
  <c r="AI205" i="7"/>
  <c r="AJ215" i="7"/>
  <c r="D226" i="8" s="1"/>
  <c r="AM215" i="7"/>
  <c r="AJ219" i="7"/>
  <c r="D230" i="8" s="1"/>
  <c r="AM219" i="7"/>
  <c r="AM227" i="7"/>
  <c r="AJ231" i="7"/>
  <c r="D242" i="8" s="1"/>
  <c r="AM231" i="7"/>
  <c r="AJ235" i="7"/>
  <c r="D246" i="8" s="1"/>
  <c r="AM235" i="7"/>
  <c r="AJ72" i="7"/>
  <c r="D77" i="8" s="1"/>
  <c r="AJ56" i="7"/>
  <c r="D59" i="8" s="1"/>
  <c r="AJ57" i="7"/>
  <c r="D60" i="8" s="1"/>
  <c r="AJ58" i="7"/>
  <c r="D61" i="8" s="1"/>
  <c r="AJ59" i="7"/>
  <c r="D62" i="8" s="1"/>
  <c r="AJ60" i="7"/>
  <c r="D63" i="8" s="1"/>
  <c r="AJ61" i="7"/>
  <c r="D64" i="8" s="1"/>
  <c r="AJ62" i="7"/>
  <c r="D65" i="8" s="1"/>
  <c r="AJ63" i="7"/>
  <c r="D66" i="8" s="1"/>
  <c r="AJ64" i="7"/>
  <c r="D67" i="8" s="1"/>
  <c r="AJ7" i="7"/>
  <c r="D7" i="8" s="1"/>
  <c r="AJ11" i="7"/>
  <c r="D11" i="8" s="1"/>
  <c r="AJ15" i="7"/>
  <c r="D15" i="8" s="1"/>
  <c r="AM15" i="7"/>
  <c r="AJ31" i="7"/>
  <c r="D31" i="8" s="1"/>
  <c r="AM184" i="7"/>
  <c r="AJ189" i="7"/>
  <c r="D197" i="8" s="1"/>
  <c r="AI189" i="7"/>
  <c r="AI193" i="7"/>
  <c r="AJ195" i="7"/>
  <c r="D203" i="8" s="1"/>
  <c r="AI195" i="7"/>
  <c r="AJ199" i="7"/>
  <c r="D207" i="8" s="1"/>
  <c r="AM199" i="7"/>
  <c r="AJ203" i="7"/>
  <c r="D211" i="8" s="1"/>
  <c r="AI203" i="7"/>
  <c r="AJ212" i="7"/>
  <c r="D223" i="8" s="1"/>
  <c r="AM212" i="7"/>
  <c r="AJ214" i="7"/>
  <c r="D225" i="8" s="1"/>
  <c r="AJ217" i="7"/>
  <c r="D228" i="8" s="1"/>
  <c r="AJ221" i="7"/>
  <c r="D232" i="8" s="1"/>
  <c r="AJ225" i="7"/>
  <c r="D236" i="8" s="1"/>
  <c r="AJ229" i="7"/>
  <c r="D240" i="8" s="1"/>
  <c r="AM229" i="7"/>
  <c r="AJ233" i="7"/>
  <c r="D244" i="8" s="1"/>
  <c r="AM233" i="7"/>
  <c r="AJ237" i="7"/>
  <c r="D248" i="8" s="1"/>
  <c r="AM237" i="7"/>
  <c r="AM194" i="7"/>
  <c r="AJ20" i="7"/>
  <c r="D20" i="8" s="1"/>
  <c r="AJ6" i="7"/>
  <c r="D6" i="8" s="1"/>
  <c r="AI6" i="7"/>
  <c r="AJ53" i="7"/>
  <c r="D56" i="8" s="1"/>
  <c r="AJ39" i="7"/>
  <c r="D42" i="8" s="1"/>
  <c r="AJ19" i="7"/>
  <c r="D19" i="8" s="1"/>
  <c r="X204" i="7"/>
  <c r="Y204" i="7" s="1"/>
  <c r="X84" i="7"/>
  <c r="Y84" i="7" s="1"/>
  <c r="AJ227" i="7"/>
  <c r="D238" i="8" s="1"/>
  <c r="T19" i="7"/>
  <c r="X17" i="7"/>
  <c r="Y17" i="7" s="1"/>
  <c r="X29" i="7"/>
  <c r="Y29" i="7" s="1"/>
  <c r="AM22" i="7"/>
  <c r="AM200" i="7"/>
  <c r="AM124" i="7"/>
  <c r="X213" i="7"/>
  <c r="Y213" i="7" s="1"/>
  <c r="X217" i="7"/>
  <c r="Y217" i="7" s="1"/>
  <c r="X225" i="7"/>
  <c r="Y225" i="7" s="1"/>
  <c r="T233" i="7"/>
  <c r="AM203" i="7"/>
  <c r="AM201" i="7"/>
  <c r="T181" i="7"/>
  <c r="T185" i="7"/>
  <c r="T186" i="7"/>
  <c r="X188" i="7"/>
  <c r="Y188" i="7" s="1"/>
  <c r="X94" i="7"/>
  <c r="Y94" i="7" s="1"/>
  <c r="AI76" i="7"/>
  <c r="X227" i="7"/>
  <c r="T211" i="7"/>
  <c r="AM112" i="7"/>
  <c r="X109" i="7"/>
  <c r="AP109" i="7" s="1"/>
  <c r="X119" i="7"/>
  <c r="Y119" i="7" s="1"/>
  <c r="X90" i="7"/>
  <c r="AP90" i="7" s="1"/>
  <c r="T98" i="7"/>
  <c r="T223" i="7"/>
  <c r="T237" i="7"/>
  <c r="X194" i="7"/>
  <c r="Y194" i="7" s="1"/>
  <c r="T204" i="7"/>
  <c r="AM88" i="7"/>
  <c r="X74" i="7"/>
  <c r="X185" i="7"/>
  <c r="AJ182" i="7"/>
  <c r="D190" i="8" s="1"/>
  <c r="X186" i="7"/>
  <c r="Y186" i="7" s="1"/>
  <c r="X187" i="7"/>
  <c r="Y187" i="7" s="1"/>
  <c r="AJ188" i="7"/>
  <c r="D196" i="8" s="1"/>
  <c r="X191" i="7"/>
  <c r="Y191" i="7" s="1"/>
  <c r="X192" i="7"/>
  <c r="Y192" i="7" s="1"/>
  <c r="AJ194" i="7"/>
  <c r="D202" i="8" s="1"/>
  <c r="X205" i="7"/>
  <c r="Y205" i="7" s="1"/>
  <c r="X189" i="7"/>
  <c r="Y189" i="7" s="1"/>
  <c r="T200" i="7"/>
  <c r="X203" i="7"/>
  <c r="T199" i="7"/>
  <c r="T203" i="7"/>
  <c r="X197" i="7"/>
  <c r="X199" i="7"/>
  <c r="T195" i="7"/>
  <c r="X195" i="7"/>
  <c r="T192" i="7"/>
  <c r="T191" i="7"/>
  <c r="T187" i="7"/>
  <c r="AF190" i="7"/>
  <c r="AI190" i="7" s="1"/>
  <c r="AF188" i="7"/>
  <c r="AI188" i="7" s="1"/>
  <c r="T189" i="7"/>
  <c r="AM190" i="7"/>
  <c r="X182" i="7"/>
  <c r="X181" i="7"/>
  <c r="X180" i="7"/>
  <c r="AF180" i="7"/>
  <c r="AI180" i="7" s="1"/>
  <c r="AM179" i="7"/>
  <c r="AJ178" i="7"/>
  <c r="D186" i="8" s="1"/>
  <c r="X178" i="7"/>
  <c r="T180" i="7"/>
  <c r="X20" i="7"/>
  <c r="X27" i="7"/>
  <c r="Y27" i="7" s="1"/>
  <c r="X13" i="7"/>
  <c r="AJ27" i="7"/>
  <c r="D27" i="8" s="1"/>
  <c r="X31" i="7"/>
  <c r="Y31" i="7" s="1"/>
  <c r="AF24" i="7"/>
  <c r="AI24" i="7" s="1"/>
  <c r="AM25" i="7"/>
  <c r="AF28" i="7"/>
  <c r="AI28" i="7" s="1"/>
  <c r="X24" i="7"/>
  <c r="AM30" i="7"/>
  <c r="T25" i="7"/>
  <c r="X16" i="7"/>
  <c r="X22" i="7"/>
  <c r="T20" i="7"/>
  <c r="X107" i="7"/>
  <c r="Y107" i="7" s="1"/>
  <c r="T123" i="7"/>
  <c r="AM116" i="7"/>
  <c r="X113" i="7"/>
  <c r="Y113" i="7" s="1"/>
  <c r="X117" i="7"/>
  <c r="Y117" i="7" s="1"/>
  <c r="X112" i="7"/>
  <c r="AP112" i="7" s="1"/>
  <c r="X116" i="7"/>
  <c r="AP116" i="7" s="1"/>
  <c r="X133" i="7"/>
  <c r="T119" i="7"/>
  <c r="AM126" i="7"/>
  <c r="X130" i="7"/>
  <c r="X131" i="7"/>
  <c r="X127" i="7"/>
  <c r="T130" i="7"/>
  <c r="AM130" i="7"/>
  <c r="T131" i="7"/>
  <c r="T127" i="7"/>
  <c r="X129" i="7"/>
  <c r="Y129" i="7" s="1"/>
  <c r="AF130" i="7"/>
  <c r="AI130" i="7" s="1"/>
  <c r="X132" i="7"/>
  <c r="Y132" i="7" s="1"/>
  <c r="T113" i="7"/>
  <c r="T117" i="7"/>
  <c r="AM109" i="7"/>
  <c r="X123" i="7"/>
  <c r="T109" i="7"/>
  <c r="X122" i="7"/>
  <c r="AP122" i="7" s="1"/>
  <c r="AM122" i="7"/>
  <c r="X121" i="7"/>
  <c r="Y121" i="7" s="1"/>
  <c r="X108" i="7"/>
  <c r="AP108" i="7" s="1"/>
  <c r="T108" i="7"/>
  <c r="AM108" i="7"/>
  <c r="T106" i="7"/>
  <c r="AM72" i="7"/>
  <c r="AF72" i="7"/>
  <c r="AI72" i="7" s="1"/>
  <c r="X77" i="7"/>
  <c r="Y77" i="7" s="1"/>
  <c r="X76" i="7"/>
  <c r="Y76" i="7" s="1"/>
  <c r="X82" i="7"/>
  <c r="Y82" i="7" s="1"/>
  <c r="X83" i="7"/>
  <c r="T88" i="7"/>
  <c r="X99" i="7"/>
  <c r="X80" i="7"/>
  <c r="Y80" i="7" s="1"/>
  <c r="T92" i="7"/>
  <c r="T94" i="7"/>
  <c r="T72" i="7"/>
  <c r="AF92" i="7"/>
  <c r="AI92" i="7" s="1"/>
  <c r="AF94" i="7"/>
  <c r="AI94" i="7" s="1"/>
  <c r="AM98" i="7"/>
  <c r="X92" i="7"/>
  <c r="Y92" i="7" s="1"/>
  <c r="AM94" i="7"/>
  <c r="X95" i="7"/>
  <c r="Y95" i="7" s="1"/>
  <c r="AM95" i="7"/>
  <c r="X98" i="7"/>
  <c r="AP98" i="7" s="1"/>
  <c r="T85" i="7"/>
  <c r="AM84" i="7"/>
  <c r="X79" i="7"/>
  <c r="Y79" i="7" s="1"/>
  <c r="T84" i="7"/>
  <c r="X78" i="7"/>
  <c r="AP78" i="7" s="1"/>
  <c r="T82" i="7"/>
  <c r="T78" i="7"/>
  <c r="AM78" i="7"/>
  <c r="T79" i="7"/>
  <c r="T89" i="7"/>
  <c r="AF90" i="7"/>
  <c r="AI90" i="7" s="1"/>
  <c r="AM90" i="7"/>
  <c r="T90" i="7"/>
  <c r="AM76" i="7"/>
  <c r="X75" i="7"/>
  <c r="AF86" i="7"/>
  <c r="AI86" i="7" s="1"/>
  <c r="X86" i="7"/>
  <c r="AP86" i="7" s="1"/>
  <c r="T86" i="7"/>
  <c r="X72" i="7"/>
  <c r="Y72" i="7" s="1"/>
  <c r="T74" i="7"/>
  <c r="AJ52" i="7"/>
  <c r="D55" i="8" s="1"/>
  <c r="T58" i="7"/>
  <c r="T41" i="7"/>
  <c r="AM6" i="7"/>
  <c r="X5" i="7"/>
  <c r="T9" i="7"/>
  <c r="T16" i="7"/>
  <c r="T17" i="7"/>
  <c r="AF9" i="7"/>
  <c r="AI9" i="7" s="1"/>
  <c r="T13" i="7"/>
  <c r="AF16" i="7"/>
  <c r="AI16" i="7" s="1"/>
  <c r="T39" i="7"/>
  <c r="T43" i="7"/>
  <c r="T47" i="7"/>
  <c r="AM47" i="7"/>
  <c r="X4" i="7"/>
  <c r="Y4" i="7" s="1"/>
  <c r="AM226" i="7"/>
  <c r="AF223" i="7"/>
  <c r="AI223" i="7" s="1"/>
  <c r="AM224" i="7"/>
  <c r="AF229" i="7"/>
  <c r="AI229" i="7" s="1"/>
  <c r="X214" i="7"/>
  <c r="Y214" i="7" s="1"/>
  <c r="X219" i="7"/>
  <c r="Y219" i="7" s="1"/>
  <c r="X220" i="7"/>
  <c r="Y220" i="7" s="1"/>
  <c r="X221" i="7"/>
  <c r="Y221" i="7" s="1"/>
  <c r="AM223" i="7"/>
  <c r="T225" i="7"/>
  <c r="X231" i="7"/>
  <c r="Y231" i="7" s="1"/>
  <c r="X218" i="7"/>
  <c r="Y218" i="7" s="1"/>
  <c r="X215" i="7"/>
  <c r="Y215" i="7" s="1"/>
  <c r="X216" i="7"/>
  <c r="X229" i="7"/>
  <c r="Y229" i="7" s="1"/>
  <c r="T235" i="7"/>
  <c r="X223" i="7"/>
  <c r="Y223" i="7" s="1"/>
  <c r="X226" i="7"/>
  <c r="X233" i="7"/>
  <c r="Y233" i="7" s="1"/>
  <c r="X237" i="7"/>
  <c r="Y237" i="7" s="1"/>
  <c r="X211" i="7"/>
  <c r="Y211" i="7" s="1"/>
  <c r="X212" i="7"/>
  <c r="Y212" i="7" s="1"/>
  <c r="X222" i="7"/>
  <c r="Y222" i="7" s="1"/>
  <c r="X232" i="7"/>
  <c r="Y232" i="7" s="1"/>
  <c r="X236" i="7"/>
  <c r="Y236" i="7" s="1"/>
  <c r="T212" i="7"/>
  <c r="T215" i="7"/>
  <c r="T216" i="7"/>
  <c r="T229" i="7"/>
  <c r="T219" i="7"/>
  <c r="T220" i="7"/>
  <c r="T230" i="7"/>
  <c r="AI85" i="7"/>
  <c r="AJ82" i="7"/>
  <c r="D87" i="8" s="1"/>
  <c r="AJ79" i="7"/>
  <c r="D84" i="8" s="1"/>
  <c r="AJ77" i="7"/>
  <c r="D82" i="8" s="1"/>
  <c r="AJ74" i="7"/>
  <c r="D79" i="8" s="1"/>
  <c r="AI213" i="7"/>
  <c r="AF211" i="7"/>
  <c r="AI211" i="7" s="1"/>
  <c r="AF215" i="7"/>
  <c r="AI215" i="7" s="1"/>
  <c r="AF216" i="7"/>
  <c r="AI216" i="7" s="1"/>
  <c r="AF219" i="7"/>
  <c r="AI219" i="7" s="1"/>
  <c r="T222" i="7"/>
  <c r="T226" i="7"/>
  <c r="AF233" i="7"/>
  <c r="AI233" i="7" s="1"/>
  <c r="AF237" i="7"/>
  <c r="AI237" i="7" s="1"/>
  <c r="T213" i="7"/>
  <c r="T217" i="7"/>
  <c r="AM217" i="7"/>
  <c r="T221" i="7"/>
  <c r="AM221" i="7"/>
  <c r="T227" i="7"/>
  <c r="X228" i="7"/>
  <c r="Y228" i="7" s="1"/>
  <c r="X230" i="7"/>
  <c r="T231" i="7"/>
  <c r="T234" i="7"/>
  <c r="X235" i="7"/>
  <c r="Y235" i="7" s="1"/>
  <c r="AF235" i="7"/>
  <c r="AI235" i="7" s="1"/>
  <c r="AI217" i="7"/>
  <c r="AF212" i="7"/>
  <c r="AI212" i="7" s="1"/>
  <c r="AF220" i="7"/>
  <c r="AI220" i="7" s="1"/>
  <c r="X224" i="7"/>
  <c r="AF225" i="7"/>
  <c r="AI225" i="7" s="1"/>
  <c r="X238" i="7"/>
  <c r="T224" i="7"/>
  <c r="AF227" i="7"/>
  <c r="AI227" i="7" s="1"/>
  <c r="AF231" i="7"/>
  <c r="AI231" i="7" s="1"/>
  <c r="X234" i="7"/>
  <c r="AM234" i="7"/>
  <c r="T238" i="7"/>
  <c r="AF181" i="7"/>
  <c r="AI181" i="7" s="1"/>
  <c r="AF186" i="7"/>
  <c r="AI186" i="7" s="1"/>
  <c r="X190" i="7"/>
  <c r="X201" i="7"/>
  <c r="X179" i="7"/>
  <c r="AP179" i="7" s="1"/>
  <c r="X183" i="7"/>
  <c r="Y183" i="7" s="1"/>
  <c r="X184" i="7"/>
  <c r="AM189" i="7"/>
  <c r="AM193" i="7"/>
  <c r="X196" i="7"/>
  <c r="AF196" i="7"/>
  <c r="AI196" i="7" s="1"/>
  <c r="AJ198" i="7"/>
  <c r="D206" i="8" s="1"/>
  <c r="AF199" i="7"/>
  <c r="AI199" i="7" s="1"/>
  <c r="X202" i="7"/>
  <c r="AF204" i="7"/>
  <c r="AI204" i="7" s="1"/>
  <c r="AF184" i="7"/>
  <c r="AI184" i="7" s="1"/>
  <c r="T188" i="7"/>
  <c r="X198" i="7"/>
  <c r="T179" i="7"/>
  <c r="T183" i="7"/>
  <c r="T184" i="7"/>
  <c r="AJ184" i="7"/>
  <c r="D192" i="8" s="1"/>
  <c r="AI192" i="7"/>
  <c r="X193" i="7"/>
  <c r="Y193" i="7" s="1"/>
  <c r="T196" i="7"/>
  <c r="X200" i="7"/>
  <c r="AJ202" i="7"/>
  <c r="D210" i="8" s="1"/>
  <c r="AF109" i="7"/>
  <c r="AI109" i="7" s="1"/>
  <c r="X124" i="7"/>
  <c r="AF107" i="7"/>
  <c r="AI107" i="7" s="1"/>
  <c r="AM114" i="7"/>
  <c r="X118" i="7"/>
  <c r="X120" i="7"/>
  <c r="Y120" i="7" s="1"/>
  <c r="AF122" i="7"/>
  <c r="AI122" i="7" s="1"/>
  <c r="AF126" i="7"/>
  <c r="AI126" i="7" s="1"/>
  <c r="X128" i="7"/>
  <c r="AM128" i="7"/>
  <c r="AM131" i="7"/>
  <c r="AM120" i="7"/>
  <c r="X125" i="7"/>
  <c r="Y125" i="7" s="1"/>
  <c r="X126" i="7"/>
  <c r="AP126" i="7" s="1"/>
  <c r="T128" i="7"/>
  <c r="AM96" i="7"/>
  <c r="AJ98" i="7"/>
  <c r="D103" i="8" s="1"/>
  <c r="T75" i="7"/>
  <c r="AF75" i="7"/>
  <c r="AI75" i="7" s="1"/>
  <c r="AJ90" i="7"/>
  <c r="D95" i="8" s="1"/>
  <c r="X91" i="7"/>
  <c r="T95" i="7"/>
  <c r="X97" i="7"/>
  <c r="Y97" i="7" s="1"/>
  <c r="X73" i="7"/>
  <c r="AF73" i="7"/>
  <c r="AI73" i="7" s="1"/>
  <c r="AF79" i="7"/>
  <c r="AI79" i="7" s="1"/>
  <c r="AF82" i="7"/>
  <c r="AI82" i="7" s="1"/>
  <c r="AI84" i="7"/>
  <c r="AJ86" i="7"/>
  <c r="D91" i="8" s="1"/>
  <c r="X87" i="7"/>
  <c r="T91" i="7"/>
  <c r="AM92" i="7"/>
  <c r="X93" i="7"/>
  <c r="X96" i="7"/>
  <c r="AF96" i="7"/>
  <c r="AI96" i="7" s="1"/>
  <c r="AF98" i="7"/>
  <c r="AI98" i="7" s="1"/>
  <c r="AF74" i="7"/>
  <c r="AI74" i="7" s="1"/>
  <c r="AF78" i="7"/>
  <c r="AI78" i="7" s="1"/>
  <c r="X81" i="7"/>
  <c r="AJ94" i="7"/>
  <c r="D99" i="8" s="1"/>
  <c r="T99" i="7"/>
  <c r="T73" i="7"/>
  <c r="X88" i="7"/>
  <c r="T96" i="7"/>
  <c r="AF47" i="7"/>
  <c r="AI47" i="7" s="1"/>
  <c r="AF62" i="7"/>
  <c r="AI62" i="7" s="1"/>
  <c r="T62" i="7"/>
  <c r="T40" i="7"/>
  <c r="AF43" i="7"/>
  <c r="AI43" i="7" s="1"/>
  <c r="AF50" i="7"/>
  <c r="AI50" i="7" s="1"/>
  <c r="T54" i="7"/>
  <c r="AF58" i="7"/>
  <c r="AI58" i="7" s="1"/>
  <c r="AF61" i="7"/>
  <c r="AI61" i="7" s="1"/>
  <c r="T49" i="7"/>
  <c r="T37" i="7"/>
  <c r="AJ37" i="7"/>
  <c r="D40" i="8" s="1"/>
  <c r="AJ41" i="7"/>
  <c r="D44" i="8" s="1"/>
  <c r="AF46" i="7"/>
  <c r="AI46" i="7" s="1"/>
  <c r="T53" i="7"/>
  <c r="X12" i="7"/>
  <c r="Y12" i="7" s="1"/>
  <c r="X21" i="7"/>
  <c r="X23" i="7"/>
  <c r="T29" i="7"/>
  <c r="X9" i="7"/>
  <c r="T21" i="7"/>
  <c r="AJ23" i="7"/>
  <c r="D23" i="8" s="1"/>
  <c r="X25" i="7"/>
  <c r="X8" i="7"/>
  <c r="T12" i="7"/>
  <c r="AF13" i="7"/>
  <c r="AI13" i="7" s="1"/>
  <c r="AF21" i="7"/>
  <c r="AI21" i="7" s="1"/>
  <c r="T22" i="7"/>
  <c r="X26" i="7"/>
  <c r="X28" i="7"/>
  <c r="AF29" i="7"/>
  <c r="AI29" i="7" s="1"/>
  <c r="AM10" i="7"/>
  <c r="AM14" i="7"/>
  <c r="AF15" i="7"/>
  <c r="AI15" i="7" s="1"/>
  <c r="X18" i="7"/>
  <c r="AF20" i="7"/>
  <c r="AI20" i="7" s="1"/>
  <c r="T24" i="7"/>
  <c r="X30" i="7"/>
  <c r="AF218" i="7"/>
  <c r="AI218" i="7" s="1"/>
  <c r="T218" i="7"/>
  <c r="T214" i="7"/>
  <c r="AF214" i="7"/>
  <c r="AI214" i="7" s="1"/>
  <c r="T228" i="7"/>
  <c r="AF236" i="7"/>
  <c r="AI236" i="7" s="1"/>
  <c r="AJ223" i="7"/>
  <c r="D234" i="8" s="1"/>
  <c r="AM228" i="7"/>
  <c r="AF228" i="7"/>
  <c r="AI228" i="7" s="1"/>
  <c r="T232" i="7"/>
  <c r="AM232" i="7"/>
  <c r="AF232" i="7"/>
  <c r="AI232" i="7" s="1"/>
  <c r="T236" i="7"/>
  <c r="T194" i="7"/>
  <c r="T198" i="7"/>
  <c r="T202" i="7"/>
  <c r="AF179" i="7"/>
  <c r="AI179" i="7" s="1"/>
  <c r="AF183" i="7"/>
  <c r="AI183" i="7" s="1"/>
  <c r="T178" i="7"/>
  <c r="AI178" i="7"/>
  <c r="AR178" i="7" s="1"/>
  <c r="AW178" i="7" s="1"/>
  <c r="T182" i="7"/>
  <c r="AF182" i="7"/>
  <c r="AI182" i="7" s="1"/>
  <c r="T193" i="7"/>
  <c r="AF194" i="7"/>
  <c r="AI194" i="7" s="1"/>
  <c r="T197" i="7"/>
  <c r="AF198" i="7"/>
  <c r="AI198" i="7" s="1"/>
  <c r="T201" i="7"/>
  <c r="AF202" i="7"/>
  <c r="AI202" i="7" s="1"/>
  <c r="T190" i="7"/>
  <c r="T205" i="7"/>
  <c r="AJ186" i="7"/>
  <c r="D194" i="8" s="1"/>
  <c r="AM196" i="7"/>
  <c r="AM12" i="7"/>
  <c r="AF12" i="7"/>
  <c r="AI12" i="7" s="1"/>
  <c r="AM8" i="7"/>
  <c r="AF8" i="7"/>
  <c r="AI8" i="7" s="1"/>
  <c r="X6" i="7"/>
  <c r="X7" i="7"/>
  <c r="X10" i="7"/>
  <c r="X11" i="7"/>
  <c r="X15" i="7"/>
  <c r="T26" i="7"/>
  <c r="T28" i="7"/>
  <c r="T6" i="7"/>
  <c r="T7" i="7"/>
  <c r="T8" i="7"/>
  <c r="T10" i="7"/>
  <c r="T11" i="7"/>
  <c r="T14" i="7"/>
  <c r="T15" i="7"/>
  <c r="T30" i="7"/>
  <c r="T31" i="7"/>
  <c r="T23" i="7"/>
  <c r="X14" i="7"/>
  <c r="T27" i="7"/>
  <c r="AF7" i="7"/>
  <c r="AI7" i="7" s="1"/>
  <c r="AM7" i="7"/>
  <c r="AF11" i="7"/>
  <c r="AI11" i="7" s="1"/>
  <c r="AM11" i="7"/>
  <c r="AM19" i="7"/>
  <c r="AF23" i="7"/>
  <c r="AI23" i="7" s="1"/>
  <c r="AM23" i="7"/>
  <c r="AF27" i="7"/>
  <c r="AI27" i="7" s="1"/>
  <c r="AF31" i="7"/>
  <c r="AI31" i="7" s="1"/>
  <c r="AM31" i="7"/>
  <c r="T57" i="7"/>
  <c r="AF38" i="7"/>
  <c r="AI38" i="7" s="1"/>
  <c r="T46" i="7"/>
  <c r="AM51" i="7"/>
  <c r="AM52" i="7"/>
  <c r="AF52" i="7"/>
  <c r="AI52" i="7" s="1"/>
  <c r="AF41" i="7"/>
  <c r="AI41" i="7" s="1"/>
  <c r="T44" i="7"/>
  <c r="T42" i="7"/>
  <c r="AM45" i="7"/>
  <c r="AF45" i="7"/>
  <c r="AI45" i="7" s="1"/>
  <c r="AM48" i="7"/>
  <c r="AF48" i="7"/>
  <c r="AI48" i="7" s="1"/>
  <c r="AF49" i="7"/>
  <c r="AI49" i="7" s="1"/>
  <c r="AF57" i="7"/>
  <c r="AI57" i="7" s="1"/>
  <c r="T61" i="7"/>
  <c r="T51" i="7"/>
  <c r="T55" i="7"/>
  <c r="T56" i="7"/>
  <c r="T59" i="7"/>
  <c r="T60" i="7"/>
  <c r="T63" i="7"/>
  <c r="T64" i="7"/>
  <c r="T48" i="7"/>
  <c r="T52" i="7"/>
  <c r="AF56" i="7"/>
  <c r="AI56" i="7" s="1"/>
  <c r="AF60" i="7"/>
  <c r="AI60" i="7" s="1"/>
  <c r="AM60" i="7"/>
  <c r="AF64" i="7"/>
  <c r="AI64" i="7" s="1"/>
  <c r="AR64" i="7" s="1"/>
  <c r="AW64" i="7" s="1"/>
  <c r="T77" i="7"/>
  <c r="AJ76" i="7"/>
  <c r="D81" i="8" s="1"/>
  <c r="AM77" i="7"/>
  <c r="AF77" i="7"/>
  <c r="AI77" i="7" s="1"/>
  <c r="T80" i="7"/>
  <c r="T81" i="7"/>
  <c r="T97" i="7"/>
  <c r="AJ80" i="7"/>
  <c r="D85" i="8" s="1"/>
  <c r="AM81" i="7"/>
  <c r="AF81" i="7"/>
  <c r="AI81" i="7" s="1"/>
  <c r="AM97" i="7"/>
  <c r="AF97" i="7"/>
  <c r="AI97" i="7" s="1"/>
  <c r="T76" i="7"/>
  <c r="T83" i="7"/>
  <c r="AJ84" i="7"/>
  <c r="D89" i="8" s="1"/>
  <c r="X85" i="7"/>
  <c r="T87" i="7"/>
  <c r="AJ88" i="7"/>
  <c r="D93" i="8" s="1"/>
  <c r="X89" i="7"/>
  <c r="AM89" i="7"/>
  <c r="T93" i="7"/>
  <c r="AM93" i="7"/>
  <c r="AF93" i="7"/>
  <c r="AI93" i="7" s="1"/>
  <c r="AF111" i="7"/>
  <c r="AI111" i="7" s="1"/>
  <c r="AM111" i="7"/>
  <c r="AF115" i="7"/>
  <c r="AI115" i="7" s="1"/>
  <c r="AM115" i="7"/>
  <c r="AF118" i="7"/>
  <c r="AI118" i="7" s="1"/>
  <c r="AM118" i="7"/>
  <c r="T129" i="7"/>
  <c r="T132" i="7"/>
  <c r="T133" i="7"/>
  <c r="AF108" i="7"/>
  <c r="AI108" i="7" s="1"/>
  <c r="X106" i="7"/>
  <c r="AM106" i="7"/>
  <c r="AM107" i="7"/>
  <c r="T110" i="7"/>
  <c r="T111" i="7"/>
  <c r="T112" i="7"/>
  <c r="T114" i="7"/>
  <c r="T115" i="7"/>
  <c r="T116" i="7"/>
  <c r="T118" i="7"/>
  <c r="T124" i="7"/>
  <c r="T125" i="7"/>
  <c r="T126" i="7"/>
  <c r="T107" i="7"/>
  <c r="X110" i="7"/>
  <c r="X111" i="7"/>
  <c r="AF112" i="7"/>
  <c r="AI112" i="7" s="1"/>
  <c r="X114" i="7"/>
  <c r="X115" i="7"/>
  <c r="AF116" i="7"/>
  <c r="AI116" i="7" s="1"/>
  <c r="T120" i="7"/>
  <c r="T121" i="7"/>
  <c r="T122" i="7"/>
  <c r="AF117" i="7"/>
  <c r="AI117" i="7" s="1"/>
  <c r="AF121" i="7"/>
  <c r="AI121" i="7" s="1"/>
  <c r="AM121" i="7"/>
  <c r="AF125" i="7"/>
  <c r="AI125" i="7" s="1"/>
  <c r="AM125" i="7"/>
  <c r="AF129" i="7"/>
  <c r="AI129" i="7" s="1"/>
  <c r="AM129" i="7"/>
  <c r="AF133" i="7"/>
  <c r="AI133" i="7" s="1"/>
  <c r="AR133" i="7" s="1"/>
  <c r="AW133" i="7" s="1"/>
  <c r="X144" i="7"/>
  <c r="U147" i="7"/>
  <c r="AR106" i="7" l="1"/>
  <c r="AW106" i="7" s="1"/>
  <c r="E115" i="8" s="1"/>
  <c r="AK152" i="7"/>
  <c r="AK181" i="7"/>
  <c r="AM181" i="7" s="1"/>
  <c r="AK158" i="7"/>
  <c r="AK53" i="7"/>
  <c r="AM53" i="7" s="1"/>
  <c r="AP38" i="7"/>
  <c r="AR38" i="7"/>
  <c r="AW38" i="7" s="1"/>
  <c r="AR54" i="7"/>
  <c r="AW54" i="7" s="1"/>
  <c r="E57" i="8" s="1"/>
  <c r="AK180" i="7"/>
  <c r="AM180" i="7" s="1"/>
  <c r="AR226" i="7"/>
  <c r="AS226" i="7" s="1"/>
  <c r="AT226" i="7" s="1"/>
  <c r="AR85" i="7"/>
  <c r="AW85" i="7" s="1"/>
  <c r="E90" i="8" s="1"/>
  <c r="AR213" i="7"/>
  <c r="AW213" i="7" s="1"/>
  <c r="E224" i="8" s="1"/>
  <c r="AR91" i="7"/>
  <c r="AW91" i="7" s="1"/>
  <c r="E96" i="8" s="1"/>
  <c r="AP28" i="7"/>
  <c r="AU28" i="7" s="1"/>
  <c r="AZ28" i="7" s="1"/>
  <c r="AP15" i="7"/>
  <c r="AU15" i="7" s="1"/>
  <c r="AZ15" i="7" s="1"/>
  <c r="AP75" i="7"/>
  <c r="AU75" i="7" s="1"/>
  <c r="AZ75" i="7" s="1"/>
  <c r="AP73" i="7"/>
  <c r="AU73" i="7" s="1"/>
  <c r="AZ73" i="7" s="1"/>
  <c r="AR86" i="7"/>
  <c r="AW86" i="7" s="1"/>
  <c r="AR191" i="7"/>
  <c r="AW191" i="7" s="1"/>
  <c r="E199" i="8" s="1"/>
  <c r="AP18" i="7"/>
  <c r="AU18" i="7" s="1"/>
  <c r="AZ18" i="7" s="1"/>
  <c r="AM18" i="7"/>
  <c r="AR18" i="7" s="1"/>
  <c r="AR230" i="7"/>
  <c r="AS230" i="7" s="1"/>
  <c r="AX64" i="7"/>
  <c r="BB64" i="7" s="1"/>
  <c r="AM46" i="7"/>
  <c r="AR46" i="7" s="1"/>
  <c r="AS46" i="7" s="1"/>
  <c r="AT46" i="7" s="1"/>
  <c r="Y109" i="7"/>
  <c r="Y90" i="7"/>
  <c r="AP16" i="7"/>
  <c r="AU16" i="7" s="1"/>
  <c r="AZ16" i="7" s="1"/>
  <c r="AR39" i="7"/>
  <c r="AW39" i="7" s="1"/>
  <c r="AX39" i="7" s="1"/>
  <c r="BB39" i="7" s="1"/>
  <c r="AP216" i="7"/>
  <c r="AU216" i="7" s="1"/>
  <c r="AZ216" i="7" s="1"/>
  <c r="AP83" i="7"/>
  <c r="AU83" i="7" s="1"/>
  <c r="AZ83" i="7" s="1"/>
  <c r="Y74" i="7"/>
  <c r="AP184" i="7"/>
  <c r="AU184" i="7" s="1"/>
  <c r="AZ184" i="7" s="1"/>
  <c r="AR193" i="7"/>
  <c r="AS193" i="7" s="1"/>
  <c r="AT193" i="7" s="1"/>
  <c r="AP188" i="7"/>
  <c r="AU188" i="7" s="1"/>
  <c r="AZ188" i="7" s="1"/>
  <c r="AP185" i="7"/>
  <c r="AU185" i="7" s="1"/>
  <c r="AZ185" i="7" s="1"/>
  <c r="AP181" i="7"/>
  <c r="AU181" i="7" s="1"/>
  <c r="AZ181" i="7" s="1"/>
  <c r="AP180" i="7"/>
  <c r="AU180" i="7" s="1"/>
  <c r="AZ180" i="7" s="1"/>
  <c r="AR238" i="7"/>
  <c r="AW238" i="7" s="1"/>
  <c r="D8" i="8"/>
  <c r="AP20" i="7"/>
  <c r="AU20" i="7" s="1"/>
  <c r="AZ20" i="7" s="1"/>
  <c r="AU37" i="7"/>
  <c r="AZ37" i="7" s="1"/>
  <c r="AR37" i="7"/>
  <c r="AW37" i="7" s="1"/>
  <c r="AX37" i="7" s="1"/>
  <c r="BB37" i="7" s="1"/>
  <c r="AM62" i="7"/>
  <c r="AR62" i="7" s="1"/>
  <c r="AW62" i="7" s="1"/>
  <c r="E65" i="8" s="1"/>
  <c r="AN50" i="7"/>
  <c r="AO50" i="7" s="1"/>
  <c r="AM49" i="7"/>
  <c r="AN49" i="7" s="1"/>
  <c r="AO49" i="7" s="1"/>
  <c r="AM43" i="7"/>
  <c r="AR43" i="7" s="1"/>
  <c r="AX133" i="7"/>
  <c r="BB133" i="7" s="1"/>
  <c r="AN61" i="7"/>
  <c r="AO61" i="7" s="1"/>
  <c r="AN57" i="7"/>
  <c r="AO57" i="7" s="1"/>
  <c r="AN28" i="7"/>
  <c r="AO28" i="7" s="1"/>
  <c r="AP225" i="7"/>
  <c r="AU225" i="7" s="1"/>
  <c r="AZ225" i="7" s="1"/>
  <c r="AR61" i="7"/>
  <c r="AS61" i="7" s="1"/>
  <c r="AT61" i="7" s="1"/>
  <c r="AP198" i="7"/>
  <c r="AU198" i="7" s="1"/>
  <c r="AZ198" i="7" s="1"/>
  <c r="AP39" i="7"/>
  <c r="AU39" i="7" s="1"/>
  <c r="AZ39" i="7" s="1"/>
  <c r="AP94" i="7"/>
  <c r="AU94" i="7" s="1"/>
  <c r="AZ94" i="7" s="1"/>
  <c r="AP197" i="7"/>
  <c r="AU197" i="7" s="1"/>
  <c r="AZ197" i="7" s="1"/>
  <c r="AP227" i="7"/>
  <c r="AU227" i="7" s="1"/>
  <c r="AZ227" i="7" s="1"/>
  <c r="AP50" i="7"/>
  <c r="AU50" i="7" s="1"/>
  <c r="AZ50" i="7" s="1"/>
  <c r="AR57" i="7"/>
  <c r="AW57" i="7" s="1"/>
  <c r="E60" i="8" s="1"/>
  <c r="AP13" i="7"/>
  <c r="AU13" i="7" s="1"/>
  <c r="AZ13" i="7" s="1"/>
  <c r="AP178" i="7"/>
  <c r="AU178" i="7" s="1"/>
  <c r="AZ178" i="7" s="1"/>
  <c r="AN112" i="7"/>
  <c r="AO112" i="7" s="1"/>
  <c r="E67" i="8"/>
  <c r="Y13" i="7"/>
  <c r="AM58" i="7"/>
  <c r="AN58" i="7" s="1"/>
  <c r="AO58" i="7" s="1"/>
  <c r="AP182" i="7"/>
  <c r="AU182" i="7" s="1"/>
  <c r="AZ182" i="7" s="1"/>
  <c r="AR182" i="7"/>
  <c r="AS182" i="7" s="1"/>
  <c r="AT182" i="7" s="1"/>
  <c r="AR214" i="7"/>
  <c r="AW214" i="7" s="1"/>
  <c r="AP26" i="7"/>
  <c r="AU26" i="7" s="1"/>
  <c r="AZ26" i="7" s="1"/>
  <c r="Y83" i="7"/>
  <c r="AR109" i="7"/>
  <c r="AW109" i="7" s="1"/>
  <c r="E118" i="8" s="1"/>
  <c r="Y20" i="7"/>
  <c r="AP29" i="7"/>
  <c r="AU29" i="7" s="1"/>
  <c r="AZ29" i="7" s="1"/>
  <c r="AN215" i="7"/>
  <c r="AO215" i="7" s="1"/>
  <c r="AP117" i="7"/>
  <c r="AU117" i="7" s="1"/>
  <c r="AZ117" i="7" s="1"/>
  <c r="Y108" i="7"/>
  <c r="AR6" i="7"/>
  <c r="AS6" i="7" s="1"/>
  <c r="AT6" i="7" s="1"/>
  <c r="AP22" i="7"/>
  <c r="AU22" i="7" s="1"/>
  <c r="AZ22" i="7" s="1"/>
  <c r="Y22" i="7"/>
  <c r="AP27" i="7"/>
  <c r="AU27" i="7" s="1"/>
  <c r="AZ27" i="7" s="1"/>
  <c r="AP201" i="7"/>
  <c r="AU201" i="7" s="1"/>
  <c r="AZ201" i="7" s="1"/>
  <c r="AN181" i="7"/>
  <c r="AO181" i="7" s="1"/>
  <c r="AP194" i="7"/>
  <c r="AU194" i="7" s="1"/>
  <c r="AZ194" i="7" s="1"/>
  <c r="AP17" i="7"/>
  <c r="AU17" i="7" s="1"/>
  <c r="AZ17" i="7" s="1"/>
  <c r="Y28" i="7"/>
  <c r="AN24" i="7"/>
  <c r="AO24" i="7" s="1"/>
  <c r="AR28" i="7"/>
  <c r="AW28" i="7" s="1"/>
  <c r="E28" i="8" s="1"/>
  <c r="AR24" i="7"/>
  <c r="AW24" i="7" s="1"/>
  <c r="E24" i="8" s="1"/>
  <c r="AN15" i="7"/>
  <c r="AO15" i="7" s="1"/>
  <c r="AR15" i="7"/>
  <c r="AW15" i="7" s="1"/>
  <c r="E15" i="8" s="1"/>
  <c r="AP10" i="7"/>
  <c r="AU10" i="7" s="1"/>
  <c r="AZ10" i="7" s="1"/>
  <c r="AN185" i="7"/>
  <c r="AO185" i="7" s="1"/>
  <c r="AR60" i="7"/>
  <c r="AS60" i="7" s="1"/>
  <c r="AT60" i="7" s="1"/>
  <c r="AP99" i="7"/>
  <c r="AU99" i="7" s="1"/>
  <c r="AZ99" i="7" s="1"/>
  <c r="Y227" i="7"/>
  <c r="AP186" i="7"/>
  <c r="AU186" i="7" s="1"/>
  <c r="AZ186" i="7" s="1"/>
  <c r="AP191" i="7"/>
  <c r="AU191" i="7" s="1"/>
  <c r="AZ191" i="7" s="1"/>
  <c r="AP124" i="7"/>
  <c r="AU124" i="7" s="1"/>
  <c r="AZ124" i="7" s="1"/>
  <c r="Y122" i="7"/>
  <c r="Y197" i="7"/>
  <c r="Y98" i="7"/>
  <c r="AR76" i="7"/>
  <c r="AS76" i="7" s="1"/>
  <c r="AT76" i="7" s="1"/>
  <c r="AN98" i="7"/>
  <c r="AO98" i="7" s="1"/>
  <c r="AP96" i="7"/>
  <c r="AU96" i="7" s="1"/>
  <c r="AZ96" i="7" s="1"/>
  <c r="AP226" i="7"/>
  <c r="AU226" i="7" s="1"/>
  <c r="AZ226" i="7" s="1"/>
  <c r="Y226" i="7"/>
  <c r="AP212" i="7"/>
  <c r="AU212" i="7" s="1"/>
  <c r="AZ212" i="7" s="1"/>
  <c r="AR220" i="7"/>
  <c r="AS220" i="7" s="1"/>
  <c r="AR212" i="7"/>
  <c r="AW212" i="7" s="1"/>
  <c r="AN237" i="7"/>
  <c r="AO237" i="7" s="1"/>
  <c r="AU109" i="7"/>
  <c r="AZ109" i="7" s="1"/>
  <c r="AP119" i="7"/>
  <c r="AU119" i="7" s="1"/>
  <c r="AZ119" i="7" s="1"/>
  <c r="AN184" i="7"/>
  <c r="AO184" i="7" s="1"/>
  <c r="AR184" i="7"/>
  <c r="AW184" i="7" s="1"/>
  <c r="E192" i="8" s="1"/>
  <c r="AP74" i="7"/>
  <c r="AU74" i="7" s="1"/>
  <c r="AZ74" i="7" s="1"/>
  <c r="Y96" i="7"/>
  <c r="AN29" i="7"/>
  <c r="AO29" i="7" s="1"/>
  <c r="AP218" i="7"/>
  <c r="AU218" i="7" s="1"/>
  <c r="AZ218" i="7" s="1"/>
  <c r="AP220" i="7"/>
  <c r="AU220" i="7" s="1"/>
  <c r="AZ220" i="7" s="1"/>
  <c r="AP231" i="7"/>
  <c r="AU231" i="7" s="1"/>
  <c r="AZ231" i="7" s="1"/>
  <c r="AP219" i="7"/>
  <c r="AU219" i="7" s="1"/>
  <c r="AZ219" i="7" s="1"/>
  <c r="AP237" i="7"/>
  <c r="AU237" i="7" s="1"/>
  <c r="AZ237" i="7" s="1"/>
  <c r="AR237" i="7"/>
  <c r="AS237" i="7" s="1"/>
  <c r="AN220" i="7"/>
  <c r="AO220" i="7" s="1"/>
  <c r="AN216" i="7"/>
  <c r="AO216" i="7" s="1"/>
  <c r="AR180" i="7"/>
  <c r="AW180" i="7" s="1"/>
  <c r="E188" i="8" s="1"/>
  <c r="Y181" i="7"/>
  <c r="Y185" i="7"/>
  <c r="Y184" i="7"/>
  <c r="Y124" i="7"/>
  <c r="AP80" i="7"/>
  <c r="AU80" i="7" s="1"/>
  <c r="AZ80" i="7" s="1"/>
  <c r="AP82" i="7"/>
  <c r="AU82" i="7" s="1"/>
  <c r="AZ82" i="7" s="1"/>
  <c r="AP88" i="7"/>
  <c r="AU88" i="7" s="1"/>
  <c r="AZ88" i="7" s="1"/>
  <c r="Y88" i="7"/>
  <c r="Y86" i="7"/>
  <c r="Y73" i="7"/>
  <c r="AR185" i="7"/>
  <c r="AW185" i="7" s="1"/>
  <c r="E193" i="8" s="1"/>
  <c r="AN179" i="7"/>
  <c r="AO179" i="7" s="1"/>
  <c r="AR179" i="7"/>
  <c r="AW179" i="7" s="1"/>
  <c r="E187" i="8" s="1"/>
  <c r="AR188" i="7"/>
  <c r="AS188" i="7" s="1"/>
  <c r="AT188" i="7" s="1"/>
  <c r="AP192" i="7"/>
  <c r="AU192" i="7" s="1"/>
  <c r="AZ192" i="7" s="1"/>
  <c r="AM192" i="7"/>
  <c r="AN192" i="7" s="1"/>
  <c r="AO192" i="7" s="1"/>
  <c r="Y182" i="7"/>
  <c r="AP205" i="7"/>
  <c r="AU205" i="7" s="1"/>
  <c r="AZ205" i="7" s="1"/>
  <c r="AN188" i="7"/>
  <c r="AO188" i="7" s="1"/>
  <c r="Y198" i="7"/>
  <c r="AM205" i="7"/>
  <c r="AN200" i="7"/>
  <c r="AO200" i="7" s="1"/>
  <c r="AR200" i="7"/>
  <c r="AR201" i="7"/>
  <c r="AN201" i="7"/>
  <c r="AO201" i="7" s="1"/>
  <c r="AP204" i="7"/>
  <c r="AU204" i="7" s="1"/>
  <c r="AZ204" i="7" s="1"/>
  <c r="Y201" i="7"/>
  <c r="Y200" i="7"/>
  <c r="AP200" i="7"/>
  <c r="AU200" i="7" s="1"/>
  <c r="AZ200" i="7" s="1"/>
  <c r="AR202" i="7"/>
  <c r="AN202" i="7"/>
  <c r="AO202" i="7" s="1"/>
  <c r="AN204" i="7"/>
  <c r="AO204" i="7" s="1"/>
  <c r="AR204" i="7"/>
  <c r="AR199" i="7"/>
  <c r="AN199" i="7"/>
  <c r="AO199" i="7" s="1"/>
  <c r="Y203" i="7"/>
  <c r="AP203" i="7"/>
  <c r="AU203" i="7" s="1"/>
  <c r="AZ203" i="7" s="1"/>
  <c r="Y199" i="7"/>
  <c r="AP199" i="7"/>
  <c r="AU199" i="7" s="1"/>
  <c r="AZ199" i="7" s="1"/>
  <c r="AR197" i="7"/>
  <c r="AN197" i="7"/>
  <c r="AO197" i="7" s="1"/>
  <c r="Y202" i="7"/>
  <c r="AP202" i="7"/>
  <c r="AU202" i="7" s="1"/>
  <c r="AZ202" i="7" s="1"/>
  <c r="AR198" i="7"/>
  <c r="AN198" i="7"/>
  <c r="AO198" i="7" s="1"/>
  <c r="AN203" i="7"/>
  <c r="AO203" i="7" s="1"/>
  <c r="AR203" i="7"/>
  <c r="AN195" i="7"/>
  <c r="AO195" i="7" s="1"/>
  <c r="AR195" i="7"/>
  <c r="AN196" i="7"/>
  <c r="AO196" i="7" s="1"/>
  <c r="AR196" i="7"/>
  <c r="Y195" i="7"/>
  <c r="AP195" i="7"/>
  <c r="AU195" i="7" s="1"/>
  <c r="AZ195" i="7" s="1"/>
  <c r="Y196" i="7"/>
  <c r="AP196" i="7"/>
  <c r="AU196" i="7" s="1"/>
  <c r="AZ196" i="7" s="1"/>
  <c r="AR194" i="7"/>
  <c r="AW194" i="7" s="1"/>
  <c r="E202" i="8" s="1"/>
  <c r="AN194" i="7"/>
  <c r="AO194" i="7" s="1"/>
  <c r="AP193" i="7"/>
  <c r="AU193" i="7" s="1"/>
  <c r="AZ193" i="7" s="1"/>
  <c r="AN193" i="7"/>
  <c r="AO193" i="7" s="1"/>
  <c r="AN191" i="7"/>
  <c r="AO191" i="7" s="1"/>
  <c r="AM187" i="7"/>
  <c r="AR187" i="7" s="1"/>
  <c r="AP187" i="7"/>
  <c r="AU187" i="7" s="1"/>
  <c r="AZ187" i="7" s="1"/>
  <c r="AM186" i="7"/>
  <c r="AR186" i="7" s="1"/>
  <c r="AP189" i="7"/>
  <c r="AU189" i="7" s="1"/>
  <c r="AZ189" i="7" s="1"/>
  <c r="AR189" i="7"/>
  <c r="AN189" i="7"/>
  <c r="AO189" i="7" s="1"/>
  <c r="AR190" i="7"/>
  <c r="AN190" i="7"/>
  <c r="AO190" i="7" s="1"/>
  <c r="Y190" i="7"/>
  <c r="AP190" i="7"/>
  <c r="AU190" i="7" s="1"/>
  <c r="AZ190" i="7" s="1"/>
  <c r="AP183" i="7"/>
  <c r="AU183" i="7" s="1"/>
  <c r="AZ183" i="7" s="1"/>
  <c r="AN182" i="7"/>
  <c r="AO182" i="7" s="1"/>
  <c r="AR181" i="7"/>
  <c r="AR183" i="7"/>
  <c r="AN183" i="7"/>
  <c r="AO183" i="7" s="1"/>
  <c r="Y180" i="7"/>
  <c r="AN180" i="7"/>
  <c r="AO180" i="7" s="1"/>
  <c r="AU179" i="7"/>
  <c r="AZ179" i="7" s="1"/>
  <c r="AX178" i="7"/>
  <c r="BB178" i="7" s="1"/>
  <c r="Y178" i="7"/>
  <c r="AN178" i="7"/>
  <c r="AO178" i="7" s="1"/>
  <c r="AP30" i="7"/>
  <c r="AU30" i="7" s="1"/>
  <c r="AZ30" i="7" s="1"/>
  <c r="AP6" i="7"/>
  <c r="AU6" i="7" s="1"/>
  <c r="AZ6" i="7" s="1"/>
  <c r="Y16" i="7"/>
  <c r="AR31" i="7"/>
  <c r="AN31" i="7"/>
  <c r="AO31" i="7" s="1"/>
  <c r="AP31" i="7"/>
  <c r="AU31" i="7" s="1"/>
  <c r="AZ31" i="7" s="1"/>
  <c r="AM17" i="7"/>
  <c r="AN17" i="7" s="1"/>
  <c r="AO17" i="7" s="1"/>
  <c r="AN26" i="7"/>
  <c r="AO26" i="7" s="1"/>
  <c r="AR26" i="7"/>
  <c r="AS26" i="7" s="1"/>
  <c r="AT26" i="7" s="1"/>
  <c r="AM27" i="7"/>
  <c r="AR27" i="7" s="1"/>
  <c r="AR29" i="7"/>
  <c r="AS29" i="7" s="1"/>
  <c r="AT29" i="7" s="1"/>
  <c r="AR13" i="7"/>
  <c r="AS13" i="7" s="1"/>
  <c r="AT13" i="7" s="1"/>
  <c r="AN13" i="7"/>
  <c r="AO13" i="7" s="1"/>
  <c r="AR23" i="7"/>
  <c r="AN23" i="7"/>
  <c r="AO23" i="7" s="1"/>
  <c r="Y30" i="7"/>
  <c r="Y23" i="7"/>
  <c r="AP23" i="7"/>
  <c r="AU23" i="7" s="1"/>
  <c r="AZ23" i="7" s="1"/>
  <c r="AN30" i="7"/>
  <c r="AO30" i="7" s="1"/>
  <c r="AR30" i="7"/>
  <c r="AR25" i="7"/>
  <c r="AN25" i="7"/>
  <c r="AO25" i="7" s="1"/>
  <c r="Y24" i="7"/>
  <c r="AP24" i="7"/>
  <c r="AU24" i="7" s="1"/>
  <c r="AZ24" i="7" s="1"/>
  <c r="Y25" i="7"/>
  <c r="AP25" i="7"/>
  <c r="AU25" i="7" s="1"/>
  <c r="AZ25" i="7" s="1"/>
  <c r="AN21" i="7"/>
  <c r="AO21" i="7" s="1"/>
  <c r="AR21" i="7"/>
  <c r="Y21" i="7"/>
  <c r="AP21" i="7"/>
  <c r="AU21" i="7" s="1"/>
  <c r="AZ21" i="7" s="1"/>
  <c r="AN22" i="7"/>
  <c r="AO22" i="7" s="1"/>
  <c r="AR22" i="7"/>
  <c r="AP7" i="7"/>
  <c r="AU7" i="7" s="1"/>
  <c r="AZ7" i="7" s="1"/>
  <c r="AR20" i="7"/>
  <c r="AN20" i="7"/>
  <c r="AO20" i="7" s="1"/>
  <c r="AP19" i="7"/>
  <c r="AU19" i="7" s="1"/>
  <c r="AZ19" i="7" s="1"/>
  <c r="AR19" i="7"/>
  <c r="AN19" i="7"/>
  <c r="AO19" i="7" s="1"/>
  <c r="AN116" i="7"/>
  <c r="AO116" i="7" s="1"/>
  <c r="AU116" i="7"/>
  <c r="AZ116" i="7" s="1"/>
  <c r="Y116" i="7"/>
  <c r="AP111" i="7"/>
  <c r="AU111" i="7" s="1"/>
  <c r="AZ111" i="7" s="1"/>
  <c r="AU112" i="7"/>
  <c r="AZ112" i="7" s="1"/>
  <c r="AR116" i="7"/>
  <c r="AW116" i="7" s="1"/>
  <c r="E125" i="8" s="1"/>
  <c r="AR111" i="7"/>
  <c r="AS111" i="7" s="1"/>
  <c r="AT111" i="7" s="1"/>
  <c r="Y112" i="7"/>
  <c r="AP113" i="7"/>
  <c r="AU113" i="7" s="1"/>
  <c r="AZ113" i="7" s="1"/>
  <c r="AP133" i="7"/>
  <c r="AU133" i="7" s="1"/>
  <c r="AZ133" i="7" s="1"/>
  <c r="AN133" i="7"/>
  <c r="AO133" i="7" s="1"/>
  <c r="Y133" i="7"/>
  <c r="AM119" i="7"/>
  <c r="AP128" i="7"/>
  <c r="AU128" i="7" s="1"/>
  <c r="AZ128" i="7" s="1"/>
  <c r="AP114" i="7"/>
  <c r="AU114" i="7" s="1"/>
  <c r="AZ114" i="7" s="1"/>
  <c r="AP115" i="7"/>
  <c r="AU115" i="7" s="1"/>
  <c r="AZ115" i="7" s="1"/>
  <c r="AN131" i="7"/>
  <c r="AO131" i="7" s="1"/>
  <c r="AR131" i="7"/>
  <c r="AN132" i="7"/>
  <c r="AO132" i="7" s="1"/>
  <c r="AR132" i="7"/>
  <c r="AN127" i="7"/>
  <c r="AO127" i="7" s="1"/>
  <c r="AR127" i="7"/>
  <c r="AR130" i="7"/>
  <c r="AN130" i="7"/>
  <c r="AO130" i="7" s="1"/>
  <c r="AR125" i="7"/>
  <c r="AN125" i="7"/>
  <c r="AO125" i="7" s="1"/>
  <c r="AR129" i="7"/>
  <c r="AN129" i="7"/>
  <c r="AO129" i="7" s="1"/>
  <c r="AP132" i="7"/>
  <c r="AU132" i="7" s="1"/>
  <c r="AZ132" i="7" s="1"/>
  <c r="Y131" i="7"/>
  <c r="AP131" i="7"/>
  <c r="AU131" i="7" s="1"/>
  <c r="AZ131" i="7" s="1"/>
  <c r="AR126" i="7"/>
  <c r="AN126" i="7"/>
  <c r="AO126" i="7" s="1"/>
  <c r="AU126" i="7"/>
  <c r="AZ126" i="7" s="1"/>
  <c r="AN128" i="7"/>
  <c r="AO128" i="7" s="1"/>
  <c r="AR128" i="7"/>
  <c r="Y130" i="7"/>
  <c r="AP130" i="7"/>
  <c r="AU130" i="7" s="1"/>
  <c r="AZ130" i="7" s="1"/>
  <c r="Y126" i="7"/>
  <c r="AP125" i="7"/>
  <c r="AU125" i="7" s="1"/>
  <c r="AZ125" i="7" s="1"/>
  <c r="AP129" i="7"/>
  <c r="AU129" i="7" s="1"/>
  <c r="AZ129" i="7" s="1"/>
  <c r="Y127" i="7"/>
  <c r="AP127" i="7"/>
  <c r="AU127" i="7" s="1"/>
  <c r="AZ127" i="7" s="1"/>
  <c r="AR118" i="7"/>
  <c r="AN118" i="7"/>
  <c r="AO118" i="7" s="1"/>
  <c r="AM113" i="7"/>
  <c r="AN115" i="7"/>
  <c r="AO115" i="7" s="1"/>
  <c r="AR115" i="7"/>
  <c r="Y118" i="7"/>
  <c r="AP118" i="7"/>
  <c r="AU118" i="7" s="1"/>
  <c r="AZ118" i="7" s="1"/>
  <c r="AR114" i="7"/>
  <c r="AN114" i="7"/>
  <c r="AO114" i="7" s="1"/>
  <c r="AM117" i="7"/>
  <c r="AR112" i="7"/>
  <c r="AN111" i="7"/>
  <c r="AO111" i="7" s="1"/>
  <c r="Y123" i="7"/>
  <c r="AP123" i="7"/>
  <c r="AU123" i="7" s="1"/>
  <c r="AZ123" i="7" s="1"/>
  <c r="AN124" i="7"/>
  <c r="AO124" i="7" s="1"/>
  <c r="AR124" i="7"/>
  <c r="AN123" i="7"/>
  <c r="AO123" i="7" s="1"/>
  <c r="AR123" i="7"/>
  <c r="AP110" i="7"/>
  <c r="AU110" i="7" s="1"/>
  <c r="AZ110" i="7" s="1"/>
  <c r="AM110" i="7"/>
  <c r="AR110" i="7" s="1"/>
  <c r="AW110" i="7" s="1"/>
  <c r="E119" i="8" s="1"/>
  <c r="AN109" i="7"/>
  <c r="AO109" i="7" s="1"/>
  <c r="AR121" i="7"/>
  <c r="AN121" i="7"/>
  <c r="AO121" i="7" s="1"/>
  <c r="AN120" i="7"/>
  <c r="AO120" i="7" s="1"/>
  <c r="AR120" i="7"/>
  <c r="AR122" i="7"/>
  <c r="AN122" i="7"/>
  <c r="AO122" i="7" s="1"/>
  <c r="AP120" i="7"/>
  <c r="AU120" i="7" s="1"/>
  <c r="AZ120" i="7" s="1"/>
  <c r="AU122" i="7"/>
  <c r="AZ122" i="7" s="1"/>
  <c r="AP121" i="7"/>
  <c r="AU121" i="7" s="1"/>
  <c r="AZ121" i="7" s="1"/>
  <c r="AP106" i="7"/>
  <c r="AU106" i="7" s="1"/>
  <c r="AZ106" i="7" s="1"/>
  <c r="AN107" i="7"/>
  <c r="AO107" i="7" s="1"/>
  <c r="AR107" i="7"/>
  <c r="AW107" i="7" s="1"/>
  <c r="E116" i="8" s="1"/>
  <c r="AP107" i="7"/>
  <c r="AU107" i="7" s="1"/>
  <c r="AZ107" i="7" s="1"/>
  <c r="AU108" i="7"/>
  <c r="AZ108" i="7" s="1"/>
  <c r="AN108" i="7"/>
  <c r="AO108" i="7" s="1"/>
  <c r="AR108" i="7"/>
  <c r="AN106" i="7"/>
  <c r="AO106" i="7" s="1"/>
  <c r="AY106" i="7"/>
  <c r="F115" i="8" s="1"/>
  <c r="AS106" i="7"/>
  <c r="AT106" i="7" s="1"/>
  <c r="AX106" i="7"/>
  <c r="AU86" i="7"/>
  <c r="AZ86" i="7" s="1"/>
  <c r="AP72" i="7"/>
  <c r="AU72" i="7" s="1"/>
  <c r="AZ72" i="7" s="1"/>
  <c r="AP91" i="7"/>
  <c r="AU91" i="7" s="1"/>
  <c r="AZ91" i="7" s="1"/>
  <c r="Y99" i="7"/>
  <c r="AU90" i="7"/>
  <c r="AZ90" i="7" s="1"/>
  <c r="Y75" i="7"/>
  <c r="AR73" i="7"/>
  <c r="AW73" i="7" s="1"/>
  <c r="E78" i="8" s="1"/>
  <c r="AN72" i="7"/>
  <c r="AO72" i="7" s="1"/>
  <c r="AP85" i="7"/>
  <c r="AU85" i="7" s="1"/>
  <c r="AZ85" i="7" s="1"/>
  <c r="AR99" i="7"/>
  <c r="AN99" i="7"/>
  <c r="AO99" i="7" s="1"/>
  <c r="AP93" i="7"/>
  <c r="AU93" i="7" s="1"/>
  <c r="AZ93" i="7" s="1"/>
  <c r="AU98" i="7"/>
  <c r="AZ98" i="7" s="1"/>
  <c r="AP95" i="7"/>
  <c r="AU95" i="7" s="1"/>
  <c r="AZ95" i="7" s="1"/>
  <c r="AR98" i="7"/>
  <c r="AS98" i="7" s="1"/>
  <c r="AT98" i="7" s="1"/>
  <c r="AR93" i="7"/>
  <c r="AN93" i="7"/>
  <c r="AO93" i="7" s="1"/>
  <c r="AN97" i="7"/>
  <c r="AO97" i="7" s="1"/>
  <c r="AR97" i="7"/>
  <c r="AR95" i="7"/>
  <c r="AN95" i="7"/>
  <c r="AO95" i="7" s="1"/>
  <c r="AR96" i="7"/>
  <c r="AN96" i="7"/>
  <c r="AO96" i="7" s="1"/>
  <c r="AR92" i="7"/>
  <c r="AN92" i="7"/>
  <c r="AO92" i="7" s="1"/>
  <c r="Y93" i="7"/>
  <c r="AP97" i="7"/>
  <c r="AU97" i="7" s="1"/>
  <c r="AZ97" i="7" s="1"/>
  <c r="AP92" i="7"/>
  <c r="AU92" i="7" s="1"/>
  <c r="AZ92" i="7" s="1"/>
  <c r="AN94" i="7"/>
  <c r="AO94" i="7" s="1"/>
  <c r="AR94" i="7"/>
  <c r="AN91" i="7"/>
  <c r="AO91" i="7" s="1"/>
  <c r="AN85" i="7"/>
  <c r="AO85" i="7" s="1"/>
  <c r="AR77" i="7"/>
  <c r="AS77" i="7" s="1"/>
  <c r="AT77" i="7" s="1"/>
  <c r="AN77" i="7"/>
  <c r="AO77" i="7" s="1"/>
  <c r="AU78" i="7"/>
  <c r="AZ78" i="7" s="1"/>
  <c r="AM82" i="7"/>
  <c r="AN82" i="7" s="1"/>
  <c r="AO82" i="7" s="1"/>
  <c r="AM80" i="7"/>
  <c r="AR80" i="7" s="1"/>
  <c r="AP77" i="7"/>
  <c r="AU77" i="7" s="1"/>
  <c r="AZ77" i="7" s="1"/>
  <c r="AN81" i="7"/>
  <c r="AO81" i="7" s="1"/>
  <c r="AR81" i="7"/>
  <c r="AR84" i="7"/>
  <c r="AN84" i="7"/>
  <c r="AO84" i="7" s="1"/>
  <c r="Y81" i="7"/>
  <c r="AP81" i="7"/>
  <c r="AU81" i="7" s="1"/>
  <c r="AZ81" i="7" s="1"/>
  <c r="Y78" i="7"/>
  <c r="AP84" i="7"/>
  <c r="AU84" i="7" s="1"/>
  <c r="AZ84" i="7" s="1"/>
  <c r="AR83" i="7"/>
  <c r="AN83" i="7"/>
  <c r="AO83" i="7" s="1"/>
  <c r="AP79" i="7"/>
  <c r="AU79" i="7" s="1"/>
  <c r="AZ79" i="7" s="1"/>
  <c r="AN78" i="7"/>
  <c r="AO78" i="7" s="1"/>
  <c r="AR78" i="7"/>
  <c r="AR79" i="7"/>
  <c r="AN79" i="7"/>
  <c r="AO79" i="7" s="1"/>
  <c r="AP89" i="7"/>
  <c r="AU89" i="7" s="1"/>
  <c r="AZ89" i="7" s="1"/>
  <c r="AN89" i="7"/>
  <c r="AO89" i="7" s="1"/>
  <c r="AR89" i="7"/>
  <c r="AN90" i="7"/>
  <c r="AO90" i="7" s="1"/>
  <c r="AR90" i="7"/>
  <c r="AN76" i="7"/>
  <c r="AO76" i="7" s="1"/>
  <c r="AP76" i="7"/>
  <c r="AU76" i="7" s="1"/>
  <c r="AZ76" i="7" s="1"/>
  <c r="AR75" i="7"/>
  <c r="AW75" i="7" s="1"/>
  <c r="AN75" i="7"/>
  <c r="AO75" i="7" s="1"/>
  <c r="AR88" i="7"/>
  <c r="AW88" i="7" s="1"/>
  <c r="AN88" i="7"/>
  <c r="AO88" i="7" s="1"/>
  <c r="AM74" i="7"/>
  <c r="AR74" i="7" s="1"/>
  <c r="AW74" i="7" s="1"/>
  <c r="AR87" i="7"/>
  <c r="AN87" i="7"/>
  <c r="AO87" i="7" s="1"/>
  <c r="AP87" i="7"/>
  <c r="AU87" i="7" s="1"/>
  <c r="AZ87" i="7" s="1"/>
  <c r="AN73" i="7"/>
  <c r="AO73" i="7" s="1"/>
  <c r="AN86" i="7"/>
  <c r="AO86" i="7" s="1"/>
  <c r="AR72" i="7"/>
  <c r="AP61" i="7"/>
  <c r="AU61" i="7" s="1"/>
  <c r="AZ61" i="7" s="1"/>
  <c r="AU58" i="7"/>
  <c r="AZ58" i="7" s="1"/>
  <c r="AP51" i="7"/>
  <c r="AU51" i="7" s="1"/>
  <c r="AZ51" i="7" s="1"/>
  <c r="AP60" i="7"/>
  <c r="AU60" i="7" s="1"/>
  <c r="AZ60" i="7" s="1"/>
  <c r="AP64" i="7"/>
  <c r="AU64" i="7" s="1"/>
  <c r="AZ64" i="7" s="1"/>
  <c r="AN64" i="7"/>
  <c r="AO64" i="7" s="1"/>
  <c r="AU62" i="7"/>
  <c r="AZ62" i="7" s="1"/>
  <c r="AP63" i="7"/>
  <c r="AU63" i="7" s="1"/>
  <c r="AZ63" i="7" s="1"/>
  <c r="AP57" i="7"/>
  <c r="AU57" i="7" s="1"/>
  <c r="AZ57" i="7" s="1"/>
  <c r="AP56" i="7"/>
  <c r="AU56" i="7" s="1"/>
  <c r="AZ56" i="7" s="1"/>
  <c r="AP59" i="7"/>
  <c r="AU59" i="7" s="1"/>
  <c r="AZ59" i="7" s="1"/>
  <c r="AM56" i="7"/>
  <c r="AR56" i="7" s="1"/>
  <c r="AS56" i="7" s="1"/>
  <c r="AT56" i="7" s="1"/>
  <c r="AN60" i="7"/>
  <c r="AO60" i="7" s="1"/>
  <c r="AM59" i="7"/>
  <c r="AR59" i="7" s="1"/>
  <c r="AS59" i="7" s="1"/>
  <c r="AT59" i="7" s="1"/>
  <c r="AM63" i="7"/>
  <c r="AR63" i="7" s="1"/>
  <c r="AW63" i="7" s="1"/>
  <c r="E66" i="8" s="1"/>
  <c r="AU43" i="7"/>
  <c r="AZ43" i="7" s="1"/>
  <c r="AP44" i="7"/>
  <c r="AU44" i="7" s="1"/>
  <c r="AZ44" i="7" s="1"/>
  <c r="AU47" i="7"/>
  <c r="AZ47" i="7" s="1"/>
  <c r="AP55" i="7"/>
  <c r="AU55" i="7" s="1"/>
  <c r="AZ55" i="7" s="1"/>
  <c r="AP54" i="7"/>
  <c r="AU54" i="7" s="1"/>
  <c r="AZ54" i="7" s="1"/>
  <c r="AN54" i="7"/>
  <c r="AO54" i="7" s="1"/>
  <c r="AM55" i="7"/>
  <c r="AR55" i="7" s="1"/>
  <c r="AS55" i="7" s="1"/>
  <c r="AT55" i="7" s="1"/>
  <c r="AR53" i="7"/>
  <c r="AW53" i="7" s="1"/>
  <c r="AN53" i="7"/>
  <c r="AO53" i="7" s="1"/>
  <c r="AP53" i="7"/>
  <c r="AU53" i="7" s="1"/>
  <c r="AZ53" i="7" s="1"/>
  <c r="AN38" i="7"/>
  <c r="AO38" i="7" s="1"/>
  <c r="AS64" i="7"/>
  <c r="AT64" i="7" s="1"/>
  <c r="AP52" i="7"/>
  <c r="AU52" i="7" s="1"/>
  <c r="AZ52" i="7" s="1"/>
  <c r="AN14" i="7"/>
  <c r="AO14" i="7" s="1"/>
  <c r="AR14" i="7"/>
  <c r="AR7" i="7"/>
  <c r="AN7" i="7"/>
  <c r="AO7" i="7" s="1"/>
  <c r="AR8" i="7"/>
  <c r="AN8" i="7"/>
  <c r="AO8" i="7" s="1"/>
  <c r="AR12" i="7"/>
  <c r="AN12" i="7"/>
  <c r="AO12" i="7" s="1"/>
  <c r="AR11" i="7"/>
  <c r="AN11" i="7"/>
  <c r="AO11" i="7" s="1"/>
  <c r="AR9" i="7"/>
  <c r="AN9" i="7"/>
  <c r="AO9" i="7" s="1"/>
  <c r="AN10" i="7"/>
  <c r="AO10" i="7" s="1"/>
  <c r="AR10" i="7"/>
  <c r="AP14" i="7"/>
  <c r="AU14" i="7" s="1"/>
  <c r="AZ14" i="7" s="1"/>
  <c r="Y9" i="7"/>
  <c r="AP9" i="7"/>
  <c r="AU9" i="7" s="1"/>
  <c r="AZ9" i="7" s="1"/>
  <c r="AP12" i="7"/>
  <c r="AU12" i="7" s="1"/>
  <c r="AZ12" i="7" s="1"/>
  <c r="AR16" i="7"/>
  <c r="AN16" i="7"/>
  <c r="AO16" i="7" s="1"/>
  <c r="Y5" i="7"/>
  <c r="AP5" i="7"/>
  <c r="AU5" i="7" s="1"/>
  <c r="AZ5" i="7" s="1"/>
  <c r="AN6" i="7"/>
  <c r="AO6" i="7" s="1"/>
  <c r="AP11" i="7"/>
  <c r="AU11" i="7" s="1"/>
  <c r="AZ11" i="7" s="1"/>
  <c r="Y8" i="7"/>
  <c r="AP8" i="7"/>
  <c r="AU8" i="7" s="1"/>
  <c r="AZ8" i="7" s="1"/>
  <c r="AR48" i="7"/>
  <c r="AN48" i="7"/>
  <c r="AO48" i="7" s="1"/>
  <c r="AR45" i="7"/>
  <c r="AN45" i="7"/>
  <c r="AO45" i="7" s="1"/>
  <c r="AR40" i="7"/>
  <c r="AN40" i="7"/>
  <c r="AO40" i="7" s="1"/>
  <c r="AN42" i="7"/>
  <c r="AO42" i="7" s="1"/>
  <c r="AR42" i="7"/>
  <c r="AN37" i="7"/>
  <c r="AO37" i="7" s="1"/>
  <c r="AR51" i="7"/>
  <c r="AN51" i="7"/>
  <c r="AO51" i="7" s="1"/>
  <c r="AR52" i="7"/>
  <c r="AN52" i="7"/>
  <c r="AO52" i="7" s="1"/>
  <c r="AR44" i="7"/>
  <c r="AN44" i="7"/>
  <c r="AO44" i="7" s="1"/>
  <c r="AP42" i="7"/>
  <c r="AU42" i="7" s="1"/>
  <c r="AZ42" i="7" s="1"/>
  <c r="AR50" i="7"/>
  <c r="AR47" i="7"/>
  <c r="AN47" i="7"/>
  <c r="AO47" i="7" s="1"/>
  <c r="AP40" i="7"/>
  <c r="AU40" i="7" s="1"/>
  <c r="AZ40" i="7" s="1"/>
  <c r="AU38" i="7"/>
  <c r="AZ38" i="7" s="1"/>
  <c r="AP41" i="7"/>
  <c r="AU41" i="7" s="1"/>
  <c r="AZ41" i="7" s="1"/>
  <c r="AP48" i="7"/>
  <c r="AU48" i="7" s="1"/>
  <c r="AZ48" i="7" s="1"/>
  <c r="AP45" i="7"/>
  <c r="AU45" i="7" s="1"/>
  <c r="AZ45" i="7" s="1"/>
  <c r="AN39" i="7"/>
  <c r="AO39" i="7" s="1"/>
  <c r="AU49" i="7"/>
  <c r="AZ49" i="7" s="1"/>
  <c r="AR41" i="7"/>
  <c r="AW41" i="7" s="1"/>
  <c r="AX41" i="7" s="1"/>
  <c r="BB41" i="7" s="1"/>
  <c r="AN41" i="7"/>
  <c r="AO41" i="7" s="1"/>
  <c r="AU46" i="7"/>
  <c r="AZ46" i="7" s="1"/>
  <c r="AN5" i="7"/>
  <c r="AO5" i="7" s="1"/>
  <c r="AR5" i="7"/>
  <c r="AW5" i="7" s="1"/>
  <c r="E5" i="8" s="1"/>
  <c r="AN212" i="7"/>
  <c r="AO212" i="7" s="1"/>
  <c r="AP224" i="7"/>
  <c r="AU224" i="7" s="1"/>
  <c r="AZ224" i="7" s="1"/>
  <c r="AR216" i="7"/>
  <c r="AW216" i="7" s="1"/>
  <c r="AP211" i="7"/>
  <c r="AU211" i="7" s="1"/>
  <c r="AZ211" i="7" s="1"/>
  <c r="AP228" i="7"/>
  <c r="AU228" i="7" s="1"/>
  <c r="AZ228" i="7" s="1"/>
  <c r="AP215" i="7"/>
  <c r="AU215" i="7" s="1"/>
  <c r="AZ215" i="7" s="1"/>
  <c r="AN225" i="7"/>
  <c r="AO225" i="7" s="1"/>
  <c r="Y224" i="7"/>
  <c r="AM218" i="7"/>
  <c r="AN218" i="7" s="1"/>
  <c r="AO218" i="7" s="1"/>
  <c r="AP233" i="7"/>
  <c r="AU233" i="7" s="1"/>
  <c r="AZ233" i="7" s="1"/>
  <c r="AN221" i="7"/>
  <c r="AO221" i="7" s="1"/>
  <c r="AN213" i="7"/>
  <c r="AO213" i="7" s="1"/>
  <c r="AP236" i="7"/>
  <c r="AU236" i="7" s="1"/>
  <c r="AZ236" i="7" s="1"/>
  <c r="AP229" i="7"/>
  <c r="AU229" i="7" s="1"/>
  <c r="AZ229" i="7" s="1"/>
  <c r="AR225" i="7"/>
  <c r="AW225" i="7" s="1"/>
  <c r="Y216" i="7"/>
  <c r="AP223" i="7"/>
  <c r="AU223" i="7" s="1"/>
  <c r="AZ223" i="7" s="1"/>
  <c r="AP235" i="7"/>
  <c r="AU235" i="7" s="1"/>
  <c r="AZ235" i="7" s="1"/>
  <c r="AN230" i="7"/>
  <c r="AO230" i="7" s="1"/>
  <c r="AR234" i="7"/>
  <c r="AN234" i="7"/>
  <c r="AO234" i="7" s="1"/>
  <c r="AP230" i="7"/>
  <c r="AU230" i="7" s="1"/>
  <c r="AZ230" i="7" s="1"/>
  <c r="AR221" i="7"/>
  <c r="AS221" i="7" s="1"/>
  <c r="AP214" i="7"/>
  <c r="AU214" i="7" s="1"/>
  <c r="AZ214" i="7" s="1"/>
  <c r="Y230" i="7"/>
  <c r="AW226" i="7"/>
  <c r="AP221" i="7"/>
  <c r="AU221" i="7" s="1"/>
  <c r="AZ221" i="7" s="1"/>
  <c r="AN238" i="7"/>
  <c r="AO238" i="7" s="1"/>
  <c r="AP238" i="7"/>
  <c r="AU238" i="7" s="1"/>
  <c r="AZ238" i="7" s="1"/>
  <c r="Y238" i="7"/>
  <c r="AM236" i="7"/>
  <c r="AN236" i="7" s="1"/>
  <c r="AO236" i="7" s="1"/>
  <c r="AP232" i="7"/>
  <c r="AU232" i="7" s="1"/>
  <c r="AZ232" i="7" s="1"/>
  <c r="AN226" i="7"/>
  <c r="AO226" i="7" s="1"/>
  <c r="AP213" i="7"/>
  <c r="AU213" i="7" s="1"/>
  <c r="AZ213" i="7" s="1"/>
  <c r="AP234" i="7"/>
  <c r="AU234" i="7" s="1"/>
  <c r="AZ234" i="7" s="1"/>
  <c r="Y234" i="7"/>
  <c r="Y179" i="7"/>
  <c r="Y128" i="7"/>
  <c r="Y87" i="7"/>
  <c r="Y91" i="7"/>
  <c r="Y26" i="7"/>
  <c r="Y18" i="7"/>
  <c r="AN222" i="7"/>
  <c r="AO222" i="7" s="1"/>
  <c r="AR222" i="7"/>
  <c r="AN232" i="7"/>
  <c r="AO232" i="7" s="1"/>
  <c r="AR232" i="7"/>
  <c r="AN228" i="7"/>
  <c r="AO228" i="7" s="1"/>
  <c r="AR228" i="7"/>
  <c r="AN214" i="7"/>
  <c r="AO214" i="7" s="1"/>
  <c r="AN233" i="7"/>
  <c r="AO233" i="7" s="1"/>
  <c r="AR233" i="7"/>
  <c r="AN219" i="7"/>
  <c r="AO219" i="7" s="1"/>
  <c r="AR219" i="7"/>
  <c r="AN211" i="7"/>
  <c r="AO211" i="7" s="1"/>
  <c r="AR211" i="7"/>
  <c r="AS211" i="7" s="1"/>
  <c r="AR235" i="7"/>
  <c r="AN235" i="7"/>
  <c r="AO235" i="7" s="1"/>
  <c r="AR223" i="7"/>
  <c r="AN223" i="7"/>
  <c r="AO223" i="7" s="1"/>
  <c r="AR227" i="7"/>
  <c r="AN227" i="7"/>
  <c r="AO227" i="7" s="1"/>
  <c r="AN224" i="7"/>
  <c r="AO224" i="7" s="1"/>
  <c r="AR224" i="7"/>
  <c r="AR217" i="7"/>
  <c r="AN217" i="7"/>
  <c r="AO217" i="7" s="1"/>
  <c r="AP222" i="7"/>
  <c r="AU222" i="7" s="1"/>
  <c r="AZ222" i="7" s="1"/>
  <c r="AP217" i="7"/>
  <c r="AU217" i="7" s="1"/>
  <c r="AZ217" i="7" s="1"/>
  <c r="AN229" i="7"/>
  <c r="AO229" i="7" s="1"/>
  <c r="AR229" i="7"/>
  <c r="AR231" i="7"/>
  <c r="AN231" i="7"/>
  <c r="AO231" i="7" s="1"/>
  <c r="AR215" i="7"/>
  <c r="AW215" i="7" s="1"/>
  <c r="E226" i="8" s="1"/>
  <c r="Y6" i="7"/>
  <c r="Y15" i="7"/>
  <c r="Y7" i="7"/>
  <c r="Y11" i="7"/>
  <c r="Y10" i="7"/>
  <c r="Y14" i="7"/>
  <c r="Y89" i="7"/>
  <c r="Y85" i="7"/>
  <c r="Y115" i="7"/>
  <c r="Y110" i="7"/>
  <c r="Y114" i="7"/>
  <c r="Y106" i="7"/>
  <c r="Y111" i="7"/>
  <c r="AC171" i="7"/>
  <c r="AK171" i="7" s="1"/>
  <c r="W171" i="7"/>
  <c r="V171" i="7"/>
  <c r="U171" i="7"/>
  <c r="S171" i="7"/>
  <c r="R171" i="7"/>
  <c r="AC170" i="7"/>
  <c r="W170" i="7"/>
  <c r="V170" i="7"/>
  <c r="U170" i="7"/>
  <c r="S170" i="7"/>
  <c r="R170" i="7"/>
  <c r="AC169" i="7"/>
  <c r="W169" i="7"/>
  <c r="V169" i="7"/>
  <c r="U169" i="7"/>
  <c r="S169" i="7"/>
  <c r="R169" i="7"/>
  <c r="AC168" i="7"/>
  <c r="W168" i="7"/>
  <c r="V168" i="7"/>
  <c r="U168" i="7"/>
  <c r="S168" i="7"/>
  <c r="R168" i="7"/>
  <c r="AC167" i="7"/>
  <c r="AK167" i="7" s="1"/>
  <c r="W167" i="7"/>
  <c r="V167" i="7"/>
  <c r="U167" i="7"/>
  <c r="S167" i="7"/>
  <c r="R167" i="7"/>
  <c r="AC166" i="7"/>
  <c r="W166" i="7"/>
  <c r="V166" i="7"/>
  <c r="U166" i="7"/>
  <c r="S166" i="7"/>
  <c r="R166" i="7"/>
  <c r="AI165" i="7"/>
  <c r="W165" i="7"/>
  <c r="V165" i="7"/>
  <c r="U165" i="7"/>
  <c r="S165" i="7"/>
  <c r="R165" i="7"/>
  <c r="AC164" i="7"/>
  <c r="W164" i="7"/>
  <c r="V164" i="7"/>
  <c r="U164" i="7"/>
  <c r="S164" i="7"/>
  <c r="R164" i="7"/>
  <c r="AC163" i="7"/>
  <c r="AK163" i="7" s="1"/>
  <c r="W163" i="7"/>
  <c r="V163" i="7"/>
  <c r="U163" i="7"/>
  <c r="S163" i="7"/>
  <c r="R163" i="7"/>
  <c r="AC162" i="7"/>
  <c r="W162" i="7"/>
  <c r="V162" i="7"/>
  <c r="U162" i="7"/>
  <c r="S162" i="7"/>
  <c r="R162" i="7"/>
  <c r="AC161" i="7"/>
  <c r="AK161" i="7" s="1"/>
  <c r="W161" i="7"/>
  <c r="V161" i="7"/>
  <c r="U161" i="7"/>
  <c r="S161" i="7"/>
  <c r="R161" i="7"/>
  <c r="AC160" i="7"/>
  <c r="AK160" i="7" s="1"/>
  <c r="W160" i="7"/>
  <c r="V160" i="7"/>
  <c r="U160" i="7"/>
  <c r="S160" i="7"/>
  <c r="R160" i="7"/>
  <c r="AC159" i="7"/>
  <c r="W159" i="7"/>
  <c r="V159" i="7"/>
  <c r="U159" i="7"/>
  <c r="S159" i="7"/>
  <c r="R159" i="7"/>
  <c r="AC158" i="7"/>
  <c r="W158" i="7"/>
  <c r="V158" i="7"/>
  <c r="U158" i="7"/>
  <c r="S158" i="7"/>
  <c r="R158" i="7"/>
  <c r="AC157" i="7"/>
  <c r="AK157" i="7" s="1"/>
  <c r="W157" i="7"/>
  <c r="V157" i="7"/>
  <c r="U157" i="7"/>
  <c r="S157" i="7"/>
  <c r="R157" i="7"/>
  <c r="AC156" i="7"/>
  <c r="AK156" i="7" s="1"/>
  <c r="W156" i="7"/>
  <c r="V156" i="7"/>
  <c r="U156" i="7"/>
  <c r="S156" i="7"/>
  <c r="R156" i="7"/>
  <c r="AC155" i="7"/>
  <c r="AI155" i="7" s="1"/>
  <c r="W155" i="7"/>
  <c r="V155" i="7"/>
  <c r="U155" i="7"/>
  <c r="S155" i="7"/>
  <c r="R155" i="7"/>
  <c r="AC154" i="7"/>
  <c r="AK154" i="7" s="1"/>
  <c r="W154" i="7"/>
  <c r="V154" i="7"/>
  <c r="U154" i="7"/>
  <c r="S154" i="7"/>
  <c r="R154" i="7"/>
  <c r="AC153" i="7"/>
  <c r="AI153" i="7" s="1"/>
  <c r="W153" i="7"/>
  <c r="V153" i="7"/>
  <c r="U153" i="7"/>
  <c r="S153" i="7"/>
  <c r="R153" i="7"/>
  <c r="AC152" i="7"/>
  <c r="W152" i="7"/>
  <c r="V152" i="7"/>
  <c r="U152" i="7"/>
  <c r="S152" i="7"/>
  <c r="R152" i="7"/>
  <c r="AC151" i="7"/>
  <c r="AI151" i="7" s="1"/>
  <c r="W151" i="7"/>
  <c r="V151" i="7"/>
  <c r="U151" i="7"/>
  <c r="S151" i="7"/>
  <c r="R151" i="7"/>
  <c r="AC150" i="7"/>
  <c r="AK150" i="7" s="1"/>
  <c r="W150" i="7"/>
  <c r="V150" i="7"/>
  <c r="S150" i="7"/>
  <c r="R150" i="7"/>
  <c r="AC149" i="7"/>
  <c r="AI149" i="7" s="1"/>
  <c r="W149" i="7"/>
  <c r="V149" i="7"/>
  <c r="U149" i="7"/>
  <c r="S149" i="7"/>
  <c r="R149" i="7"/>
  <c r="AC148" i="7"/>
  <c r="AI148" i="7" s="1"/>
  <c r="W148" i="7"/>
  <c r="V148" i="7"/>
  <c r="U148" i="7"/>
  <c r="S148" i="7"/>
  <c r="R148" i="7"/>
  <c r="AC147" i="7"/>
  <c r="AI147" i="7" s="1"/>
  <c r="W147" i="7"/>
  <c r="V147" i="7"/>
  <c r="S147" i="7"/>
  <c r="R147" i="7"/>
  <c r="AC146" i="7"/>
  <c r="AK146" i="7" s="1"/>
  <c r="W146" i="7"/>
  <c r="V146" i="7"/>
  <c r="U146" i="7"/>
  <c r="S146" i="7"/>
  <c r="R146" i="7"/>
  <c r="AC145" i="7"/>
  <c r="AI145" i="7" s="1"/>
  <c r="W145" i="7"/>
  <c r="V145" i="7"/>
  <c r="U145" i="7"/>
  <c r="S145" i="7"/>
  <c r="R145" i="7"/>
  <c r="AC144" i="7"/>
  <c r="Y144" i="7"/>
  <c r="R144" i="7"/>
  <c r="AI159" i="7" l="1"/>
  <c r="AK159" i="7"/>
  <c r="AK153" i="7"/>
  <c r="AK148" i="7"/>
  <c r="AK155" i="7"/>
  <c r="AJ144" i="7"/>
  <c r="D151" i="8" s="1"/>
  <c r="AK144" i="7"/>
  <c r="AI169" i="7"/>
  <c r="AK169" i="7"/>
  <c r="AI162" i="7"/>
  <c r="AK162" i="7"/>
  <c r="AI164" i="7"/>
  <c r="AK164" i="7"/>
  <c r="AI166" i="7"/>
  <c r="AK166" i="7"/>
  <c r="AI168" i="7"/>
  <c r="AK168" i="7"/>
  <c r="AI170" i="7"/>
  <c r="AK170" i="7"/>
  <c r="AK147" i="7"/>
  <c r="AK149" i="7"/>
  <c r="AK145" i="7"/>
  <c r="AK151" i="7"/>
  <c r="AS54" i="7"/>
  <c r="AT54" i="7" s="1"/>
  <c r="AS38" i="7"/>
  <c r="AT38" i="7" s="1"/>
  <c r="AN62" i="7"/>
  <c r="AO62" i="7" s="1"/>
  <c r="AX85" i="7"/>
  <c r="BB85" i="7" s="1"/>
  <c r="AY85" i="7"/>
  <c r="F90" i="8" s="1"/>
  <c r="AS85" i="7"/>
  <c r="AT85" i="7" s="1"/>
  <c r="AY91" i="7"/>
  <c r="F96" i="8" s="1"/>
  <c r="BC37" i="7"/>
  <c r="BC39" i="7"/>
  <c r="H42" i="8" s="1"/>
  <c r="BC178" i="7"/>
  <c r="BC64" i="7"/>
  <c r="H67" i="8" s="1"/>
  <c r="BC41" i="7"/>
  <c r="AW230" i="7"/>
  <c r="AX230" i="7" s="1"/>
  <c r="BB230" i="7" s="1"/>
  <c r="BC133" i="7"/>
  <c r="I142" i="8"/>
  <c r="BB106" i="7"/>
  <c r="I67" i="8"/>
  <c r="I42" i="8"/>
  <c r="I44" i="8"/>
  <c r="I40" i="8"/>
  <c r="AM147" i="7"/>
  <c r="AY191" i="7"/>
  <c r="F199" i="8" s="1"/>
  <c r="AX213" i="7"/>
  <c r="BB213" i="7" s="1"/>
  <c r="AN18" i="7"/>
  <c r="AO18" i="7" s="1"/>
  <c r="AY213" i="7"/>
  <c r="F224" i="8" s="1"/>
  <c r="AS213" i="7"/>
  <c r="AT213" i="7" s="1"/>
  <c r="AW61" i="7"/>
  <c r="E64" i="8" s="1"/>
  <c r="AN46" i="7"/>
  <c r="AO46" i="7" s="1"/>
  <c r="AX91" i="7"/>
  <c r="BB91" i="7" s="1"/>
  <c r="AS91" i="7"/>
  <c r="AT91" i="7" s="1"/>
  <c r="AS191" i="7"/>
  <c r="AT191" i="7" s="1"/>
  <c r="AX191" i="7"/>
  <c r="BB191" i="7" s="1"/>
  <c r="AS57" i="7"/>
  <c r="AT57" i="7" s="1"/>
  <c r="E56" i="8"/>
  <c r="AX53" i="7"/>
  <c r="BB53" i="7" s="1"/>
  <c r="AS238" i="7"/>
  <c r="AT238" i="7" s="1"/>
  <c r="AW193" i="7"/>
  <c r="E201" i="8" s="1"/>
  <c r="AM161" i="7"/>
  <c r="AI157" i="7"/>
  <c r="AM157" i="7"/>
  <c r="AR49" i="7"/>
  <c r="AS49" i="7" s="1"/>
  <c r="AT49" i="7" s="1"/>
  <c r="AX109" i="7"/>
  <c r="BB109" i="7" s="1"/>
  <c r="AS24" i="7"/>
  <c r="AT24" i="7" s="1"/>
  <c r="AW182" i="7"/>
  <c r="E190" i="8" s="1"/>
  <c r="AS109" i="7"/>
  <c r="AT109" i="7" s="1"/>
  <c r="AY109" i="7"/>
  <c r="F118" i="8" s="1"/>
  <c r="AW6" i="7"/>
  <c r="E6" i="8" s="1"/>
  <c r="AN43" i="7"/>
  <c r="AO43" i="7" s="1"/>
  <c r="AW60" i="7"/>
  <c r="E63" i="8" s="1"/>
  <c r="AR58" i="7"/>
  <c r="AS58" i="7" s="1"/>
  <c r="AT58" i="7" s="1"/>
  <c r="AN187" i="7"/>
  <c r="AO187" i="7" s="1"/>
  <c r="AR17" i="7"/>
  <c r="AS17" i="7" s="1"/>
  <c r="AT17" i="7" s="1"/>
  <c r="AS15" i="7"/>
  <c r="AT15" i="7" s="1"/>
  <c r="AS28" i="7"/>
  <c r="AT28" i="7" s="1"/>
  <c r="AW13" i="7"/>
  <c r="E13" i="8" s="1"/>
  <c r="AW26" i="7"/>
  <c r="E26" i="8" s="1"/>
  <c r="AS184" i="7"/>
  <c r="AT184" i="7" s="1"/>
  <c r="AW237" i="7"/>
  <c r="AX237" i="7" s="1"/>
  <c r="BB237" i="7" s="1"/>
  <c r="AW220" i="7"/>
  <c r="AX220" i="7" s="1"/>
  <c r="BB220" i="7" s="1"/>
  <c r="AR218" i="7"/>
  <c r="AW218" i="7" s="1"/>
  <c r="AW76" i="7"/>
  <c r="E81" i="8" s="1"/>
  <c r="AS185" i="7"/>
  <c r="AT185" i="7" s="1"/>
  <c r="AS180" i="7"/>
  <c r="AT180" i="7" s="1"/>
  <c r="AS212" i="7"/>
  <c r="AT212" i="7" s="1"/>
  <c r="AS216" i="7"/>
  <c r="AT216" i="7" s="1"/>
  <c r="AW46" i="7"/>
  <c r="E49" i="8" s="1"/>
  <c r="AW77" i="7"/>
  <c r="E82" i="8" s="1"/>
  <c r="AY238" i="7"/>
  <c r="F249" i="8" s="1"/>
  <c r="E249" i="8"/>
  <c r="AX238" i="7"/>
  <c r="BB238" i="7" s="1"/>
  <c r="AY226" i="7"/>
  <c r="F237" i="8" s="1"/>
  <c r="E237" i="8"/>
  <c r="AX226" i="7"/>
  <c r="BB226" i="7" s="1"/>
  <c r="AY225" i="7"/>
  <c r="F236" i="8" s="1"/>
  <c r="E236" i="8"/>
  <c r="AX225" i="7"/>
  <c r="BB225" i="7" s="1"/>
  <c r="AY216" i="7"/>
  <c r="F227" i="8" s="1"/>
  <c r="E227" i="8"/>
  <c r="AX216" i="7"/>
  <c r="AY212" i="7"/>
  <c r="F223" i="8" s="1"/>
  <c r="E223" i="8"/>
  <c r="AX212" i="7"/>
  <c r="BB212" i="7" s="1"/>
  <c r="AW211" i="7"/>
  <c r="AX211" i="7" s="1"/>
  <c r="BB211" i="7" s="1"/>
  <c r="AS179" i="7"/>
  <c r="AT179" i="7" s="1"/>
  <c r="AN80" i="7"/>
  <c r="AO80" i="7" s="1"/>
  <c r="AX75" i="7"/>
  <c r="E80" i="8"/>
  <c r="AW188" i="7"/>
  <c r="E196" i="8" s="1"/>
  <c r="AY178" i="7"/>
  <c r="F186" i="8" s="1"/>
  <c r="E186" i="8"/>
  <c r="AS63" i="7"/>
  <c r="AT63" i="7" s="1"/>
  <c r="AN186" i="7"/>
  <c r="AO186" i="7" s="1"/>
  <c r="AR192" i="7"/>
  <c r="AS192" i="7" s="1"/>
  <c r="AT192" i="7" s="1"/>
  <c r="AS194" i="7"/>
  <c r="AT194" i="7" s="1"/>
  <c r="AR205" i="7"/>
  <c r="AN205" i="7"/>
  <c r="AO205" i="7" s="1"/>
  <c r="AW197" i="7"/>
  <c r="E205" i="8" s="1"/>
  <c r="AS197" i="7"/>
  <c r="AT197" i="7" s="1"/>
  <c r="AW201" i="7"/>
  <c r="E209" i="8" s="1"/>
  <c r="AS201" i="7"/>
  <c r="AT201" i="7" s="1"/>
  <c r="AS199" i="7"/>
  <c r="AT199" i="7" s="1"/>
  <c r="AW199" i="7"/>
  <c r="E207" i="8" s="1"/>
  <c r="AW202" i="7"/>
  <c r="E210" i="8" s="1"/>
  <c r="AS202" i="7"/>
  <c r="AT202" i="7" s="1"/>
  <c r="AS200" i="7"/>
  <c r="AT200" i="7" s="1"/>
  <c r="AW200" i="7"/>
  <c r="E208" i="8" s="1"/>
  <c r="AW203" i="7"/>
  <c r="E211" i="8" s="1"/>
  <c r="AS203" i="7"/>
  <c r="AT203" i="7" s="1"/>
  <c r="AW198" i="7"/>
  <c r="E206" i="8" s="1"/>
  <c r="AS198" i="7"/>
  <c r="AT198" i="7" s="1"/>
  <c r="AS204" i="7"/>
  <c r="AT204" i="7" s="1"/>
  <c r="AW204" i="7"/>
  <c r="E212" i="8" s="1"/>
  <c r="AS196" i="7"/>
  <c r="AT196" i="7" s="1"/>
  <c r="AW196" i="7"/>
  <c r="E204" i="8" s="1"/>
  <c r="AW195" i="7"/>
  <c r="E203" i="8" s="1"/>
  <c r="AS195" i="7"/>
  <c r="AT195" i="7" s="1"/>
  <c r="AX194" i="7"/>
  <c r="BB194" i="7" s="1"/>
  <c r="AY194" i="7"/>
  <c r="F202" i="8" s="1"/>
  <c r="AS189" i="7"/>
  <c r="AT189" i="7" s="1"/>
  <c r="AW189" i="7"/>
  <c r="E197" i="8" s="1"/>
  <c r="AW187" i="7"/>
  <c r="E195" i="8" s="1"/>
  <c r="AS187" i="7"/>
  <c r="AT187" i="7" s="1"/>
  <c r="AW186" i="7"/>
  <c r="E194" i="8" s="1"/>
  <c r="AS186" i="7"/>
  <c r="AT186" i="7" s="1"/>
  <c r="AW190" i="7"/>
  <c r="E198" i="8" s="1"/>
  <c r="AS190" i="7"/>
  <c r="AT190" i="7" s="1"/>
  <c r="AX184" i="7"/>
  <c r="BB184" i="7" s="1"/>
  <c r="AY184" i="7"/>
  <c r="F192" i="8" s="1"/>
  <c r="AY185" i="7"/>
  <c r="F193" i="8" s="1"/>
  <c r="AX185" i="7"/>
  <c r="BB185" i="7" s="1"/>
  <c r="AW181" i="7"/>
  <c r="E189" i="8" s="1"/>
  <c r="AS181" i="7"/>
  <c r="AT181" i="7" s="1"/>
  <c r="AS183" i="7"/>
  <c r="AT183" i="7" s="1"/>
  <c r="AW183" i="7"/>
  <c r="E191" i="8" s="1"/>
  <c r="AS178" i="7"/>
  <c r="AT178" i="7" s="1"/>
  <c r="AY180" i="7"/>
  <c r="F188" i="8" s="1"/>
  <c r="AX180" i="7"/>
  <c r="BB180" i="7" s="1"/>
  <c r="AY179" i="7"/>
  <c r="F187" i="8" s="1"/>
  <c r="AX179" i="7"/>
  <c r="BB179" i="7" s="1"/>
  <c r="AW31" i="7"/>
  <c r="E31" i="8" s="1"/>
  <c r="AS31" i="7"/>
  <c r="AT31" i="7" s="1"/>
  <c r="AN27" i="7"/>
  <c r="AO27" i="7" s="1"/>
  <c r="AW29" i="7"/>
  <c r="AY24" i="7"/>
  <c r="F24" i="8" s="1"/>
  <c r="AX24" i="7"/>
  <c r="BB24" i="7" s="1"/>
  <c r="AS23" i="7"/>
  <c r="AT23" i="7" s="1"/>
  <c r="AW23" i="7"/>
  <c r="E23" i="8" s="1"/>
  <c r="AS25" i="7"/>
  <c r="AT25" i="7" s="1"/>
  <c r="AW25" i="7"/>
  <c r="E25" i="8" s="1"/>
  <c r="AW27" i="7"/>
  <c r="E27" i="8" s="1"/>
  <c r="AS27" i="7"/>
  <c r="AT27" i="7" s="1"/>
  <c r="AY28" i="7"/>
  <c r="F28" i="8" s="1"/>
  <c r="AX28" i="7"/>
  <c r="BB28" i="7" s="1"/>
  <c r="AS30" i="7"/>
  <c r="AT30" i="7" s="1"/>
  <c r="AW30" i="7"/>
  <c r="E30" i="8" s="1"/>
  <c r="AS22" i="7"/>
  <c r="AT22" i="7" s="1"/>
  <c r="AW22" i="7"/>
  <c r="E22" i="8" s="1"/>
  <c r="AW21" i="7"/>
  <c r="E21" i="8" s="1"/>
  <c r="AS21" i="7"/>
  <c r="AT21" i="7" s="1"/>
  <c r="AW20" i="7"/>
  <c r="E20" i="8" s="1"/>
  <c r="AS20" i="7"/>
  <c r="AT20" i="7" s="1"/>
  <c r="AW19" i="7"/>
  <c r="E19" i="8" s="1"/>
  <c r="AS19" i="7"/>
  <c r="AT19" i="7" s="1"/>
  <c r="AS116" i="7"/>
  <c r="AT116" i="7" s="1"/>
  <c r="AS107" i="7"/>
  <c r="AT107" i="7" s="1"/>
  <c r="AW111" i="7"/>
  <c r="E142" i="8"/>
  <c r="AS133" i="7"/>
  <c r="AT133" i="7" s="1"/>
  <c r="AR119" i="7"/>
  <c r="AN119" i="7"/>
  <c r="AO119" i="7" s="1"/>
  <c r="AS131" i="7"/>
  <c r="AT131" i="7" s="1"/>
  <c r="AW131" i="7"/>
  <c r="E140" i="8" s="1"/>
  <c r="AS128" i="7"/>
  <c r="AT128" i="7" s="1"/>
  <c r="AW128" i="7"/>
  <c r="E137" i="8" s="1"/>
  <c r="AW126" i="7"/>
  <c r="E135" i="8" s="1"/>
  <c r="AS126" i="7"/>
  <c r="AT126" i="7" s="1"/>
  <c r="AS132" i="7"/>
  <c r="AT132" i="7" s="1"/>
  <c r="AW132" i="7"/>
  <c r="E141" i="8" s="1"/>
  <c r="AW129" i="7"/>
  <c r="E138" i="8" s="1"/>
  <c r="AS129" i="7"/>
  <c r="AT129" i="7" s="1"/>
  <c r="AW130" i="7"/>
  <c r="E139" i="8" s="1"/>
  <c r="AS130" i="7"/>
  <c r="AT130" i="7" s="1"/>
  <c r="AS127" i="7"/>
  <c r="AT127" i="7" s="1"/>
  <c r="AW127" i="7"/>
  <c r="E136" i="8" s="1"/>
  <c r="AW125" i="7"/>
  <c r="E134" i="8" s="1"/>
  <c r="AS125" i="7"/>
  <c r="AT125" i="7" s="1"/>
  <c r="AR117" i="7"/>
  <c r="AN117" i="7"/>
  <c r="AO117" i="7" s="1"/>
  <c r="AX116" i="7"/>
  <c r="BB116" i="7" s="1"/>
  <c r="AY116" i="7"/>
  <c r="F125" i="8" s="1"/>
  <c r="AS115" i="7"/>
  <c r="AT115" i="7" s="1"/>
  <c r="AW115" i="7"/>
  <c r="E124" i="8" s="1"/>
  <c r="AW114" i="7"/>
  <c r="E123" i="8" s="1"/>
  <c r="AS114" i="7"/>
  <c r="AT114" i="7" s="1"/>
  <c r="AS112" i="7"/>
  <c r="AT112" i="7" s="1"/>
  <c r="AW112" i="7"/>
  <c r="E121" i="8" s="1"/>
  <c r="AR113" i="7"/>
  <c r="AN113" i="7"/>
  <c r="AO113" i="7" s="1"/>
  <c r="AW118" i="7"/>
  <c r="E127" i="8" s="1"/>
  <c r="AS118" i="7"/>
  <c r="AT118" i="7" s="1"/>
  <c r="AS124" i="7"/>
  <c r="AT124" i="7" s="1"/>
  <c r="AW124" i="7"/>
  <c r="E133" i="8" s="1"/>
  <c r="AW123" i="7"/>
  <c r="E132" i="8" s="1"/>
  <c r="AS123" i="7"/>
  <c r="AT123" i="7" s="1"/>
  <c r="AS110" i="7"/>
  <c r="AT110" i="7" s="1"/>
  <c r="AN110" i="7"/>
  <c r="AO110" i="7" s="1"/>
  <c r="AY110" i="7"/>
  <c r="F119" i="8" s="1"/>
  <c r="AX110" i="7"/>
  <c r="BB110" i="7" s="1"/>
  <c r="AS120" i="7"/>
  <c r="AT120" i="7" s="1"/>
  <c r="AW120" i="7"/>
  <c r="E129" i="8" s="1"/>
  <c r="AW122" i="7"/>
  <c r="E131" i="8" s="1"/>
  <c r="AS122" i="7"/>
  <c r="AT122" i="7" s="1"/>
  <c r="AW121" i="7"/>
  <c r="E130" i="8" s="1"/>
  <c r="AS121" i="7"/>
  <c r="AT121" i="7" s="1"/>
  <c r="AX107" i="7"/>
  <c r="BB107" i="7" s="1"/>
  <c r="AY107" i="7"/>
  <c r="F116" i="8" s="1"/>
  <c r="AS108" i="7"/>
  <c r="AT108" i="7" s="1"/>
  <c r="AW108" i="7"/>
  <c r="E117" i="8" s="1"/>
  <c r="AS73" i="7"/>
  <c r="AT73" i="7" s="1"/>
  <c r="AY75" i="7"/>
  <c r="F80" i="8" s="1"/>
  <c r="AS75" i="7"/>
  <c r="AT75" i="7" s="1"/>
  <c r="AW99" i="7"/>
  <c r="E104" i="8" s="1"/>
  <c r="AS99" i="7"/>
  <c r="AT99" i="7" s="1"/>
  <c r="AW98" i="7"/>
  <c r="AS97" i="7"/>
  <c r="AT97" i="7" s="1"/>
  <c r="AW97" i="7"/>
  <c r="E102" i="8" s="1"/>
  <c r="AW92" i="7"/>
  <c r="E97" i="8" s="1"/>
  <c r="AS92" i="7"/>
  <c r="AT92" i="7" s="1"/>
  <c r="AS95" i="7"/>
  <c r="AT95" i="7" s="1"/>
  <c r="AW95" i="7"/>
  <c r="E100" i="8" s="1"/>
  <c r="AS94" i="7"/>
  <c r="AT94" i="7" s="1"/>
  <c r="AW94" i="7"/>
  <c r="E99" i="8" s="1"/>
  <c r="AW96" i="7"/>
  <c r="E101" i="8" s="1"/>
  <c r="AS96" i="7"/>
  <c r="AT96" i="7" s="1"/>
  <c r="AW93" i="7"/>
  <c r="E98" i="8" s="1"/>
  <c r="AS93" i="7"/>
  <c r="AT93" i="7" s="1"/>
  <c r="AR82" i="7"/>
  <c r="AS82" i="7" s="1"/>
  <c r="AT82" i="7" s="1"/>
  <c r="AW84" i="7"/>
  <c r="E89" i="8" s="1"/>
  <c r="AS84" i="7"/>
  <c r="AT84" i="7" s="1"/>
  <c r="AS83" i="7"/>
  <c r="AT83" i="7" s="1"/>
  <c r="AW83" i="7"/>
  <c r="E88" i="8" s="1"/>
  <c r="AW80" i="7"/>
  <c r="E85" i="8" s="1"/>
  <c r="AS80" i="7"/>
  <c r="AT80" i="7" s="1"/>
  <c r="AW81" i="7"/>
  <c r="E86" i="8" s="1"/>
  <c r="AS81" i="7"/>
  <c r="AT81" i="7" s="1"/>
  <c r="AS79" i="7"/>
  <c r="AT79" i="7" s="1"/>
  <c r="AW79" i="7"/>
  <c r="E84" i="8" s="1"/>
  <c r="AW78" i="7"/>
  <c r="E83" i="8" s="1"/>
  <c r="AS78" i="7"/>
  <c r="AT78" i="7" s="1"/>
  <c r="AW89" i="7"/>
  <c r="E94" i="8" s="1"/>
  <c r="AS89" i="7"/>
  <c r="AT89" i="7" s="1"/>
  <c r="AS90" i="7"/>
  <c r="AT90" i="7" s="1"/>
  <c r="AW90" i="7"/>
  <c r="E95" i="8" s="1"/>
  <c r="E93" i="8"/>
  <c r="AS88" i="7"/>
  <c r="AT88" i="7" s="1"/>
  <c r="AN74" i="7"/>
  <c r="AO74" i="7" s="1"/>
  <c r="AW87" i="7"/>
  <c r="E92" i="8" s="1"/>
  <c r="AS87" i="7"/>
  <c r="AT87" i="7" s="1"/>
  <c r="E91" i="8"/>
  <c r="AS86" i="7"/>
  <c r="AT86" i="7" s="1"/>
  <c r="AS74" i="7"/>
  <c r="AT74" i="7" s="1"/>
  <c r="E79" i="8"/>
  <c r="AY73" i="7"/>
  <c r="F78" i="8" s="1"/>
  <c r="AX73" i="7"/>
  <c r="AW72" i="7"/>
  <c r="AS72" i="7"/>
  <c r="AT72" i="7" s="1"/>
  <c r="AW55" i="7"/>
  <c r="AY55" i="7" s="1"/>
  <c r="F58" i="8" s="1"/>
  <c r="AW59" i="7"/>
  <c r="AN59" i="7"/>
  <c r="AO59" i="7" s="1"/>
  <c r="AN56" i="7"/>
  <c r="AO56" i="7" s="1"/>
  <c r="AS62" i="7"/>
  <c r="AT62" i="7" s="1"/>
  <c r="AW56" i="7"/>
  <c r="AN63" i="7"/>
  <c r="AO63" i="7" s="1"/>
  <c r="AN55" i="7"/>
  <c r="AO55" i="7" s="1"/>
  <c r="AS53" i="7"/>
  <c r="AT53" i="7" s="1"/>
  <c r="AY38" i="7"/>
  <c r="F41" i="8" s="1"/>
  <c r="AY54" i="7"/>
  <c r="F57" i="8" s="1"/>
  <c r="AX54" i="7"/>
  <c r="BB54" i="7" s="1"/>
  <c r="AY53" i="7"/>
  <c r="F56" i="8" s="1"/>
  <c r="AY62" i="7"/>
  <c r="F65" i="8" s="1"/>
  <c r="AX62" i="7"/>
  <c r="BB62" i="7" s="1"/>
  <c r="AX63" i="7"/>
  <c r="BB63" i="7" s="1"/>
  <c r="AY63" i="7"/>
  <c r="F66" i="8" s="1"/>
  <c r="AY64" i="7"/>
  <c r="F67" i="8" s="1"/>
  <c r="AY57" i="7"/>
  <c r="F60" i="8" s="1"/>
  <c r="AX57" i="7"/>
  <c r="BB57" i="7" s="1"/>
  <c r="AS10" i="7"/>
  <c r="AT10" i="7" s="1"/>
  <c r="AW10" i="7"/>
  <c r="E10" i="8" s="1"/>
  <c r="AW11" i="7"/>
  <c r="E11" i="8" s="1"/>
  <c r="AS11" i="7"/>
  <c r="AT11" i="7" s="1"/>
  <c r="AW7" i="7"/>
  <c r="E7" i="8" s="1"/>
  <c r="AS7" i="7"/>
  <c r="AT7" i="7" s="1"/>
  <c r="AW16" i="7"/>
  <c r="E16" i="8" s="1"/>
  <c r="AS16" i="7"/>
  <c r="AT16" i="7" s="1"/>
  <c r="AX15" i="7"/>
  <c r="BB15" i="7" s="1"/>
  <c r="AY15" i="7"/>
  <c r="F15" i="8" s="1"/>
  <c r="AS14" i="7"/>
  <c r="AT14" i="7" s="1"/>
  <c r="AW14" i="7"/>
  <c r="E14" i="8" s="1"/>
  <c r="AW12" i="7"/>
  <c r="E12" i="8" s="1"/>
  <c r="AS12" i="7"/>
  <c r="AT12" i="7" s="1"/>
  <c r="AS9" i="7"/>
  <c r="AT9" i="7" s="1"/>
  <c r="AW9" i="7"/>
  <c r="E9" i="8" s="1"/>
  <c r="AW8" i="7"/>
  <c r="AS8" i="7"/>
  <c r="AT8" i="7" s="1"/>
  <c r="AW42" i="7"/>
  <c r="E45" i="8" s="1"/>
  <c r="AS42" i="7"/>
  <c r="AT42" i="7" s="1"/>
  <c r="AW50" i="7"/>
  <c r="E53" i="8" s="1"/>
  <c r="AS50" i="7"/>
  <c r="AT50" i="7" s="1"/>
  <c r="AS52" i="7"/>
  <c r="AT52" i="7" s="1"/>
  <c r="AW52" i="7"/>
  <c r="E55" i="8" s="1"/>
  <c r="AW51" i="7"/>
  <c r="E54" i="8" s="1"/>
  <c r="AS51" i="7"/>
  <c r="AT51" i="7" s="1"/>
  <c r="AW45" i="7"/>
  <c r="E48" i="8" s="1"/>
  <c r="AS45" i="7"/>
  <c r="AT45" i="7" s="1"/>
  <c r="AS48" i="7"/>
  <c r="AT48" i="7" s="1"/>
  <c r="AW48" i="7"/>
  <c r="E51" i="8" s="1"/>
  <c r="AW47" i="7"/>
  <c r="E50" i="8" s="1"/>
  <c r="AS47" i="7"/>
  <c r="AT47" i="7" s="1"/>
  <c r="E44" i="8"/>
  <c r="AS41" i="7"/>
  <c r="AT41" i="7" s="1"/>
  <c r="AS39" i="7"/>
  <c r="AT39" i="7" s="1"/>
  <c r="E42" i="8"/>
  <c r="AS44" i="7"/>
  <c r="AT44" i="7" s="1"/>
  <c r="AW44" i="7"/>
  <c r="E47" i="8" s="1"/>
  <c r="AW43" i="7"/>
  <c r="E46" i="8" s="1"/>
  <c r="AS43" i="7"/>
  <c r="AT43" i="7" s="1"/>
  <c r="E40" i="8"/>
  <c r="AS37" i="7"/>
  <c r="AT37" i="7" s="1"/>
  <c r="AS40" i="7"/>
  <c r="AT40" i="7" s="1"/>
  <c r="AW40" i="7"/>
  <c r="E43" i="8" s="1"/>
  <c r="AS18" i="7"/>
  <c r="AT18" i="7" s="1"/>
  <c r="AW18" i="7"/>
  <c r="E18" i="8" s="1"/>
  <c r="AS5" i="7"/>
  <c r="AT5" i="7" s="1"/>
  <c r="AS225" i="7"/>
  <c r="AR236" i="7"/>
  <c r="AS236" i="7" s="1"/>
  <c r="AW221" i="7"/>
  <c r="AS234" i="7"/>
  <c r="AW234" i="7"/>
  <c r="AW231" i="7"/>
  <c r="AS231" i="7"/>
  <c r="AS232" i="7"/>
  <c r="AW232" i="7"/>
  <c r="AS229" i="7"/>
  <c r="AW229" i="7"/>
  <c r="AT221" i="7"/>
  <c r="AS219" i="7"/>
  <c r="AW219" i="7"/>
  <c r="AT230" i="7"/>
  <c r="AT220" i="7"/>
  <c r="AW217" i="7"/>
  <c r="AS217" i="7"/>
  <c r="AW227" i="7"/>
  <c r="AS227" i="7"/>
  <c r="AW235" i="7"/>
  <c r="AS235" i="7"/>
  <c r="AS228" i="7"/>
  <c r="AW228" i="7"/>
  <c r="AS222" i="7"/>
  <c r="AW222" i="7"/>
  <c r="AT237" i="7"/>
  <c r="AW223" i="7"/>
  <c r="AS223" i="7"/>
  <c r="AS215" i="7"/>
  <c r="AS224" i="7"/>
  <c r="AW224" i="7"/>
  <c r="AS233" i="7"/>
  <c r="AW233" i="7"/>
  <c r="AS214" i="7"/>
  <c r="AJ147" i="7"/>
  <c r="D154" i="8" s="1"/>
  <c r="AJ145" i="7"/>
  <c r="D152" i="8" s="1"/>
  <c r="T154" i="7"/>
  <c r="T156" i="7"/>
  <c r="T160" i="7"/>
  <c r="AM153" i="7"/>
  <c r="AR153" i="7" s="1"/>
  <c r="AW153" i="7" s="1"/>
  <c r="E160" i="8" s="1"/>
  <c r="AJ149" i="7"/>
  <c r="D156" i="8" s="1"/>
  <c r="AJ151" i="7"/>
  <c r="D158" i="8" s="1"/>
  <c r="AJ153" i="7"/>
  <c r="D160" i="8" s="1"/>
  <c r="AJ155" i="7"/>
  <c r="D162" i="8" s="1"/>
  <c r="AJ157" i="7"/>
  <c r="D164" i="8" s="1"/>
  <c r="AJ159" i="7"/>
  <c r="D166" i="8" s="1"/>
  <c r="AJ161" i="7"/>
  <c r="D168" i="8" s="1"/>
  <c r="AJ163" i="7"/>
  <c r="D170" i="8" s="1"/>
  <c r="AJ165" i="7"/>
  <c r="D172" i="8" s="1"/>
  <c r="AJ167" i="7"/>
  <c r="D174" i="8" s="1"/>
  <c r="AJ169" i="7"/>
  <c r="D176" i="8" s="1"/>
  <c r="AJ171" i="7"/>
  <c r="D178" i="8" s="1"/>
  <c r="AI150" i="7"/>
  <c r="AI152" i="7"/>
  <c r="AI154" i="7"/>
  <c r="AI156" i="7"/>
  <c r="AI158" i="7"/>
  <c r="AI160" i="7"/>
  <c r="AI144" i="7"/>
  <c r="AI146" i="7"/>
  <c r="AJ150" i="7"/>
  <c r="D157" i="8" s="1"/>
  <c r="AJ152" i="7"/>
  <c r="D159" i="8" s="1"/>
  <c r="AJ154" i="7"/>
  <c r="D161" i="8" s="1"/>
  <c r="AJ156" i="7"/>
  <c r="D163" i="8" s="1"/>
  <c r="AJ158" i="7"/>
  <c r="D165" i="8" s="1"/>
  <c r="AJ160" i="7"/>
  <c r="D167" i="8" s="1"/>
  <c r="AJ162" i="7"/>
  <c r="D169" i="8" s="1"/>
  <c r="AJ164" i="7"/>
  <c r="D171" i="8" s="1"/>
  <c r="AJ166" i="7"/>
  <c r="D173" i="8" s="1"/>
  <c r="AJ168" i="7"/>
  <c r="D175" i="8" s="1"/>
  <c r="AJ170" i="7"/>
  <c r="D177" i="8" s="1"/>
  <c r="AJ146" i="7"/>
  <c r="D153" i="8" s="1"/>
  <c r="AI161" i="7"/>
  <c r="AI163" i="7"/>
  <c r="AI167" i="7"/>
  <c r="AI171" i="7"/>
  <c r="AM171" i="7"/>
  <c r="AM159" i="7"/>
  <c r="AR159" i="7" s="1"/>
  <c r="AW159" i="7" s="1"/>
  <c r="E166" i="8" s="1"/>
  <c r="X152" i="7"/>
  <c r="X160" i="7"/>
  <c r="T144" i="7"/>
  <c r="AJ148" i="7"/>
  <c r="D155" i="8" s="1"/>
  <c r="T158" i="7"/>
  <c r="T168" i="7"/>
  <c r="T150" i="7"/>
  <c r="X146" i="7"/>
  <c r="X148" i="7"/>
  <c r="T162" i="7"/>
  <c r="T170" i="7"/>
  <c r="T148" i="7"/>
  <c r="X150" i="7"/>
  <c r="T152" i="7"/>
  <c r="X162" i="7"/>
  <c r="X168" i="7"/>
  <c r="T146" i="7"/>
  <c r="X164" i="7"/>
  <c r="X166" i="7"/>
  <c r="X154" i="7"/>
  <c r="X156" i="7"/>
  <c r="X158" i="7"/>
  <c r="T164" i="7"/>
  <c r="T166" i="7"/>
  <c r="X170" i="7"/>
  <c r="T145" i="7"/>
  <c r="X145" i="7"/>
  <c r="X147" i="7"/>
  <c r="X149" i="7"/>
  <c r="X151" i="7"/>
  <c r="X153" i="7"/>
  <c r="X155" i="7"/>
  <c r="X157" i="7"/>
  <c r="X159" i="7"/>
  <c r="X161" i="7"/>
  <c r="X163" i="7"/>
  <c r="X165" i="7"/>
  <c r="X167" i="7"/>
  <c r="X169" i="7"/>
  <c r="X171" i="7"/>
  <c r="T147" i="7"/>
  <c r="T149" i="7"/>
  <c r="T151" i="7"/>
  <c r="T153" i="7"/>
  <c r="T155" i="7"/>
  <c r="T157" i="7"/>
  <c r="T159" i="7"/>
  <c r="T161" i="7"/>
  <c r="T163" i="7"/>
  <c r="T165" i="7"/>
  <c r="T167" i="7"/>
  <c r="T169" i="7"/>
  <c r="T171" i="7"/>
  <c r="AR157" i="7" l="1"/>
  <c r="AW157" i="7" s="1"/>
  <c r="E164" i="8" s="1"/>
  <c r="E241" i="8"/>
  <c r="BC63" i="7"/>
  <c r="H66" i="8" s="1"/>
  <c r="BC57" i="7"/>
  <c r="H60" i="8" s="1"/>
  <c r="BC106" i="7"/>
  <c r="BC53" i="7"/>
  <c r="H56" i="8" s="1"/>
  <c r="BC62" i="7"/>
  <c r="BC24" i="7"/>
  <c r="H24" i="8" s="1"/>
  <c r="BC109" i="7"/>
  <c r="H142" i="8"/>
  <c r="BC110" i="7"/>
  <c r="H119" i="8" s="1"/>
  <c r="H44" i="8"/>
  <c r="BC211" i="7"/>
  <c r="BC28" i="7"/>
  <c r="BC15" i="7"/>
  <c r="H15" i="8" s="1"/>
  <c r="BC54" i="7"/>
  <c r="H57" i="8" s="1"/>
  <c r="AY230" i="7"/>
  <c r="F241" i="8" s="1"/>
  <c r="E77" i="8"/>
  <c r="BB72" i="7"/>
  <c r="AX61" i="7"/>
  <c r="BC230" i="7"/>
  <c r="I241" i="8"/>
  <c r="BC213" i="7"/>
  <c r="I224" i="8"/>
  <c r="BC226" i="7"/>
  <c r="I237" i="8"/>
  <c r="BC220" i="7"/>
  <c r="I231" i="8"/>
  <c r="BB216" i="7"/>
  <c r="BC238" i="7"/>
  <c r="I249" i="8"/>
  <c r="BC237" i="7"/>
  <c r="I248" i="8"/>
  <c r="BC212" i="7"/>
  <c r="I223" i="8"/>
  <c r="BC225" i="7"/>
  <c r="I236" i="8"/>
  <c r="BC179" i="7"/>
  <c r="I187" i="8"/>
  <c r="BC180" i="7"/>
  <c r="I188" i="8"/>
  <c r="BC184" i="7"/>
  <c r="I192" i="8"/>
  <c r="BC185" i="7"/>
  <c r="I193" i="8"/>
  <c r="BC194" i="7"/>
  <c r="I202" i="8"/>
  <c r="BC191" i="7"/>
  <c r="I199" i="8"/>
  <c r="BC107" i="7"/>
  <c r="I116" i="8"/>
  <c r="I118" i="8"/>
  <c r="I119" i="8"/>
  <c r="BC116" i="7"/>
  <c r="I125" i="8"/>
  <c r="I115" i="8"/>
  <c r="I66" i="8"/>
  <c r="I57" i="8"/>
  <c r="I65" i="8"/>
  <c r="I60" i="8"/>
  <c r="I56" i="8"/>
  <c r="I28" i="8"/>
  <c r="I24" i="8"/>
  <c r="I15" i="8"/>
  <c r="BC91" i="7"/>
  <c r="I96" i="8"/>
  <c r="BC85" i="7"/>
  <c r="I90" i="8"/>
  <c r="BB75" i="7"/>
  <c r="BB73" i="7"/>
  <c r="H186" i="8"/>
  <c r="I186" i="8"/>
  <c r="AY61" i="7"/>
  <c r="F64" i="8" s="1"/>
  <c r="AW49" i="7"/>
  <c r="E52" i="8" s="1"/>
  <c r="AY193" i="7"/>
  <c r="F201" i="8" s="1"/>
  <c r="AX193" i="7"/>
  <c r="BB193" i="7" s="1"/>
  <c r="AR161" i="7"/>
  <c r="AW161" i="7" s="1"/>
  <c r="E168" i="8" s="1"/>
  <c r="AX182" i="7"/>
  <c r="BB182" i="7" s="1"/>
  <c r="AY182" i="7"/>
  <c r="F190" i="8" s="1"/>
  <c r="AX76" i="7"/>
  <c r="BB76" i="7" s="1"/>
  <c r="AY6" i="7"/>
  <c r="F6" i="8" s="1"/>
  <c r="E8" i="8"/>
  <c r="AX6" i="7"/>
  <c r="BB6" i="7" s="1"/>
  <c r="AR171" i="7"/>
  <c r="AW171" i="7" s="1"/>
  <c r="E178" i="8" s="1"/>
  <c r="AW58" i="7"/>
  <c r="E61" i="8" s="1"/>
  <c r="AY60" i="7"/>
  <c r="F63" i="8" s="1"/>
  <c r="AX60" i="7"/>
  <c r="BB60" i="7" s="1"/>
  <c r="AX13" i="7"/>
  <c r="BB13" i="7" s="1"/>
  <c r="AW17" i="7"/>
  <c r="E17" i="8" s="1"/>
  <c r="AY13" i="7"/>
  <c r="F13" i="8" s="1"/>
  <c r="AX26" i="7"/>
  <c r="BB26" i="7" s="1"/>
  <c r="AY26" i="7"/>
  <c r="F26" i="8" s="1"/>
  <c r="AY29" i="7"/>
  <c r="F29" i="8" s="1"/>
  <c r="E29" i="8"/>
  <c r="E248" i="8"/>
  <c r="AY237" i="7"/>
  <c r="F248" i="8" s="1"/>
  <c r="AS218" i="7"/>
  <c r="AT218" i="7" s="1"/>
  <c r="AX188" i="7"/>
  <c r="AY76" i="7"/>
  <c r="F81" i="8" s="1"/>
  <c r="AY46" i="7"/>
  <c r="F49" i="8" s="1"/>
  <c r="AW236" i="7"/>
  <c r="E247" i="8" s="1"/>
  <c r="AY220" i="7"/>
  <c r="F231" i="8" s="1"/>
  <c r="E231" i="8"/>
  <c r="AY188" i="7"/>
  <c r="F196" i="8" s="1"/>
  <c r="AW192" i="7"/>
  <c r="AX192" i="7" s="1"/>
  <c r="BB192" i="7" s="1"/>
  <c r="AX77" i="7"/>
  <c r="AY77" i="7"/>
  <c r="F82" i="8" s="1"/>
  <c r="AX46" i="7"/>
  <c r="BB46" i="7" s="1"/>
  <c r="AY111" i="7"/>
  <c r="F120" i="8" s="1"/>
  <c r="E120" i="8"/>
  <c r="AP171" i="7"/>
  <c r="AU171" i="7" s="1"/>
  <c r="AZ171" i="7" s="1"/>
  <c r="AP153" i="7"/>
  <c r="AU153" i="7" s="1"/>
  <c r="AZ153" i="7" s="1"/>
  <c r="AP159" i="7"/>
  <c r="AU159" i="7" s="1"/>
  <c r="AZ159" i="7" s="1"/>
  <c r="AP157" i="7"/>
  <c r="AU157" i="7" s="1"/>
  <c r="AZ157" i="7" s="1"/>
  <c r="AY235" i="7"/>
  <c r="F246" i="8" s="1"/>
  <c r="E246" i="8"/>
  <c r="AX235" i="7"/>
  <c r="BB235" i="7" s="1"/>
  <c r="AY234" i="7"/>
  <c r="F245" i="8" s="1"/>
  <c r="E245" i="8"/>
  <c r="AX234" i="7"/>
  <c r="BB234" i="7" s="1"/>
  <c r="AY233" i="7"/>
  <c r="F244" i="8" s="1"/>
  <c r="E244" i="8"/>
  <c r="AX233" i="7"/>
  <c r="BB233" i="7" s="1"/>
  <c r="AY232" i="7"/>
  <c r="F243" i="8" s="1"/>
  <c r="E243" i="8"/>
  <c r="AX232" i="7"/>
  <c r="BB232" i="7" s="1"/>
  <c r="AY231" i="7"/>
  <c r="F242" i="8" s="1"/>
  <c r="E242" i="8"/>
  <c r="AX231" i="7"/>
  <c r="BB231" i="7" s="1"/>
  <c r="AY229" i="7"/>
  <c r="F240" i="8" s="1"/>
  <c r="E240" i="8"/>
  <c r="AX229" i="7"/>
  <c r="BB229" i="7" s="1"/>
  <c r="AY228" i="7"/>
  <c r="F239" i="8" s="1"/>
  <c r="E239" i="8"/>
  <c r="AX228" i="7"/>
  <c r="BB228" i="7" s="1"/>
  <c r="AY227" i="7"/>
  <c r="F238" i="8" s="1"/>
  <c r="E238" i="8"/>
  <c r="AX227" i="7"/>
  <c r="BB227" i="7" s="1"/>
  <c r="AY224" i="7"/>
  <c r="F235" i="8" s="1"/>
  <c r="E235" i="8"/>
  <c r="AX224" i="7"/>
  <c r="BB224" i="7" s="1"/>
  <c r="AY223" i="7"/>
  <c r="F234" i="8" s="1"/>
  <c r="E234" i="8"/>
  <c r="AX223" i="7"/>
  <c r="BB223" i="7" s="1"/>
  <c r="AY222" i="7"/>
  <c r="F233" i="8" s="1"/>
  <c r="E233" i="8"/>
  <c r="AX222" i="7"/>
  <c r="BB222" i="7" s="1"/>
  <c r="AY221" i="7"/>
  <c r="F232" i="8" s="1"/>
  <c r="E232" i="8"/>
  <c r="AX221" i="7"/>
  <c r="BB221" i="7" s="1"/>
  <c r="AY219" i="7"/>
  <c r="F230" i="8" s="1"/>
  <c r="E230" i="8"/>
  <c r="AX219" i="7"/>
  <c r="BB219" i="7" s="1"/>
  <c r="AY218" i="7"/>
  <c r="F229" i="8" s="1"/>
  <c r="E229" i="8"/>
  <c r="AX218" i="7"/>
  <c r="BB218" i="7" s="1"/>
  <c r="AY217" i="7"/>
  <c r="F228" i="8" s="1"/>
  <c r="E228" i="8"/>
  <c r="AX217" i="7"/>
  <c r="BB217" i="7" s="1"/>
  <c r="AY215" i="7"/>
  <c r="F226" i="8" s="1"/>
  <c r="AX215" i="7"/>
  <c r="BB215" i="7" s="1"/>
  <c r="AY214" i="7"/>
  <c r="F225" i="8" s="1"/>
  <c r="E225" i="8"/>
  <c r="AX214" i="7"/>
  <c r="BB214" i="7" s="1"/>
  <c r="E222" i="8"/>
  <c r="AY211" i="7"/>
  <c r="F222" i="8" s="1"/>
  <c r="I222" i="8"/>
  <c r="AP170" i="7"/>
  <c r="AU170" i="7" s="1"/>
  <c r="AZ170" i="7" s="1"/>
  <c r="AM170" i="7"/>
  <c r="AR170" i="7" s="1"/>
  <c r="AW170" i="7" s="1"/>
  <c r="E177" i="8" s="1"/>
  <c r="AP169" i="7"/>
  <c r="AU169" i="7" s="1"/>
  <c r="AZ169" i="7" s="1"/>
  <c r="AM169" i="7"/>
  <c r="AR169" i="7" s="1"/>
  <c r="AW169" i="7" s="1"/>
  <c r="E176" i="8" s="1"/>
  <c r="AP168" i="7"/>
  <c r="AU168" i="7" s="1"/>
  <c r="AZ168" i="7" s="1"/>
  <c r="AM168" i="7"/>
  <c r="AR168" i="7" s="1"/>
  <c r="AW168" i="7" s="1"/>
  <c r="E175" i="8" s="1"/>
  <c r="AM167" i="7"/>
  <c r="AR167" i="7" s="1"/>
  <c r="AW167" i="7" s="1"/>
  <c r="E174" i="8" s="1"/>
  <c r="AP167" i="7"/>
  <c r="AU167" i="7" s="1"/>
  <c r="AZ167" i="7" s="1"/>
  <c r="AP166" i="7"/>
  <c r="AU166" i="7" s="1"/>
  <c r="AZ166" i="7" s="1"/>
  <c r="AM166" i="7"/>
  <c r="AR166" i="7" s="1"/>
  <c r="AW166" i="7" s="1"/>
  <c r="E173" i="8" s="1"/>
  <c r="AP165" i="7"/>
  <c r="AU165" i="7" s="1"/>
  <c r="AZ165" i="7" s="1"/>
  <c r="AM165" i="7"/>
  <c r="AR165" i="7" s="1"/>
  <c r="AW165" i="7" s="1"/>
  <c r="E172" i="8" s="1"/>
  <c r="AP164" i="7"/>
  <c r="AU164" i="7" s="1"/>
  <c r="AZ164" i="7" s="1"/>
  <c r="AM164" i="7"/>
  <c r="AR164" i="7" s="1"/>
  <c r="AW164" i="7" s="1"/>
  <c r="E171" i="8" s="1"/>
  <c r="AP163" i="7"/>
  <c r="AU163" i="7" s="1"/>
  <c r="AZ163" i="7" s="1"/>
  <c r="AM163" i="7"/>
  <c r="AR163" i="7" s="1"/>
  <c r="AW163" i="7" s="1"/>
  <c r="E170" i="8" s="1"/>
  <c r="AP162" i="7"/>
  <c r="AU162" i="7" s="1"/>
  <c r="AZ162" i="7" s="1"/>
  <c r="AM162" i="7"/>
  <c r="AR162" i="7" s="1"/>
  <c r="AW162" i="7" s="1"/>
  <c r="E169" i="8" s="1"/>
  <c r="AP161" i="7"/>
  <c r="AU161" i="7" s="1"/>
  <c r="AZ161" i="7" s="1"/>
  <c r="AP160" i="7"/>
  <c r="AU160" i="7" s="1"/>
  <c r="AZ160" i="7" s="1"/>
  <c r="AM160" i="7"/>
  <c r="AR160" i="7" s="1"/>
  <c r="AW160" i="7" s="1"/>
  <c r="E167" i="8" s="1"/>
  <c r="AP158" i="7"/>
  <c r="AU158" i="7" s="1"/>
  <c r="AZ158" i="7" s="1"/>
  <c r="AM158" i="7"/>
  <c r="AR158" i="7" s="1"/>
  <c r="AW158" i="7" s="1"/>
  <c r="E165" i="8" s="1"/>
  <c r="AP156" i="7"/>
  <c r="AU156" i="7" s="1"/>
  <c r="AZ156" i="7" s="1"/>
  <c r="AM156" i="7"/>
  <c r="AR156" i="7" s="1"/>
  <c r="AW156" i="7" s="1"/>
  <c r="E163" i="8" s="1"/>
  <c r="AP155" i="7"/>
  <c r="AU155" i="7" s="1"/>
  <c r="AZ155" i="7" s="1"/>
  <c r="AM155" i="7"/>
  <c r="AR155" i="7" s="1"/>
  <c r="AW155" i="7" s="1"/>
  <c r="E162" i="8" s="1"/>
  <c r="AM154" i="7"/>
  <c r="AR154" i="7" s="1"/>
  <c r="AW154" i="7" s="1"/>
  <c r="E161" i="8" s="1"/>
  <c r="AP154" i="7"/>
  <c r="AU154" i="7" s="1"/>
  <c r="AZ154" i="7" s="1"/>
  <c r="AM152" i="7"/>
  <c r="AR152" i="7" s="1"/>
  <c r="AW152" i="7" s="1"/>
  <c r="E159" i="8" s="1"/>
  <c r="AP152" i="7"/>
  <c r="AU152" i="7" s="1"/>
  <c r="AZ152" i="7" s="1"/>
  <c r="AM151" i="7"/>
  <c r="AR151" i="7" s="1"/>
  <c r="AW151" i="7" s="1"/>
  <c r="E158" i="8" s="1"/>
  <c r="AP151" i="7"/>
  <c r="AU151" i="7" s="1"/>
  <c r="AZ151" i="7" s="1"/>
  <c r="AM150" i="7"/>
  <c r="AR150" i="7" s="1"/>
  <c r="AW150" i="7" s="1"/>
  <c r="E157" i="8" s="1"/>
  <c r="AP150" i="7"/>
  <c r="AU150" i="7" s="1"/>
  <c r="AZ150" i="7" s="1"/>
  <c r="AP149" i="7"/>
  <c r="AU149" i="7" s="1"/>
  <c r="AZ149" i="7" s="1"/>
  <c r="AM149" i="7"/>
  <c r="AR149" i="7" s="1"/>
  <c r="AW149" i="7" s="1"/>
  <c r="E156" i="8" s="1"/>
  <c r="AP148" i="7"/>
  <c r="AU148" i="7" s="1"/>
  <c r="AZ148" i="7" s="1"/>
  <c r="AM148" i="7"/>
  <c r="AR148" i="7" s="1"/>
  <c r="AW148" i="7" s="1"/>
  <c r="E155" i="8" s="1"/>
  <c r="AP147" i="7"/>
  <c r="AU147" i="7" s="1"/>
  <c r="AZ147" i="7" s="1"/>
  <c r="AR147" i="7"/>
  <c r="AW147" i="7" s="1"/>
  <c r="E154" i="8" s="1"/>
  <c r="AP146" i="7"/>
  <c r="AU146" i="7" s="1"/>
  <c r="AZ146" i="7" s="1"/>
  <c r="AM146" i="7"/>
  <c r="AR146" i="7" s="1"/>
  <c r="AW146" i="7" s="1"/>
  <c r="E153" i="8" s="1"/>
  <c r="AM145" i="7"/>
  <c r="AR145" i="7" s="1"/>
  <c r="AW145" i="7" s="1"/>
  <c r="E152" i="8" s="1"/>
  <c r="AP145" i="7"/>
  <c r="AU145" i="7" s="1"/>
  <c r="AZ145" i="7" s="1"/>
  <c r="AP144" i="7"/>
  <c r="AU144" i="7" s="1"/>
  <c r="AZ144" i="7" s="1"/>
  <c r="AM144" i="7"/>
  <c r="AR144" i="7" s="1"/>
  <c r="AW144" i="7" s="1"/>
  <c r="E151" i="8" s="1"/>
  <c r="AN153" i="7"/>
  <c r="AO153" i="7" s="1"/>
  <c r="AS153" i="7"/>
  <c r="AT153" i="7" s="1"/>
  <c r="AY153" i="7"/>
  <c r="F160" i="8" s="1"/>
  <c r="AX153" i="7"/>
  <c r="BB153" i="7" s="1"/>
  <c r="AX159" i="7"/>
  <c r="BB159" i="7" s="1"/>
  <c r="AN159" i="7"/>
  <c r="AO159" i="7" s="1"/>
  <c r="AY159" i="7"/>
  <c r="F166" i="8" s="1"/>
  <c r="AS159" i="7"/>
  <c r="AT159" i="7" s="1"/>
  <c r="AN157" i="7"/>
  <c r="AO157" i="7" s="1"/>
  <c r="AS157" i="7"/>
  <c r="AT157" i="7" s="1"/>
  <c r="AY157" i="7"/>
  <c r="F164" i="8" s="1"/>
  <c r="AX157" i="7"/>
  <c r="BB157" i="7" s="1"/>
  <c r="AN171" i="7"/>
  <c r="AO171" i="7" s="1"/>
  <c r="AX98" i="7"/>
  <c r="E103" i="8"/>
  <c r="AX38" i="7"/>
  <c r="BB38" i="7" s="1"/>
  <c r="E41" i="8"/>
  <c r="AX56" i="7"/>
  <c r="BB56" i="7" s="1"/>
  <c r="E59" i="8"/>
  <c r="AX59" i="7"/>
  <c r="BB59" i="7" s="1"/>
  <c r="E62" i="8"/>
  <c r="AX55" i="7"/>
  <c r="BB55" i="7" s="1"/>
  <c r="E58" i="8"/>
  <c r="AW205" i="7"/>
  <c r="E213" i="8" s="1"/>
  <c r="AS205" i="7"/>
  <c r="AT205" i="7" s="1"/>
  <c r="AY203" i="7"/>
  <c r="F211" i="8" s="1"/>
  <c r="AX203" i="7"/>
  <c r="BB203" i="7" s="1"/>
  <c r="AX202" i="7"/>
  <c r="BB202" i="7" s="1"/>
  <c r="AY202" i="7"/>
  <c r="F210" i="8" s="1"/>
  <c r="AX201" i="7"/>
  <c r="BB201" i="7" s="1"/>
  <c r="AY201" i="7"/>
  <c r="F209" i="8" s="1"/>
  <c r="AX200" i="7"/>
  <c r="BB200" i="7" s="1"/>
  <c r="AY200" i="7"/>
  <c r="F208" i="8" s="1"/>
  <c r="AY199" i="7"/>
  <c r="F207" i="8" s="1"/>
  <c r="AX199" i="7"/>
  <c r="BB199" i="7" s="1"/>
  <c r="AX204" i="7"/>
  <c r="BB204" i="7" s="1"/>
  <c r="AY204" i="7"/>
  <c r="F212" i="8" s="1"/>
  <c r="AY198" i="7"/>
  <c r="F206" i="8" s="1"/>
  <c r="AX198" i="7"/>
  <c r="BB198" i="7" s="1"/>
  <c r="AX197" i="7"/>
  <c r="BB197" i="7" s="1"/>
  <c r="AY197" i="7"/>
  <c r="F205" i="8" s="1"/>
  <c r="AY195" i="7"/>
  <c r="F203" i="8" s="1"/>
  <c r="AX195" i="7"/>
  <c r="BB195" i="7" s="1"/>
  <c r="AX196" i="7"/>
  <c r="BB196" i="7" s="1"/>
  <c r="AY196" i="7"/>
  <c r="F204" i="8" s="1"/>
  <c r="AX186" i="7"/>
  <c r="BB186" i="7" s="1"/>
  <c r="AY186" i="7"/>
  <c r="F194" i="8" s="1"/>
  <c r="AX189" i="7"/>
  <c r="BB189" i="7" s="1"/>
  <c r="AY189" i="7"/>
  <c r="F197" i="8" s="1"/>
  <c r="AY190" i="7"/>
  <c r="F198" i="8" s="1"/>
  <c r="AX190" i="7"/>
  <c r="BB190" i="7" s="1"/>
  <c r="AY187" i="7"/>
  <c r="F195" i="8" s="1"/>
  <c r="AX187" i="7"/>
  <c r="BB187" i="7" s="1"/>
  <c r="AY181" i="7"/>
  <c r="F189" i="8" s="1"/>
  <c r="AX181" i="7"/>
  <c r="BB181" i="7" s="1"/>
  <c r="AY183" i="7"/>
  <c r="F191" i="8" s="1"/>
  <c r="AX183" i="7"/>
  <c r="BB183" i="7" s="1"/>
  <c r="AX29" i="7"/>
  <c r="BB29" i="7" s="1"/>
  <c r="AX31" i="7"/>
  <c r="BB31" i="7" s="1"/>
  <c r="AY31" i="7"/>
  <c r="F31" i="8" s="1"/>
  <c r="AY30" i="7"/>
  <c r="F30" i="8" s="1"/>
  <c r="AX30" i="7"/>
  <c r="BB30" i="7" s="1"/>
  <c r="AY23" i="7"/>
  <c r="F23" i="8" s="1"/>
  <c r="AX23" i="7"/>
  <c r="BB23" i="7" s="1"/>
  <c r="AX27" i="7"/>
  <c r="BB27" i="7" s="1"/>
  <c r="AY27" i="7"/>
  <c r="F27" i="8" s="1"/>
  <c r="AY25" i="7"/>
  <c r="F25" i="8" s="1"/>
  <c r="AX25" i="7"/>
  <c r="BB25" i="7" s="1"/>
  <c r="AX22" i="7"/>
  <c r="BB22" i="7" s="1"/>
  <c r="AY22" i="7"/>
  <c r="F22" i="8" s="1"/>
  <c r="AY21" i="7"/>
  <c r="F21" i="8" s="1"/>
  <c r="AX21" i="7"/>
  <c r="BB21" i="7" s="1"/>
  <c r="AX20" i="7"/>
  <c r="BB20" i="7" s="1"/>
  <c r="AY20" i="7"/>
  <c r="F20" i="8" s="1"/>
  <c r="AX19" i="7"/>
  <c r="BB19" i="7" s="1"/>
  <c r="AY19" i="7"/>
  <c r="F19" i="8" s="1"/>
  <c r="AX111" i="7"/>
  <c r="BB111" i="7" s="1"/>
  <c r="AY133" i="7"/>
  <c r="F142" i="8" s="1"/>
  <c r="AS119" i="7"/>
  <c r="AT119" i="7" s="1"/>
  <c r="AW119" i="7"/>
  <c r="E128" i="8" s="1"/>
  <c r="AX132" i="7"/>
  <c r="BB132" i="7" s="1"/>
  <c r="AY132" i="7"/>
  <c r="F141" i="8" s="1"/>
  <c r="AX128" i="7"/>
  <c r="BB128" i="7" s="1"/>
  <c r="AY128" i="7"/>
  <c r="F137" i="8" s="1"/>
  <c r="AX125" i="7"/>
  <c r="BB125" i="7" s="1"/>
  <c r="AY125" i="7"/>
  <c r="F134" i="8" s="1"/>
  <c r="AY130" i="7"/>
  <c r="F139" i="8" s="1"/>
  <c r="AX130" i="7"/>
  <c r="BB130" i="7" s="1"/>
  <c r="AY127" i="7"/>
  <c r="F136" i="8" s="1"/>
  <c r="AX127" i="7"/>
  <c r="BB127" i="7" s="1"/>
  <c r="AY131" i="7"/>
  <c r="F140" i="8" s="1"/>
  <c r="AX131" i="7"/>
  <c r="BB131" i="7" s="1"/>
  <c r="AX129" i="7"/>
  <c r="BB129" i="7" s="1"/>
  <c r="AY129" i="7"/>
  <c r="F138" i="8" s="1"/>
  <c r="AX126" i="7"/>
  <c r="BB126" i="7" s="1"/>
  <c r="AY126" i="7"/>
  <c r="F135" i="8" s="1"/>
  <c r="AS113" i="7"/>
  <c r="AT113" i="7" s="1"/>
  <c r="AW113" i="7"/>
  <c r="E122" i="8" s="1"/>
  <c r="AX114" i="7"/>
  <c r="BB114" i="7" s="1"/>
  <c r="AY114" i="7"/>
  <c r="F123" i="8" s="1"/>
  <c r="AX112" i="7"/>
  <c r="BB112" i="7" s="1"/>
  <c r="AY112" i="7"/>
  <c r="F121" i="8" s="1"/>
  <c r="AY115" i="7"/>
  <c r="F124" i="8" s="1"/>
  <c r="AX115" i="7"/>
  <c r="BB115" i="7" s="1"/>
  <c r="AY118" i="7"/>
  <c r="F127" i="8" s="1"/>
  <c r="AX118" i="7"/>
  <c r="BB118" i="7" s="1"/>
  <c r="AW117" i="7"/>
  <c r="E126" i="8" s="1"/>
  <c r="AS117" i="7"/>
  <c r="AT117" i="7" s="1"/>
  <c r="AY123" i="7"/>
  <c r="F132" i="8" s="1"/>
  <c r="AX123" i="7"/>
  <c r="BB123" i="7" s="1"/>
  <c r="AX124" i="7"/>
  <c r="BB124" i="7" s="1"/>
  <c r="AY124" i="7"/>
  <c r="F133" i="8" s="1"/>
  <c r="AX122" i="7"/>
  <c r="BB122" i="7" s="1"/>
  <c r="AY122" i="7"/>
  <c r="F131" i="8" s="1"/>
  <c r="AX120" i="7"/>
  <c r="BB120" i="7" s="1"/>
  <c r="AY120" i="7"/>
  <c r="F129" i="8" s="1"/>
  <c r="AX121" i="7"/>
  <c r="BB121" i="7" s="1"/>
  <c r="AY121" i="7"/>
  <c r="F130" i="8" s="1"/>
  <c r="AX108" i="7"/>
  <c r="BB108" i="7" s="1"/>
  <c r="AY108" i="7"/>
  <c r="F117" i="8" s="1"/>
  <c r="AX99" i="7"/>
  <c r="AY99" i="7"/>
  <c r="F104" i="8" s="1"/>
  <c r="AY98" i="7"/>
  <c r="F103" i="8" s="1"/>
  <c r="AX94" i="7"/>
  <c r="AY94" i="7"/>
  <c r="F99" i="8" s="1"/>
  <c r="AY96" i="7"/>
  <c r="F101" i="8" s="1"/>
  <c r="AX96" i="7"/>
  <c r="AY92" i="7"/>
  <c r="F97" i="8" s="1"/>
  <c r="AX92" i="7"/>
  <c r="AX95" i="7"/>
  <c r="AY95" i="7"/>
  <c r="F100" i="8" s="1"/>
  <c r="AY97" i="7"/>
  <c r="F102" i="8" s="1"/>
  <c r="AX97" i="7"/>
  <c r="AY93" i="7"/>
  <c r="F98" i="8" s="1"/>
  <c r="AX93" i="7"/>
  <c r="AW82" i="7"/>
  <c r="AX83" i="7"/>
  <c r="AY83" i="7"/>
  <c r="F88" i="8" s="1"/>
  <c r="AY81" i="7"/>
  <c r="F86" i="8" s="1"/>
  <c r="AX81" i="7"/>
  <c r="AY80" i="7"/>
  <c r="F85" i="8" s="1"/>
  <c r="AX80" i="7"/>
  <c r="AY84" i="7"/>
  <c r="F89" i="8" s="1"/>
  <c r="AX84" i="7"/>
  <c r="AY78" i="7"/>
  <c r="F83" i="8" s="1"/>
  <c r="AX78" i="7"/>
  <c r="AY79" i="7"/>
  <c r="F84" i="8" s="1"/>
  <c r="AX79" i="7"/>
  <c r="AX90" i="7"/>
  <c r="BB90" i="7" s="1"/>
  <c r="AY90" i="7"/>
  <c r="F95" i="8" s="1"/>
  <c r="AX89" i="7"/>
  <c r="BB89" i="7" s="1"/>
  <c r="AY89" i="7"/>
  <c r="F94" i="8" s="1"/>
  <c r="AY88" i="7"/>
  <c r="F93" i="8" s="1"/>
  <c r="AX88" i="7"/>
  <c r="BB88" i="7" s="1"/>
  <c r="AX87" i="7"/>
  <c r="AY87" i="7"/>
  <c r="F92" i="8" s="1"/>
  <c r="AY86" i="7"/>
  <c r="F91" i="8" s="1"/>
  <c r="AX86" i="7"/>
  <c r="AX74" i="7"/>
  <c r="BB74" i="7" s="1"/>
  <c r="AY74" i="7"/>
  <c r="F79" i="8" s="1"/>
  <c r="AX72" i="7"/>
  <c r="AY72" i="7"/>
  <c r="F77" i="8" s="1"/>
  <c r="AY59" i="7"/>
  <c r="F62" i="8" s="1"/>
  <c r="AY56" i="7"/>
  <c r="F59" i="8" s="1"/>
  <c r="AX7" i="7"/>
  <c r="BB7" i="7" s="1"/>
  <c r="AY7" i="7"/>
  <c r="F7" i="8" s="1"/>
  <c r="AY9" i="7"/>
  <c r="F9" i="8" s="1"/>
  <c r="AX9" i="7"/>
  <c r="BB9" i="7" s="1"/>
  <c r="AX14" i="7"/>
  <c r="BB14" i="7" s="1"/>
  <c r="AY14" i="7"/>
  <c r="F14" i="8" s="1"/>
  <c r="AX10" i="7"/>
  <c r="BB10" i="7" s="1"/>
  <c r="AY10" i="7"/>
  <c r="F10" i="8" s="1"/>
  <c r="AX12" i="7"/>
  <c r="BB12" i="7" s="1"/>
  <c r="AY12" i="7"/>
  <c r="F12" i="8" s="1"/>
  <c r="AY8" i="7"/>
  <c r="AX8" i="7"/>
  <c r="BB8" i="7" s="1"/>
  <c r="AY16" i="7"/>
  <c r="F16" i="8" s="1"/>
  <c r="AX16" i="7"/>
  <c r="BB16" i="7" s="1"/>
  <c r="AX11" i="7"/>
  <c r="BB11" i="7" s="1"/>
  <c r="AY11" i="7"/>
  <c r="F11" i="8" s="1"/>
  <c r="AX40" i="7"/>
  <c r="BB40" i="7" s="1"/>
  <c r="AY40" i="7"/>
  <c r="F43" i="8" s="1"/>
  <c r="AX48" i="7"/>
  <c r="BB48" i="7" s="1"/>
  <c r="AY48" i="7"/>
  <c r="F51" i="8" s="1"/>
  <c r="AX43" i="7"/>
  <c r="BB43" i="7" s="1"/>
  <c r="AY43" i="7"/>
  <c r="F46" i="8" s="1"/>
  <c r="AY41" i="7"/>
  <c r="F44" i="8" s="1"/>
  <c r="AY51" i="7"/>
  <c r="F54" i="8" s="1"/>
  <c r="AX51" i="7"/>
  <c r="BB51" i="7" s="1"/>
  <c r="AX50" i="7"/>
  <c r="BB50" i="7" s="1"/>
  <c r="AY50" i="7"/>
  <c r="F53" i="8" s="1"/>
  <c r="AY44" i="7"/>
  <c r="F47" i="8" s="1"/>
  <c r="AX44" i="7"/>
  <c r="BB44" i="7" s="1"/>
  <c r="AY39" i="7"/>
  <c r="F42" i="8" s="1"/>
  <c r="AY52" i="7"/>
  <c r="F55" i="8" s="1"/>
  <c r="AX52" i="7"/>
  <c r="BB52" i="7" s="1"/>
  <c r="AY37" i="7"/>
  <c r="F40" i="8" s="1"/>
  <c r="AX47" i="7"/>
  <c r="BB47" i="7" s="1"/>
  <c r="AY47" i="7"/>
  <c r="F50" i="8" s="1"/>
  <c r="AY45" i="7"/>
  <c r="F48" i="8" s="1"/>
  <c r="AX45" i="7"/>
  <c r="BB45" i="7" s="1"/>
  <c r="AY42" i="7"/>
  <c r="F45" i="8" s="1"/>
  <c r="AX42" i="7"/>
  <c r="BB42" i="7" s="1"/>
  <c r="AX18" i="7"/>
  <c r="BB18" i="7" s="1"/>
  <c r="AY18" i="7"/>
  <c r="F18" i="8" s="1"/>
  <c r="AY5" i="7"/>
  <c r="F5" i="8" s="1"/>
  <c r="AX5" i="7"/>
  <c r="BB5" i="7" s="1"/>
  <c r="AT225" i="7"/>
  <c r="AT234" i="7"/>
  <c r="AT211" i="7"/>
  <c r="AT215" i="7"/>
  <c r="AT228" i="7"/>
  <c r="AT219" i="7"/>
  <c r="AT229" i="7"/>
  <c r="AT232" i="7"/>
  <c r="AT214" i="7"/>
  <c r="AT223" i="7"/>
  <c r="AT235" i="7"/>
  <c r="AT227" i="7"/>
  <c r="AT217" i="7"/>
  <c r="AT231" i="7"/>
  <c r="AT233" i="7"/>
  <c r="AT224" i="7"/>
  <c r="AT222" i="7"/>
  <c r="AT236" i="7"/>
  <c r="Y170" i="7"/>
  <c r="Y166" i="7"/>
  <c r="Y162" i="7"/>
  <c r="Y146" i="7"/>
  <c r="Y156" i="7"/>
  <c r="Y164" i="7"/>
  <c r="Y152" i="7"/>
  <c r="Y154" i="7"/>
  <c r="Y168" i="7"/>
  <c r="Y150" i="7"/>
  <c r="Y148" i="7"/>
  <c r="Y158" i="7"/>
  <c r="Y160" i="7"/>
  <c r="Y169" i="7"/>
  <c r="Y153" i="7"/>
  <c r="Y167" i="7"/>
  <c r="Y157" i="7"/>
  <c r="Y149" i="7"/>
  <c r="Y171" i="7"/>
  <c r="Y163" i="7"/>
  <c r="Y155" i="7"/>
  <c r="Y147" i="7"/>
  <c r="Y161" i="7"/>
  <c r="Y145" i="7"/>
  <c r="Y159" i="7"/>
  <c r="Y151" i="7"/>
  <c r="Y165" i="7"/>
  <c r="BC11" i="7" l="1"/>
  <c r="H11" i="8" s="1"/>
  <c r="BC31" i="7"/>
  <c r="H31" i="8" s="1"/>
  <c r="BC72" i="7"/>
  <c r="BC51" i="7"/>
  <c r="H54" i="8" s="1"/>
  <c r="BC40" i="7"/>
  <c r="H43" i="8" s="1"/>
  <c r="BC12" i="7"/>
  <c r="H12" i="8" s="1"/>
  <c r="BC7" i="7"/>
  <c r="BC112" i="7"/>
  <c r="H121" i="8" s="1"/>
  <c r="BC111" i="7"/>
  <c r="H120" i="8" s="1"/>
  <c r="BC22" i="7"/>
  <c r="H22" i="8" s="1"/>
  <c r="BC26" i="7"/>
  <c r="BC6" i="7"/>
  <c r="H6" i="8" s="1"/>
  <c r="H90" i="8"/>
  <c r="H28" i="8"/>
  <c r="H241" i="8"/>
  <c r="BC18" i="7"/>
  <c r="BC52" i="7"/>
  <c r="BC25" i="7"/>
  <c r="H25" i="8" s="1"/>
  <c r="BC59" i="7"/>
  <c r="H118" i="8"/>
  <c r="H193" i="8"/>
  <c r="H236" i="8"/>
  <c r="H231" i="8"/>
  <c r="BC56" i="7"/>
  <c r="BC13" i="7"/>
  <c r="H13" i="8" s="1"/>
  <c r="H223" i="8"/>
  <c r="H115" i="8"/>
  <c r="BC44" i="7"/>
  <c r="H47" i="8" s="1"/>
  <c r="BC43" i="7"/>
  <c r="H46" i="8" s="1"/>
  <c r="BC27" i="7"/>
  <c r="H27" i="8" s="1"/>
  <c r="H237" i="8"/>
  <c r="BC9" i="7"/>
  <c r="H9" i="8" s="1"/>
  <c r="BC21" i="7"/>
  <c r="H21" i="8" s="1"/>
  <c r="BC23" i="7"/>
  <c r="H23" i="8" s="1"/>
  <c r="BC38" i="7"/>
  <c r="H41" i="8" s="1"/>
  <c r="H125" i="8"/>
  <c r="H199" i="8"/>
  <c r="H188" i="8"/>
  <c r="H248" i="8"/>
  <c r="BC42" i="7"/>
  <c r="BC19" i="7"/>
  <c r="H19" i="8" s="1"/>
  <c r="BC16" i="7"/>
  <c r="H16" i="8" s="1"/>
  <c r="BC29" i="7"/>
  <c r="H29" i="8" s="1"/>
  <c r="H192" i="8"/>
  <c r="BC45" i="7"/>
  <c r="H48" i="8" s="1"/>
  <c r="BC14" i="7"/>
  <c r="H14" i="8" s="1"/>
  <c r="BC20" i="7"/>
  <c r="H20" i="8" s="1"/>
  <c r="BC60" i="7"/>
  <c r="BC8" i="7"/>
  <c r="H8" i="8" s="1"/>
  <c r="BC5" i="7"/>
  <c r="H5" i="8" s="1"/>
  <c r="BC48" i="7"/>
  <c r="H51" i="8" s="1"/>
  <c r="BC74" i="7"/>
  <c r="BC108" i="7"/>
  <c r="H117" i="8" s="1"/>
  <c r="H65" i="8"/>
  <c r="H224" i="8"/>
  <c r="BC10" i="7"/>
  <c r="H96" i="8"/>
  <c r="H116" i="8"/>
  <c r="BC47" i="7"/>
  <c r="H50" i="8" s="1"/>
  <c r="BC50" i="7"/>
  <c r="BC30" i="7"/>
  <c r="BC55" i="7"/>
  <c r="BC46" i="7"/>
  <c r="H49" i="8" s="1"/>
  <c r="H202" i="8"/>
  <c r="H187" i="8"/>
  <c r="H249" i="8"/>
  <c r="BB61" i="7"/>
  <c r="BC217" i="7"/>
  <c r="I228" i="8"/>
  <c r="BC231" i="7"/>
  <c r="I242" i="8"/>
  <c r="BC215" i="7"/>
  <c r="I226" i="8"/>
  <c r="BC219" i="7"/>
  <c r="I230" i="8"/>
  <c r="BC223" i="7"/>
  <c r="H234" i="8" s="1"/>
  <c r="I234" i="8"/>
  <c r="BC227" i="7"/>
  <c r="I238" i="8"/>
  <c r="BC233" i="7"/>
  <c r="I244" i="8"/>
  <c r="BC224" i="7"/>
  <c r="I235" i="8"/>
  <c r="BC214" i="7"/>
  <c r="I225" i="8"/>
  <c r="BC218" i="7"/>
  <c r="I229" i="8"/>
  <c r="BC234" i="7"/>
  <c r="I245" i="8"/>
  <c r="BC222" i="7"/>
  <c r="I233" i="8"/>
  <c r="BC232" i="7"/>
  <c r="I243" i="8"/>
  <c r="BC216" i="7"/>
  <c r="I227" i="8"/>
  <c r="BC221" i="7"/>
  <c r="I232" i="8"/>
  <c r="BC228" i="7"/>
  <c r="I239" i="8"/>
  <c r="BC229" i="7"/>
  <c r="I240" i="8"/>
  <c r="BC235" i="7"/>
  <c r="I246" i="8"/>
  <c r="BC186" i="7"/>
  <c r="I194" i="8"/>
  <c r="BC196" i="7"/>
  <c r="I204" i="8"/>
  <c r="BC202" i="7"/>
  <c r="I210" i="8"/>
  <c r="BC182" i="7"/>
  <c r="I190" i="8"/>
  <c r="BC190" i="7"/>
  <c r="I198" i="8"/>
  <c r="BC195" i="7"/>
  <c r="I203" i="8"/>
  <c r="BC199" i="7"/>
  <c r="I207" i="8"/>
  <c r="BC203" i="7"/>
  <c r="I211" i="8"/>
  <c r="BC187" i="7"/>
  <c r="I195" i="8"/>
  <c r="BC204" i="7"/>
  <c r="I212" i="8"/>
  <c r="BC193" i="7"/>
  <c r="I201" i="8"/>
  <c r="BC183" i="7"/>
  <c r="I191" i="8"/>
  <c r="BC197" i="7"/>
  <c r="I205" i="8"/>
  <c r="BC200" i="7"/>
  <c r="I208" i="8"/>
  <c r="BC192" i="7"/>
  <c r="I200" i="8"/>
  <c r="BB188" i="7"/>
  <c r="BC201" i="7"/>
  <c r="I209" i="8"/>
  <c r="BC189" i="7"/>
  <c r="I197" i="8"/>
  <c r="BC181" i="7"/>
  <c r="I189" i="8"/>
  <c r="BC198" i="7"/>
  <c r="I206" i="8"/>
  <c r="BC115" i="7"/>
  <c r="I124" i="8"/>
  <c r="BC118" i="7"/>
  <c r="I127" i="8"/>
  <c r="BC127" i="7"/>
  <c r="I136" i="8"/>
  <c r="BC122" i="7"/>
  <c r="I131" i="8"/>
  <c r="BC132" i="7"/>
  <c r="I141" i="8"/>
  <c r="BC130" i="7"/>
  <c r="I139" i="8"/>
  <c r="I117" i="8"/>
  <c r="BC123" i="7"/>
  <c r="I132" i="8"/>
  <c r="BC125" i="7"/>
  <c r="I134" i="8"/>
  <c r="I120" i="8"/>
  <c r="BC126" i="7"/>
  <c r="I135" i="8"/>
  <c r="I121" i="8"/>
  <c r="BC131" i="7"/>
  <c r="I140" i="8"/>
  <c r="BC124" i="7"/>
  <c r="I133" i="8"/>
  <c r="BC121" i="7"/>
  <c r="I130" i="8"/>
  <c r="BC129" i="7"/>
  <c r="I138" i="8"/>
  <c r="BC120" i="7"/>
  <c r="I129" i="8"/>
  <c r="BC114" i="7"/>
  <c r="I123" i="8"/>
  <c r="BC128" i="7"/>
  <c r="I137" i="8"/>
  <c r="I48" i="8"/>
  <c r="I51" i="8"/>
  <c r="I50" i="8"/>
  <c r="I45" i="8"/>
  <c r="I49" i="8"/>
  <c r="I59" i="8"/>
  <c r="I41" i="8"/>
  <c r="I58" i="8"/>
  <c r="I47" i="8"/>
  <c r="I54" i="8"/>
  <c r="I43" i="8"/>
  <c r="I63" i="8"/>
  <c r="I46" i="8"/>
  <c r="I53" i="8"/>
  <c r="I55" i="8"/>
  <c r="I62" i="8"/>
  <c r="I25" i="8"/>
  <c r="I5" i="8"/>
  <c r="I30" i="8"/>
  <c r="I13" i="8"/>
  <c r="I12" i="8"/>
  <c r="I11" i="8"/>
  <c r="I31" i="8"/>
  <c r="I16" i="8"/>
  <c r="I29" i="8"/>
  <c r="I19" i="8"/>
  <c r="I14" i="8"/>
  <c r="I20" i="8"/>
  <c r="I27" i="8"/>
  <c r="I26" i="8"/>
  <c r="I6" i="8"/>
  <c r="I7" i="8"/>
  <c r="I22" i="8"/>
  <c r="I18" i="8"/>
  <c r="I10" i="8"/>
  <c r="I8" i="8"/>
  <c r="I9" i="8"/>
  <c r="I21" i="8"/>
  <c r="I23" i="8"/>
  <c r="BC159" i="7"/>
  <c r="I166" i="8"/>
  <c r="BC157" i="7"/>
  <c r="I164" i="8"/>
  <c r="BC153" i="7"/>
  <c r="I160" i="8"/>
  <c r="BC90" i="7"/>
  <c r="I95" i="8"/>
  <c r="BC73" i="7"/>
  <c r="I78" i="8"/>
  <c r="BC88" i="7"/>
  <c r="I93" i="8"/>
  <c r="BC75" i="7"/>
  <c r="I80" i="8"/>
  <c r="I79" i="8"/>
  <c r="BC89" i="7"/>
  <c r="I94" i="8"/>
  <c r="BC76" i="7"/>
  <c r="I81" i="8"/>
  <c r="BB77" i="7"/>
  <c r="BB86" i="7"/>
  <c r="BB97" i="7"/>
  <c r="BB93" i="7"/>
  <c r="BB79" i="7"/>
  <c r="BB81" i="7"/>
  <c r="BB94" i="7"/>
  <c r="BB98" i="7"/>
  <c r="BB84" i="7"/>
  <c r="BB80" i="7"/>
  <c r="BB87" i="7"/>
  <c r="BB78" i="7"/>
  <c r="BB96" i="7"/>
  <c r="BB95" i="7"/>
  <c r="BB83" i="7"/>
  <c r="BB92" i="7"/>
  <c r="BB99" i="7"/>
  <c r="AX49" i="7"/>
  <c r="BB49" i="7" s="1"/>
  <c r="AY49" i="7"/>
  <c r="F52" i="8" s="1"/>
  <c r="AY17" i="7"/>
  <c r="F17" i="8" s="1"/>
  <c r="AY58" i="7"/>
  <c r="F61" i="8" s="1"/>
  <c r="AX58" i="7"/>
  <c r="BB58" i="7" s="1"/>
  <c r="AS171" i="7"/>
  <c r="AT171" i="7" s="1"/>
  <c r="F8" i="8"/>
  <c r="AX17" i="7"/>
  <c r="BB17" i="7" s="1"/>
  <c r="AY171" i="7"/>
  <c r="F178" i="8" s="1"/>
  <c r="AX171" i="7"/>
  <c r="AX164" i="7"/>
  <c r="AN164" i="7"/>
  <c r="AO164" i="7" s="1"/>
  <c r="AX162" i="7"/>
  <c r="BB162" i="7" s="1"/>
  <c r="AS155" i="7"/>
  <c r="AT155" i="7" s="1"/>
  <c r="AX166" i="7"/>
  <c r="AX158" i="7"/>
  <c r="AY148" i="7"/>
  <c r="F155" i="8" s="1"/>
  <c r="AY170" i="7"/>
  <c r="F177" i="8" s="1"/>
  <c r="AX170" i="7"/>
  <c r="AS163" i="7"/>
  <c r="AT163" i="7" s="1"/>
  <c r="AS158" i="7"/>
  <c r="AT158" i="7" s="1"/>
  <c r="AY165" i="7"/>
  <c r="F172" i="8" s="1"/>
  <c r="AN146" i="7"/>
  <c r="AO146" i="7" s="1"/>
  <c r="AY236" i="7"/>
  <c r="F247" i="8" s="1"/>
  <c r="AX149" i="7"/>
  <c r="AX236" i="7"/>
  <c r="BB236" i="7" s="1"/>
  <c r="E200" i="8"/>
  <c r="AY192" i="7"/>
  <c r="F200" i="8" s="1"/>
  <c r="AY144" i="7"/>
  <c r="F151" i="8" s="1"/>
  <c r="AY166" i="7"/>
  <c r="F173" i="8" s="1"/>
  <c r="AX148" i="7"/>
  <c r="AS162" i="7"/>
  <c r="AT162" i="7" s="1"/>
  <c r="AX165" i="7"/>
  <c r="AS168" i="7"/>
  <c r="AT168" i="7" s="1"/>
  <c r="AX160" i="7"/>
  <c r="BB160" i="7" s="1"/>
  <c r="AX168" i="7"/>
  <c r="AN156" i="7"/>
  <c r="AO156" i="7" s="1"/>
  <c r="AS156" i="7"/>
  <c r="AT156" i="7" s="1"/>
  <c r="AY160" i="7"/>
  <c r="F167" i="8" s="1"/>
  <c r="AN162" i="7"/>
  <c r="AO162" i="7" s="1"/>
  <c r="AY149" i="7"/>
  <c r="F156" i="8" s="1"/>
  <c r="AX156" i="7"/>
  <c r="AS164" i="7"/>
  <c r="AT164" i="7" s="1"/>
  <c r="AS166" i="7"/>
  <c r="AT166" i="7" s="1"/>
  <c r="AY168" i="7"/>
  <c r="F175" i="8" s="1"/>
  <c r="AS170" i="7"/>
  <c r="AT170" i="7" s="1"/>
  <c r="AS160" i="7"/>
  <c r="AT160" i="7" s="1"/>
  <c r="AY162" i="7"/>
  <c r="F169" i="8" s="1"/>
  <c r="AN149" i="7"/>
  <c r="AO149" i="7" s="1"/>
  <c r="AY156" i="7"/>
  <c r="F163" i="8" s="1"/>
  <c r="AY164" i="7"/>
  <c r="F171" i="8" s="1"/>
  <c r="AN166" i="7"/>
  <c r="AO166" i="7" s="1"/>
  <c r="AN168" i="7"/>
  <c r="AO168" i="7" s="1"/>
  <c r="AN170" i="7"/>
  <c r="AO170" i="7" s="1"/>
  <c r="AS167" i="7"/>
  <c r="AT167" i="7" s="1"/>
  <c r="AX161" i="7"/>
  <c r="BB161" i="7" s="1"/>
  <c r="AY167" i="7"/>
  <c r="F174" i="8" s="1"/>
  <c r="AN161" i="7"/>
  <c r="AO161" i="7" s="1"/>
  <c r="AS146" i="7"/>
  <c r="AT146" i="7" s="1"/>
  <c r="AX154" i="7"/>
  <c r="AN150" i="7"/>
  <c r="AO150" i="7" s="1"/>
  <c r="AX150" i="7"/>
  <c r="AX147" i="7"/>
  <c r="BB147" i="7" s="1"/>
  <c r="AY147" i="7"/>
  <c r="F154" i="8" s="1"/>
  <c r="AS147" i="7"/>
  <c r="AT147" i="7" s="1"/>
  <c r="AX152" i="7"/>
  <c r="AS150" i="7"/>
  <c r="AT150" i="7" s="1"/>
  <c r="AX167" i="7"/>
  <c r="AS161" i="7"/>
  <c r="AT161" i="7" s="1"/>
  <c r="AY150" i="7"/>
  <c r="F157" i="8" s="1"/>
  <c r="AX151" i="7"/>
  <c r="AN167" i="7"/>
  <c r="AO167" i="7" s="1"/>
  <c r="AY161" i="7"/>
  <c r="F168" i="8" s="1"/>
  <c r="AS145" i="7"/>
  <c r="AT145" i="7" s="1"/>
  <c r="H40" i="8"/>
  <c r="H222" i="8"/>
  <c r="AN145" i="7"/>
  <c r="AO145" i="7" s="1"/>
  <c r="AN144" i="7"/>
  <c r="AO144" i="7" s="1"/>
  <c r="AN158" i="7"/>
  <c r="AO158" i="7" s="1"/>
  <c r="AX146" i="7"/>
  <c r="AX155" i="7"/>
  <c r="AN163" i="7"/>
  <c r="AO163" i="7" s="1"/>
  <c r="AS165" i="7"/>
  <c r="AT165" i="7" s="1"/>
  <c r="AN151" i="7"/>
  <c r="AO151" i="7" s="1"/>
  <c r="AN148" i="7"/>
  <c r="AO148" i="7" s="1"/>
  <c r="AY145" i="7"/>
  <c r="F152" i="8" s="1"/>
  <c r="AS151" i="7"/>
  <c r="AT151" i="7" s="1"/>
  <c r="AN154" i="7"/>
  <c r="AO154" i="7" s="1"/>
  <c r="AY158" i="7"/>
  <c r="F165" i="8" s="1"/>
  <c r="AY146" i="7"/>
  <c r="F153" i="8" s="1"/>
  <c r="AY155" i="7"/>
  <c r="F162" i="8" s="1"/>
  <c r="AX163" i="7"/>
  <c r="AN165" i="7"/>
  <c r="AO165" i="7" s="1"/>
  <c r="AY151" i="7"/>
  <c r="F158" i="8" s="1"/>
  <c r="AY154" i="7"/>
  <c r="F161" i="8" s="1"/>
  <c r="AX145" i="7"/>
  <c r="AX144" i="7"/>
  <c r="BB144" i="7" s="1"/>
  <c r="AS144" i="7"/>
  <c r="AT144" i="7" s="1"/>
  <c r="AS169" i="7"/>
  <c r="AT169" i="7" s="1"/>
  <c r="AN169" i="7"/>
  <c r="AO169" i="7" s="1"/>
  <c r="AX169" i="7"/>
  <c r="AY169" i="7"/>
  <c r="F176" i="8" s="1"/>
  <c r="AY163" i="7"/>
  <c r="F170" i="8" s="1"/>
  <c r="AN160" i="7"/>
  <c r="AO160" i="7" s="1"/>
  <c r="AN155" i="7"/>
  <c r="AO155" i="7" s="1"/>
  <c r="AS154" i="7"/>
  <c r="AT154" i="7" s="1"/>
  <c r="AS152" i="7"/>
  <c r="AT152" i="7" s="1"/>
  <c r="AY152" i="7"/>
  <c r="F159" i="8" s="1"/>
  <c r="AN152" i="7"/>
  <c r="AO152" i="7" s="1"/>
  <c r="AS149" i="7"/>
  <c r="AT149" i="7" s="1"/>
  <c r="AS148" i="7"/>
  <c r="AT148" i="7" s="1"/>
  <c r="AN147" i="7"/>
  <c r="AO147" i="7" s="1"/>
  <c r="BI157" i="7"/>
  <c r="BG157" i="7"/>
  <c r="BI153" i="7"/>
  <c r="BG153" i="7"/>
  <c r="BI159" i="7"/>
  <c r="BG159" i="7"/>
  <c r="AX82" i="7"/>
  <c r="E87" i="8"/>
  <c r="AY82" i="7"/>
  <c r="F87" i="8" s="1"/>
  <c r="AY205" i="7"/>
  <c r="F213" i="8" s="1"/>
  <c r="AX205" i="7"/>
  <c r="BB205" i="7" s="1"/>
  <c r="AY119" i="7"/>
  <c r="F128" i="8" s="1"/>
  <c r="AX119" i="7"/>
  <c r="BB119" i="7" s="1"/>
  <c r="AX117" i="7"/>
  <c r="BB117" i="7" s="1"/>
  <c r="AY117" i="7"/>
  <c r="F126" i="8" s="1"/>
  <c r="AX113" i="7"/>
  <c r="BB113" i="7" s="1"/>
  <c r="AY113" i="7"/>
  <c r="F122" i="8" s="1"/>
  <c r="H81" i="8" l="1"/>
  <c r="H191" i="8"/>
  <c r="BC49" i="7"/>
  <c r="H123" i="8"/>
  <c r="H133" i="8"/>
  <c r="H139" i="8"/>
  <c r="H127" i="8"/>
  <c r="H197" i="8"/>
  <c r="BC17" i="7"/>
  <c r="H17" i="8" s="1"/>
  <c r="H80" i="8"/>
  <c r="H160" i="8"/>
  <c r="H18" i="8"/>
  <c r="H26" i="8"/>
  <c r="H53" i="8"/>
  <c r="H59" i="8"/>
  <c r="H205" i="8"/>
  <c r="H195" i="8"/>
  <c r="H198" i="8"/>
  <c r="H194" i="8"/>
  <c r="H232" i="8"/>
  <c r="H245" i="8"/>
  <c r="H244" i="8"/>
  <c r="H226" i="8"/>
  <c r="H129" i="8"/>
  <c r="H134" i="8"/>
  <c r="H209" i="8"/>
  <c r="H93" i="8"/>
  <c r="H190" i="8"/>
  <c r="H229" i="8"/>
  <c r="H138" i="8"/>
  <c r="H132" i="8"/>
  <c r="H131" i="8"/>
  <c r="H94" i="8"/>
  <c r="H78" i="8"/>
  <c r="H166" i="8"/>
  <c r="H7" i="8"/>
  <c r="H62" i="8"/>
  <c r="H63" i="8"/>
  <c r="H58" i="8"/>
  <c r="H45" i="8"/>
  <c r="H200" i="8"/>
  <c r="H201" i="8"/>
  <c r="H207" i="8"/>
  <c r="H210" i="8"/>
  <c r="H240" i="8"/>
  <c r="H243" i="8"/>
  <c r="H225" i="8"/>
  <c r="H228" i="8"/>
  <c r="H141" i="8"/>
  <c r="H164" i="8"/>
  <c r="H211" i="8"/>
  <c r="H227" i="8"/>
  <c r="H238" i="8"/>
  <c r="H77" i="8"/>
  <c r="H206" i="8"/>
  <c r="H137" i="8"/>
  <c r="H130" i="8"/>
  <c r="H135" i="8"/>
  <c r="H136" i="8"/>
  <c r="H189" i="8"/>
  <c r="BC61" i="7"/>
  <c r="H140" i="8"/>
  <c r="H124" i="8"/>
  <c r="H246" i="8"/>
  <c r="H242" i="8"/>
  <c r="BC58" i="7"/>
  <c r="H61" i="8" s="1"/>
  <c r="H79" i="8"/>
  <c r="H95" i="8"/>
  <c r="H10" i="8"/>
  <c r="H30" i="8"/>
  <c r="H55" i="8"/>
  <c r="H208" i="8"/>
  <c r="H212" i="8"/>
  <c r="H203" i="8"/>
  <c r="H204" i="8"/>
  <c r="H239" i="8"/>
  <c r="H233" i="8"/>
  <c r="H235" i="8"/>
  <c r="H230" i="8"/>
  <c r="I64" i="8"/>
  <c r="BC236" i="7"/>
  <c r="I247" i="8"/>
  <c r="BC188" i="7"/>
  <c r="I196" i="8"/>
  <c r="BC205" i="7"/>
  <c r="I213" i="8"/>
  <c r="BC113" i="7"/>
  <c r="I122" i="8"/>
  <c r="BC117" i="7"/>
  <c r="I126" i="8"/>
  <c r="BC119" i="7"/>
  <c r="I128" i="8"/>
  <c r="I77" i="8"/>
  <c r="I52" i="8"/>
  <c r="I61" i="8"/>
  <c r="I17" i="8"/>
  <c r="BC161" i="7"/>
  <c r="I168" i="8"/>
  <c r="BC162" i="7"/>
  <c r="I169" i="8"/>
  <c r="BC160" i="7"/>
  <c r="I167" i="8"/>
  <c r="BC147" i="7"/>
  <c r="I154" i="8"/>
  <c r="BC80" i="7"/>
  <c r="I85" i="8"/>
  <c r="BC86" i="7"/>
  <c r="I91" i="8"/>
  <c r="BC99" i="7"/>
  <c r="I104" i="8"/>
  <c r="BC84" i="7"/>
  <c r="I89" i="8"/>
  <c r="BC77" i="7"/>
  <c r="I82" i="8"/>
  <c r="BC83" i="7"/>
  <c r="I88" i="8"/>
  <c r="BC94" i="7"/>
  <c r="I99" i="8"/>
  <c r="BC95" i="7"/>
  <c r="I100" i="8"/>
  <c r="BC81" i="7"/>
  <c r="I86" i="8"/>
  <c r="BC92" i="7"/>
  <c r="I97" i="8"/>
  <c r="BC79" i="7"/>
  <c r="I84" i="8"/>
  <c r="BC78" i="7"/>
  <c r="I83" i="8"/>
  <c r="BC93" i="7"/>
  <c r="I98" i="8"/>
  <c r="BC98" i="7"/>
  <c r="I103" i="8"/>
  <c r="BC96" i="7"/>
  <c r="I101" i="8"/>
  <c r="BC87" i="7"/>
  <c r="I92" i="8"/>
  <c r="BC97" i="7"/>
  <c r="I102" i="8"/>
  <c r="BB82" i="7"/>
  <c r="BC144" i="7"/>
  <c r="BB155" i="7"/>
  <c r="BB151" i="7"/>
  <c r="BB148" i="7"/>
  <c r="BB145" i="7"/>
  <c r="BB146" i="7"/>
  <c r="BB150" i="7"/>
  <c r="BB149" i="7"/>
  <c r="BB154" i="7"/>
  <c r="BB168" i="7"/>
  <c r="BB158" i="7"/>
  <c r="BB166" i="7"/>
  <c r="BB171" i="7"/>
  <c r="BB163" i="7"/>
  <c r="BB152" i="7"/>
  <c r="BB156" i="7"/>
  <c r="BB167" i="7"/>
  <c r="BB169" i="7"/>
  <c r="BB165" i="7"/>
  <c r="BB164" i="7"/>
  <c r="BB170" i="7"/>
  <c r="BG162" i="7"/>
  <c r="BI162" i="7"/>
  <c r="BG147" i="7"/>
  <c r="BI161" i="7"/>
  <c r="BG161" i="7"/>
  <c r="H213" i="8" l="1"/>
  <c r="H122" i="8"/>
  <c r="H103" i="8"/>
  <c r="H97" i="8"/>
  <c r="H88" i="8"/>
  <c r="H91" i="8"/>
  <c r="H169" i="8"/>
  <c r="H52" i="8"/>
  <c r="H64" i="8"/>
  <c r="I153" i="8"/>
  <c r="H98" i="8"/>
  <c r="H82" i="8"/>
  <c r="H168" i="8"/>
  <c r="H196" i="8"/>
  <c r="H92" i="8"/>
  <c r="H83" i="8"/>
  <c r="H100" i="8"/>
  <c r="H89" i="8"/>
  <c r="H154" i="8"/>
  <c r="H102" i="8"/>
  <c r="H86" i="8"/>
  <c r="H85" i="8"/>
  <c r="H128" i="8"/>
  <c r="H126" i="8"/>
  <c r="H247" i="8"/>
  <c r="I176" i="8"/>
  <c r="I175" i="8"/>
  <c r="H101" i="8"/>
  <c r="H84" i="8"/>
  <c r="H99" i="8"/>
  <c r="H104" i="8"/>
  <c r="H167" i="8"/>
  <c r="BC166" i="7"/>
  <c r="I173" i="8"/>
  <c r="BC151" i="7"/>
  <c r="I158" i="8"/>
  <c r="BC152" i="7"/>
  <c r="I159" i="8"/>
  <c r="BC170" i="7"/>
  <c r="I177" i="8"/>
  <c r="BC171" i="7"/>
  <c r="I178" i="8"/>
  <c r="BC145" i="7"/>
  <c r="I152" i="8"/>
  <c r="BC158" i="7"/>
  <c r="I165" i="8"/>
  <c r="BC167" i="7"/>
  <c r="I174" i="8"/>
  <c r="BC154" i="7"/>
  <c r="I161" i="8"/>
  <c r="BC148" i="7"/>
  <c r="I155" i="8"/>
  <c r="BC155" i="7"/>
  <c r="I162" i="8"/>
  <c r="BC156" i="7"/>
  <c r="I163" i="8"/>
  <c r="BC149" i="7"/>
  <c r="I156" i="8"/>
  <c r="BC164" i="7"/>
  <c r="I171" i="8"/>
  <c r="BC165" i="7"/>
  <c r="I172" i="8"/>
  <c r="BC150" i="7"/>
  <c r="I157" i="8"/>
  <c r="BC163" i="7"/>
  <c r="I170" i="8"/>
  <c r="BC82" i="7"/>
  <c r="I87" i="8"/>
  <c r="BI169" i="7"/>
  <c r="BC169" i="7"/>
  <c r="BI168" i="7"/>
  <c r="BC168" i="7"/>
  <c r="H151" i="8"/>
  <c r="BG144" i="7"/>
  <c r="BC146" i="7"/>
  <c r="BI151" i="7"/>
  <c r="BG167" i="7"/>
  <c r="BG155" i="7"/>
  <c r="BI154" i="7"/>
  <c r="BI167" i="7"/>
  <c r="BG154" i="7"/>
  <c r="BI144" i="7"/>
  <c r="BG151" i="7"/>
  <c r="BG146" i="7"/>
  <c r="BG163" i="7"/>
  <c r="BG145" i="7"/>
  <c r="BG158" i="7"/>
  <c r="BI150" i="7"/>
  <c r="BG170" i="7"/>
  <c r="I151" i="8"/>
  <c r="BI166" i="7"/>
  <c r="BI148" i="7"/>
  <c r="BG166" i="7"/>
  <c r="BG152" i="7"/>
  <c r="BG150" i="7"/>
  <c r="BG148" i="7"/>
  <c r="BI164" i="7"/>
  <c r="BI149" i="7"/>
  <c r="BG164" i="7"/>
  <c r="BI152" i="7"/>
  <c r="BI170" i="7"/>
  <c r="BG156" i="7"/>
  <c r="BI171" i="7"/>
  <c r="BG169" i="7"/>
  <c r="BI163" i="7"/>
  <c r="BG168" i="7"/>
  <c r="BI146" i="7"/>
  <c r="BI155" i="7"/>
  <c r="BG149" i="7"/>
  <c r="BI158" i="7"/>
  <c r="BG165" i="7"/>
  <c r="BI156" i="7"/>
  <c r="BI165" i="7"/>
  <c r="BG171" i="7"/>
  <c r="BI145" i="7"/>
  <c r="BI147" i="7"/>
  <c r="BI160" i="7"/>
  <c r="BG160" i="7"/>
  <c r="H157" i="8" l="1"/>
  <c r="H170" i="8"/>
  <c r="H156" i="8"/>
  <c r="H161" i="8"/>
  <c r="H178" i="8"/>
  <c r="H173" i="8"/>
  <c r="H175" i="8"/>
  <c r="H177" i="8"/>
  <c r="H176" i="8"/>
  <c r="H172" i="8"/>
  <c r="H165" i="8"/>
  <c r="H174" i="8"/>
  <c r="H162" i="8"/>
  <c r="H159" i="8"/>
  <c r="H153" i="8"/>
  <c r="H87" i="8"/>
  <c r="H171" i="8"/>
  <c r="H155" i="8"/>
  <c r="H152" i="8"/>
  <c r="H158" i="8"/>
  <c r="H163" i="8"/>
  <c r="AM4" i="7" l="1"/>
  <c r="AR4" i="7" s="1"/>
  <c r="AP4" i="7"/>
  <c r="AU4" i="7" s="1"/>
  <c r="AZ4" i="7" s="1"/>
  <c r="AN4" i="7" l="1"/>
  <c r="AO4" i="7" s="1"/>
  <c r="AS4" i="7"/>
  <c r="AT4" i="7" s="1"/>
  <c r="AW4" i="7"/>
  <c r="E4" i="8" l="1"/>
  <c r="AY4" i="7"/>
  <c r="F4" i="8" s="1"/>
  <c r="AX4" i="7"/>
  <c r="BB4" i="7" s="1"/>
  <c r="BC4" i="7" l="1"/>
  <c r="I4" i="8"/>
  <c r="H4" i="8" l="1"/>
</calcChain>
</file>

<file path=xl/sharedStrings.xml><?xml version="1.0" encoding="utf-8"?>
<sst xmlns="http://schemas.openxmlformats.org/spreadsheetml/2006/main" count="969" uniqueCount="135">
  <si>
    <t>Horómetro</t>
  </si>
  <si>
    <t>Kms Avance</t>
  </si>
  <si>
    <t>Kms Retroceso</t>
  </si>
  <si>
    <t>Tractor</t>
  </si>
  <si>
    <t>Componente</t>
  </si>
  <si>
    <t>Fecha Instalada</t>
  </si>
  <si>
    <t>Datos Instalación</t>
  </si>
  <si>
    <t>Horas</t>
  </si>
  <si>
    <t>Total Kms recorridos</t>
  </si>
  <si>
    <t>Dias</t>
  </si>
  <si>
    <t>Datos a la fecha</t>
  </si>
  <si>
    <t>Fecha revisión</t>
  </si>
  <si>
    <t>Kms/Hr recorridos</t>
  </si>
  <si>
    <t>LH Track Link</t>
  </si>
  <si>
    <t>LH Bushing external</t>
  </si>
  <si>
    <t>LH Track Shoe</t>
  </si>
  <si>
    <t>LH Roller 1 (Single)</t>
  </si>
  <si>
    <t>LH Roller 2 (Single)</t>
  </si>
  <si>
    <t>LH Roller 3 (Double)</t>
  </si>
  <si>
    <t>LH Roller 4 (Double)</t>
  </si>
  <si>
    <t>LH Roller 5 (Double)</t>
  </si>
  <si>
    <t>LH Roller 6 (Double)</t>
  </si>
  <si>
    <t>LH Roller 7 (Single)</t>
  </si>
  <si>
    <t>LH Roller 8 (Single)</t>
  </si>
  <si>
    <t>LH Sprocket</t>
  </si>
  <si>
    <t>RH Track Link</t>
  </si>
  <si>
    <t>RH Bushing external</t>
  </si>
  <si>
    <t>RH Track Shoe</t>
  </si>
  <si>
    <t>RH Roller 1 (Single)</t>
  </si>
  <si>
    <t>RH Roller 2 (Single)</t>
  </si>
  <si>
    <t>RH Roller 3 (Double)</t>
  </si>
  <si>
    <t>RH Roller 4 (Double)</t>
  </si>
  <si>
    <t>RH Roller 5 (Double)</t>
  </si>
  <si>
    <t>RH Roller 6 (Double)</t>
  </si>
  <si>
    <t>RH Roller 7 (Single)</t>
  </si>
  <si>
    <t>RH Roller 8 (Single)</t>
  </si>
  <si>
    <t>RH Sprocket</t>
  </si>
  <si>
    <t xml:space="preserve">LH Front Idler </t>
  </si>
  <si>
    <t>LH Rear Idler</t>
  </si>
  <si>
    <t xml:space="preserve">RH F. Idler </t>
  </si>
  <si>
    <t>RH R. Idler</t>
  </si>
  <si>
    <t>Medida Nuevo (inch)</t>
  </si>
  <si>
    <t xml:space="preserve">Rango de Desgaste (inch) </t>
  </si>
  <si>
    <t>Medida</t>
  </si>
  <si>
    <t>Vida Consumida a la fecha de Inspección</t>
  </si>
  <si>
    <t>Horas/Día</t>
  </si>
  <si>
    <t>Vida Restante (Horas)</t>
  </si>
  <si>
    <t>Vida Restante (Meses)</t>
  </si>
  <si>
    <t>Datos Nominales De los Elementos</t>
  </si>
  <si>
    <t>Medida al Momento de Instalación (inch)</t>
  </si>
  <si>
    <t>Meses</t>
  </si>
  <si>
    <t>Km</t>
  </si>
  <si>
    <t>%Desgaste General</t>
  </si>
  <si>
    <t>%Desgaste en este Equipo</t>
  </si>
  <si>
    <t xml:space="preserve">Desgaste del Elemento en este Equipo (inch) </t>
  </si>
  <si>
    <t>Vida Potencial Total (Estimada en función del desgaste ocurrido en este equipo)</t>
  </si>
  <si>
    <t>Vida Potencial Remante En este Equipo (en función del desgaste ocurrido en este equipo)</t>
  </si>
  <si>
    <t xml:space="preserve">Desgaste del Elemento al momento de la Instación en este Equipo (inch) </t>
  </si>
  <si>
    <t>%Desgaste Consumido al Momento de la Instalación en el Equipo</t>
  </si>
  <si>
    <t>Referencia</t>
  </si>
  <si>
    <t xml:space="preserve">Desgaste General (Nuevo v.s Inspección) (inch) </t>
  </si>
  <si>
    <t>Medida para reparación (al 100% Desgaste)  (inch)</t>
  </si>
  <si>
    <t>TD-501 %Desgaste General</t>
  </si>
  <si>
    <t>D9T</t>
  </si>
  <si>
    <t xml:space="preserve">Vida Potencial en este Equipo desde Su Instalación </t>
  </si>
  <si>
    <r>
      <t xml:space="preserve">Vida Remanente este Equipo                          </t>
    </r>
    <r>
      <rPr>
        <b/>
        <sz val="12"/>
        <color rgb="FFFF0000"/>
        <rFont val="Calibri"/>
        <family val="2"/>
        <scheme val="minor"/>
      </rPr>
      <t>( desde la inspección)</t>
    </r>
  </si>
  <si>
    <t>TD-506</t>
  </si>
  <si>
    <t>TD-506 %Desgaste General</t>
  </si>
  <si>
    <t>TD-507</t>
  </si>
  <si>
    <t>TD-511</t>
  </si>
  <si>
    <t>TD-505</t>
  </si>
  <si>
    <t>TD-504</t>
  </si>
  <si>
    <t>TD-502</t>
  </si>
  <si>
    <t>TD-501</t>
  </si>
  <si>
    <t>TD-511 %Desgaste General</t>
  </si>
  <si>
    <t>D10T</t>
  </si>
  <si>
    <t>TD-502 %Desgaste General</t>
  </si>
  <si>
    <t>TD-504 %Desgaste General</t>
  </si>
  <si>
    <t>TD-505 %Desgaste General</t>
  </si>
  <si>
    <t>TD-507 %Desgaste General</t>
  </si>
  <si>
    <t>WR/WO antes de la Fecha          (65 dias)</t>
  </si>
  <si>
    <t>WO/WR</t>
  </si>
  <si>
    <t>WO</t>
  </si>
  <si>
    <t>Descripcion</t>
  </si>
  <si>
    <t>Con el desmonte, reparacion e instalacion de los bastidores los componentes son instalados nuevos por lo que se iniciara desde cero con los porcentajes de desgaste.</t>
  </si>
  <si>
    <t>Ordenes generadas antes del cambio/reparacion de bastidores</t>
  </si>
  <si>
    <t xml:space="preserve">Notas 507: </t>
  </si>
  <si>
    <t>Notas 504:</t>
  </si>
  <si>
    <t>Notas 505:</t>
  </si>
  <si>
    <t>Equipo</t>
  </si>
  <si>
    <t>Recomendacion</t>
  </si>
  <si>
    <t>Observaciones</t>
  </si>
  <si>
    <t>Fecha Proyectada para Cambio</t>
  </si>
  <si>
    <t>Fecha Proyectada para el 100% DESGASTE</t>
  </si>
  <si>
    <t>Nota:</t>
  </si>
  <si>
    <t>Notas 506:</t>
  </si>
  <si>
    <t>Con el desmonte, reparación e instalacion de los bastidores los componentes son instalados nuevos por lo que se iniciara desde cero con los porcentajes de desgaste.</t>
  </si>
  <si>
    <t>Proyección Desgaste al 100%
Fecha de Cambio</t>
  </si>
  <si>
    <t xml:space="preserve">Proyección Desgaste al 100%
Fecha Ejecucion </t>
  </si>
  <si>
    <t>Realizar WO antes de la Fecha:</t>
  </si>
  <si>
    <t>REEMPLAZAR ZAPATAS REGROUSED, AMBOS LADOS</t>
  </si>
  <si>
    <t>REEMPLAZAR RUEDA GUIA IZQUIERDA TRASERA, POR DESGASTE</t>
  </si>
  <si>
    <t>REEMPLAZAR RUEDA GUIA DERECHA DELANTERA, POR DESGASTE</t>
  </si>
  <si>
    <t>X</t>
  </si>
  <si>
    <t>REEMPLAZAR RUEDA GUIA DERECHA TRASERA, POR DESGASTE</t>
  </si>
  <si>
    <t>Condicion del Componente Instalado</t>
  </si>
  <si>
    <t>NUEVO</t>
  </si>
  <si>
    <t>RECON-1ra VIDA</t>
  </si>
  <si>
    <t>RECON-2ra VIDA</t>
  </si>
  <si>
    <t>Tipo/Estado</t>
  </si>
  <si>
    <t>Datos a la fecha
(Ingresar aqui datos de Mediciones)</t>
  </si>
  <si>
    <t>ENE</t>
  </si>
  <si>
    <t>CAMBIO DE CONJUNTO CADENAS Y ZAPATAS AMBOS LADOS, POR DESGASTE</t>
  </si>
  <si>
    <t>REEMPLAZAR ZAPATAS, AMBOS LADOS</t>
  </si>
  <si>
    <t>REEMPLAZAR CADENA RH, POR DESGASTE</t>
  </si>
  <si>
    <t>CAMBIO DE ROLO 1 RH, POR DESGASTE</t>
  </si>
  <si>
    <t>REEMPLAZAR CADENA LH, POR DESGASTE</t>
  </si>
  <si>
    <t>CAMBIO DE SPROCKET LH, POR DESGASTE</t>
  </si>
  <si>
    <t>REEMPLAZAR ZAPATAS, AMBOS LADOS POR DESGASTE</t>
  </si>
  <si>
    <t>CAMBIO DE SPROCKET RH, POR DESGASTE</t>
  </si>
  <si>
    <t>SPROCKET LH</t>
  </si>
  <si>
    <t>SPROCKET RH</t>
  </si>
  <si>
    <t>REEMPLAZAR RUEDA GUIA DELANTERA DERECHA, POR DESGASTE</t>
  </si>
  <si>
    <t>Revisado: 16/DIC/16</t>
  </si>
  <si>
    <t xml:space="preserve">FEB </t>
  </si>
  <si>
    <t>MAR</t>
  </si>
  <si>
    <t xml:space="preserve">REEMPLAZAR CADENAS Y ZAPATAS RH, POR DESGASTE </t>
  </si>
  <si>
    <t>REEMPLAZAR CADENAS Y ZAPATAS LH, POR DESGASTE</t>
  </si>
  <si>
    <t>ZAPATAS Y CADENAS RH</t>
  </si>
  <si>
    <t>ZAPATAS Y CADENAS LH</t>
  </si>
  <si>
    <t>REEMPLAZAR SPROCKET RH, POR DESGASTE</t>
  </si>
  <si>
    <t>REEMPLAZAR SPROCKET LH, POR DESGASTE</t>
  </si>
  <si>
    <t>RUEDA GUIA DD</t>
  </si>
  <si>
    <t>RUEDA GUIA DI</t>
  </si>
  <si>
    <t>REEMPLAZAR RUEDA GUIA DELANTERA IZQUIERDA, POR DESGASTE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</si>
</sst>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_);_(* \(#,##0.0\);_(* &quot;-&quot;??_);_(@_)"/>
    <numFmt numFmtId="167" formatCode="0.0%"/>
    <numFmt numFmtId="168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color rgb="FF0000FF"/>
      <name val="Calibri"/>
      <family val="2"/>
      <scheme val="minor"/>
    </font>
    <font>
      <sz val="11"/>
      <color rgb="FFD5292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5" fillId="0" borderId="0"/>
  </cellStyleXfs>
  <cellXfs count="2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" fontId="0" fillId="0" borderId="0" xfId="0" applyNumberFormat="1" applyBorder="1"/>
    <xf numFmtId="164" fontId="0" fillId="0" borderId="0" xfId="0" applyNumberFormat="1" applyBorder="1"/>
    <xf numFmtId="0" fontId="0" fillId="0" borderId="0" xfId="0" applyFill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165" fontId="0" fillId="0" borderId="0" xfId="0" applyNumberFormat="1" applyBorder="1"/>
    <xf numFmtId="0" fontId="5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3" fontId="1" fillId="0" borderId="0" xfId="0" applyNumberFormat="1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5" fillId="4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166" fontId="0" fillId="0" borderId="5" xfId="1" applyNumberFormat="1" applyFont="1" applyBorder="1"/>
    <xf numFmtId="165" fontId="0" fillId="0" borderId="5" xfId="1" applyNumberFormat="1" applyFont="1" applyBorder="1"/>
    <xf numFmtId="0" fontId="5" fillId="0" borderId="1" xfId="0" applyNumberFormat="1" applyFont="1" applyBorder="1" applyAlignment="1">
      <alignment horizontal="left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3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168" fontId="0" fillId="0" borderId="5" xfId="1" applyNumberFormat="1" applyFont="1" applyBorder="1"/>
    <xf numFmtId="167" fontId="0" fillId="3" borderId="5" xfId="2" applyNumberFormat="1" applyFont="1" applyFill="1" applyBorder="1" applyAlignment="1">
      <alignment horizontal="center"/>
    </xf>
    <xf numFmtId="164" fontId="9" fillId="0" borderId="1" xfId="0" applyNumberFormat="1" applyFont="1" applyBorder="1"/>
    <xf numFmtId="165" fontId="0" fillId="4" borderId="1" xfId="1" applyNumberFormat="1" applyFont="1" applyFill="1" applyBorder="1"/>
    <xf numFmtId="0" fontId="7" fillId="0" borderId="0" xfId="0" applyNumberFormat="1" applyFont="1" applyFill="1" applyBorder="1" applyAlignment="1">
      <alignment horizontal="center" wrapText="1"/>
    </xf>
    <xf numFmtId="0" fontId="9" fillId="4" borderId="0" xfId="0" applyFont="1" applyFill="1" applyBorder="1" applyAlignment="1">
      <alignment vertical="center"/>
    </xf>
    <xf numFmtId="4" fontId="3" fillId="4" borderId="0" xfId="0" applyNumberFormat="1" applyFont="1" applyFill="1" applyBorder="1" applyAlignment="1">
      <alignment horizontal="center"/>
    </xf>
    <xf numFmtId="0" fontId="7" fillId="0" borderId="6" xfId="0" applyNumberFormat="1" applyFont="1" applyFill="1" applyBorder="1" applyAlignment="1">
      <alignment horizontal="center" vertical="center" wrapText="1"/>
    </xf>
    <xf numFmtId="2" fontId="9" fillId="4" borderId="5" xfId="0" applyNumberFormat="1" applyFont="1" applyFill="1" applyBorder="1" applyAlignment="1">
      <alignment vertical="center"/>
    </xf>
    <xf numFmtId="0" fontId="10" fillId="4" borderId="5" xfId="0" applyFont="1" applyFill="1" applyBorder="1" applyAlignment="1">
      <alignment horizontal="center" vertical="center" wrapText="1"/>
    </xf>
    <xf numFmtId="167" fontId="0" fillId="4" borderId="5" xfId="2" applyNumberFormat="1" applyFont="1" applyFill="1" applyBorder="1" applyAlignment="1">
      <alignment horizontal="center"/>
    </xf>
    <xf numFmtId="165" fontId="0" fillId="3" borderId="5" xfId="1" applyNumberFormat="1" applyFont="1" applyFill="1" applyBorder="1"/>
    <xf numFmtId="166" fontId="0" fillId="4" borderId="5" xfId="1" applyNumberFormat="1" applyFont="1" applyFill="1" applyBorder="1"/>
    <xf numFmtId="165" fontId="0" fillId="4" borderId="5" xfId="1" applyNumberFormat="1" applyFont="1" applyFill="1" applyBorder="1"/>
    <xf numFmtId="2" fontId="0" fillId="0" borderId="0" xfId="0" applyNumberFormat="1" applyBorder="1"/>
    <xf numFmtId="164" fontId="0" fillId="4" borderId="0" xfId="0" applyNumberFormat="1" applyFill="1" applyBorder="1"/>
    <xf numFmtId="4" fontId="0" fillId="4" borderId="0" xfId="0" applyNumberFormat="1" applyFill="1" applyBorder="1"/>
    <xf numFmtId="0" fontId="7" fillId="4" borderId="0" xfId="0" applyNumberFormat="1" applyFont="1" applyFill="1" applyBorder="1" applyAlignment="1">
      <alignment horizontal="center" vertical="center" wrapText="1"/>
    </xf>
    <xf numFmtId="165" fontId="0" fillId="4" borderId="0" xfId="1" applyNumberFormat="1" applyFont="1" applyFill="1" applyBorder="1"/>
    <xf numFmtId="0" fontId="0" fillId="4" borderId="0" xfId="0" applyFill="1" applyBorder="1"/>
    <xf numFmtId="4" fontId="3" fillId="0" borderId="1" xfId="0" applyNumberFormat="1" applyFont="1" applyBorder="1" applyAlignment="1">
      <alignment horizontal="center" vertical="center"/>
    </xf>
    <xf numFmtId="165" fontId="0" fillId="4" borderId="0" xfId="0" applyNumberFormat="1" applyFill="1" applyBorder="1"/>
    <xf numFmtId="0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5" fontId="0" fillId="4" borderId="7" xfId="0" applyNumberFormat="1" applyFill="1" applyBorder="1"/>
    <xf numFmtId="0" fontId="4" fillId="0" borderId="1" xfId="0" applyNumberFormat="1" applyFont="1" applyBorder="1" applyAlignment="1">
      <alignment horizontal="center" vertical="center" wrapText="1"/>
    </xf>
    <xf numFmtId="43" fontId="0" fillId="4" borderId="1" xfId="0" applyNumberFormat="1" applyFill="1" applyBorder="1" applyAlignment="1">
      <alignment horizontal="center"/>
    </xf>
    <xf numFmtId="43" fontId="9" fillId="4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Border="1"/>
    <xf numFmtId="0" fontId="0" fillId="7" borderId="1" xfId="0" applyNumberFormat="1" applyFill="1" applyBorder="1" applyAlignment="1">
      <alignment horizontal="center"/>
    </xf>
    <xf numFmtId="2" fontId="5" fillId="4" borderId="5" xfId="0" applyNumberFormat="1" applyFont="1" applyFill="1" applyBorder="1" applyAlignment="1">
      <alignment vertical="center"/>
    </xf>
    <xf numFmtId="2" fontId="8" fillId="4" borderId="5" xfId="0" applyNumberFormat="1" applyFont="1" applyFill="1" applyBorder="1" applyAlignment="1">
      <alignment vertical="center"/>
    </xf>
    <xf numFmtId="164" fontId="0" fillId="3" borderId="5" xfId="0" applyNumberFormat="1" applyFill="1" applyBorder="1"/>
    <xf numFmtId="0" fontId="14" fillId="0" borderId="0" xfId="0" applyFont="1" applyFill="1" applyBorder="1"/>
    <xf numFmtId="0" fontId="0" fillId="0" borderId="5" xfId="1" applyNumberFormat="1" applyFont="1" applyBorder="1"/>
    <xf numFmtId="0" fontId="0" fillId="4" borderId="5" xfId="1" applyNumberFormat="1" applyFont="1" applyFill="1" applyBorder="1"/>
    <xf numFmtId="4" fontId="14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0" fontId="13" fillId="3" borderId="6" xfId="0" applyNumberFormat="1" applyFont="1" applyFill="1" applyBorder="1" applyAlignment="1">
      <alignment horizontal="center" vertical="center" wrapText="1"/>
    </xf>
    <xf numFmtId="0" fontId="7" fillId="4" borderId="5" xfId="0" applyNumberFormat="1" applyFont="1" applyFill="1" applyBorder="1" applyAlignment="1">
      <alignment horizontal="center" vertical="center" wrapText="1"/>
    </xf>
    <xf numFmtId="0" fontId="0" fillId="4" borderId="5" xfId="0" applyNumberFormat="1" applyFill="1" applyBorder="1"/>
    <xf numFmtId="0" fontId="0" fillId="4" borderId="0" xfId="0" applyNumberFormat="1" applyFill="1" applyBorder="1"/>
    <xf numFmtId="2" fontId="5" fillId="4" borderId="1" xfId="0" applyNumberFormat="1" applyFont="1" applyFill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5" fontId="0" fillId="0" borderId="1" xfId="0" applyNumberFormat="1" applyBorder="1"/>
    <xf numFmtId="0" fontId="0" fillId="4" borderId="5" xfId="0" applyNumberFormat="1" applyFill="1" applyBorder="1"/>
    <xf numFmtId="0" fontId="1" fillId="0" borderId="9" xfId="0" applyNumberFormat="1" applyFont="1" applyBorder="1" applyAlignment="1">
      <alignment horizontal="center"/>
    </xf>
    <xf numFmtId="0" fontId="0" fillId="0" borderId="9" xfId="0" applyNumberForma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 wrapText="1"/>
    </xf>
    <xf numFmtId="164" fontId="0" fillId="0" borderId="9" xfId="0" applyNumberFormat="1" applyBorder="1"/>
    <xf numFmtId="0" fontId="0" fillId="0" borderId="9" xfId="0" applyBorder="1" applyAlignment="1">
      <alignment horizontal="center"/>
    </xf>
    <xf numFmtId="0" fontId="9" fillId="0" borderId="0" xfId="0" applyNumberFormat="1" applyFont="1" applyFill="1" applyBorder="1" applyAlignment="1">
      <alignment horizontal="left"/>
    </xf>
    <xf numFmtId="16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16" fillId="4" borderId="5" xfId="0" applyNumberFormat="1" applyFont="1" applyFill="1" applyBorder="1"/>
    <xf numFmtId="165" fontId="0" fillId="4" borderId="1" xfId="0" applyNumberFormat="1" applyFill="1" applyBorder="1"/>
    <xf numFmtId="164" fontId="0" fillId="0" borderId="16" xfId="0" applyNumberFormat="1" applyBorder="1"/>
    <xf numFmtId="0" fontId="9" fillId="0" borderId="0" xfId="0" applyNumberFormat="1" applyFont="1" applyFill="1" applyBorder="1" applyAlignment="1"/>
    <xf numFmtId="0" fontId="17" fillId="0" borderId="1" xfId="0" applyNumberFormat="1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2" fontId="5" fillId="4" borderId="1" xfId="0" applyNumberFormat="1" applyFont="1" applyFill="1" applyBorder="1" applyAlignment="1">
      <alignment horizontal="left"/>
    </xf>
    <xf numFmtId="0" fontId="14" fillId="0" borderId="0" xfId="0" applyNumberFormat="1" applyFont="1" applyFill="1" applyBorder="1" applyAlignment="1">
      <alignment horizontal="left"/>
    </xf>
    <xf numFmtId="0" fontId="0" fillId="4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0" fillId="0" borderId="5" xfId="0" applyNumberFormat="1" applyFill="1" applyBorder="1" applyAlignment="1">
      <alignment horizontal="right"/>
    </xf>
    <xf numFmtId="0" fontId="1" fillId="0" borderId="18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9" fillId="0" borderId="0" xfId="0" applyNumberFormat="1" applyFont="1" applyFill="1" applyBorder="1" applyAlignment="1">
      <alignment horizontal="left"/>
    </xf>
    <xf numFmtId="0" fontId="0" fillId="0" borderId="9" xfId="0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2" fontId="8" fillId="4" borderId="5" xfId="0" applyNumberFormat="1" applyFont="1" applyFill="1" applyBorder="1" applyAlignment="1">
      <alignment horizontal="center" vertical="center"/>
    </xf>
    <xf numFmtId="0" fontId="19" fillId="0" borderId="0" xfId="0" applyFont="1" applyFill="1" applyBorder="1"/>
    <xf numFmtId="0" fontId="0" fillId="0" borderId="1" xfId="0" applyFill="1" applyBorder="1" applyAlignment="1">
      <alignment horizontal="right" vertical="center"/>
    </xf>
    <xf numFmtId="4" fontId="0" fillId="0" borderId="0" xfId="0" applyNumberFormat="1" applyBorder="1" applyAlignment="1"/>
    <xf numFmtId="164" fontId="0" fillId="0" borderId="0" xfId="0" applyNumberFormat="1" applyBorder="1" applyAlignment="1">
      <alignment horizontal="left"/>
    </xf>
    <xf numFmtId="2" fontId="9" fillId="4" borderId="0" xfId="0" applyNumberFormat="1" applyFont="1" applyFill="1" applyBorder="1" applyAlignment="1">
      <alignment vertical="center"/>
    </xf>
    <xf numFmtId="0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2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left" vertical="center" wrapText="1"/>
    </xf>
    <xf numFmtId="0" fontId="18" fillId="8" borderId="6" xfId="0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 wrapText="1"/>
    </xf>
    <xf numFmtId="15" fontId="0" fillId="4" borderId="9" xfId="0" applyNumberForma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left" vertical="center"/>
    </xf>
    <xf numFmtId="164" fontId="0" fillId="3" borderId="5" xfId="0" applyNumberFormat="1" applyFill="1" applyBorder="1" applyAlignment="1">
      <alignment horizontal="center"/>
    </xf>
    <xf numFmtId="4" fontId="3" fillId="0" borderId="1" xfId="0" applyNumberFormat="1" applyFont="1" applyBorder="1" applyAlignment="1">
      <alignment horizontal="center" vertical="center" wrapText="1"/>
    </xf>
    <xf numFmtId="0" fontId="17" fillId="0" borderId="2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left"/>
    </xf>
    <xf numFmtId="167" fontId="0" fillId="4" borderId="19" xfId="2" applyNumberFormat="1" applyFont="1" applyFill="1" applyBorder="1" applyAlignment="1">
      <alignment horizontal="center"/>
    </xf>
    <xf numFmtId="4" fontId="3" fillId="0" borderId="6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4" fontId="3" fillId="7" borderId="1" xfId="0" applyNumberFormat="1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4" fontId="6" fillId="9" borderId="1" xfId="0" applyNumberFormat="1" applyFont="1" applyFill="1" applyBorder="1" applyAlignment="1">
      <alignment horizontal="center" vertical="center" wrapText="1"/>
    </xf>
    <xf numFmtId="0" fontId="7" fillId="9" borderId="1" xfId="0" applyNumberFormat="1" applyFont="1" applyFill="1" applyBorder="1" applyAlignment="1">
      <alignment horizontal="center" vertical="center" wrapText="1"/>
    </xf>
    <xf numFmtId="164" fontId="0" fillId="9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165" fontId="0" fillId="9" borderId="1" xfId="0" applyNumberFormat="1" applyFill="1" applyBorder="1"/>
    <xf numFmtId="0" fontId="9" fillId="4" borderId="5" xfId="0" applyFon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164" fontId="0" fillId="0" borderId="9" xfId="0" applyNumberFormat="1" applyBorder="1" applyAlignment="1"/>
    <xf numFmtId="0" fontId="1" fillId="10" borderId="9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 wrapText="1"/>
    </xf>
    <xf numFmtId="15" fontId="0" fillId="10" borderId="9" xfId="0" applyNumberForma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 wrapText="1"/>
    </xf>
    <xf numFmtId="0" fontId="0" fillId="10" borderId="9" xfId="0" applyFill="1" applyBorder="1" applyAlignment="1">
      <alignment horizontal="left" vertical="center" wrapText="1"/>
    </xf>
    <xf numFmtId="164" fontId="0" fillId="0" borderId="9" xfId="0" applyNumberFormat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5" xfId="0" applyNumberFormat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 vertical="center"/>
    </xf>
    <xf numFmtId="4" fontId="19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9" fillId="0" borderId="0" xfId="0" applyNumberFormat="1" applyFont="1" applyFill="1" applyBorder="1" applyAlignment="1"/>
    <xf numFmtId="0" fontId="14" fillId="4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 wrapText="1"/>
    </xf>
  </cellXfs>
  <cellStyles count="4">
    <cellStyle name="Comma" xfId="1" builtinId="3"/>
    <cellStyle name="Normal" xfId="0" builtinId="0"/>
    <cellStyle name="Normal 5" xfId="3"/>
    <cellStyle name="Percent" xfId="2" builtinId="5"/>
  </cellStyles>
  <dxfs count="205"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fill>
        <patternFill>
          <bgColor rgb="FFFFFF00"/>
        </patternFill>
      </fill>
    </dxf>
    <dxf>
      <fill>
        <patternFill>
          <bgColor rgb="FF00E266"/>
        </patternFill>
      </fill>
    </dxf>
    <dxf>
      <fill>
        <patternFill>
          <bgColor rgb="FFFF4F4F"/>
        </patternFill>
      </fill>
    </dxf>
    <dxf>
      <fill>
        <patternFill>
          <bgColor rgb="FFA66BD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font>
        <color theme="1"/>
      </font>
      <fill>
        <patternFill>
          <bgColor rgb="FFFF0000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numFmt numFmtId="0" formatCode="General"/>
      <fill>
        <patternFill>
          <bgColor rgb="FFFFC715"/>
        </patternFill>
      </fill>
    </dxf>
    <dxf>
      <fill>
        <patternFill>
          <bgColor rgb="FF92D050"/>
        </patternFill>
      </fill>
    </dxf>
    <dxf>
      <fill>
        <patternFill>
          <bgColor rgb="FF007FDE"/>
        </patternFill>
      </fill>
    </dxf>
    <dxf>
      <fill>
        <patternFill>
          <bgColor rgb="FFFF3333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10C64D"/>
      <color rgb="FFF7F75B"/>
      <color rgb="FF00E266"/>
      <color rgb="FFFF4F4F"/>
      <color rgb="FFFF7575"/>
      <color rgb="FFA66BD3"/>
      <color rgb="FFFF4747"/>
      <color rgb="FF00D661"/>
      <color rgb="FF43E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49900374292295"/>
          <c:y val="9.2622487026786937E-2"/>
          <c:w val="0.81858602418534254"/>
          <c:h val="0.867840901522228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'Reporte Salida'!$D$150</c:f>
              <c:strCache>
                <c:ptCount val="1"/>
                <c:pt idx="0">
                  <c:v>TD-506 %Desgaste General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EAE7-4D2B-91D2-A675C9B6C77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EAE7-4D2B-91D2-A675C9B6C77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5-EAE7-4D2B-91D2-A675C9B6C77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EAE7-4D2B-91D2-A675C9B6C77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9-EAE7-4D2B-91D2-A675C9B6C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B-EAE7-4D2B-91D2-A675C9B6C77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D-EAE7-4D2B-91D2-A675C9B6C77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EAE7-4D2B-91D2-A675C9B6C77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1-EAE7-4D2B-91D2-A675C9B6C77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3-EAE7-4D2B-91D2-A675C9B6C77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5-EAE7-4D2B-91D2-A675C9B6C77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7-EAE7-4D2B-91D2-A675C9B6C77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9-EAE7-4D2B-91D2-A675C9B6C77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B-EAE7-4D2B-91D2-A675C9B6C77A}"/>
              </c:ext>
            </c:extLst>
          </c:dPt>
          <c:cat>
            <c:strRef>
              <c:f>'Reporte Salida'!$B$151:$B$178</c:f>
              <c:strCache>
                <c:ptCount val="28"/>
                <c:pt idx="0">
                  <c:v>LH Track Link</c:v>
                </c:pt>
                <c:pt idx="1">
                  <c:v>LH Bushing external</c:v>
                </c:pt>
                <c:pt idx="2">
                  <c:v>LH Track Shoe</c:v>
                </c:pt>
                <c:pt idx="3">
                  <c:v>LH Front Idler </c:v>
                </c:pt>
                <c:pt idx="4">
                  <c:v>LH Rear Idler</c:v>
                </c:pt>
                <c:pt idx="5">
                  <c:v>LH Roller 1 (Single)</c:v>
                </c:pt>
                <c:pt idx="6">
                  <c:v>LH Roller 2 (Single)</c:v>
                </c:pt>
                <c:pt idx="7">
                  <c:v>LH Roller 3 (Double)</c:v>
                </c:pt>
                <c:pt idx="8">
                  <c:v>LH Roller 4 (Double)</c:v>
                </c:pt>
                <c:pt idx="9">
                  <c:v>LH Roller 5 (Double)</c:v>
                </c:pt>
                <c:pt idx="10">
                  <c:v>LH Roller 6 (Double)</c:v>
                </c:pt>
                <c:pt idx="11">
                  <c:v>LH Roller 7 (Single)</c:v>
                </c:pt>
                <c:pt idx="12">
                  <c:v>LH Roller 8 (Single)</c:v>
                </c:pt>
                <c:pt idx="13">
                  <c:v>LH Sprocket</c:v>
                </c:pt>
                <c:pt idx="14">
                  <c:v>RH Track Link</c:v>
                </c:pt>
                <c:pt idx="15">
                  <c:v>RH Bushing external</c:v>
                </c:pt>
                <c:pt idx="16">
                  <c:v>RH Track Shoe</c:v>
                </c:pt>
                <c:pt idx="17">
                  <c:v>RH F. Idler </c:v>
                </c:pt>
                <c:pt idx="18">
                  <c:v>RH R. Idler</c:v>
                </c:pt>
                <c:pt idx="19">
                  <c:v>RH Roller 1 (Single)</c:v>
                </c:pt>
                <c:pt idx="20">
                  <c:v>RH Roller 2 (Single)</c:v>
                </c:pt>
                <c:pt idx="21">
                  <c:v>RH Roller 3 (Double)</c:v>
                </c:pt>
                <c:pt idx="22">
                  <c:v>RH Roller 4 (Double)</c:v>
                </c:pt>
                <c:pt idx="23">
                  <c:v>RH Roller 5 (Double)</c:v>
                </c:pt>
                <c:pt idx="24">
                  <c:v>RH Roller 6 (Double)</c:v>
                </c:pt>
                <c:pt idx="25">
                  <c:v>RH Roller 7 (Single)</c:v>
                </c:pt>
                <c:pt idx="26">
                  <c:v>RH Roller 8 (Single)</c:v>
                </c:pt>
                <c:pt idx="27">
                  <c:v>RH Sprocket</c:v>
                </c:pt>
              </c:strCache>
            </c:strRef>
          </c:cat>
          <c:val>
            <c:numRef>
              <c:f>'Reporte Salida'!$D$151:$D$178</c:f>
              <c:numCache>
                <c:formatCode>0.0%</c:formatCode>
                <c:ptCount val="28"/>
                <c:pt idx="0">
                  <c:v>0.84374999999999989</c:v>
                </c:pt>
                <c:pt idx="1">
                  <c:v>0.26315789473684209</c:v>
                </c:pt>
                <c:pt idx="2">
                  <c:v>0.68</c:v>
                </c:pt>
                <c:pt idx="3">
                  <c:v>0.18750000000000003</c:v>
                </c:pt>
                <c:pt idx="4">
                  <c:v>0.24999999999999992</c:v>
                </c:pt>
                <c:pt idx="5">
                  <c:v>0.25531914893617014</c:v>
                </c:pt>
                <c:pt idx="6">
                  <c:v>0.19858156028368781</c:v>
                </c:pt>
                <c:pt idx="7">
                  <c:v>0.18032786885245883</c:v>
                </c:pt>
                <c:pt idx="8">
                  <c:v>0.18032786885245883</c:v>
                </c:pt>
                <c:pt idx="9">
                  <c:v>0.18032786885245883</c:v>
                </c:pt>
                <c:pt idx="10">
                  <c:v>0.17213114754098358</c:v>
                </c:pt>
                <c:pt idx="11">
                  <c:v>0.15602836879432608</c:v>
                </c:pt>
                <c:pt idx="12">
                  <c:v>0.19858156028368781</c:v>
                </c:pt>
                <c:pt idx="13">
                  <c:v>0.4666666666666664</c:v>
                </c:pt>
                <c:pt idx="14">
                  <c:v>0.29687499999999994</c:v>
                </c:pt>
                <c:pt idx="15">
                  <c:v>0.31578947368421056</c:v>
                </c:pt>
                <c:pt idx="16">
                  <c:v>0.55999999999999994</c:v>
                </c:pt>
                <c:pt idx="17">
                  <c:v>0.15625</c:v>
                </c:pt>
                <c:pt idx="18">
                  <c:v>0.24999999999999992</c:v>
                </c:pt>
                <c:pt idx="19">
                  <c:v>0.27659574468085085</c:v>
                </c:pt>
                <c:pt idx="20">
                  <c:v>0.2127659574468084</c:v>
                </c:pt>
                <c:pt idx="21">
                  <c:v>0.13114754098360668</c:v>
                </c:pt>
                <c:pt idx="22">
                  <c:v>0.16393442622950799</c:v>
                </c:pt>
                <c:pt idx="23">
                  <c:v>0.16393442622950799</c:v>
                </c:pt>
                <c:pt idx="24">
                  <c:v>0.1393442622950819</c:v>
                </c:pt>
                <c:pt idx="25">
                  <c:v>0.17021276595744667</c:v>
                </c:pt>
                <c:pt idx="26">
                  <c:v>0.18439716312056723</c:v>
                </c:pt>
                <c:pt idx="27">
                  <c:v>0.57777777777777906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AE7-4D2B-91D2-A675C9B6C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25152"/>
        <c:axId val="98231040"/>
      </c:barChart>
      <c:catAx>
        <c:axId val="982251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98231040"/>
        <c:crosses val="autoZero"/>
        <c:auto val="1"/>
        <c:lblAlgn val="ctr"/>
        <c:lblOffset val="100"/>
        <c:noMultiLvlLbl val="0"/>
      </c:catAx>
      <c:valAx>
        <c:axId val="98231040"/>
        <c:scaling>
          <c:orientation val="minMax"/>
          <c:max val="1.2"/>
        </c:scaling>
        <c:delete val="0"/>
        <c:axPos val="b"/>
        <c:majorGridlines/>
        <c:numFmt formatCode="0.0%" sourceLinked="1"/>
        <c:majorTickMark val="out"/>
        <c:minorTickMark val="none"/>
        <c:tickLblPos val="nextTo"/>
        <c:crossAx val="98225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349526277564464"/>
          <c:y val="9.2622484927457879E-2"/>
          <c:w val="0.81858602418534254"/>
          <c:h val="0.867840901522228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'Reporte Salida'!$D$221</c:f>
              <c:strCache>
                <c:ptCount val="1"/>
                <c:pt idx="0">
                  <c:v>TD-511 %Desgaste General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0A10-47A8-B9F4-05A447B3B61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0A10-47A8-B9F4-05A447B3B61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5-0A10-47A8-B9F4-05A447B3B61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0A10-47A8-B9F4-05A447B3B61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9-0A10-47A8-B9F4-05A447B3B61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B-0A10-47A8-B9F4-05A447B3B61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D-0A10-47A8-B9F4-05A447B3B61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0A10-47A8-B9F4-05A447B3B61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1-0A10-47A8-B9F4-05A447B3B61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3-0A10-47A8-B9F4-05A447B3B61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5-0A10-47A8-B9F4-05A447B3B618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7-0A10-47A8-B9F4-05A447B3B61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9-0A10-47A8-B9F4-05A447B3B61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B-0A10-47A8-B9F4-05A447B3B618}"/>
              </c:ext>
            </c:extLst>
          </c:dPt>
          <c:cat>
            <c:multiLvlStrRef>
              <c:f>'Reporte Salida'!$B$222:$B$249</c:f>
            </c:multiLvlStrRef>
          </c:cat>
          <c:val>
            <c:numRef>
              <c:f>'Reporte Salida'!$D$222:$D$249</c:f>
            </c:numRef>
          </c:val>
          <c:extLst>
            <c:ext xmlns:c16="http://schemas.microsoft.com/office/drawing/2014/chart" uri="{C3380CC4-5D6E-409C-BE32-E72D297353CC}">
              <c16:uniqueId val="{0000001C-0A10-47A8-B9F4-05A447B3B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977920"/>
        <c:axId val="124979456"/>
      </c:barChart>
      <c:catAx>
        <c:axId val="124977920"/>
        <c:scaling>
          <c:orientation val="minMax"/>
        </c:scaling>
        <c:delete val="0"/>
        <c:axPos val="l"/>
        <c:majorTickMark val="out"/>
        <c:minorTickMark val="none"/>
        <c:tickLblPos val="nextTo"/>
        <c:crossAx val="124979456"/>
        <c:crosses val="autoZero"/>
        <c:auto val="1"/>
        <c:lblAlgn val="ctr"/>
        <c:lblOffset val="100"/>
        <c:noMultiLvlLbl val="0"/>
      </c:catAx>
      <c:valAx>
        <c:axId val="124979456"/>
        <c:scaling>
          <c:orientation val="minMax"/>
          <c:max val="1.2"/>
        </c:scaling>
        <c:delete val="0"/>
        <c:axPos val="b"/>
        <c:majorGridlines/>
        <c:minorGridlines>
          <c:spPr>
            <a:ln>
              <a:noFill/>
            </a:ln>
          </c:spPr>
        </c:minorGridlines>
        <c:numFmt formatCode="0.0%" sourceLinked="1"/>
        <c:majorTickMark val="out"/>
        <c:minorTickMark val="none"/>
        <c:tickLblPos val="nextTo"/>
        <c:crossAx val="124977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349526277564464"/>
          <c:y val="9.2622484927457879E-2"/>
          <c:w val="0.81858602418534254"/>
          <c:h val="0.867840901522228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'Reporte Salida'!$D$39</c:f>
              <c:strCache>
                <c:ptCount val="1"/>
                <c:pt idx="0">
                  <c:v>TD-502 %Desgaste General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2C17-4E1A-BE16-5FEA5167A4F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2C17-4E1A-BE16-5FEA5167A4F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5-2C17-4E1A-BE16-5FEA5167A4F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2C17-4E1A-BE16-5FEA5167A4F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9-2C17-4E1A-BE16-5FEA5167A4F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B-2C17-4E1A-BE16-5FEA5167A4F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D-2C17-4E1A-BE16-5FEA5167A4F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2C17-4E1A-BE16-5FEA5167A4F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1-2C17-4E1A-BE16-5FEA5167A4F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3-2C17-4E1A-BE16-5FEA5167A4F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5-2C17-4E1A-BE16-5FEA5167A4F8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7-2C17-4E1A-BE16-5FEA5167A4F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9-2C17-4E1A-BE16-5FEA5167A4F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B-2C17-4E1A-BE16-5FEA5167A4F8}"/>
              </c:ext>
            </c:extLst>
          </c:dPt>
          <c:cat>
            <c:multiLvlStrRef>
              <c:f>'Reporte Salida'!$B$40:$B$67</c:f>
            </c:multiLvlStrRef>
          </c:cat>
          <c:val>
            <c:numRef>
              <c:f>'Reporte Salida'!$D$40:$D$67</c:f>
            </c:numRef>
          </c:val>
          <c:extLst>
            <c:ext xmlns:c16="http://schemas.microsoft.com/office/drawing/2014/chart" uri="{C3380CC4-5D6E-409C-BE32-E72D297353CC}">
              <c16:uniqueId val="{0000001C-2C17-4E1A-BE16-5FEA5167A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077056"/>
        <c:axId val="132078592"/>
      </c:barChart>
      <c:catAx>
        <c:axId val="132077056"/>
        <c:scaling>
          <c:orientation val="minMax"/>
        </c:scaling>
        <c:delete val="0"/>
        <c:axPos val="l"/>
        <c:majorTickMark val="out"/>
        <c:minorTickMark val="none"/>
        <c:tickLblPos val="nextTo"/>
        <c:crossAx val="132078592"/>
        <c:crosses val="autoZero"/>
        <c:auto val="1"/>
        <c:lblAlgn val="ctr"/>
        <c:lblOffset val="100"/>
        <c:noMultiLvlLbl val="0"/>
      </c:catAx>
      <c:valAx>
        <c:axId val="132078592"/>
        <c:scaling>
          <c:orientation val="minMax"/>
          <c:max val="1.2"/>
        </c:scaling>
        <c:delete val="0"/>
        <c:axPos val="b"/>
        <c:majorGridlines/>
        <c:numFmt formatCode="0.0%" sourceLinked="1"/>
        <c:majorTickMark val="out"/>
        <c:minorTickMark val="none"/>
        <c:tickLblPos val="nextTo"/>
        <c:crossAx val="132077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349526277564464"/>
          <c:y val="9.2622484927457879E-2"/>
          <c:w val="0.81858602418534254"/>
          <c:h val="0.867840901522228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'Reporte Salida'!$D$76</c:f>
              <c:strCache>
                <c:ptCount val="1"/>
                <c:pt idx="0">
                  <c:v>TD-504 %Desgaste General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6CE0-4C26-B8B1-063D18C4798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CE0-4C26-B8B1-063D18C4798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5-6CE0-4C26-B8B1-063D18C4798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6CE0-4C26-B8B1-063D18C4798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9-6CE0-4C26-B8B1-063D18C4798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B-6CE0-4C26-B8B1-063D18C4798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D-6CE0-4C26-B8B1-063D18C4798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6CE0-4C26-B8B1-063D18C4798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1-6CE0-4C26-B8B1-063D18C4798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3-6CE0-4C26-B8B1-063D18C4798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5-6CE0-4C26-B8B1-063D18C4798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7-6CE0-4C26-B8B1-063D18C4798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9-6CE0-4C26-B8B1-063D18C47980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B-6CE0-4C26-B8B1-063D18C47980}"/>
              </c:ext>
            </c:extLst>
          </c:dPt>
          <c:cat>
            <c:strRef>
              <c:f>'Reporte Salida'!$B$77:$B$104</c:f>
              <c:strCache>
                <c:ptCount val="28"/>
                <c:pt idx="0">
                  <c:v>LH Track Link</c:v>
                </c:pt>
                <c:pt idx="1">
                  <c:v>LH Bushing external</c:v>
                </c:pt>
                <c:pt idx="2">
                  <c:v>LH Track Shoe</c:v>
                </c:pt>
                <c:pt idx="3">
                  <c:v>LH Front Idler </c:v>
                </c:pt>
                <c:pt idx="4">
                  <c:v>LH Rear Idler</c:v>
                </c:pt>
                <c:pt idx="5">
                  <c:v>LH Roller 1 (Single)</c:v>
                </c:pt>
                <c:pt idx="6">
                  <c:v>LH Roller 2 (Single)</c:v>
                </c:pt>
                <c:pt idx="7">
                  <c:v>LH Roller 3 (Double)</c:v>
                </c:pt>
                <c:pt idx="8">
                  <c:v>LH Roller 4 (Double)</c:v>
                </c:pt>
                <c:pt idx="9">
                  <c:v>LH Roller 5 (Double)</c:v>
                </c:pt>
                <c:pt idx="10">
                  <c:v>LH Roller 6 (Double)</c:v>
                </c:pt>
                <c:pt idx="11">
                  <c:v>LH Roller 7 (Single)</c:v>
                </c:pt>
                <c:pt idx="12">
                  <c:v>LH Roller 8 (Single)</c:v>
                </c:pt>
                <c:pt idx="13">
                  <c:v>LH Sprocket</c:v>
                </c:pt>
                <c:pt idx="14">
                  <c:v>RH Track Link</c:v>
                </c:pt>
                <c:pt idx="15">
                  <c:v>RH Bushing external</c:v>
                </c:pt>
                <c:pt idx="16">
                  <c:v>RH Track Shoe</c:v>
                </c:pt>
                <c:pt idx="17">
                  <c:v>RH F. Idler </c:v>
                </c:pt>
                <c:pt idx="18">
                  <c:v>RH R. Idler</c:v>
                </c:pt>
                <c:pt idx="19">
                  <c:v>RH Roller 1 (Single)</c:v>
                </c:pt>
                <c:pt idx="20">
                  <c:v>RH Roller 2 (Single)</c:v>
                </c:pt>
                <c:pt idx="21">
                  <c:v>RH Roller 3 (Double)</c:v>
                </c:pt>
                <c:pt idx="22">
                  <c:v>RH Roller 4 (Double)</c:v>
                </c:pt>
                <c:pt idx="23">
                  <c:v>RH Roller 5 (Double)</c:v>
                </c:pt>
                <c:pt idx="24">
                  <c:v>RH Roller 6 (Double)</c:v>
                </c:pt>
                <c:pt idx="25">
                  <c:v>RH Roller 7 (Single)</c:v>
                </c:pt>
                <c:pt idx="26">
                  <c:v>RH Roller 8 (Single)</c:v>
                </c:pt>
                <c:pt idx="27">
                  <c:v>RH Sprocket</c:v>
                </c:pt>
              </c:strCache>
            </c:strRef>
          </c:cat>
          <c:val>
            <c:numRef>
              <c:f>'Reporte Salida'!$D$77:$D$104</c:f>
              <c:numCache>
                <c:formatCode>0.0%</c:formatCode>
                <c:ptCount val="28"/>
                <c:pt idx="0">
                  <c:v>0.29687499999999994</c:v>
                </c:pt>
                <c:pt idx="1">
                  <c:v>0.5</c:v>
                </c:pt>
                <c:pt idx="2">
                  <c:v>0.84000000000000008</c:v>
                </c:pt>
                <c:pt idx="3">
                  <c:v>9.3749999999999931E-2</c:v>
                </c:pt>
                <c:pt idx="4">
                  <c:v>9.3749999999999931E-2</c:v>
                </c:pt>
                <c:pt idx="5">
                  <c:v>0.17241379310344826</c:v>
                </c:pt>
                <c:pt idx="6">
                  <c:v>0.14482758620689681</c:v>
                </c:pt>
                <c:pt idx="7">
                  <c:v>0.15000000000000013</c:v>
                </c:pt>
                <c:pt idx="8">
                  <c:v>0.15000000000000013</c:v>
                </c:pt>
                <c:pt idx="9">
                  <c:v>0.14166666666666661</c:v>
                </c:pt>
                <c:pt idx="10">
                  <c:v>0.13333333333333347</c:v>
                </c:pt>
                <c:pt idx="11">
                  <c:v>0.12413793103448285</c:v>
                </c:pt>
                <c:pt idx="12">
                  <c:v>0.14482758620689681</c:v>
                </c:pt>
                <c:pt idx="13">
                  <c:v>0.66666666666666552</c:v>
                </c:pt>
                <c:pt idx="14">
                  <c:v>0.60606060606060597</c:v>
                </c:pt>
                <c:pt idx="15">
                  <c:v>0.35714285714285715</c:v>
                </c:pt>
                <c:pt idx="16">
                  <c:v>0.94400000000000017</c:v>
                </c:pt>
                <c:pt idx="17">
                  <c:v>0.34375</c:v>
                </c:pt>
                <c:pt idx="18">
                  <c:v>0.12499999999999996</c:v>
                </c:pt>
                <c:pt idx="19">
                  <c:v>0.17241379310344826</c:v>
                </c:pt>
                <c:pt idx="20">
                  <c:v>0.22758620689655173</c:v>
                </c:pt>
                <c:pt idx="21">
                  <c:v>0.15000000000000013</c:v>
                </c:pt>
                <c:pt idx="22">
                  <c:v>0.1583333333333333</c:v>
                </c:pt>
                <c:pt idx="23">
                  <c:v>0.15000000000000013</c:v>
                </c:pt>
                <c:pt idx="24">
                  <c:v>0.14166666666666661</c:v>
                </c:pt>
                <c:pt idx="25">
                  <c:v>0.12413793103448285</c:v>
                </c:pt>
                <c:pt idx="26">
                  <c:v>0.14482758620689681</c:v>
                </c:pt>
                <c:pt idx="27">
                  <c:v>0.53333333333333344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CE0-4C26-B8B1-063D18C47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512448"/>
        <c:axId val="119514240"/>
      </c:barChart>
      <c:catAx>
        <c:axId val="1195124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19514240"/>
        <c:crosses val="autoZero"/>
        <c:auto val="1"/>
        <c:lblAlgn val="ctr"/>
        <c:lblOffset val="100"/>
        <c:noMultiLvlLbl val="0"/>
      </c:catAx>
      <c:valAx>
        <c:axId val="119514240"/>
        <c:scaling>
          <c:orientation val="minMax"/>
          <c:max val="1.2"/>
        </c:scaling>
        <c:delete val="0"/>
        <c:axPos val="b"/>
        <c:majorGridlines/>
        <c:numFmt formatCode="0.0%" sourceLinked="1"/>
        <c:majorTickMark val="out"/>
        <c:minorTickMark val="none"/>
        <c:tickLblPos val="nextTo"/>
        <c:crossAx val="11951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349526277564464"/>
          <c:y val="9.2622484927457879E-2"/>
          <c:w val="0.81858602418534254"/>
          <c:h val="0.867840901522228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'Reporte Salida'!$D$114</c:f>
              <c:strCache>
                <c:ptCount val="1"/>
                <c:pt idx="0">
                  <c:v>TD-505 %Desgaste General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2915-4ECF-A552-913C803108D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2915-4ECF-A552-913C803108D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5-2915-4ECF-A552-913C803108D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2915-4ECF-A552-913C803108D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9-2915-4ECF-A552-913C803108D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B-2915-4ECF-A552-913C803108D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D-2915-4ECF-A552-913C803108D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2915-4ECF-A552-913C803108D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1-2915-4ECF-A552-913C803108D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3-2915-4ECF-A552-913C803108D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5-2915-4ECF-A552-913C803108D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7-2915-4ECF-A552-913C803108D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9-2915-4ECF-A552-913C803108D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B-2915-4ECF-A552-913C803108D6}"/>
              </c:ext>
            </c:extLst>
          </c:dPt>
          <c:cat>
            <c:strRef>
              <c:f>'Reporte Salida'!$B$115:$B$142</c:f>
              <c:strCache>
                <c:ptCount val="28"/>
                <c:pt idx="0">
                  <c:v>LH Track Link</c:v>
                </c:pt>
                <c:pt idx="1">
                  <c:v>LH Bushing external</c:v>
                </c:pt>
                <c:pt idx="2">
                  <c:v>LH Track Shoe</c:v>
                </c:pt>
                <c:pt idx="3">
                  <c:v>LH Front Idler </c:v>
                </c:pt>
                <c:pt idx="4">
                  <c:v>LH Rear Idler</c:v>
                </c:pt>
                <c:pt idx="5">
                  <c:v>LH Roller 1 (Single)</c:v>
                </c:pt>
                <c:pt idx="6">
                  <c:v>LH Roller 2 (Single)</c:v>
                </c:pt>
                <c:pt idx="7">
                  <c:v>LH Roller 3 (Double)</c:v>
                </c:pt>
                <c:pt idx="8">
                  <c:v>LH Roller 4 (Double)</c:v>
                </c:pt>
                <c:pt idx="9">
                  <c:v>LH Roller 5 (Double)</c:v>
                </c:pt>
                <c:pt idx="10">
                  <c:v>LH Roller 6 (Double)</c:v>
                </c:pt>
                <c:pt idx="11">
                  <c:v>LH Roller 7 (Single)</c:v>
                </c:pt>
                <c:pt idx="12">
                  <c:v>LH Roller 8 (Single)</c:v>
                </c:pt>
                <c:pt idx="13">
                  <c:v>LH Sprocket</c:v>
                </c:pt>
                <c:pt idx="14">
                  <c:v>RH Track Link</c:v>
                </c:pt>
                <c:pt idx="15">
                  <c:v>RH Bushing external</c:v>
                </c:pt>
                <c:pt idx="16">
                  <c:v>RH Track Shoe</c:v>
                </c:pt>
                <c:pt idx="17">
                  <c:v>RH F. Idler </c:v>
                </c:pt>
                <c:pt idx="18">
                  <c:v>RH R. Idler</c:v>
                </c:pt>
                <c:pt idx="19">
                  <c:v>RH Roller 1 (Single)</c:v>
                </c:pt>
                <c:pt idx="20">
                  <c:v>RH Roller 2 (Single)</c:v>
                </c:pt>
                <c:pt idx="21">
                  <c:v>RH Roller 3 (Double)</c:v>
                </c:pt>
                <c:pt idx="22">
                  <c:v>RH Roller 4 (Double)</c:v>
                </c:pt>
                <c:pt idx="23">
                  <c:v>RH Roller 5 (Double)</c:v>
                </c:pt>
                <c:pt idx="24">
                  <c:v>RH Roller 6 (Double)</c:v>
                </c:pt>
                <c:pt idx="25">
                  <c:v>RH Roller 7 (Single)</c:v>
                </c:pt>
                <c:pt idx="26">
                  <c:v>RH Roller 8 (Single)</c:v>
                </c:pt>
                <c:pt idx="27">
                  <c:v>RH Sprocket</c:v>
                </c:pt>
              </c:strCache>
            </c:strRef>
          </c:cat>
          <c:val>
            <c:numRef>
              <c:f>'Reporte Salida'!$D$115:$D$142</c:f>
              <c:numCache>
                <c:formatCode>0.0%</c:formatCode>
                <c:ptCount val="28"/>
                <c:pt idx="0">
                  <c:v>0.15624999999999947</c:v>
                </c:pt>
                <c:pt idx="1">
                  <c:v>0.4250000000000001</c:v>
                </c:pt>
                <c:pt idx="2">
                  <c:v>0.71199999999999997</c:v>
                </c:pt>
                <c:pt idx="3">
                  <c:v>0.75000000000000011</c:v>
                </c:pt>
                <c:pt idx="4">
                  <c:v>0.34375</c:v>
                </c:pt>
                <c:pt idx="5">
                  <c:v>0.73793103448275876</c:v>
                </c:pt>
                <c:pt idx="6">
                  <c:v>0.26206896551724157</c:v>
                </c:pt>
                <c:pt idx="7">
                  <c:v>0.12499999999999993</c:v>
                </c:pt>
                <c:pt idx="8">
                  <c:v>0.14166666666666661</c:v>
                </c:pt>
                <c:pt idx="9">
                  <c:v>0.11666666666666678</c:v>
                </c:pt>
                <c:pt idx="10">
                  <c:v>0.10000000000000009</c:v>
                </c:pt>
                <c:pt idx="11">
                  <c:v>0.18620689655172412</c:v>
                </c:pt>
                <c:pt idx="12">
                  <c:v>0.81379310344827582</c:v>
                </c:pt>
                <c:pt idx="13">
                  <c:v>0.85714285714285687</c:v>
                </c:pt>
                <c:pt idx="14">
                  <c:v>0.39473684210526305</c:v>
                </c:pt>
                <c:pt idx="15">
                  <c:v>0.47499999999999998</c:v>
                </c:pt>
                <c:pt idx="16">
                  <c:v>0.72799999999999998</c:v>
                </c:pt>
                <c:pt idx="17">
                  <c:v>0.84375000000000022</c:v>
                </c:pt>
                <c:pt idx="18">
                  <c:v>0.34375</c:v>
                </c:pt>
                <c:pt idx="19">
                  <c:v>0.26206896551724157</c:v>
                </c:pt>
                <c:pt idx="20">
                  <c:v>0.24137931034482762</c:v>
                </c:pt>
                <c:pt idx="21">
                  <c:v>0.18333333333333351</c:v>
                </c:pt>
                <c:pt idx="22">
                  <c:v>0.20000000000000018</c:v>
                </c:pt>
                <c:pt idx="23">
                  <c:v>0.18333333333333351</c:v>
                </c:pt>
                <c:pt idx="24">
                  <c:v>0.16666666666666682</c:v>
                </c:pt>
                <c:pt idx="25">
                  <c:v>0.19310344827586221</c:v>
                </c:pt>
                <c:pt idx="26">
                  <c:v>0.44137931034482764</c:v>
                </c:pt>
                <c:pt idx="27">
                  <c:v>0.82857142857142729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915-4ECF-A552-913C80310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531776"/>
        <c:axId val="119533568"/>
      </c:barChart>
      <c:catAx>
        <c:axId val="1195317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19533568"/>
        <c:crosses val="autoZero"/>
        <c:auto val="1"/>
        <c:lblAlgn val="ctr"/>
        <c:lblOffset val="100"/>
        <c:noMultiLvlLbl val="0"/>
      </c:catAx>
      <c:valAx>
        <c:axId val="119533568"/>
        <c:scaling>
          <c:orientation val="minMax"/>
          <c:max val="1.2"/>
        </c:scaling>
        <c:delete val="0"/>
        <c:axPos val="b"/>
        <c:majorGridlines/>
        <c:numFmt formatCode="0.0%" sourceLinked="1"/>
        <c:majorTickMark val="out"/>
        <c:minorTickMark val="none"/>
        <c:tickLblPos val="nextTo"/>
        <c:crossAx val="119531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64692039376865"/>
          <c:y val="8.6576423086114698E-2"/>
          <c:w val="0.81858602418534254"/>
          <c:h val="0.867840901522228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'Reporte Salida'!$D$3</c:f>
              <c:strCache>
                <c:ptCount val="1"/>
                <c:pt idx="0">
                  <c:v>TD-501 %Desgaste General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B89E-44EB-BC1B-746E809423F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B89E-44EB-BC1B-746E809423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5-B89E-44EB-BC1B-746E809423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B89E-44EB-BC1B-746E809423F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9-B89E-44EB-BC1B-746E809423F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B-B89E-44EB-BC1B-746E809423F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D-B89E-44EB-BC1B-746E809423F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B89E-44EB-BC1B-746E809423F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1-B89E-44EB-BC1B-746E809423F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3-B89E-44EB-BC1B-746E809423F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5-B89E-44EB-BC1B-746E809423F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7-B89E-44EB-BC1B-746E809423F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9-B89E-44EB-BC1B-746E809423F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B-B89E-44EB-BC1B-746E809423FB}"/>
              </c:ext>
            </c:extLst>
          </c:dPt>
          <c:cat>
            <c:multiLvlStrRef>
              <c:f>'Reporte Salida'!$B$4:$B$31</c:f>
            </c:multiLvlStrRef>
          </c:cat>
          <c:val>
            <c:numRef>
              <c:f>'Reporte Salida'!$D$4:$D$31</c:f>
            </c:numRef>
          </c:val>
          <c:extLst>
            <c:ext xmlns:c16="http://schemas.microsoft.com/office/drawing/2014/chart" uri="{C3380CC4-5D6E-409C-BE32-E72D297353CC}">
              <c16:uniqueId val="{0000001C-B89E-44EB-BC1B-746E80942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397760"/>
        <c:axId val="93399296"/>
      </c:barChart>
      <c:catAx>
        <c:axId val="93397760"/>
        <c:scaling>
          <c:orientation val="minMax"/>
        </c:scaling>
        <c:delete val="0"/>
        <c:axPos val="l"/>
        <c:majorTickMark val="out"/>
        <c:minorTickMark val="none"/>
        <c:tickLblPos val="nextTo"/>
        <c:crossAx val="93399296"/>
        <c:crosses val="autoZero"/>
        <c:auto val="1"/>
        <c:lblAlgn val="ctr"/>
        <c:lblOffset val="100"/>
        <c:noMultiLvlLbl val="0"/>
      </c:catAx>
      <c:valAx>
        <c:axId val="93399296"/>
        <c:scaling>
          <c:orientation val="minMax"/>
          <c:max val="1.2"/>
        </c:scaling>
        <c:delete val="0"/>
        <c:axPos val="b"/>
        <c:majorGridlines/>
        <c:numFmt formatCode="0.0%" sourceLinked="1"/>
        <c:majorTickMark val="out"/>
        <c:minorTickMark val="none"/>
        <c:tickLblPos val="nextTo"/>
        <c:crossAx val="93397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4349526277564464"/>
          <c:y val="9.2622484927457879E-2"/>
          <c:w val="0.81858602418534254"/>
          <c:h val="0.867840901522228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'Reporte Salida'!$D$185</c:f>
              <c:strCache>
                <c:ptCount val="1"/>
                <c:pt idx="0">
                  <c:v>TD-507 %Desgaste General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4432-4188-AA79-22BD430E5FE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4432-4188-AA79-22BD430E5FE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5-4432-4188-AA79-22BD430E5FE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4432-4188-AA79-22BD430E5FE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9-4432-4188-AA79-22BD430E5FE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B-4432-4188-AA79-22BD430E5FE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D-4432-4188-AA79-22BD430E5FE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F-4432-4188-AA79-22BD430E5FE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1-4432-4188-AA79-22BD430E5FE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3-4432-4188-AA79-22BD430E5FE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5-4432-4188-AA79-22BD430E5FE3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7-4432-4188-AA79-22BD430E5FE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9-4432-4188-AA79-22BD430E5FE3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B-4432-4188-AA79-22BD430E5FE3}"/>
              </c:ext>
            </c:extLst>
          </c:dPt>
          <c:cat>
            <c:strRef>
              <c:f>'Reporte Salida'!$B$186:$B$213</c:f>
              <c:strCache>
                <c:ptCount val="28"/>
                <c:pt idx="0">
                  <c:v>LH Track Link</c:v>
                </c:pt>
                <c:pt idx="1">
                  <c:v>LH Bushing external</c:v>
                </c:pt>
                <c:pt idx="2">
                  <c:v>LH Track Shoe</c:v>
                </c:pt>
                <c:pt idx="3">
                  <c:v>LH Front Idler </c:v>
                </c:pt>
                <c:pt idx="4">
                  <c:v>LH Rear Idler</c:v>
                </c:pt>
                <c:pt idx="5">
                  <c:v>LH Roller 1 (Single)</c:v>
                </c:pt>
                <c:pt idx="6">
                  <c:v>LH Roller 2 (Single)</c:v>
                </c:pt>
                <c:pt idx="7">
                  <c:v>LH Roller 3 (Double)</c:v>
                </c:pt>
                <c:pt idx="8">
                  <c:v>LH Roller 4 (Double)</c:v>
                </c:pt>
                <c:pt idx="9">
                  <c:v>LH Roller 5 (Double)</c:v>
                </c:pt>
                <c:pt idx="10">
                  <c:v>LH Roller 6 (Double)</c:v>
                </c:pt>
                <c:pt idx="11">
                  <c:v>LH Roller 7 (Single)</c:v>
                </c:pt>
                <c:pt idx="12">
                  <c:v>LH Roller 8 (Single)</c:v>
                </c:pt>
                <c:pt idx="13">
                  <c:v>LH Sprocket</c:v>
                </c:pt>
                <c:pt idx="14">
                  <c:v>RH Track Link</c:v>
                </c:pt>
                <c:pt idx="15">
                  <c:v>RH Bushing external</c:v>
                </c:pt>
                <c:pt idx="16">
                  <c:v>RH Track Shoe</c:v>
                </c:pt>
                <c:pt idx="17">
                  <c:v>RH F. Idler </c:v>
                </c:pt>
                <c:pt idx="18">
                  <c:v>RH R. Idler</c:v>
                </c:pt>
                <c:pt idx="19">
                  <c:v>RH Roller 1 (Single)</c:v>
                </c:pt>
                <c:pt idx="20">
                  <c:v>RH Roller 2 (Single)</c:v>
                </c:pt>
                <c:pt idx="21">
                  <c:v>RH Roller 3 (Double)</c:v>
                </c:pt>
                <c:pt idx="22">
                  <c:v>RH Roller 4 (Double)</c:v>
                </c:pt>
                <c:pt idx="23">
                  <c:v>RH Roller 5 (Double)</c:v>
                </c:pt>
                <c:pt idx="24">
                  <c:v>RH Roller 6 (Double)</c:v>
                </c:pt>
                <c:pt idx="25">
                  <c:v>RH Roller 7 (Single)</c:v>
                </c:pt>
                <c:pt idx="26">
                  <c:v>RH Roller 8 (Single)</c:v>
                </c:pt>
                <c:pt idx="27">
                  <c:v>RH Sprocket</c:v>
                </c:pt>
              </c:strCache>
            </c:strRef>
          </c:cat>
          <c:val>
            <c:numRef>
              <c:f>'Reporte Salida'!$D$186:$D$213</c:f>
              <c:numCache>
                <c:formatCode>0.0%</c:formatCode>
                <c:ptCount val="28"/>
                <c:pt idx="0">
                  <c:v>0.1874999999999995</c:v>
                </c:pt>
                <c:pt idx="1">
                  <c:v>2.6315789473684237E-2</c:v>
                </c:pt>
                <c:pt idx="2">
                  <c:v>0.12400000000000003</c:v>
                </c:pt>
                <c:pt idx="3">
                  <c:v>6.2499999999999889E-2</c:v>
                </c:pt>
                <c:pt idx="4">
                  <c:v>7.8124999999999903E-2</c:v>
                </c:pt>
                <c:pt idx="5">
                  <c:v>0.3546099290780142</c:v>
                </c:pt>
                <c:pt idx="6">
                  <c:v>0.28368794326241131</c:v>
                </c:pt>
                <c:pt idx="7">
                  <c:v>0.23770491803278693</c:v>
                </c:pt>
                <c:pt idx="8">
                  <c:v>0.24590163934426215</c:v>
                </c:pt>
                <c:pt idx="9">
                  <c:v>0.24590163934426215</c:v>
                </c:pt>
                <c:pt idx="10">
                  <c:v>0.24590163934426215</c:v>
                </c:pt>
                <c:pt idx="11">
                  <c:v>0.24822695035461001</c:v>
                </c:pt>
                <c:pt idx="12">
                  <c:v>0.31914893617021262</c:v>
                </c:pt>
                <c:pt idx="13">
                  <c:v>0.66666666666666796</c:v>
                </c:pt>
                <c:pt idx="14">
                  <c:v>0.1874999999999995</c:v>
                </c:pt>
                <c:pt idx="15">
                  <c:v>2.6315789473684237E-2</c:v>
                </c:pt>
                <c:pt idx="16">
                  <c:v>0.12799999999999995</c:v>
                </c:pt>
                <c:pt idx="17">
                  <c:v>7.8124999999999903E-2</c:v>
                </c:pt>
                <c:pt idx="18">
                  <c:v>7.8124999999999903E-2</c:v>
                </c:pt>
                <c:pt idx="19">
                  <c:v>0.29078014184397144</c:v>
                </c:pt>
                <c:pt idx="20">
                  <c:v>0.26241134751773026</c:v>
                </c:pt>
                <c:pt idx="21">
                  <c:v>0.19672131147540964</c:v>
                </c:pt>
                <c:pt idx="22">
                  <c:v>0.22131147540983609</c:v>
                </c:pt>
                <c:pt idx="23">
                  <c:v>0.21311475409836048</c:v>
                </c:pt>
                <c:pt idx="24">
                  <c:v>0.20491803278688525</c:v>
                </c:pt>
                <c:pt idx="25">
                  <c:v>0.21985815602836883</c:v>
                </c:pt>
                <c:pt idx="26">
                  <c:v>0.28368794326241131</c:v>
                </c:pt>
                <c:pt idx="27">
                  <c:v>0.66666666666666796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432-4188-AA79-22BD430E5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413376"/>
        <c:axId val="93414912"/>
      </c:barChart>
      <c:catAx>
        <c:axId val="9341337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93414912"/>
        <c:crosses val="autoZero"/>
        <c:auto val="1"/>
        <c:lblAlgn val="ctr"/>
        <c:lblOffset val="100"/>
        <c:noMultiLvlLbl val="0"/>
      </c:catAx>
      <c:valAx>
        <c:axId val="93414912"/>
        <c:scaling>
          <c:orientation val="minMax"/>
          <c:max val="1.2"/>
        </c:scaling>
        <c:delete val="0"/>
        <c:axPos val="b"/>
        <c:majorGridlines/>
        <c:numFmt formatCode="0.0%" sourceLinked="1"/>
        <c:majorTickMark val="out"/>
        <c:minorTickMark val="none"/>
        <c:tickLblPos val="nextTo"/>
        <c:crossAx val="93413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gif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28573</xdr:colOff>
      <xdr:row>149</xdr:row>
      <xdr:rowOff>9525</xdr:rowOff>
    </xdr:from>
    <xdr:to>
      <xdr:col>21</xdr:col>
      <xdr:colOff>666749</xdr:colOff>
      <xdr:row>177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21168</xdr:colOff>
      <xdr:row>218</xdr:row>
      <xdr:rowOff>35718</xdr:rowOff>
    </xdr:from>
    <xdr:to>
      <xdr:col>21</xdr:col>
      <xdr:colOff>673366</xdr:colOff>
      <xdr:row>247</xdr:row>
      <xdr:rowOff>56885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21</xdr:col>
      <xdr:colOff>709084</xdr:colOff>
      <xdr:row>67</xdr:row>
      <xdr:rowOff>21167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75</xdr:row>
      <xdr:rowOff>0</xdr:rowOff>
    </xdr:from>
    <xdr:to>
      <xdr:col>21</xdr:col>
      <xdr:colOff>709084</xdr:colOff>
      <xdr:row>104</xdr:row>
      <xdr:rowOff>21167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113</xdr:row>
      <xdr:rowOff>0</xdr:rowOff>
    </xdr:from>
    <xdr:to>
      <xdr:col>21</xdr:col>
      <xdr:colOff>709084</xdr:colOff>
      <xdr:row>142</xdr:row>
      <xdr:rowOff>21167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559594</xdr:colOff>
      <xdr:row>1</xdr:row>
      <xdr:rowOff>261938</xdr:rowOff>
    </xdr:from>
    <xdr:to>
      <xdr:col>21</xdr:col>
      <xdr:colOff>542397</xdr:colOff>
      <xdr:row>30</xdr:row>
      <xdr:rowOff>175949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182</xdr:row>
      <xdr:rowOff>0</xdr:rowOff>
    </xdr:from>
    <xdr:to>
      <xdr:col>21</xdr:col>
      <xdr:colOff>709084</xdr:colOff>
      <xdr:row>211</xdr:row>
      <xdr:rowOff>21167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24</xdr:col>
      <xdr:colOff>0</xdr:colOff>
      <xdr:row>64</xdr:row>
      <xdr:rowOff>0</xdr:rowOff>
    </xdr:from>
    <xdr:to>
      <xdr:col>24</xdr:col>
      <xdr:colOff>47625</xdr:colOff>
      <xdr:row>124</xdr:row>
      <xdr:rowOff>95250</xdr:rowOff>
    </xdr:to>
    <xdr:pic>
      <xdr:nvPicPr>
        <xdr:cNvPr id="10" name="Picture 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6679" y="13253357"/>
          <a:ext cx="47625" cy="12253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65</xdr:row>
      <xdr:rowOff>0</xdr:rowOff>
    </xdr:from>
    <xdr:to>
      <xdr:col>24</xdr:col>
      <xdr:colOff>47625</xdr:colOff>
      <xdr:row>123</xdr:row>
      <xdr:rowOff>95250</xdr:rowOff>
    </xdr:to>
    <xdr:pic>
      <xdr:nvPicPr>
        <xdr:cNvPr id="11" name="Picture 1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24</xdr:col>
      <xdr:colOff>47625</xdr:colOff>
      <xdr:row>121</xdr:row>
      <xdr:rowOff>95250</xdr:rowOff>
    </xdr:to>
    <xdr:pic>
      <xdr:nvPicPr>
        <xdr:cNvPr id="12" name="Picture 11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65</xdr:row>
      <xdr:rowOff>0</xdr:rowOff>
    </xdr:from>
    <xdr:to>
      <xdr:col>24</xdr:col>
      <xdr:colOff>47625</xdr:colOff>
      <xdr:row>123</xdr:row>
      <xdr:rowOff>95250</xdr:rowOff>
    </xdr:to>
    <xdr:pic>
      <xdr:nvPicPr>
        <xdr:cNvPr id="13" name="Picture 1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66</xdr:row>
      <xdr:rowOff>0</xdr:rowOff>
    </xdr:from>
    <xdr:to>
      <xdr:col>24</xdr:col>
      <xdr:colOff>47625</xdr:colOff>
      <xdr:row>122</xdr:row>
      <xdr:rowOff>95250</xdr:rowOff>
    </xdr:to>
    <xdr:pic>
      <xdr:nvPicPr>
        <xdr:cNvPr id="14" name="Picture 1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66</xdr:row>
      <xdr:rowOff>0</xdr:rowOff>
    </xdr:from>
    <xdr:to>
      <xdr:col>24</xdr:col>
      <xdr:colOff>47625</xdr:colOff>
      <xdr:row>122</xdr:row>
      <xdr:rowOff>95250</xdr:rowOff>
    </xdr:to>
    <xdr:pic>
      <xdr:nvPicPr>
        <xdr:cNvPr id="16" name="Picture 15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24</xdr:col>
      <xdr:colOff>47625</xdr:colOff>
      <xdr:row>121</xdr:row>
      <xdr:rowOff>95250</xdr:rowOff>
    </xdr:to>
    <xdr:pic>
      <xdr:nvPicPr>
        <xdr:cNvPr id="17" name="Picture 16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18" name="Picture 17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24</xdr:col>
      <xdr:colOff>47625</xdr:colOff>
      <xdr:row>121</xdr:row>
      <xdr:rowOff>95250</xdr:rowOff>
    </xdr:to>
    <xdr:pic>
      <xdr:nvPicPr>
        <xdr:cNvPr id="19" name="Picture 18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20" name="Picture 1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21" name="Picture 2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65</xdr:row>
      <xdr:rowOff>0</xdr:rowOff>
    </xdr:from>
    <xdr:to>
      <xdr:col>24</xdr:col>
      <xdr:colOff>47625</xdr:colOff>
      <xdr:row>123</xdr:row>
      <xdr:rowOff>95250</xdr:rowOff>
    </xdr:to>
    <xdr:pic>
      <xdr:nvPicPr>
        <xdr:cNvPr id="22" name="Picture 21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66</xdr:row>
      <xdr:rowOff>0</xdr:rowOff>
    </xdr:from>
    <xdr:to>
      <xdr:col>24</xdr:col>
      <xdr:colOff>47625</xdr:colOff>
      <xdr:row>122</xdr:row>
      <xdr:rowOff>95250</xdr:rowOff>
    </xdr:to>
    <xdr:pic>
      <xdr:nvPicPr>
        <xdr:cNvPr id="23" name="Picture 2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24" name="Picture 2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66</xdr:row>
      <xdr:rowOff>0</xdr:rowOff>
    </xdr:from>
    <xdr:to>
      <xdr:col>24</xdr:col>
      <xdr:colOff>47625</xdr:colOff>
      <xdr:row>122</xdr:row>
      <xdr:rowOff>95250</xdr:rowOff>
    </xdr:to>
    <xdr:pic>
      <xdr:nvPicPr>
        <xdr:cNvPr id="25" name="Picture 24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24</xdr:col>
      <xdr:colOff>47625</xdr:colOff>
      <xdr:row>121</xdr:row>
      <xdr:rowOff>95250</xdr:rowOff>
    </xdr:to>
    <xdr:pic>
      <xdr:nvPicPr>
        <xdr:cNvPr id="26" name="Picture 25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27" name="Picture 26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24</xdr:col>
      <xdr:colOff>47625</xdr:colOff>
      <xdr:row>121</xdr:row>
      <xdr:rowOff>95250</xdr:rowOff>
    </xdr:to>
    <xdr:pic>
      <xdr:nvPicPr>
        <xdr:cNvPr id="28" name="Picture 27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29" name="Picture 28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30" name="Picture 2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31" name="Picture 3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32" name="Picture 31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33" name="Picture 3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66</xdr:row>
      <xdr:rowOff>0</xdr:rowOff>
    </xdr:from>
    <xdr:to>
      <xdr:col>24</xdr:col>
      <xdr:colOff>47625</xdr:colOff>
      <xdr:row>122</xdr:row>
      <xdr:rowOff>95250</xdr:rowOff>
    </xdr:to>
    <xdr:pic>
      <xdr:nvPicPr>
        <xdr:cNvPr id="34" name="Picture 3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24</xdr:col>
      <xdr:colOff>47625</xdr:colOff>
      <xdr:row>121</xdr:row>
      <xdr:rowOff>95250</xdr:rowOff>
    </xdr:to>
    <xdr:pic>
      <xdr:nvPicPr>
        <xdr:cNvPr id="35" name="Picture 34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36" name="Picture 35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24</xdr:col>
      <xdr:colOff>47625</xdr:colOff>
      <xdr:row>121</xdr:row>
      <xdr:rowOff>95250</xdr:rowOff>
    </xdr:to>
    <xdr:pic>
      <xdr:nvPicPr>
        <xdr:cNvPr id="37" name="Picture 36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38" name="Picture 37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39" name="Picture 38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40" name="Picture 3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41" name="Picture 4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42" name="Picture 41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43" name="Picture 4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44" name="Picture 4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45" name="Picture 44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24</xdr:col>
      <xdr:colOff>47625</xdr:colOff>
      <xdr:row>121</xdr:row>
      <xdr:rowOff>95250</xdr:rowOff>
    </xdr:to>
    <xdr:pic>
      <xdr:nvPicPr>
        <xdr:cNvPr id="46" name="Picture 45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47" name="Picture 46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48" name="Picture 47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49" name="Picture 48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50" name="Picture 4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51" name="Picture 5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52" name="Picture 51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53" name="Picture 5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54" name="Picture 5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55" name="Picture 54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56" name="Picture 55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24</xdr:col>
      <xdr:colOff>47625</xdr:colOff>
      <xdr:row>121</xdr:row>
      <xdr:rowOff>11906</xdr:rowOff>
    </xdr:to>
    <xdr:pic>
      <xdr:nvPicPr>
        <xdr:cNvPr id="57" name="Picture 56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67</xdr:row>
      <xdr:rowOff>0</xdr:rowOff>
    </xdr:from>
    <xdr:to>
      <xdr:col>24</xdr:col>
      <xdr:colOff>47625</xdr:colOff>
      <xdr:row>121</xdr:row>
      <xdr:rowOff>95250</xdr:rowOff>
    </xdr:to>
    <xdr:pic>
      <xdr:nvPicPr>
        <xdr:cNvPr id="58" name="Picture 57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59" name="Picture 58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60" name="Picture 5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61" name="Picture 6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62" name="Picture 61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63" name="Picture 6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64" name="Picture 6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65" name="Picture 64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66" name="Picture 65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67" name="Picture 66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68" name="Picture 67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24</xdr:col>
      <xdr:colOff>47625</xdr:colOff>
      <xdr:row>121</xdr:row>
      <xdr:rowOff>11906</xdr:rowOff>
    </xdr:to>
    <xdr:pic>
      <xdr:nvPicPr>
        <xdr:cNvPr id="69" name="Picture 68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68</xdr:row>
      <xdr:rowOff>0</xdr:rowOff>
    </xdr:from>
    <xdr:to>
      <xdr:col>25</xdr:col>
      <xdr:colOff>47625</xdr:colOff>
      <xdr:row>120</xdr:row>
      <xdr:rowOff>95250</xdr:rowOff>
    </xdr:to>
    <xdr:pic>
      <xdr:nvPicPr>
        <xdr:cNvPr id="70" name="Picture 6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71" name="Picture 7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72" name="Picture 71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47625</xdr:colOff>
      <xdr:row>119</xdr:row>
      <xdr:rowOff>95250</xdr:rowOff>
    </xdr:to>
    <xdr:pic>
      <xdr:nvPicPr>
        <xdr:cNvPr id="73" name="Picture 7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74" name="Picture 7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75" name="Picture 74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76" name="Picture 75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77" name="Picture 76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24</xdr:col>
      <xdr:colOff>47625</xdr:colOff>
      <xdr:row>121</xdr:row>
      <xdr:rowOff>11906</xdr:rowOff>
    </xdr:to>
    <xdr:pic>
      <xdr:nvPicPr>
        <xdr:cNvPr id="78" name="Picture 77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79" name="Picture 78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80" name="Picture 7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76</xdr:row>
      <xdr:rowOff>0</xdr:rowOff>
    </xdr:from>
    <xdr:to>
      <xdr:col>24</xdr:col>
      <xdr:colOff>47625</xdr:colOff>
      <xdr:row>125</xdr:row>
      <xdr:rowOff>59531</xdr:rowOff>
    </xdr:to>
    <xdr:pic>
      <xdr:nvPicPr>
        <xdr:cNvPr id="81" name="Picture 8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83" name="Picture 8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84" name="Picture 8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85" name="Picture 84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86" name="Picture 85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24</xdr:col>
      <xdr:colOff>47625</xdr:colOff>
      <xdr:row>121</xdr:row>
      <xdr:rowOff>11906</xdr:rowOff>
    </xdr:to>
    <xdr:pic>
      <xdr:nvPicPr>
        <xdr:cNvPr id="87" name="Picture 86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88" name="Picture 87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89" name="Picture 88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76</xdr:row>
      <xdr:rowOff>0</xdr:rowOff>
    </xdr:from>
    <xdr:to>
      <xdr:col>24</xdr:col>
      <xdr:colOff>47625</xdr:colOff>
      <xdr:row>125</xdr:row>
      <xdr:rowOff>59531</xdr:rowOff>
    </xdr:to>
    <xdr:pic>
      <xdr:nvPicPr>
        <xdr:cNvPr id="90" name="Picture 8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91" name="Picture 9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24</xdr:col>
      <xdr:colOff>47625</xdr:colOff>
      <xdr:row>121</xdr:row>
      <xdr:rowOff>11906</xdr:rowOff>
    </xdr:to>
    <xdr:pic>
      <xdr:nvPicPr>
        <xdr:cNvPr id="92" name="Picture 91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77</xdr:row>
      <xdr:rowOff>0</xdr:rowOff>
    </xdr:from>
    <xdr:to>
      <xdr:col>24</xdr:col>
      <xdr:colOff>47625</xdr:colOff>
      <xdr:row>125</xdr:row>
      <xdr:rowOff>59531</xdr:rowOff>
    </xdr:to>
    <xdr:pic>
      <xdr:nvPicPr>
        <xdr:cNvPr id="93" name="Picture 9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72</xdr:row>
      <xdr:rowOff>0</xdr:rowOff>
    </xdr:from>
    <xdr:to>
      <xdr:col>24</xdr:col>
      <xdr:colOff>47625</xdr:colOff>
      <xdr:row>120</xdr:row>
      <xdr:rowOff>95250</xdr:rowOff>
    </xdr:to>
    <xdr:pic>
      <xdr:nvPicPr>
        <xdr:cNvPr id="94" name="Picture 9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95" name="Picture 94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24</xdr:col>
      <xdr:colOff>47625</xdr:colOff>
      <xdr:row>121</xdr:row>
      <xdr:rowOff>11906</xdr:rowOff>
    </xdr:to>
    <xdr:pic>
      <xdr:nvPicPr>
        <xdr:cNvPr id="96" name="Picture 95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73</xdr:row>
      <xdr:rowOff>0</xdr:rowOff>
    </xdr:from>
    <xdr:to>
      <xdr:col>24</xdr:col>
      <xdr:colOff>47625</xdr:colOff>
      <xdr:row>120</xdr:row>
      <xdr:rowOff>95250</xdr:rowOff>
    </xdr:to>
    <xdr:pic>
      <xdr:nvPicPr>
        <xdr:cNvPr id="97" name="Picture 96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98" name="Picture 97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76</xdr:row>
      <xdr:rowOff>0</xdr:rowOff>
    </xdr:from>
    <xdr:to>
      <xdr:col>24</xdr:col>
      <xdr:colOff>47625</xdr:colOff>
      <xdr:row>125</xdr:row>
      <xdr:rowOff>59531</xdr:rowOff>
    </xdr:to>
    <xdr:pic>
      <xdr:nvPicPr>
        <xdr:cNvPr id="99" name="Picture 98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74</xdr:row>
      <xdr:rowOff>0</xdr:rowOff>
    </xdr:from>
    <xdr:to>
      <xdr:col>24</xdr:col>
      <xdr:colOff>47625</xdr:colOff>
      <xdr:row>120</xdr:row>
      <xdr:rowOff>92869</xdr:rowOff>
    </xdr:to>
    <xdr:pic>
      <xdr:nvPicPr>
        <xdr:cNvPr id="100" name="Picture 99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24</xdr:col>
      <xdr:colOff>47625</xdr:colOff>
      <xdr:row>121</xdr:row>
      <xdr:rowOff>11906</xdr:rowOff>
    </xdr:to>
    <xdr:pic>
      <xdr:nvPicPr>
        <xdr:cNvPr id="101" name="Picture 100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77</xdr:row>
      <xdr:rowOff>0</xdr:rowOff>
    </xdr:from>
    <xdr:to>
      <xdr:col>24</xdr:col>
      <xdr:colOff>47625</xdr:colOff>
      <xdr:row>125</xdr:row>
      <xdr:rowOff>59531</xdr:rowOff>
    </xdr:to>
    <xdr:pic>
      <xdr:nvPicPr>
        <xdr:cNvPr id="102" name="Picture 101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75</xdr:row>
      <xdr:rowOff>0</xdr:rowOff>
    </xdr:from>
    <xdr:to>
      <xdr:col>24</xdr:col>
      <xdr:colOff>47625</xdr:colOff>
      <xdr:row>121</xdr:row>
      <xdr:rowOff>11906</xdr:rowOff>
    </xdr:to>
    <xdr:pic>
      <xdr:nvPicPr>
        <xdr:cNvPr id="103" name="Picture 102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76</xdr:row>
      <xdr:rowOff>0</xdr:rowOff>
    </xdr:from>
    <xdr:to>
      <xdr:col>24</xdr:col>
      <xdr:colOff>47625</xdr:colOff>
      <xdr:row>125</xdr:row>
      <xdr:rowOff>59531</xdr:rowOff>
    </xdr:to>
    <xdr:pic>
      <xdr:nvPicPr>
        <xdr:cNvPr id="104" name="Picture 103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78</xdr:row>
      <xdr:rowOff>0</xdr:rowOff>
    </xdr:from>
    <xdr:to>
      <xdr:col>24</xdr:col>
      <xdr:colOff>47625</xdr:colOff>
      <xdr:row>125</xdr:row>
      <xdr:rowOff>59531</xdr:rowOff>
    </xdr:to>
    <xdr:pic>
      <xdr:nvPicPr>
        <xdr:cNvPr id="105" name="Picture 104" descr="http://bgnap.goldbar.barrick.com:8001/OA_HTML/cabo/images/swan/t.gif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8859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407"/>
  <sheetViews>
    <sheetView showGridLines="0" zoomScale="90" zoomScaleNormal="90" workbookViewId="0">
      <pane xSplit="4" ySplit="3" topLeftCell="E53" activePane="bottomRight" state="frozen"/>
      <selection pane="topRight" activeCell="E1" sqref="E1"/>
      <selection pane="bottomLeft" activeCell="A4" sqref="A4"/>
      <selection pane="bottomRight" activeCell="BD209" sqref="BD209"/>
    </sheetView>
  </sheetViews>
  <sheetFormatPr defaultColWidth="11.6328125" defaultRowHeight="14.5" x14ac:dyDescent="0.35"/>
  <cols>
    <col min="1" max="1" width="3.453125" style="1" customWidth="1"/>
    <col min="2" max="2" width="8.08984375" style="1" bestFit="1" customWidth="1"/>
    <col min="3" max="3" width="11.36328125" style="1" bestFit="1" customWidth="1"/>
    <col min="4" max="4" width="19.08984375" style="1" bestFit="1" customWidth="1"/>
    <col min="5" max="5" width="16.90625" style="78" customWidth="1"/>
    <col min="6" max="6" width="13.54296875" style="2" customWidth="1"/>
    <col min="7" max="7" width="13.90625" style="2" bestFit="1" customWidth="1"/>
    <col min="8" max="8" width="11.90625" style="2" bestFit="1" customWidth="1"/>
    <col min="9" max="10" width="10.453125" style="2" customWidth="1"/>
    <col min="11" max="11" width="3.36328125" style="55" customWidth="1"/>
    <col min="12" max="12" width="9.90625" style="1" customWidth="1"/>
    <col min="13" max="13" width="8.453125" style="1" bestFit="1" customWidth="1"/>
    <col min="14" max="14" width="11.90625" style="1" bestFit="1" customWidth="1"/>
    <col min="15" max="16" width="10.453125" style="1" customWidth="1"/>
    <col min="17" max="17" width="3.6328125" style="55" customWidth="1"/>
    <col min="18" max="18" width="8.6328125" style="1" hidden="1" customWidth="1"/>
    <col min="19" max="19" width="10.54296875" style="2" hidden="1" customWidth="1"/>
    <col min="20" max="20" width="10.90625" style="2" hidden="1" customWidth="1"/>
    <col min="21" max="21" width="16.36328125" style="1" hidden="1" customWidth="1"/>
    <col min="22" max="25" width="11.36328125" style="1" hidden="1" customWidth="1"/>
    <col min="26" max="26" width="3.90625" style="1" customWidth="1"/>
    <col min="27" max="27" width="8.54296875" style="1" customWidth="1"/>
    <col min="28" max="28" width="12.54296875" style="1" customWidth="1"/>
    <col min="29" max="29" width="9" style="1" customWidth="1"/>
    <col min="30" max="30" width="5" style="1" customWidth="1"/>
    <col min="31" max="31" width="11.6328125" style="1" customWidth="1"/>
    <col min="32" max="32" width="12.54296875" style="1" customWidth="1"/>
    <col min="33" max="33" width="16.08984375" style="1" bestFit="1" customWidth="1"/>
    <col min="34" max="34" width="6.6328125" style="1" customWidth="1"/>
    <col min="35" max="35" width="23.08984375" style="1" customWidth="1"/>
    <col min="36" max="36" width="16" style="2" customWidth="1"/>
    <col min="37" max="37" width="17.54296875" style="2" customWidth="1"/>
    <col min="38" max="38" width="3.08984375" style="1" customWidth="1"/>
    <col min="39" max="39" width="11.36328125" style="1" customWidth="1"/>
    <col min="40" max="40" width="10.08984375" style="1" customWidth="1"/>
    <col min="41" max="41" width="10.90625" style="1" customWidth="1"/>
    <col min="42" max="42" width="11.6328125" style="1" customWidth="1"/>
    <col min="43" max="43" width="7.90625" style="51" customWidth="1"/>
    <col min="44" max="44" width="11" style="51" customWidth="1"/>
    <col min="45" max="45" width="9" style="51" customWidth="1"/>
    <col min="46" max="46" width="8.90625" style="51" customWidth="1"/>
    <col min="47" max="47" width="12.90625" style="51" customWidth="1"/>
    <col min="48" max="48" width="6.453125" style="1" customWidth="1"/>
    <col min="49" max="49" width="11.90625" style="1" customWidth="1"/>
    <col min="50" max="50" width="9.54296875" style="1" customWidth="1"/>
    <col min="51" max="51" width="9.54296875" style="1" bestFit="1" customWidth="1"/>
    <col min="52" max="52" width="11.453125" style="1" customWidth="1"/>
    <col min="53" max="53" width="5.453125" style="1" customWidth="1"/>
    <col min="54" max="54" width="12.54296875" style="1" customWidth="1"/>
    <col min="55" max="55" width="17" style="1" customWidth="1"/>
    <col min="56" max="16384" width="11.6328125" style="1"/>
  </cols>
  <sheetData>
    <row r="2" spans="2:55" ht="52.5" customHeight="1" x14ac:dyDescent="0.65">
      <c r="B2" s="63" t="s">
        <v>75</v>
      </c>
      <c r="C2" s="5"/>
      <c r="E2" s="185" t="s">
        <v>6</v>
      </c>
      <c r="F2" s="185"/>
      <c r="G2" s="185"/>
      <c r="H2" s="185"/>
      <c r="I2" s="185"/>
      <c r="J2" s="186"/>
      <c r="K2" s="56"/>
      <c r="L2" s="173" t="s">
        <v>110</v>
      </c>
      <c r="M2" s="174"/>
      <c r="N2" s="174"/>
      <c r="O2" s="174"/>
      <c r="P2" s="175"/>
      <c r="Q2" s="56"/>
      <c r="R2" s="176" t="s">
        <v>44</v>
      </c>
      <c r="S2" s="177"/>
      <c r="T2" s="177"/>
      <c r="U2" s="177"/>
      <c r="V2" s="177"/>
      <c r="W2" s="177"/>
      <c r="X2" s="177"/>
      <c r="Y2" s="178"/>
      <c r="Z2" s="3"/>
      <c r="AA2" s="187" t="s">
        <v>48</v>
      </c>
      <c r="AB2" s="188"/>
      <c r="AC2" s="189"/>
      <c r="AD2" s="38"/>
      <c r="AE2" s="38"/>
      <c r="AF2" s="38"/>
      <c r="AG2" s="38"/>
      <c r="AH2" s="3"/>
      <c r="AI2" s="3"/>
      <c r="AJ2" s="16"/>
      <c r="AK2" s="16"/>
      <c r="AL2" s="3"/>
      <c r="AM2" s="182" t="s">
        <v>55</v>
      </c>
      <c r="AN2" s="183"/>
      <c r="AO2" s="183"/>
      <c r="AP2" s="184"/>
      <c r="AQ2" s="49"/>
      <c r="AR2" s="182" t="s">
        <v>64</v>
      </c>
      <c r="AS2" s="183"/>
      <c r="AT2" s="183"/>
      <c r="AU2" s="184"/>
      <c r="AV2" s="3"/>
      <c r="AW2" s="190" t="s">
        <v>65</v>
      </c>
      <c r="AX2" s="191"/>
      <c r="AY2" s="191"/>
      <c r="AZ2" s="192"/>
      <c r="BA2" s="3"/>
      <c r="BB2" s="3"/>
      <c r="BC2" s="73">
        <v>45</v>
      </c>
    </row>
    <row r="3" spans="2:55" s="147" customFormat="1" ht="108.5" x14ac:dyDescent="0.35">
      <c r="B3" s="145" t="s">
        <v>3</v>
      </c>
      <c r="C3" s="145" t="s">
        <v>59</v>
      </c>
      <c r="D3" s="137" t="s">
        <v>4</v>
      </c>
      <c r="E3" s="142" t="s">
        <v>105</v>
      </c>
      <c r="F3" s="142" t="s">
        <v>5</v>
      </c>
      <c r="G3" s="58" t="s">
        <v>49</v>
      </c>
      <c r="H3" s="58" t="s">
        <v>0</v>
      </c>
      <c r="I3" s="58" t="s">
        <v>1</v>
      </c>
      <c r="J3" s="58" t="s">
        <v>2</v>
      </c>
      <c r="K3" s="146"/>
      <c r="L3" s="148" t="s">
        <v>11</v>
      </c>
      <c r="M3" s="148" t="s">
        <v>43</v>
      </c>
      <c r="N3" s="149" t="s">
        <v>0</v>
      </c>
      <c r="O3" s="149" t="s">
        <v>1</v>
      </c>
      <c r="P3" s="149" t="s">
        <v>2</v>
      </c>
      <c r="Q3" s="146"/>
      <c r="R3" s="20" t="s">
        <v>9</v>
      </c>
      <c r="S3" s="20" t="s">
        <v>7</v>
      </c>
      <c r="T3" s="20" t="s">
        <v>45</v>
      </c>
      <c r="U3" s="20" t="s">
        <v>60</v>
      </c>
      <c r="V3" s="20" t="s">
        <v>1</v>
      </c>
      <c r="W3" s="20" t="s">
        <v>2</v>
      </c>
      <c r="X3" s="61" t="s">
        <v>8</v>
      </c>
      <c r="Y3" s="61" t="s">
        <v>12</v>
      </c>
      <c r="AA3" s="39" t="s">
        <v>41</v>
      </c>
      <c r="AB3" s="39" t="s">
        <v>61</v>
      </c>
      <c r="AC3" s="39" t="s">
        <v>42</v>
      </c>
      <c r="AD3" s="36"/>
      <c r="AE3" s="39" t="s">
        <v>49</v>
      </c>
      <c r="AF3" s="39" t="s">
        <v>57</v>
      </c>
      <c r="AG3" s="39" t="s">
        <v>54</v>
      </c>
      <c r="AI3" s="41" t="s">
        <v>58</v>
      </c>
      <c r="AJ3" s="41" t="s">
        <v>52</v>
      </c>
      <c r="AK3" s="41" t="s">
        <v>53</v>
      </c>
      <c r="AM3" s="39" t="s">
        <v>7</v>
      </c>
      <c r="AN3" s="39" t="s">
        <v>9</v>
      </c>
      <c r="AO3" s="39" t="s">
        <v>50</v>
      </c>
      <c r="AP3" s="39" t="s">
        <v>51</v>
      </c>
      <c r="AQ3" s="49"/>
      <c r="AR3" s="39" t="s">
        <v>7</v>
      </c>
      <c r="AS3" s="39" t="s">
        <v>9</v>
      </c>
      <c r="AT3" s="39" t="s">
        <v>50</v>
      </c>
      <c r="AU3" s="39" t="s">
        <v>51</v>
      </c>
      <c r="AW3" s="39" t="s">
        <v>7</v>
      </c>
      <c r="AX3" s="39" t="s">
        <v>9</v>
      </c>
      <c r="AY3" s="39" t="s">
        <v>50</v>
      </c>
      <c r="AZ3" s="39" t="s">
        <v>51</v>
      </c>
      <c r="BB3" s="39" t="s">
        <v>97</v>
      </c>
      <c r="BC3" s="61" t="s">
        <v>99</v>
      </c>
    </row>
    <row r="4" spans="2:55" x14ac:dyDescent="0.35">
      <c r="B4" s="64">
        <v>501</v>
      </c>
      <c r="C4" s="64">
        <v>1</v>
      </c>
      <c r="D4" s="98" t="s">
        <v>13</v>
      </c>
      <c r="E4" s="153"/>
      <c r="F4" s="25">
        <v>42446</v>
      </c>
      <c r="G4" s="109">
        <v>2.1800000000000002</v>
      </c>
      <c r="H4" s="24">
        <v>31159</v>
      </c>
      <c r="I4" s="24">
        <v>42055</v>
      </c>
      <c r="J4" s="24">
        <v>29622</v>
      </c>
      <c r="K4" s="57"/>
      <c r="L4" s="150">
        <v>42741</v>
      </c>
      <c r="M4" s="151">
        <v>2.0699999999999998</v>
      </c>
      <c r="N4" s="152">
        <v>33470</v>
      </c>
      <c r="O4" s="152">
        <v>47846</v>
      </c>
      <c r="P4" s="152">
        <v>33571</v>
      </c>
      <c r="Q4" s="57"/>
      <c r="R4" s="27">
        <f>L4-F4</f>
        <v>295</v>
      </c>
      <c r="S4" s="26">
        <f>N4-H4</f>
        <v>2311</v>
      </c>
      <c r="T4" s="28">
        <f>S4/R4</f>
        <v>7.8338983050847455</v>
      </c>
      <c r="U4" s="59">
        <f>AA4-M4</f>
        <v>0.29000000000000004</v>
      </c>
      <c r="V4" s="26">
        <f t="shared" ref="V4:V31" si="0">O4-I4</f>
        <v>5791</v>
      </c>
      <c r="W4" s="26">
        <f t="shared" ref="W4:W31" si="1">P4-J4</f>
        <v>3949</v>
      </c>
      <c r="X4" s="29">
        <f>W4+V4</f>
        <v>9740</v>
      </c>
      <c r="Y4" s="30">
        <f>X4/S4</f>
        <v>4.2146257031588057</v>
      </c>
      <c r="AA4" s="65">
        <v>2.36</v>
      </c>
      <c r="AB4" s="66">
        <v>1.72</v>
      </c>
      <c r="AC4" s="40">
        <f>AA4-AB4</f>
        <v>0.6399999999999999</v>
      </c>
      <c r="AD4" s="37"/>
      <c r="AE4" s="65">
        <f>G4</f>
        <v>2.1800000000000002</v>
      </c>
      <c r="AF4" s="65">
        <f>AA4-AE4</f>
        <v>0.17999999999999972</v>
      </c>
      <c r="AG4" s="40">
        <f>IF((M4&gt;AE4),"ErrordeMedicion",(AE4-M4))</f>
        <v>0.11000000000000032</v>
      </c>
      <c r="AI4" s="42">
        <f>AF4/AC4</f>
        <v>0.28124999999999961</v>
      </c>
      <c r="AJ4" s="42">
        <f t="shared" ref="AJ4:AJ31" si="2">U4/AC4</f>
        <v>0.45312500000000011</v>
      </c>
      <c r="AK4" s="42">
        <f>IF(AG4=0,AF4,(AG4/AC4))</f>
        <v>0.17187500000000053</v>
      </c>
      <c r="AM4" s="22">
        <f>S4/AK4</f>
        <v>13445.81818181814</v>
      </c>
      <c r="AN4" s="22">
        <f t="shared" ref="AN4:AN31" si="3">(AM4/T4)</f>
        <v>1716.363636363631</v>
      </c>
      <c r="AO4" s="21">
        <f>AN4/30</f>
        <v>57.212121212121033</v>
      </c>
      <c r="AP4" s="22">
        <f>X4/AK4</f>
        <v>56669.090909090737</v>
      </c>
      <c r="AQ4" s="50"/>
      <c r="AR4" s="22">
        <f>AM4*(1-AI4)</f>
        <v>9664.1818181817944</v>
      </c>
      <c r="AS4" s="22">
        <f>(AR4/T4)</f>
        <v>1233.6363636363606</v>
      </c>
      <c r="AT4" s="21">
        <f>AS4/30</f>
        <v>41.121212121212018</v>
      </c>
      <c r="AU4" s="45">
        <f>AP4*(1-AI4)</f>
        <v>40730.909090908994</v>
      </c>
      <c r="AW4" s="22">
        <f>AR4-S4</f>
        <v>7353.1818181817944</v>
      </c>
      <c r="AX4" s="22">
        <f>AW4/T4</f>
        <v>938.63636363636067</v>
      </c>
      <c r="AY4" s="32">
        <f t="shared" ref="AY4:AY31" si="4">(AW4/T4)/30</f>
        <v>31.287878787878689</v>
      </c>
      <c r="AZ4" s="22">
        <f>AU4-X4</f>
        <v>30990.909090908994</v>
      </c>
      <c r="BB4" s="67" t="str">
        <f ca="1">IF((IFERROR(AX4,"No data"))="No Data","No data",(IF((L4+AX4)&gt;(TODAY()+365),"Proy &gt; 1 Año",(L4+AX4))))</f>
        <v>Proy &gt; 1 Año</v>
      </c>
      <c r="BC4" s="31" t="str">
        <f ca="1">IF((BB4="No data"), "NoHayMedicion", (IF((BB4="Proy &gt; 1 Año"),"Por Condicion",(BB4-$BC$2))))</f>
        <v>Por Condicion</v>
      </c>
    </row>
    <row r="5" spans="2:55" x14ac:dyDescent="0.35">
      <c r="B5" s="64">
        <v>501</v>
      </c>
      <c r="C5" s="64">
        <v>2</v>
      </c>
      <c r="D5" s="98" t="s">
        <v>14</v>
      </c>
      <c r="E5" s="153"/>
      <c r="F5" s="25">
        <v>42446</v>
      </c>
      <c r="G5" s="109">
        <v>0.72</v>
      </c>
      <c r="H5" s="80">
        <v>31159</v>
      </c>
      <c r="I5" s="80">
        <v>42055</v>
      </c>
      <c r="J5" s="80">
        <v>29622</v>
      </c>
      <c r="K5" s="57"/>
      <c r="L5" s="150">
        <v>42741</v>
      </c>
      <c r="M5" s="151">
        <v>0.31</v>
      </c>
      <c r="N5" s="152">
        <v>33470</v>
      </c>
      <c r="O5" s="152">
        <v>47846</v>
      </c>
      <c r="P5" s="152">
        <v>33571</v>
      </c>
      <c r="Q5" s="57"/>
      <c r="R5" s="27">
        <f>L5-F5</f>
        <v>295</v>
      </c>
      <c r="S5" s="26">
        <f>N5-H5</f>
        <v>2311</v>
      </c>
      <c r="T5" s="28">
        <f>S5/R5</f>
        <v>7.8338983050847455</v>
      </c>
      <c r="U5" s="60">
        <f>AA5-M5</f>
        <v>0.41</v>
      </c>
      <c r="V5" s="26">
        <f t="shared" si="0"/>
        <v>5791</v>
      </c>
      <c r="W5" s="26">
        <f t="shared" si="1"/>
        <v>3949</v>
      </c>
      <c r="X5" s="29">
        <f t="shared" ref="X5:X31" si="5">W5+V5</f>
        <v>9740</v>
      </c>
      <c r="Y5" s="30">
        <f t="shared" ref="Y5:Y31" si="6">X5/S5</f>
        <v>4.2146257031588057</v>
      </c>
      <c r="AA5" s="65">
        <v>0.72</v>
      </c>
      <c r="AB5" s="66">
        <v>0.34</v>
      </c>
      <c r="AC5" s="40">
        <f>AA5-AB5</f>
        <v>0.37999999999999995</v>
      </c>
      <c r="AD5" s="37"/>
      <c r="AE5" s="65">
        <f t="shared" ref="AE5:AE31" si="7">G5</f>
        <v>0.72</v>
      </c>
      <c r="AF5" s="65">
        <f>AA5-AE5</f>
        <v>0</v>
      </c>
      <c r="AG5" s="40">
        <f>IF((M5&gt;AE5),"ErrordeMedicion",(AE5-M5))</f>
        <v>0.41</v>
      </c>
      <c r="AI5" s="42">
        <f>AF5/AC5</f>
        <v>0</v>
      </c>
      <c r="AJ5" s="42">
        <f t="shared" si="2"/>
        <v>1.0789473684210527</v>
      </c>
      <c r="AK5" s="42">
        <f t="shared" ref="AK5:AK31" si="8">IF(AG5=0,AF5,(AG5/AC5))</f>
        <v>1.0789473684210527</v>
      </c>
      <c r="AM5" s="22">
        <f>S5/AK5</f>
        <v>2141.9024390243903</v>
      </c>
      <c r="AN5" s="22">
        <f t="shared" si="3"/>
        <v>273.41463414634148</v>
      </c>
      <c r="AO5" s="21">
        <f t="shared" ref="AO5:AO31" si="9">AN5/30</f>
        <v>9.1138211382113834</v>
      </c>
      <c r="AP5" s="22">
        <f>X5/AK5</f>
        <v>9027.3170731707323</v>
      </c>
      <c r="AQ5" s="50"/>
      <c r="AR5" s="22">
        <f>AM5*(1-AI5)</f>
        <v>2141.9024390243903</v>
      </c>
      <c r="AS5" s="22">
        <f>(AR5/T5)</f>
        <v>273.41463414634148</v>
      </c>
      <c r="AT5" s="21">
        <f>AS5/30</f>
        <v>9.1138211382113834</v>
      </c>
      <c r="AU5" s="45">
        <f>AP5*(1-AI5)</f>
        <v>9027.3170731707323</v>
      </c>
      <c r="AW5" s="69">
        <f>AR5-S5</f>
        <v>-169.09756097560967</v>
      </c>
      <c r="AX5" s="69">
        <f t="shared" ref="AX5:AX31" si="10">AW5/T5</f>
        <v>-21.585365853658526</v>
      </c>
      <c r="AY5" s="69">
        <f t="shared" si="4"/>
        <v>-0.71951219512195086</v>
      </c>
      <c r="AZ5" s="69">
        <f>AU5-X5</f>
        <v>-712.68292682926767</v>
      </c>
      <c r="BB5" s="67">
        <f ca="1">IF((IFERROR(AX5,"No data"))="No Data","No data",(IF((L5+AX5)&gt;(TODAY()+365),"Proy &gt; 1 Año",(L5+AX5))))</f>
        <v>42719.414634146342</v>
      </c>
      <c r="BC5" s="31">
        <f t="shared" ref="BC5:BC31" ca="1" si="11">IF((BB5="No data"), "NoHayMedicion", (IF((BB5="Proy &gt; 1 Año"),"Por Condicion",(BB5-$BC$2))))</f>
        <v>42674.414634146342</v>
      </c>
    </row>
    <row r="6" spans="2:55" x14ac:dyDescent="0.35">
      <c r="B6" s="64">
        <v>501</v>
      </c>
      <c r="C6" s="64">
        <v>3</v>
      </c>
      <c r="D6" s="98" t="s">
        <v>15</v>
      </c>
      <c r="E6" s="153"/>
      <c r="F6" s="25">
        <v>42467</v>
      </c>
      <c r="G6" s="115">
        <v>4.5</v>
      </c>
      <c r="H6" s="80">
        <v>31159</v>
      </c>
      <c r="I6" s="80">
        <v>42055</v>
      </c>
      <c r="J6" s="80">
        <v>29622</v>
      </c>
      <c r="K6" s="57"/>
      <c r="L6" s="150">
        <v>42741</v>
      </c>
      <c r="M6" s="151">
        <v>1.8</v>
      </c>
      <c r="N6" s="152">
        <v>33470</v>
      </c>
      <c r="O6" s="152">
        <v>47846</v>
      </c>
      <c r="P6" s="152">
        <v>33571</v>
      </c>
      <c r="Q6" s="57"/>
      <c r="R6" s="27">
        <f t="shared" ref="R6:R31" si="12">L6-F6</f>
        <v>274</v>
      </c>
      <c r="S6" s="26">
        <f t="shared" ref="S6:S31" si="13">N6-H6</f>
        <v>2311</v>
      </c>
      <c r="T6" s="28">
        <f t="shared" ref="T6:T31" si="14">S6/R6</f>
        <v>8.4343065693430663</v>
      </c>
      <c r="U6" s="59">
        <f>AA6-M6</f>
        <v>2.2000000000000002</v>
      </c>
      <c r="V6" s="26">
        <f t="shared" si="0"/>
        <v>5791</v>
      </c>
      <c r="W6" s="26">
        <f t="shared" si="1"/>
        <v>3949</v>
      </c>
      <c r="X6" s="29">
        <f t="shared" si="5"/>
        <v>9740</v>
      </c>
      <c r="Y6" s="30">
        <f t="shared" si="6"/>
        <v>4.2146257031588057</v>
      </c>
      <c r="AA6" s="65">
        <v>4</v>
      </c>
      <c r="AB6" s="66">
        <v>1.5</v>
      </c>
      <c r="AC6" s="40">
        <f>AA6-AB6</f>
        <v>2.5</v>
      </c>
      <c r="AD6" s="37"/>
      <c r="AE6" s="65">
        <f t="shared" si="7"/>
        <v>4.5</v>
      </c>
      <c r="AF6" s="65">
        <f>AA6-AE6</f>
        <v>-0.5</v>
      </c>
      <c r="AG6" s="40">
        <f t="shared" ref="AG6:AG31" si="15">IF((M6&gt;AE6),"ErrordeMedicion",(AE6-M6))</f>
        <v>2.7</v>
      </c>
      <c r="AI6" s="42">
        <f>AF6/AC6</f>
        <v>-0.2</v>
      </c>
      <c r="AJ6" s="42">
        <f t="shared" si="2"/>
        <v>0.88000000000000012</v>
      </c>
      <c r="AK6" s="42">
        <f t="shared" si="8"/>
        <v>1.08</v>
      </c>
      <c r="AM6" s="45">
        <f t="shared" ref="AM6:AM31" si="16">S6/AK6</f>
        <v>2139.8148148148148</v>
      </c>
      <c r="AN6" s="22">
        <f t="shared" si="3"/>
        <v>253.70370370370367</v>
      </c>
      <c r="AO6" s="21">
        <f t="shared" si="9"/>
        <v>8.4567901234567895</v>
      </c>
      <c r="AP6" s="22">
        <f>X6/AK6</f>
        <v>9018.5185185185182</v>
      </c>
      <c r="AQ6" s="50"/>
      <c r="AR6" s="45">
        <f>AM6*(1-AI6)</f>
        <v>2567.7777777777778</v>
      </c>
      <c r="AS6" s="22">
        <f>(AR6/T6)</f>
        <v>304.4444444444444</v>
      </c>
      <c r="AT6" s="21">
        <f>AS6/30</f>
        <v>10.148148148148147</v>
      </c>
      <c r="AU6" s="45">
        <f>AP6*(1-AI6)</f>
        <v>10822.222222222221</v>
      </c>
      <c r="AW6" s="22">
        <f>AR6-S6</f>
        <v>256.77777777777783</v>
      </c>
      <c r="AX6" s="22">
        <f t="shared" si="10"/>
        <v>30.444444444444446</v>
      </c>
      <c r="AY6" s="21">
        <f t="shared" si="4"/>
        <v>1.0148148148148148</v>
      </c>
      <c r="AZ6" s="22">
        <f>AU6-X6</f>
        <v>1082.2222222222208</v>
      </c>
      <c r="BB6" s="67">
        <f t="shared" ref="BB6:BB31" ca="1" si="17">IF((IFERROR(AX6,"No data"))="No Data","No data",(IF((L6+AX6)&gt;(TODAY()+365),"Proy &gt; 1 Año",(L6+AX6))))</f>
        <v>42771.444444444445</v>
      </c>
      <c r="BC6" s="31">
        <f ca="1">IF((BB6="No data"), "NoHayMedicion", (IF((BB6="Proy &gt; 1 Año"),"Por Condicion",(BB6-$BC$2-30))))</f>
        <v>42696.444444444445</v>
      </c>
    </row>
    <row r="7" spans="2:55" x14ac:dyDescent="0.35">
      <c r="B7" s="64">
        <v>501</v>
      </c>
      <c r="C7" s="64">
        <v>4</v>
      </c>
      <c r="D7" s="98" t="s">
        <v>37</v>
      </c>
      <c r="E7" s="153"/>
      <c r="F7" s="25">
        <v>42336</v>
      </c>
      <c r="G7" s="109">
        <v>0.82</v>
      </c>
      <c r="H7" s="80">
        <v>28032</v>
      </c>
      <c r="I7" s="80">
        <v>40047</v>
      </c>
      <c r="J7" s="80">
        <v>28177</v>
      </c>
      <c r="K7" s="57"/>
      <c r="L7" s="150">
        <v>42741</v>
      </c>
      <c r="M7" s="151">
        <v>1.05</v>
      </c>
      <c r="N7" s="152">
        <v>33470</v>
      </c>
      <c r="O7" s="152">
        <v>47846</v>
      </c>
      <c r="P7" s="152">
        <v>33571</v>
      </c>
      <c r="Q7" s="57"/>
      <c r="R7" s="27">
        <f t="shared" si="12"/>
        <v>405</v>
      </c>
      <c r="S7" s="26">
        <f t="shared" si="13"/>
        <v>5438</v>
      </c>
      <c r="T7" s="28">
        <f t="shared" si="14"/>
        <v>13.427160493827161</v>
      </c>
      <c r="U7" s="60">
        <f>M7-AA7</f>
        <v>0.27</v>
      </c>
      <c r="V7" s="26">
        <f t="shared" si="0"/>
        <v>7799</v>
      </c>
      <c r="W7" s="26">
        <f t="shared" si="1"/>
        <v>5394</v>
      </c>
      <c r="X7" s="29">
        <f t="shared" si="5"/>
        <v>13193</v>
      </c>
      <c r="Y7" s="30">
        <f t="shared" si="6"/>
        <v>2.4260757631482162</v>
      </c>
      <c r="AA7" s="65">
        <v>0.78</v>
      </c>
      <c r="AB7" s="66">
        <v>1.42</v>
      </c>
      <c r="AC7" s="40">
        <f>AB7-AA7</f>
        <v>0.6399999999999999</v>
      </c>
      <c r="AD7" s="37"/>
      <c r="AE7" s="65">
        <f t="shared" si="7"/>
        <v>0.82</v>
      </c>
      <c r="AF7" s="65">
        <f>AE7-AA7</f>
        <v>3.9999999999999925E-2</v>
      </c>
      <c r="AG7" s="40">
        <f>M7-AE7</f>
        <v>0.23000000000000009</v>
      </c>
      <c r="AH7" s="51"/>
      <c r="AI7" s="42">
        <f>AF7/AC7</f>
        <v>6.2499999999999889E-2</v>
      </c>
      <c r="AJ7" s="42">
        <f t="shared" si="2"/>
        <v>0.42187500000000011</v>
      </c>
      <c r="AK7" s="42">
        <f t="shared" si="8"/>
        <v>0.35937500000000022</v>
      </c>
      <c r="AL7" s="51"/>
      <c r="AM7" s="45">
        <f t="shared" si="16"/>
        <v>15131.826086956513</v>
      </c>
      <c r="AN7" s="45">
        <f t="shared" si="3"/>
        <v>1126.9565217391298</v>
      </c>
      <c r="AO7" s="44">
        <f t="shared" si="9"/>
        <v>37.56521739130433</v>
      </c>
      <c r="AP7" s="45">
        <f>X7/AK7</f>
        <v>36710.956521739106</v>
      </c>
      <c r="AQ7" s="50"/>
      <c r="AR7" s="45">
        <f>AM7*(1-AI7)</f>
        <v>14186.086956521733</v>
      </c>
      <c r="AS7" s="45">
        <f t="shared" ref="AS7:AS31" si="18">(AR7/T7)</f>
        <v>1056.5217391304343</v>
      </c>
      <c r="AT7" s="44">
        <f t="shared" ref="AT7:AT27" si="19">AS7/30</f>
        <v>35.217391304347807</v>
      </c>
      <c r="AU7" s="45">
        <f>AP7*(1-AI7)</f>
        <v>34416.521739130418</v>
      </c>
      <c r="AV7" s="51"/>
      <c r="AW7" s="45">
        <f>AR7-S7</f>
        <v>8748.0869565217326</v>
      </c>
      <c r="AX7" s="22">
        <f t="shared" si="10"/>
        <v>651.5217391304343</v>
      </c>
      <c r="AY7" s="44">
        <f t="shared" si="4"/>
        <v>21.71739130434781</v>
      </c>
      <c r="AZ7" s="45">
        <f t="shared" ref="AZ7:AZ31" si="20">AU7-X7</f>
        <v>21223.521739130418</v>
      </c>
      <c r="BB7" s="67" t="str">
        <f t="shared" ca="1" si="17"/>
        <v>Proy &gt; 1 Año</v>
      </c>
      <c r="BC7" s="31" t="str">
        <f t="shared" ca="1" si="11"/>
        <v>Por Condicion</v>
      </c>
    </row>
    <row r="8" spans="2:55" x14ac:dyDescent="0.35">
      <c r="B8" s="64">
        <v>501</v>
      </c>
      <c r="C8" s="64">
        <v>5</v>
      </c>
      <c r="D8" s="98" t="s">
        <v>38</v>
      </c>
      <c r="E8" s="153"/>
      <c r="F8" s="25">
        <v>42336</v>
      </c>
      <c r="G8" s="109">
        <v>0.82</v>
      </c>
      <c r="H8" s="80">
        <v>28032</v>
      </c>
      <c r="I8" s="80">
        <v>40047</v>
      </c>
      <c r="J8" s="80">
        <v>28177</v>
      </c>
      <c r="K8" s="57"/>
      <c r="L8" s="150">
        <v>42741</v>
      </c>
      <c r="M8" s="151">
        <v>1.05</v>
      </c>
      <c r="N8" s="152">
        <v>33470</v>
      </c>
      <c r="O8" s="152">
        <v>47846</v>
      </c>
      <c r="P8" s="152">
        <v>33571</v>
      </c>
      <c r="Q8" s="57"/>
      <c r="R8" s="27">
        <f t="shared" si="12"/>
        <v>405</v>
      </c>
      <c r="S8" s="26">
        <f t="shared" si="13"/>
        <v>5438</v>
      </c>
      <c r="T8" s="28">
        <f t="shared" si="14"/>
        <v>13.427160493827161</v>
      </c>
      <c r="U8" s="60">
        <f>M8-AA8</f>
        <v>0.27</v>
      </c>
      <c r="V8" s="26">
        <f t="shared" si="0"/>
        <v>7799</v>
      </c>
      <c r="W8" s="26">
        <f t="shared" si="1"/>
        <v>5394</v>
      </c>
      <c r="X8" s="29">
        <f t="shared" si="5"/>
        <v>13193</v>
      </c>
      <c r="Y8" s="30">
        <f t="shared" si="6"/>
        <v>2.4260757631482162</v>
      </c>
      <c r="AA8" s="65">
        <v>0.78</v>
      </c>
      <c r="AB8" s="66">
        <v>1.42</v>
      </c>
      <c r="AC8" s="40">
        <f>AB8-AA8</f>
        <v>0.6399999999999999</v>
      </c>
      <c r="AD8" s="37"/>
      <c r="AE8" s="65">
        <f t="shared" si="7"/>
        <v>0.82</v>
      </c>
      <c r="AF8" s="65">
        <f>AE8-AA8</f>
        <v>3.9999999999999925E-2</v>
      </c>
      <c r="AG8" s="40">
        <f>M8-AE8</f>
        <v>0.23000000000000009</v>
      </c>
      <c r="AH8" s="51"/>
      <c r="AI8" s="42">
        <f>AF8/AC8</f>
        <v>6.2499999999999889E-2</v>
      </c>
      <c r="AJ8" s="42">
        <f t="shared" si="2"/>
        <v>0.42187500000000011</v>
      </c>
      <c r="AK8" s="42">
        <f t="shared" si="8"/>
        <v>0.35937500000000022</v>
      </c>
      <c r="AL8" s="51"/>
      <c r="AM8" s="45">
        <f t="shared" si="16"/>
        <v>15131.826086956513</v>
      </c>
      <c r="AN8" s="45">
        <f t="shared" si="3"/>
        <v>1126.9565217391298</v>
      </c>
      <c r="AO8" s="44">
        <f t="shared" si="9"/>
        <v>37.56521739130433</v>
      </c>
      <c r="AP8" s="45">
        <f t="shared" ref="AP8:AP31" si="21">X8/AK8</f>
        <v>36710.956521739106</v>
      </c>
      <c r="AQ8" s="50"/>
      <c r="AR8" s="45">
        <f t="shared" ref="AR8:AR31" si="22">AM8*(1-AI8)</f>
        <v>14186.086956521733</v>
      </c>
      <c r="AS8" s="45">
        <f t="shared" si="18"/>
        <v>1056.5217391304343</v>
      </c>
      <c r="AT8" s="44">
        <f t="shared" si="19"/>
        <v>35.217391304347807</v>
      </c>
      <c r="AU8" s="45">
        <f t="shared" ref="AU8:AU31" si="23">AP8*(1-AI8)</f>
        <v>34416.521739130418</v>
      </c>
      <c r="AV8" s="51"/>
      <c r="AW8" s="45">
        <f t="shared" ref="AW8:AW31" si="24">AR8-S8</f>
        <v>8748.0869565217326</v>
      </c>
      <c r="AX8" s="22">
        <f t="shared" si="10"/>
        <v>651.5217391304343</v>
      </c>
      <c r="AY8" s="44">
        <f t="shared" si="4"/>
        <v>21.71739130434781</v>
      </c>
      <c r="AZ8" s="45">
        <f t="shared" si="20"/>
        <v>21223.521739130418</v>
      </c>
      <c r="BB8" s="67" t="str">
        <f t="shared" ca="1" si="17"/>
        <v>Proy &gt; 1 Año</v>
      </c>
      <c r="BC8" s="31" t="str">
        <f t="shared" ca="1" si="11"/>
        <v>Por Condicion</v>
      </c>
    </row>
    <row r="9" spans="2:55" x14ac:dyDescent="0.35">
      <c r="B9" s="64">
        <v>501</v>
      </c>
      <c r="C9" s="64">
        <v>6</v>
      </c>
      <c r="D9" s="98" t="s">
        <v>16</v>
      </c>
      <c r="E9" s="153"/>
      <c r="F9" s="25">
        <v>42336</v>
      </c>
      <c r="G9" s="109">
        <v>2.85</v>
      </c>
      <c r="H9" s="80">
        <v>28032</v>
      </c>
      <c r="I9" s="80">
        <v>40047</v>
      </c>
      <c r="J9" s="80">
        <v>28177</v>
      </c>
      <c r="K9" s="57"/>
      <c r="L9" s="150">
        <v>42741</v>
      </c>
      <c r="M9" s="151">
        <v>2.35</v>
      </c>
      <c r="N9" s="152">
        <v>33470</v>
      </c>
      <c r="O9" s="152">
        <v>47846</v>
      </c>
      <c r="P9" s="152">
        <v>33571</v>
      </c>
      <c r="Q9" s="57"/>
      <c r="R9" s="27">
        <f t="shared" si="12"/>
        <v>405</v>
      </c>
      <c r="S9" s="26">
        <f t="shared" si="13"/>
        <v>5438</v>
      </c>
      <c r="T9" s="28">
        <f t="shared" si="14"/>
        <v>13.427160493827161</v>
      </c>
      <c r="U9" s="59">
        <f t="shared" ref="U9:U20" si="25">AA9-M9</f>
        <v>0.50999999999999979</v>
      </c>
      <c r="V9" s="26">
        <f t="shared" si="0"/>
        <v>7799</v>
      </c>
      <c r="W9" s="26">
        <f t="shared" si="1"/>
        <v>5394</v>
      </c>
      <c r="X9" s="29">
        <f t="shared" si="5"/>
        <v>13193</v>
      </c>
      <c r="Y9" s="30">
        <f t="shared" si="6"/>
        <v>2.4260757631482162</v>
      </c>
      <c r="AA9" s="65">
        <v>2.86</v>
      </c>
      <c r="AB9" s="66">
        <v>1.45</v>
      </c>
      <c r="AC9" s="40">
        <f t="shared" ref="AC9:AC17" si="26">AA9-AB9</f>
        <v>1.41</v>
      </c>
      <c r="AD9" s="37"/>
      <c r="AE9" s="65">
        <f t="shared" si="7"/>
        <v>2.85</v>
      </c>
      <c r="AF9" s="65">
        <f t="shared" ref="AF9:AF20" si="27">AA9-AE9</f>
        <v>9.9999999999997868E-3</v>
      </c>
      <c r="AG9" s="40">
        <f>IF((M9&gt;AE9),"ErrordeMedicion",(AE9-M9))</f>
        <v>0.5</v>
      </c>
      <c r="AI9" s="42">
        <f t="shared" ref="AI9:AI20" si="28">AF9/AC9</f>
        <v>7.0921985815601326E-3</v>
      </c>
      <c r="AJ9" s="42">
        <f t="shared" si="2"/>
        <v>0.36170212765957432</v>
      </c>
      <c r="AK9" s="42">
        <f t="shared" si="8"/>
        <v>0.3546099290780142</v>
      </c>
      <c r="AM9" s="22">
        <f t="shared" si="16"/>
        <v>15335.16</v>
      </c>
      <c r="AN9" s="22">
        <f t="shared" si="3"/>
        <v>1142.0999999999999</v>
      </c>
      <c r="AO9" s="21">
        <f t="shared" si="9"/>
        <v>38.07</v>
      </c>
      <c r="AP9" s="22">
        <f t="shared" si="21"/>
        <v>37204.26</v>
      </c>
      <c r="AQ9" s="50"/>
      <c r="AR9" s="45">
        <f t="shared" si="22"/>
        <v>15226.400000000001</v>
      </c>
      <c r="AS9" s="22">
        <f t="shared" si="18"/>
        <v>1134</v>
      </c>
      <c r="AT9" s="44">
        <f t="shared" si="19"/>
        <v>37.799999999999997</v>
      </c>
      <c r="AU9" s="45">
        <f t="shared" si="23"/>
        <v>36940.400000000009</v>
      </c>
      <c r="AW9" s="22">
        <f t="shared" si="24"/>
        <v>9788.4000000000015</v>
      </c>
      <c r="AX9" s="22">
        <f t="shared" si="10"/>
        <v>729.00000000000011</v>
      </c>
      <c r="AY9" s="21">
        <f t="shared" si="4"/>
        <v>24.300000000000004</v>
      </c>
      <c r="AZ9" s="22">
        <f t="shared" si="20"/>
        <v>23747.400000000009</v>
      </c>
      <c r="BB9" s="67" t="str">
        <f t="shared" ca="1" si="17"/>
        <v>Proy &gt; 1 Año</v>
      </c>
      <c r="BC9" s="31" t="str">
        <f t="shared" ca="1" si="11"/>
        <v>Por Condicion</v>
      </c>
    </row>
    <row r="10" spans="2:55" x14ac:dyDescent="0.35">
      <c r="B10" s="64">
        <v>501</v>
      </c>
      <c r="C10" s="64">
        <v>7</v>
      </c>
      <c r="D10" s="98" t="s">
        <v>17</v>
      </c>
      <c r="E10" s="153"/>
      <c r="F10" s="25">
        <v>42336</v>
      </c>
      <c r="G10" s="109">
        <v>2.85</v>
      </c>
      <c r="H10" s="80">
        <v>28032</v>
      </c>
      <c r="I10" s="80">
        <v>40047</v>
      </c>
      <c r="J10" s="80">
        <v>28177</v>
      </c>
      <c r="K10" s="57"/>
      <c r="L10" s="150">
        <v>42741</v>
      </c>
      <c r="M10" s="151">
        <v>2.46</v>
      </c>
      <c r="N10" s="152">
        <v>33470</v>
      </c>
      <c r="O10" s="152">
        <v>47846</v>
      </c>
      <c r="P10" s="152">
        <v>33571</v>
      </c>
      <c r="Q10" s="57"/>
      <c r="R10" s="27">
        <f t="shared" si="12"/>
        <v>405</v>
      </c>
      <c r="S10" s="26">
        <f t="shared" si="13"/>
        <v>5438</v>
      </c>
      <c r="T10" s="28">
        <f t="shared" si="14"/>
        <v>13.427160493827161</v>
      </c>
      <c r="U10" s="59">
        <f t="shared" si="25"/>
        <v>0.39999999999999991</v>
      </c>
      <c r="V10" s="26">
        <f t="shared" si="0"/>
        <v>7799</v>
      </c>
      <c r="W10" s="26">
        <f t="shared" si="1"/>
        <v>5394</v>
      </c>
      <c r="X10" s="29">
        <f t="shared" si="5"/>
        <v>13193</v>
      </c>
      <c r="Y10" s="30">
        <f t="shared" si="6"/>
        <v>2.4260757631482162</v>
      </c>
      <c r="AA10" s="65">
        <v>2.86</v>
      </c>
      <c r="AB10" s="66">
        <v>1.45</v>
      </c>
      <c r="AC10" s="40">
        <f t="shared" si="26"/>
        <v>1.41</v>
      </c>
      <c r="AD10" s="37"/>
      <c r="AE10" s="65">
        <f t="shared" si="7"/>
        <v>2.85</v>
      </c>
      <c r="AF10" s="65">
        <f t="shared" si="27"/>
        <v>9.9999999999997868E-3</v>
      </c>
      <c r="AG10" s="40">
        <f>IF((M10&gt;AE10),"ErrordeMedicion",(AE10-M10))</f>
        <v>0.39000000000000012</v>
      </c>
      <c r="AI10" s="42">
        <f t="shared" si="28"/>
        <v>7.0921985815601326E-3</v>
      </c>
      <c r="AJ10" s="42">
        <f t="shared" si="2"/>
        <v>0.28368794326241131</v>
      </c>
      <c r="AK10" s="42">
        <f t="shared" si="8"/>
        <v>0.27659574468085119</v>
      </c>
      <c r="AM10" s="22">
        <f t="shared" si="16"/>
        <v>19660.461538461528</v>
      </c>
      <c r="AN10" s="22">
        <f t="shared" si="3"/>
        <v>1464.2307692307684</v>
      </c>
      <c r="AO10" s="21">
        <f t="shared" si="9"/>
        <v>48.807692307692278</v>
      </c>
      <c r="AP10" s="22">
        <f t="shared" si="21"/>
        <v>47697.769230769212</v>
      </c>
      <c r="AQ10" s="50"/>
      <c r="AR10" s="45">
        <f t="shared" si="22"/>
        <v>19521.025641025633</v>
      </c>
      <c r="AS10" s="22">
        <f t="shared" si="18"/>
        <v>1453.8461538461531</v>
      </c>
      <c r="AT10" s="44">
        <f t="shared" si="19"/>
        <v>48.461538461538439</v>
      </c>
      <c r="AU10" s="45">
        <f t="shared" si="23"/>
        <v>47359.487179487165</v>
      </c>
      <c r="AW10" s="22">
        <f t="shared" si="24"/>
        <v>14083.025641025633</v>
      </c>
      <c r="AX10" s="22">
        <f t="shared" si="10"/>
        <v>1048.8461538461531</v>
      </c>
      <c r="AY10" s="21">
        <f t="shared" si="4"/>
        <v>34.961538461538439</v>
      </c>
      <c r="AZ10" s="22">
        <f t="shared" si="20"/>
        <v>34166.487179487165</v>
      </c>
      <c r="BB10" s="67" t="str">
        <f t="shared" ca="1" si="17"/>
        <v>Proy &gt; 1 Año</v>
      </c>
      <c r="BC10" s="31" t="str">
        <f t="shared" ca="1" si="11"/>
        <v>Por Condicion</v>
      </c>
    </row>
    <row r="11" spans="2:55" x14ac:dyDescent="0.35">
      <c r="B11" s="64">
        <v>501</v>
      </c>
      <c r="C11" s="64">
        <v>8</v>
      </c>
      <c r="D11" s="98" t="s">
        <v>18</v>
      </c>
      <c r="E11" s="153"/>
      <c r="F11" s="25">
        <v>42336</v>
      </c>
      <c r="G11" s="109">
        <v>2.65</v>
      </c>
      <c r="H11" s="80">
        <v>28032</v>
      </c>
      <c r="I11" s="80">
        <v>40047</v>
      </c>
      <c r="J11" s="80">
        <v>28177</v>
      </c>
      <c r="K11" s="57"/>
      <c r="L11" s="150">
        <v>42741</v>
      </c>
      <c r="M11" s="151">
        <v>2.34</v>
      </c>
      <c r="N11" s="152">
        <v>33470</v>
      </c>
      <c r="O11" s="152">
        <v>47846</v>
      </c>
      <c r="P11" s="152">
        <v>33571</v>
      </c>
      <c r="Q11" s="57"/>
      <c r="R11" s="27">
        <f t="shared" si="12"/>
        <v>405</v>
      </c>
      <c r="S11" s="26">
        <f t="shared" si="13"/>
        <v>5438</v>
      </c>
      <c r="T11" s="28">
        <f t="shared" si="14"/>
        <v>13.427160493827161</v>
      </c>
      <c r="U11" s="59">
        <f t="shared" si="25"/>
        <v>0.33000000000000007</v>
      </c>
      <c r="V11" s="26">
        <f t="shared" si="0"/>
        <v>7799</v>
      </c>
      <c r="W11" s="26">
        <f t="shared" si="1"/>
        <v>5394</v>
      </c>
      <c r="X11" s="29">
        <f t="shared" si="5"/>
        <v>13193</v>
      </c>
      <c r="Y11" s="30">
        <f t="shared" si="6"/>
        <v>2.4260757631482162</v>
      </c>
      <c r="AA11" s="65">
        <v>2.67</v>
      </c>
      <c r="AB11" s="66">
        <v>1.45</v>
      </c>
      <c r="AC11" s="40">
        <f>AA11-AB11</f>
        <v>1.22</v>
      </c>
      <c r="AD11" s="37"/>
      <c r="AE11" s="65">
        <f t="shared" si="7"/>
        <v>2.65</v>
      </c>
      <c r="AF11" s="65">
        <f t="shared" si="27"/>
        <v>2.0000000000000018E-2</v>
      </c>
      <c r="AG11" s="40">
        <f>IF((M11&gt;AE11),"ErrordeMedicion",(AE11-M11))</f>
        <v>0.31000000000000005</v>
      </c>
      <c r="AI11" s="42">
        <f t="shared" si="28"/>
        <v>1.6393442622950834E-2</v>
      </c>
      <c r="AJ11" s="42">
        <f t="shared" si="2"/>
        <v>0.2704918032786886</v>
      </c>
      <c r="AK11" s="42">
        <f t="shared" si="8"/>
        <v>0.25409836065573776</v>
      </c>
      <c r="AM11" s="22">
        <f t="shared" si="16"/>
        <v>21401.161290322576</v>
      </c>
      <c r="AN11" s="22">
        <f t="shared" si="3"/>
        <v>1593.8709677419351</v>
      </c>
      <c r="AO11" s="21">
        <f t="shared" si="9"/>
        <v>53.129032258064505</v>
      </c>
      <c r="AP11" s="22">
        <f t="shared" si="21"/>
        <v>51920.838709677409</v>
      </c>
      <c r="AQ11" s="50"/>
      <c r="AR11" s="45">
        <f t="shared" si="22"/>
        <v>21050.322580645156</v>
      </c>
      <c r="AS11" s="22">
        <f t="shared" si="18"/>
        <v>1567.7419354838705</v>
      </c>
      <c r="AT11" s="44">
        <f t="shared" si="19"/>
        <v>52.258064516129018</v>
      </c>
      <c r="AU11" s="45">
        <f t="shared" si="23"/>
        <v>51069.677419354826</v>
      </c>
      <c r="AW11" s="22">
        <f t="shared" si="24"/>
        <v>15612.322580645156</v>
      </c>
      <c r="AX11" s="22">
        <f t="shared" si="10"/>
        <v>1162.7419354838705</v>
      </c>
      <c r="AY11" s="21">
        <f t="shared" si="4"/>
        <v>38.758064516129018</v>
      </c>
      <c r="AZ11" s="22">
        <f t="shared" si="20"/>
        <v>37876.677419354826</v>
      </c>
      <c r="BB11" s="67" t="str">
        <f t="shared" ca="1" si="17"/>
        <v>Proy &gt; 1 Año</v>
      </c>
      <c r="BC11" s="31" t="str">
        <f t="shared" ca="1" si="11"/>
        <v>Por Condicion</v>
      </c>
    </row>
    <row r="12" spans="2:55" x14ac:dyDescent="0.35">
      <c r="B12" s="64">
        <v>501</v>
      </c>
      <c r="C12" s="64">
        <v>9</v>
      </c>
      <c r="D12" s="98" t="s">
        <v>19</v>
      </c>
      <c r="E12" s="153"/>
      <c r="F12" s="25">
        <v>42336</v>
      </c>
      <c r="G12" s="109">
        <v>2.65</v>
      </c>
      <c r="H12" s="80">
        <v>28032</v>
      </c>
      <c r="I12" s="80">
        <v>40047</v>
      </c>
      <c r="J12" s="80">
        <v>28177</v>
      </c>
      <c r="K12" s="57"/>
      <c r="L12" s="150">
        <v>42741</v>
      </c>
      <c r="M12" s="151">
        <v>2.33</v>
      </c>
      <c r="N12" s="152">
        <v>33470</v>
      </c>
      <c r="O12" s="152">
        <v>47846</v>
      </c>
      <c r="P12" s="152">
        <v>33571</v>
      </c>
      <c r="Q12" s="57"/>
      <c r="R12" s="27">
        <f t="shared" si="12"/>
        <v>405</v>
      </c>
      <c r="S12" s="26">
        <f t="shared" si="13"/>
        <v>5438</v>
      </c>
      <c r="T12" s="28">
        <f t="shared" si="14"/>
        <v>13.427160493827161</v>
      </c>
      <c r="U12" s="59">
        <f t="shared" si="25"/>
        <v>0.33999999999999986</v>
      </c>
      <c r="V12" s="26">
        <f t="shared" si="0"/>
        <v>7799</v>
      </c>
      <c r="W12" s="26">
        <f t="shared" si="1"/>
        <v>5394</v>
      </c>
      <c r="X12" s="29">
        <f t="shared" si="5"/>
        <v>13193</v>
      </c>
      <c r="Y12" s="30">
        <f t="shared" si="6"/>
        <v>2.4260757631482162</v>
      </c>
      <c r="AA12" s="65">
        <v>2.67</v>
      </c>
      <c r="AB12" s="66">
        <v>1.45</v>
      </c>
      <c r="AC12" s="40">
        <f t="shared" si="26"/>
        <v>1.22</v>
      </c>
      <c r="AD12" s="37"/>
      <c r="AE12" s="65">
        <f t="shared" si="7"/>
        <v>2.65</v>
      </c>
      <c r="AF12" s="65">
        <f t="shared" si="27"/>
        <v>2.0000000000000018E-2</v>
      </c>
      <c r="AG12" s="40">
        <f>IF((M12&gt;AE12),"ErrordeMedicion",(AE12-M12))</f>
        <v>0.31999999999999984</v>
      </c>
      <c r="AI12" s="42">
        <f t="shared" si="28"/>
        <v>1.6393442622950834E-2</v>
      </c>
      <c r="AJ12" s="42">
        <f t="shared" si="2"/>
        <v>0.2786885245901638</v>
      </c>
      <c r="AK12" s="42">
        <f t="shared" si="8"/>
        <v>0.26229508196721296</v>
      </c>
      <c r="AM12" s="22">
        <f t="shared" si="16"/>
        <v>20732.375000000011</v>
      </c>
      <c r="AN12" s="22">
        <f t="shared" si="3"/>
        <v>1544.0625000000007</v>
      </c>
      <c r="AO12" s="21">
        <f t="shared" si="9"/>
        <v>51.468750000000021</v>
      </c>
      <c r="AP12" s="22">
        <f t="shared" si="21"/>
        <v>50298.312500000029</v>
      </c>
      <c r="AQ12" s="50"/>
      <c r="AR12" s="45">
        <f t="shared" si="22"/>
        <v>20392.500000000011</v>
      </c>
      <c r="AS12" s="22">
        <f t="shared" si="18"/>
        <v>1518.7500000000007</v>
      </c>
      <c r="AT12" s="44">
        <f t="shared" si="19"/>
        <v>50.625000000000021</v>
      </c>
      <c r="AU12" s="45">
        <f t="shared" si="23"/>
        <v>49473.750000000029</v>
      </c>
      <c r="AW12" s="22">
        <f t="shared" si="24"/>
        <v>14954.500000000011</v>
      </c>
      <c r="AX12" s="22">
        <f t="shared" si="10"/>
        <v>1113.7500000000007</v>
      </c>
      <c r="AY12" s="21">
        <f t="shared" si="4"/>
        <v>37.125000000000021</v>
      </c>
      <c r="AZ12" s="22">
        <f t="shared" si="20"/>
        <v>36280.750000000029</v>
      </c>
      <c r="BB12" s="67" t="str">
        <f t="shared" ca="1" si="17"/>
        <v>Proy &gt; 1 Año</v>
      </c>
      <c r="BC12" s="31" t="str">
        <f t="shared" ca="1" si="11"/>
        <v>Por Condicion</v>
      </c>
    </row>
    <row r="13" spans="2:55" x14ac:dyDescent="0.35">
      <c r="B13" s="64">
        <v>501</v>
      </c>
      <c r="C13" s="64">
        <v>10</v>
      </c>
      <c r="D13" s="98" t="s">
        <v>20</v>
      </c>
      <c r="E13" s="153"/>
      <c r="F13" s="25">
        <v>42336</v>
      </c>
      <c r="G13" s="109">
        <v>2.65</v>
      </c>
      <c r="H13" s="80">
        <v>28032</v>
      </c>
      <c r="I13" s="80">
        <v>40047</v>
      </c>
      <c r="J13" s="80">
        <v>28177</v>
      </c>
      <c r="K13" s="57"/>
      <c r="L13" s="150">
        <v>42741</v>
      </c>
      <c r="M13" s="151">
        <v>2.2999999999999998</v>
      </c>
      <c r="N13" s="152">
        <v>33470</v>
      </c>
      <c r="O13" s="152">
        <v>47846</v>
      </c>
      <c r="P13" s="152">
        <v>33571</v>
      </c>
      <c r="Q13" s="57"/>
      <c r="R13" s="27">
        <f t="shared" si="12"/>
        <v>405</v>
      </c>
      <c r="S13" s="26">
        <f t="shared" si="13"/>
        <v>5438</v>
      </c>
      <c r="T13" s="28">
        <f t="shared" si="14"/>
        <v>13.427160493827161</v>
      </c>
      <c r="U13" s="59">
        <f t="shared" si="25"/>
        <v>0.37000000000000011</v>
      </c>
      <c r="V13" s="26">
        <f t="shared" si="0"/>
        <v>7799</v>
      </c>
      <c r="W13" s="26">
        <f t="shared" si="1"/>
        <v>5394</v>
      </c>
      <c r="X13" s="29">
        <f t="shared" si="5"/>
        <v>13193</v>
      </c>
      <c r="Y13" s="30">
        <f t="shared" si="6"/>
        <v>2.4260757631482162</v>
      </c>
      <c r="AA13" s="65">
        <v>2.67</v>
      </c>
      <c r="AB13" s="66">
        <v>1.45</v>
      </c>
      <c r="AC13" s="40">
        <f t="shared" si="26"/>
        <v>1.22</v>
      </c>
      <c r="AD13" s="37"/>
      <c r="AE13" s="65">
        <f t="shared" si="7"/>
        <v>2.65</v>
      </c>
      <c r="AF13" s="65">
        <f t="shared" si="27"/>
        <v>2.0000000000000018E-2</v>
      </c>
      <c r="AG13" s="40">
        <f t="shared" si="15"/>
        <v>0.35000000000000009</v>
      </c>
      <c r="AI13" s="42">
        <f t="shared" si="28"/>
        <v>1.6393442622950834E-2</v>
      </c>
      <c r="AJ13" s="42">
        <f t="shared" si="2"/>
        <v>0.30327868852459028</v>
      </c>
      <c r="AK13" s="42">
        <f t="shared" si="8"/>
        <v>0.28688524590163944</v>
      </c>
      <c r="AM13" s="22">
        <f t="shared" si="16"/>
        <v>18955.314285714281</v>
      </c>
      <c r="AN13" s="22">
        <f t="shared" si="3"/>
        <v>1411.7142857142853</v>
      </c>
      <c r="AO13" s="21">
        <f t="shared" si="9"/>
        <v>47.057142857142843</v>
      </c>
      <c r="AP13" s="22">
        <f t="shared" si="21"/>
        <v>45987.028571428556</v>
      </c>
      <c r="AQ13" s="50"/>
      <c r="AR13" s="45">
        <f t="shared" si="22"/>
        <v>18644.571428571424</v>
      </c>
      <c r="AS13" s="22">
        <f t="shared" si="18"/>
        <v>1388.5714285714282</v>
      </c>
      <c r="AT13" s="44">
        <f t="shared" si="19"/>
        <v>46.28571428571427</v>
      </c>
      <c r="AU13" s="45">
        <f t="shared" si="23"/>
        <v>45233.142857142841</v>
      </c>
      <c r="AW13" s="22">
        <f t="shared" si="24"/>
        <v>13206.571428571424</v>
      </c>
      <c r="AX13" s="22">
        <f t="shared" si="10"/>
        <v>983.57142857142821</v>
      </c>
      <c r="AY13" s="21">
        <f t="shared" si="4"/>
        <v>32.78571428571427</v>
      </c>
      <c r="AZ13" s="22">
        <f t="shared" si="20"/>
        <v>32040.142857142841</v>
      </c>
      <c r="BB13" s="67" t="str">
        <f t="shared" ca="1" si="17"/>
        <v>Proy &gt; 1 Año</v>
      </c>
      <c r="BC13" s="31" t="str">
        <f t="shared" ca="1" si="11"/>
        <v>Por Condicion</v>
      </c>
    </row>
    <row r="14" spans="2:55" x14ac:dyDescent="0.35">
      <c r="B14" s="64">
        <v>501</v>
      </c>
      <c r="C14" s="64">
        <v>11</v>
      </c>
      <c r="D14" s="98" t="s">
        <v>21</v>
      </c>
      <c r="E14" s="153"/>
      <c r="F14" s="25">
        <v>42336</v>
      </c>
      <c r="G14" s="109">
        <v>2.65</v>
      </c>
      <c r="H14" s="80">
        <v>28032</v>
      </c>
      <c r="I14" s="80">
        <v>40047</v>
      </c>
      <c r="J14" s="80">
        <v>28177</v>
      </c>
      <c r="K14" s="57"/>
      <c r="L14" s="150">
        <v>42741</v>
      </c>
      <c r="M14" s="151">
        <v>2.3199999999999998</v>
      </c>
      <c r="N14" s="152">
        <v>33470</v>
      </c>
      <c r="O14" s="152">
        <v>47846</v>
      </c>
      <c r="P14" s="152">
        <v>33571</v>
      </c>
      <c r="Q14" s="57"/>
      <c r="R14" s="27">
        <f t="shared" si="12"/>
        <v>405</v>
      </c>
      <c r="S14" s="26">
        <f t="shared" si="13"/>
        <v>5438</v>
      </c>
      <c r="T14" s="28">
        <f t="shared" si="14"/>
        <v>13.427160493827161</v>
      </c>
      <c r="U14" s="59">
        <f t="shared" si="25"/>
        <v>0.35000000000000009</v>
      </c>
      <c r="V14" s="26">
        <f t="shared" si="0"/>
        <v>7799</v>
      </c>
      <c r="W14" s="26">
        <f t="shared" si="1"/>
        <v>5394</v>
      </c>
      <c r="X14" s="29">
        <f t="shared" si="5"/>
        <v>13193</v>
      </c>
      <c r="Y14" s="30">
        <f t="shared" si="6"/>
        <v>2.4260757631482162</v>
      </c>
      <c r="AA14" s="65">
        <v>2.67</v>
      </c>
      <c r="AB14" s="66">
        <v>1.45</v>
      </c>
      <c r="AC14" s="40">
        <f t="shared" si="26"/>
        <v>1.22</v>
      </c>
      <c r="AD14" s="37"/>
      <c r="AE14" s="65">
        <f t="shared" si="7"/>
        <v>2.65</v>
      </c>
      <c r="AF14" s="65">
        <f t="shared" si="27"/>
        <v>2.0000000000000018E-2</v>
      </c>
      <c r="AG14" s="40">
        <f t="shared" si="15"/>
        <v>0.33000000000000007</v>
      </c>
      <c r="AI14" s="42">
        <f t="shared" si="28"/>
        <v>1.6393442622950834E-2</v>
      </c>
      <c r="AJ14" s="42">
        <f t="shared" si="2"/>
        <v>0.28688524590163944</v>
      </c>
      <c r="AK14" s="42">
        <f t="shared" si="8"/>
        <v>0.2704918032786886</v>
      </c>
      <c r="AM14" s="22">
        <f t="shared" si="16"/>
        <v>20104.121212121205</v>
      </c>
      <c r="AN14" s="22">
        <f t="shared" si="3"/>
        <v>1497.2727272727266</v>
      </c>
      <c r="AO14" s="21">
        <f t="shared" si="9"/>
        <v>49.909090909090885</v>
      </c>
      <c r="AP14" s="22">
        <f t="shared" si="21"/>
        <v>48774.121212121201</v>
      </c>
      <c r="AQ14" s="50"/>
      <c r="AR14" s="45">
        <f t="shared" si="22"/>
        <v>19774.545454545449</v>
      </c>
      <c r="AS14" s="22">
        <f t="shared" si="18"/>
        <v>1472.7272727272723</v>
      </c>
      <c r="AT14" s="44">
        <f t="shared" si="19"/>
        <v>49.090909090909079</v>
      </c>
      <c r="AU14" s="45">
        <f t="shared" si="23"/>
        <v>47974.545454545441</v>
      </c>
      <c r="AW14" s="22">
        <f t="shared" si="24"/>
        <v>14336.545454545449</v>
      </c>
      <c r="AX14" s="22">
        <f t="shared" si="10"/>
        <v>1067.7272727272723</v>
      </c>
      <c r="AY14" s="21">
        <f t="shared" si="4"/>
        <v>35.590909090909079</v>
      </c>
      <c r="AZ14" s="22">
        <f t="shared" si="20"/>
        <v>34781.545454545441</v>
      </c>
      <c r="BB14" s="67" t="str">
        <f t="shared" ca="1" si="17"/>
        <v>Proy &gt; 1 Año</v>
      </c>
      <c r="BC14" s="31" t="str">
        <f t="shared" ca="1" si="11"/>
        <v>Por Condicion</v>
      </c>
    </row>
    <row r="15" spans="2:55" x14ac:dyDescent="0.35">
      <c r="B15" s="64">
        <v>501</v>
      </c>
      <c r="C15" s="64">
        <v>12</v>
      </c>
      <c r="D15" s="98" t="s">
        <v>22</v>
      </c>
      <c r="E15" s="153"/>
      <c r="F15" s="25">
        <v>42336</v>
      </c>
      <c r="G15" s="109">
        <v>2.85</v>
      </c>
      <c r="H15" s="80">
        <v>28032</v>
      </c>
      <c r="I15" s="80">
        <v>40047</v>
      </c>
      <c r="J15" s="80">
        <v>28177</v>
      </c>
      <c r="K15" s="57"/>
      <c r="L15" s="150">
        <v>42741</v>
      </c>
      <c r="M15" s="151">
        <v>2.33</v>
      </c>
      <c r="N15" s="152">
        <v>33470</v>
      </c>
      <c r="O15" s="152">
        <v>47846</v>
      </c>
      <c r="P15" s="152">
        <v>33571</v>
      </c>
      <c r="Q15" s="57"/>
      <c r="R15" s="27">
        <f t="shared" si="12"/>
        <v>405</v>
      </c>
      <c r="S15" s="26">
        <f t="shared" si="13"/>
        <v>5438</v>
      </c>
      <c r="T15" s="28">
        <f t="shared" si="14"/>
        <v>13.427160493827161</v>
      </c>
      <c r="U15" s="59">
        <f t="shared" si="25"/>
        <v>0.5299999999999998</v>
      </c>
      <c r="V15" s="26">
        <f t="shared" si="0"/>
        <v>7799</v>
      </c>
      <c r="W15" s="26">
        <f t="shared" si="1"/>
        <v>5394</v>
      </c>
      <c r="X15" s="29">
        <f t="shared" si="5"/>
        <v>13193</v>
      </c>
      <c r="Y15" s="30">
        <f t="shared" si="6"/>
        <v>2.4260757631482162</v>
      </c>
      <c r="AA15" s="65">
        <v>2.86</v>
      </c>
      <c r="AB15" s="66">
        <v>1.45</v>
      </c>
      <c r="AC15" s="40">
        <f t="shared" si="26"/>
        <v>1.41</v>
      </c>
      <c r="AD15" s="37"/>
      <c r="AE15" s="65">
        <f t="shared" si="7"/>
        <v>2.85</v>
      </c>
      <c r="AF15" s="65">
        <f t="shared" si="27"/>
        <v>9.9999999999997868E-3</v>
      </c>
      <c r="AG15" s="40">
        <f t="shared" si="15"/>
        <v>0.52</v>
      </c>
      <c r="AI15" s="42">
        <f t="shared" si="28"/>
        <v>7.0921985815601326E-3</v>
      </c>
      <c r="AJ15" s="42">
        <f t="shared" si="2"/>
        <v>0.37588652482269491</v>
      </c>
      <c r="AK15" s="42">
        <f t="shared" si="8"/>
        <v>0.36879432624113478</v>
      </c>
      <c r="AM15" s="22">
        <f t="shared" si="16"/>
        <v>14745.346153846152</v>
      </c>
      <c r="AN15" s="22">
        <f t="shared" si="3"/>
        <v>1098.1730769230767</v>
      </c>
      <c r="AO15" s="21">
        <f t="shared" si="9"/>
        <v>36.605769230769219</v>
      </c>
      <c r="AP15" s="22">
        <f t="shared" si="21"/>
        <v>35773.326923076922</v>
      </c>
      <c r="AQ15" s="50"/>
      <c r="AR15" s="45">
        <f t="shared" si="22"/>
        <v>14640.76923076923</v>
      </c>
      <c r="AS15" s="22">
        <f t="shared" si="18"/>
        <v>1090.3846153846152</v>
      </c>
      <c r="AT15" s="44">
        <f t="shared" si="19"/>
        <v>36.34615384615384</v>
      </c>
      <c r="AU15" s="45">
        <f t="shared" si="23"/>
        <v>35519.61538461539</v>
      </c>
      <c r="AW15" s="22">
        <f t="shared" si="24"/>
        <v>9202.7692307692305</v>
      </c>
      <c r="AX15" s="22">
        <f t="shared" si="10"/>
        <v>685.38461538461536</v>
      </c>
      <c r="AY15" s="21">
        <f t="shared" si="4"/>
        <v>22.846153846153847</v>
      </c>
      <c r="AZ15" s="22">
        <f t="shared" si="20"/>
        <v>22326.61538461539</v>
      </c>
      <c r="BB15" s="67" t="str">
        <f t="shared" ca="1" si="17"/>
        <v>Proy &gt; 1 Año</v>
      </c>
      <c r="BC15" s="31" t="str">
        <f t="shared" ca="1" si="11"/>
        <v>Por Condicion</v>
      </c>
    </row>
    <row r="16" spans="2:55" x14ac:dyDescent="0.35">
      <c r="B16" s="64">
        <v>501</v>
      </c>
      <c r="C16" s="64">
        <v>13</v>
      </c>
      <c r="D16" s="98" t="s">
        <v>23</v>
      </c>
      <c r="E16" s="153"/>
      <c r="F16" s="25">
        <v>42336</v>
      </c>
      <c r="G16" s="109">
        <v>2.85</v>
      </c>
      <c r="H16" s="80">
        <v>28032</v>
      </c>
      <c r="I16" s="80">
        <v>40047</v>
      </c>
      <c r="J16" s="80">
        <v>28177</v>
      </c>
      <c r="K16" s="57"/>
      <c r="L16" s="150">
        <v>42741</v>
      </c>
      <c r="M16" s="151">
        <v>2.2200000000000002</v>
      </c>
      <c r="N16" s="152">
        <v>33470</v>
      </c>
      <c r="O16" s="152">
        <v>47846</v>
      </c>
      <c r="P16" s="152">
        <v>33571</v>
      </c>
      <c r="Q16" s="57"/>
      <c r="R16" s="27">
        <f t="shared" si="12"/>
        <v>405</v>
      </c>
      <c r="S16" s="26">
        <f t="shared" si="13"/>
        <v>5438</v>
      </c>
      <c r="T16" s="28">
        <f t="shared" si="14"/>
        <v>13.427160493827161</v>
      </c>
      <c r="U16" s="59">
        <f t="shared" si="25"/>
        <v>0.63999999999999968</v>
      </c>
      <c r="V16" s="26">
        <f t="shared" si="0"/>
        <v>7799</v>
      </c>
      <c r="W16" s="26">
        <f t="shared" si="1"/>
        <v>5394</v>
      </c>
      <c r="X16" s="29">
        <f t="shared" si="5"/>
        <v>13193</v>
      </c>
      <c r="Y16" s="30">
        <f t="shared" si="6"/>
        <v>2.4260757631482162</v>
      </c>
      <c r="AA16" s="65">
        <v>2.86</v>
      </c>
      <c r="AB16" s="66">
        <v>1.45</v>
      </c>
      <c r="AC16" s="40">
        <f t="shared" si="26"/>
        <v>1.41</v>
      </c>
      <c r="AD16" s="37"/>
      <c r="AE16" s="65">
        <f t="shared" si="7"/>
        <v>2.85</v>
      </c>
      <c r="AF16" s="65">
        <f t="shared" si="27"/>
        <v>9.9999999999997868E-3</v>
      </c>
      <c r="AG16" s="40">
        <f t="shared" si="15"/>
        <v>0.62999999999999989</v>
      </c>
      <c r="AI16" s="42">
        <f t="shared" si="28"/>
        <v>7.0921985815601326E-3</v>
      </c>
      <c r="AJ16" s="42">
        <f t="shared" si="2"/>
        <v>0.45390070921985798</v>
      </c>
      <c r="AK16" s="42">
        <f t="shared" si="8"/>
        <v>0.4468085106382978</v>
      </c>
      <c r="AM16" s="22">
        <f t="shared" si="16"/>
        <v>12170.761904761906</v>
      </c>
      <c r="AN16" s="22">
        <f t="shared" si="3"/>
        <v>906.42857142857156</v>
      </c>
      <c r="AO16" s="21">
        <f t="shared" si="9"/>
        <v>30.214285714285719</v>
      </c>
      <c r="AP16" s="22">
        <f t="shared" si="21"/>
        <v>29527.190476190481</v>
      </c>
      <c r="AQ16" s="50"/>
      <c r="AR16" s="45">
        <f t="shared" si="22"/>
        <v>12084.444444444447</v>
      </c>
      <c r="AS16" s="22">
        <f t="shared" si="18"/>
        <v>900.00000000000011</v>
      </c>
      <c r="AT16" s="44">
        <f t="shared" si="19"/>
        <v>30.000000000000004</v>
      </c>
      <c r="AU16" s="45">
        <f t="shared" si="23"/>
        <v>29317.777777777785</v>
      </c>
      <c r="AW16" s="22">
        <f t="shared" si="24"/>
        <v>6646.4444444444471</v>
      </c>
      <c r="AX16" s="22">
        <f t="shared" si="10"/>
        <v>495.00000000000017</v>
      </c>
      <c r="AY16" s="21">
        <f t="shared" si="4"/>
        <v>16.500000000000007</v>
      </c>
      <c r="AZ16" s="22">
        <f t="shared" si="20"/>
        <v>16124.777777777785</v>
      </c>
      <c r="BB16" s="67" t="str">
        <f t="shared" ca="1" si="17"/>
        <v>Proy &gt; 1 Año</v>
      </c>
      <c r="BC16" s="31" t="str">
        <f t="shared" ca="1" si="11"/>
        <v>Por Condicion</v>
      </c>
    </row>
    <row r="17" spans="2:55" x14ac:dyDescent="0.35">
      <c r="B17" s="64">
        <v>501</v>
      </c>
      <c r="C17" s="64">
        <v>14</v>
      </c>
      <c r="D17" s="98" t="s">
        <v>24</v>
      </c>
      <c r="E17" s="153"/>
      <c r="F17" s="25">
        <v>42336</v>
      </c>
      <c r="G17" s="109">
        <v>11.24</v>
      </c>
      <c r="H17" s="80">
        <v>28032</v>
      </c>
      <c r="I17" s="80">
        <v>40047</v>
      </c>
      <c r="J17" s="80">
        <v>28177</v>
      </c>
      <c r="K17" s="57"/>
      <c r="L17" s="150">
        <v>42741</v>
      </c>
      <c r="M17" s="151">
        <v>10.8</v>
      </c>
      <c r="N17" s="152">
        <v>33470</v>
      </c>
      <c r="O17" s="152">
        <v>47846</v>
      </c>
      <c r="P17" s="152">
        <v>33571</v>
      </c>
      <c r="Q17" s="57"/>
      <c r="R17" s="27">
        <f t="shared" si="12"/>
        <v>405</v>
      </c>
      <c r="S17" s="26">
        <f t="shared" si="13"/>
        <v>5438</v>
      </c>
      <c r="T17" s="28">
        <f t="shared" si="14"/>
        <v>13.427160493827161</v>
      </c>
      <c r="U17" s="59">
        <f t="shared" si="25"/>
        <v>0.5</v>
      </c>
      <c r="V17" s="26">
        <f t="shared" si="0"/>
        <v>7799</v>
      </c>
      <c r="W17" s="26">
        <f t="shared" si="1"/>
        <v>5394</v>
      </c>
      <c r="X17" s="29">
        <f t="shared" si="5"/>
        <v>13193</v>
      </c>
      <c r="Y17" s="30">
        <f t="shared" si="6"/>
        <v>2.4260757631482162</v>
      </c>
      <c r="AA17" s="65">
        <v>11.3</v>
      </c>
      <c r="AB17" s="66">
        <v>10.4</v>
      </c>
      <c r="AC17" s="40">
        <f t="shared" si="26"/>
        <v>0.90000000000000036</v>
      </c>
      <c r="AD17" s="37"/>
      <c r="AE17" s="65">
        <f t="shared" si="7"/>
        <v>11.24</v>
      </c>
      <c r="AF17" s="65">
        <f t="shared" si="27"/>
        <v>6.0000000000000497E-2</v>
      </c>
      <c r="AG17" s="40">
        <f t="shared" si="15"/>
        <v>0.4399999999999995</v>
      </c>
      <c r="AI17" s="42">
        <f t="shared" si="28"/>
        <v>6.6666666666667193E-2</v>
      </c>
      <c r="AJ17" s="42">
        <f t="shared" si="2"/>
        <v>0.55555555555555536</v>
      </c>
      <c r="AK17" s="42">
        <f t="shared" si="8"/>
        <v>0.48888888888888815</v>
      </c>
      <c r="AM17" s="22">
        <f t="shared" si="16"/>
        <v>11123.181818181834</v>
      </c>
      <c r="AN17" s="22">
        <f t="shared" si="3"/>
        <v>828.40909090909213</v>
      </c>
      <c r="AO17" s="21">
        <f t="shared" si="9"/>
        <v>27.613636363636406</v>
      </c>
      <c r="AP17" s="22">
        <f t="shared" si="21"/>
        <v>26985.68181818186</v>
      </c>
      <c r="AQ17" s="50"/>
      <c r="AR17" s="45">
        <f t="shared" si="22"/>
        <v>10381.636363636373</v>
      </c>
      <c r="AS17" s="22">
        <f t="shared" si="18"/>
        <v>773.18181818181881</v>
      </c>
      <c r="AT17" s="44">
        <f t="shared" si="19"/>
        <v>25.772727272727295</v>
      </c>
      <c r="AU17" s="45">
        <f t="shared" si="23"/>
        <v>25186.636363636389</v>
      </c>
      <c r="AW17" s="22">
        <f t="shared" si="24"/>
        <v>4943.6363636363731</v>
      </c>
      <c r="AX17" s="22">
        <f t="shared" si="10"/>
        <v>368.18181818181887</v>
      </c>
      <c r="AY17" s="21">
        <f t="shared" si="4"/>
        <v>12.272727272727296</v>
      </c>
      <c r="AZ17" s="22">
        <f t="shared" si="20"/>
        <v>11993.636363636389</v>
      </c>
      <c r="BB17" s="67">
        <f t="shared" ca="1" si="17"/>
        <v>43109.181818181816</v>
      </c>
      <c r="BC17" s="31">
        <f t="shared" ca="1" si="11"/>
        <v>43064.181818181816</v>
      </c>
    </row>
    <row r="18" spans="2:55" x14ac:dyDescent="0.35">
      <c r="B18" s="64">
        <v>501</v>
      </c>
      <c r="C18" s="64">
        <v>1</v>
      </c>
      <c r="D18" s="99" t="s">
        <v>25</v>
      </c>
      <c r="E18" s="153"/>
      <c r="F18" s="25">
        <v>42446</v>
      </c>
      <c r="G18" s="110">
        <v>2.36</v>
      </c>
      <c r="H18" s="80">
        <v>29628</v>
      </c>
      <c r="I18" s="80">
        <v>42055</v>
      </c>
      <c r="J18" s="80">
        <v>29622</v>
      </c>
      <c r="K18" s="57"/>
      <c r="L18" s="150">
        <v>42741</v>
      </c>
      <c r="M18" s="151">
        <v>1.91</v>
      </c>
      <c r="N18" s="152">
        <v>33470</v>
      </c>
      <c r="O18" s="152">
        <v>47846</v>
      </c>
      <c r="P18" s="152">
        <v>33571</v>
      </c>
      <c r="Q18" s="57"/>
      <c r="R18" s="27">
        <f t="shared" si="12"/>
        <v>295</v>
      </c>
      <c r="S18" s="26">
        <f>N18-H18</f>
        <v>3842</v>
      </c>
      <c r="T18" s="28">
        <f>S18/R18</f>
        <v>13.023728813559321</v>
      </c>
      <c r="U18" s="59">
        <f t="shared" si="25"/>
        <v>0.44999999999999996</v>
      </c>
      <c r="V18" s="26">
        <f t="shared" si="0"/>
        <v>5791</v>
      </c>
      <c r="W18" s="26">
        <f t="shared" si="1"/>
        <v>3949</v>
      </c>
      <c r="X18" s="29">
        <f t="shared" si="5"/>
        <v>9740</v>
      </c>
      <c r="Y18" s="30">
        <f t="shared" si="6"/>
        <v>2.5351379489849037</v>
      </c>
      <c r="AA18" s="65">
        <v>2.36</v>
      </c>
      <c r="AB18" s="66">
        <v>1.72</v>
      </c>
      <c r="AC18" s="40">
        <f>AA18-AB18</f>
        <v>0.6399999999999999</v>
      </c>
      <c r="AD18" s="37"/>
      <c r="AE18" s="65">
        <f t="shared" si="7"/>
        <v>2.36</v>
      </c>
      <c r="AF18" s="65">
        <f t="shared" si="27"/>
        <v>0</v>
      </c>
      <c r="AG18" s="40">
        <f t="shared" si="15"/>
        <v>0.44999999999999996</v>
      </c>
      <c r="AI18" s="42">
        <f t="shared" si="28"/>
        <v>0</v>
      </c>
      <c r="AJ18" s="42">
        <f t="shared" si="2"/>
        <v>0.703125</v>
      </c>
      <c r="AK18" s="42">
        <f t="shared" si="8"/>
        <v>0.703125</v>
      </c>
      <c r="AM18" s="22">
        <f>S18/AK18</f>
        <v>5464.1777777777779</v>
      </c>
      <c r="AN18" s="22">
        <f t="shared" si="3"/>
        <v>419.5555555555556</v>
      </c>
      <c r="AO18" s="21">
        <f t="shared" si="9"/>
        <v>13.985185185185186</v>
      </c>
      <c r="AP18" s="22">
        <f>X18/AK18</f>
        <v>13852.444444444445</v>
      </c>
      <c r="AQ18" s="50"/>
      <c r="AR18" s="45">
        <f t="shared" si="22"/>
        <v>5464.1777777777779</v>
      </c>
      <c r="AS18" s="22">
        <f t="shared" si="18"/>
        <v>419.5555555555556</v>
      </c>
      <c r="AT18" s="44">
        <f t="shared" si="19"/>
        <v>13.985185185185186</v>
      </c>
      <c r="AU18" s="45">
        <f t="shared" si="23"/>
        <v>13852.444444444445</v>
      </c>
      <c r="AW18" s="22">
        <f t="shared" si="24"/>
        <v>1622.1777777777779</v>
      </c>
      <c r="AX18" s="22">
        <f t="shared" si="10"/>
        <v>124.55555555555557</v>
      </c>
      <c r="AY18" s="21">
        <f t="shared" si="4"/>
        <v>4.1518518518518528</v>
      </c>
      <c r="AZ18" s="22">
        <f t="shared" si="20"/>
        <v>4112.4444444444453</v>
      </c>
      <c r="BB18" s="67">
        <f t="shared" ca="1" si="17"/>
        <v>42865.555555555555</v>
      </c>
      <c r="BC18" s="31">
        <f t="shared" ca="1" si="11"/>
        <v>42820.555555555555</v>
      </c>
    </row>
    <row r="19" spans="2:55" x14ac:dyDescent="0.35">
      <c r="B19" s="64">
        <v>501</v>
      </c>
      <c r="C19" s="64">
        <v>2</v>
      </c>
      <c r="D19" s="99" t="s">
        <v>26</v>
      </c>
      <c r="E19" s="153"/>
      <c r="F19" s="25">
        <v>42446</v>
      </c>
      <c r="G19" s="110">
        <v>0.72</v>
      </c>
      <c r="H19" s="80">
        <v>31159</v>
      </c>
      <c r="I19" s="80">
        <v>42055</v>
      </c>
      <c r="J19" s="80">
        <v>29622</v>
      </c>
      <c r="K19" s="57"/>
      <c r="L19" s="150">
        <v>42741</v>
      </c>
      <c r="M19" s="151">
        <v>0.62</v>
      </c>
      <c r="N19" s="152">
        <v>33470</v>
      </c>
      <c r="O19" s="152">
        <v>47846</v>
      </c>
      <c r="P19" s="152">
        <v>33571</v>
      </c>
      <c r="Q19" s="57"/>
      <c r="R19" s="27">
        <f t="shared" si="12"/>
        <v>295</v>
      </c>
      <c r="S19" s="26">
        <f t="shared" si="13"/>
        <v>2311</v>
      </c>
      <c r="T19" s="28">
        <f>S19/R19</f>
        <v>7.8338983050847455</v>
      </c>
      <c r="U19" s="59">
        <f t="shared" si="25"/>
        <v>9.9999999999999978E-2</v>
      </c>
      <c r="V19" s="26">
        <f>O19-I19</f>
        <v>5791</v>
      </c>
      <c r="W19" s="26">
        <f>P19-J19</f>
        <v>3949</v>
      </c>
      <c r="X19" s="29">
        <f>W19+V19</f>
        <v>9740</v>
      </c>
      <c r="Y19" s="30">
        <f>X19/S19</f>
        <v>4.2146257031588057</v>
      </c>
      <c r="AA19" s="65">
        <v>0.72</v>
      </c>
      <c r="AB19" s="66">
        <v>0.34</v>
      </c>
      <c r="AC19" s="40">
        <f>AA19-AB19</f>
        <v>0.37999999999999995</v>
      </c>
      <c r="AD19" s="37"/>
      <c r="AE19" s="65">
        <f>G19</f>
        <v>0.72</v>
      </c>
      <c r="AF19" s="65">
        <f>AA19-AE19</f>
        <v>0</v>
      </c>
      <c r="AG19" s="40">
        <f t="shared" si="15"/>
        <v>9.9999999999999978E-2</v>
      </c>
      <c r="AI19" s="42">
        <f>AF19/AC19</f>
        <v>0</v>
      </c>
      <c r="AJ19" s="42">
        <f>U19/AC19</f>
        <v>0.26315789473684209</v>
      </c>
      <c r="AK19" s="42">
        <f t="shared" si="8"/>
        <v>0.26315789473684209</v>
      </c>
      <c r="AM19" s="22">
        <f t="shared" si="16"/>
        <v>8781.8000000000011</v>
      </c>
      <c r="AN19" s="22">
        <f t="shared" si="3"/>
        <v>1121.0000000000002</v>
      </c>
      <c r="AO19" s="21">
        <f t="shared" si="9"/>
        <v>37.366666666666674</v>
      </c>
      <c r="AP19" s="22">
        <f t="shared" si="21"/>
        <v>37012</v>
      </c>
      <c r="AQ19" s="50"/>
      <c r="AR19" s="45">
        <f t="shared" si="22"/>
        <v>8781.8000000000011</v>
      </c>
      <c r="AS19" s="22">
        <f t="shared" si="18"/>
        <v>1121.0000000000002</v>
      </c>
      <c r="AT19" s="44">
        <f t="shared" si="19"/>
        <v>37.366666666666674</v>
      </c>
      <c r="AU19" s="45">
        <f t="shared" si="23"/>
        <v>37012</v>
      </c>
      <c r="AW19" s="22">
        <f t="shared" si="24"/>
        <v>6470.8000000000011</v>
      </c>
      <c r="AX19" s="22">
        <f t="shared" si="10"/>
        <v>826.00000000000011</v>
      </c>
      <c r="AY19" s="21">
        <f t="shared" si="4"/>
        <v>27.533333333333339</v>
      </c>
      <c r="AZ19" s="22">
        <f t="shared" si="20"/>
        <v>27272</v>
      </c>
      <c r="BB19" s="67" t="str">
        <f t="shared" ca="1" si="17"/>
        <v>Proy &gt; 1 Año</v>
      </c>
      <c r="BC19" s="31" t="str">
        <f t="shared" ca="1" si="11"/>
        <v>Por Condicion</v>
      </c>
    </row>
    <row r="20" spans="2:55" x14ac:dyDescent="0.35">
      <c r="B20" s="64">
        <v>501</v>
      </c>
      <c r="C20" s="64">
        <v>3</v>
      </c>
      <c r="D20" s="99" t="s">
        <v>27</v>
      </c>
      <c r="E20" s="153"/>
      <c r="F20" s="25">
        <v>42467</v>
      </c>
      <c r="G20" s="110">
        <v>4.5</v>
      </c>
      <c r="H20" s="80">
        <v>31159</v>
      </c>
      <c r="I20" s="80">
        <v>42055</v>
      </c>
      <c r="J20" s="80">
        <v>29622</v>
      </c>
      <c r="K20" s="57"/>
      <c r="L20" s="150">
        <v>42741</v>
      </c>
      <c r="M20" s="151">
        <v>1.85</v>
      </c>
      <c r="N20" s="152">
        <v>33470</v>
      </c>
      <c r="O20" s="152">
        <v>47846</v>
      </c>
      <c r="P20" s="152">
        <v>33571</v>
      </c>
      <c r="Q20" s="57"/>
      <c r="R20" s="27">
        <f t="shared" si="12"/>
        <v>274</v>
      </c>
      <c r="S20" s="26">
        <f t="shared" si="13"/>
        <v>2311</v>
      </c>
      <c r="T20" s="28">
        <f t="shared" si="14"/>
        <v>8.4343065693430663</v>
      </c>
      <c r="U20" s="59">
        <f t="shared" si="25"/>
        <v>2.15</v>
      </c>
      <c r="V20" s="26">
        <f t="shared" si="0"/>
        <v>5791</v>
      </c>
      <c r="W20" s="26">
        <f t="shared" si="1"/>
        <v>3949</v>
      </c>
      <c r="X20" s="29">
        <f t="shared" si="5"/>
        <v>9740</v>
      </c>
      <c r="Y20" s="30">
        <f t="shared" si="6"/>
        <v>4.2146257031588057</v>
      </c>
      <c r="AA20" s="65">
        <v>4</v>
      </c>
      <c r="AB20" s="66">
        <v>1.5</v>
      </c>
      <c r="AC20" s="40">
        <f>AA20-AB20</f>
        <v>2.5</v>
      </c>
      <c r="AD20" s="37"/>
      <c r="AE20" s="65">
        <f t="shared" si="7"/>
        <v>4.5</v>
      </c>
      <c r="AF20" s="65">
        <f t="shared" si="27"/>
        <v>-0.5</v>
      </c>
      <c r="AG20" s="40">
        <f t="shared" si="15"/>
        <v>2.65</v>
      </c>
      <c r="AI20" s="42">
        <f t="shared" si="28"/>
        <v>-0.2</v>
      </c>
      <c r="AJ20" s="42">
        <f t="shared" si="2"/>
        <v>0.86</v>
      </c>
      <c r="AK20" s="42">
        <f t="shared" si="8"/>
        <v>1.06</v>
      </c>
      <c r="AM20" s="45">
        <f t="shared" si="16"/>
        <v>2180.1886792452829</v>
      </c>
      <c r="AN20" s="22">
        <f t="shared" si="3"/>
        <v>258.49056603773579</v>
      </c>
      <c r="AO20" s="21">
        <f t="shared" si="9"/>
        <v>8.6163522012578593</v>
      </c>
      <c r="AP20" s="22">
        <f t="shared" si="21"/>
        <v>9188.6792452830177</v>
      </c>
      <c r="AQ20" s="50"/>
      <c r="AR20" s="45">
        <f t="shared" si="22"/>
        <v>2616.2264150943392</v>
      </c>
      <c r="AS20" s="22">
        <f t="shared" si="18"/>
        <v>310.18867924528297</v>
      </c>
      <c r="AT20" s="44">
        <f t="shared" si="19"/>
        <v>10.339622641509433</v>
      </c>
      <c r="AU20" s="45">
        <f t="shared" si="23"/>
        <v>11026.415094339622</v>
      </c>
      <c r="AW20" s="22">
        <f t="shared" si="24"/>
        <v>305.22641509433925</v>
      </c>
      <c r="AX20" s="22">
        <f t="shared" si="10"/>
        <v>36.18867924528297</v>
      </c>
      <c r="AY20" s="21">
        <f t="shared" si="4"/>
        <v>1.206289308176099</v>
      </c>
      <c r="AZ20" s="22">
        <f t="shared" si="20"/>
        <v>1286.4150943396216</v>
      </c>
      <c r="BB20" s="67">
        <f t="shared" ca="1" si="17"/>
        <v>42777.188679245286</v>
      </c>
      <c r="BC20" s="31">
        <f ca="1">IF((BB20="No data"), "NoHayMedicion", (IF((BB20="Proy &gt; 1 Año"),"Por Condicion",(BB20-$BC$2-30))))</f>
        <v>42702.188679245286</v>
      </c>
    </row>
    <row r="21" spans="2:55" x14ac:dyDescent="0.35">
      <c r="B21" s="64">
        <v>501</v>
      </c>
      <c r="C21" s="64">
        <v>4</v>
      </c>
      <c r="D21" s="99" t="s">
        <v>39</v>
      </c>
      <c r="E21" s="153"/>
      <c r="F21" s="25">
        <v>42336</v>
      </c>
      <c r="G21" s="110">
        <v>0.82</v>
      </c>
      <c r="H21" s="80">
        <v>28032</v>
      </c>
      <c r="I21" s="80">
        <v>40047</v>
      </c>
      <c r="J21" s="80">
        <v>28177</v>
      </c>
      <c r="K21" s="57"/>
      <c r="L21" s="150">
        <v>42741</v>
      </c>
      <c r="M21" s="151">
        <v>1</v>
      </c>
      <c r="N21" s="152">
        <v>33470</v>
      </c>
      <c r="O21" s="152">
        <v>47846</v>
      </c>
      <c r="P21" s="152">
        <v>33571</v>
      </c>
      <c r="Q21" s="57"/>
      <c r="R21" s="27">
        <f t="shared" si="12"/>
        <v>405</v>
      </c>
      <c r="S21" s="26">
        <f t="shared" si="13"/>
        <v>5438</v>
      </c>
      <c r="T21" s="28">
        <f t="shared" si="14"/>
        <v>13.427160493827161</v>
      </c>
      <c r="U21" s="60">
        <f>M21-AA21</f>
        <v>0.21999999999999997</v>
      </c>
      <c r="V21" s="26">
        <f t="shared" si="0"/>
        <v>7799</v>
      </c>
      <c r="W21" s="26">
        <f t="shared" si="1"/>
        <v>5394</v>
      </c>
      <c r="X21" s="29">
        <f t="shared" si="5"/>
        <v>13193</v>
      </c>
      <c r="Y21" s="30">
        <f t="shared" si="6"/>
        <v>2.4260757631482162</v>
      </c>
      <c r="AA21" s="65">
        <v>0.78</v>
      </c>
      <c r="AB21" s="66">
        <v>1.42</v>
      </c>
      <c r="AC21" s="40">
        <f>AB21-AA21</f>
        <v>0.6399999999999999</v>
      </c>
      <c r="AD21" s="37"/>
      <c r="AE21" s="65">
        <f t="shared" si="7"/>
        <v>0.82</v>
      </c>
      <c r="AF21" s="65">
        <f>AE21-AA21</f>
        <v>3.9999999999999925E-2</v>
      </c>
      <c r="AG21" s="40">
        <f>M21-AE21</f>
        <v>0.18000000000000005</v>
      </c>
      <c r="AH21" s="51"/>
      <c r="AI21" s="42">
        <f>AF21/AC21</f>
        <v>6.2499999999999889E-2</v>
      </c>
      <c r="AJ21" s="42">
        <f t="shared" si="2"/>
        <v>0.34375</v>
      </c>
      <c r="AK21" s="42">
        <f t="shared" si="8"/>
        <v>0.28125000000000011</v>
      </c>
      <c r="AL21" s="51"/>
      <c r="AM21" s="45">
        <f t="shared" si="16"/>
        <v>19335.111111111102</v>
      </c>
      <c r="AN21" s="45">
        <f t="shared" si="3"/>
        <v>1439.9999999999993</v>
      </c>
      <c r="AO21" s="44">
        <f t="shared" si="9"/>
        <v>47.999999999999979</v>
      </c>
      <c r="AP21" s="45">
        <f t="shared" si="21"/>
        <v>46908.444444444423</v>
      </c>
      <c r="AQ21" s="50"/>
      <c r="AR21" s="45">
        <f t="shared" si="22"/>
        <v>18126.666666666661</v>
      </c>
      <c r="AS21" s="45">
        <f t="shared" si="18"/>
        <v>1349.9999999999995</v>
      </c>
      <c r="AT21" s="44">
        <f t="shared" si="19"/>
        <v>44.999999999999986</v>
      </c>
      <c r="AU21" s="45">
        <f t="shared" si="23"/>
        <v>43976.66666666665</v>
      </c>
      <c r="AV21" s="51"/>
      <c r="AW21" s="70">
        <f t="shared" si="24"/>
        <v>12688.666666666661</v>
      </c>
      <c r="AX21" s="69">
        <f t="shared" si="10"/>
        <v>944.99999999999955</v>
      </c>
      <c r="AY21" s="70">
        <f t="shared" si="4"/>
        <v>31.499999999999986</v>
      </c>
      <c r="AZ21" s="70">
        <f t="shared" si="20"/>
        <v>30783.66666666665</v>
      </c>
      <c r="BB21" s="67" t="str">
        <f t="shared" ca="1" si="17"/>
        <v>Proy &gt; 1 Año</v>
      </c>
      <c r="BC21" s="31" t="str">
        <f t="shared" ca="1" si="11"/>
        <v>Por Condicion</v>
      </c>
    </row>
    <row r="22" spans="2:55" x14ac:dyDescent="0.35">
      <c r="B22" s="64">
        <v>501</v>
      </c>
      <c r="C22" s="64">
        <v>5</v>
      </c>
      <c r="D22" s="99" t="s">
        <v>40</v>
      </c>
      <c r="E22" s="153"/>
      <c r="F22" s="25">
        <v>42336</v>
      </c>
      <c r="G22" s="110">
        <v>0.82</v>
      </c>
      <c r="H22" s="80">
        <v>28032</v>
      </c>
      <c r="I22" s="80">
        <v>40047</v>
      </c>
      <c r="J22" s="80">
        <v>28177</v>
      </c>
      <c r="K22" s="57"/>
      <c r="L22" s="150">
        <v>42741</v>
      </c>
      <c r="M22" s="151">
        <v>1.1000000000000001</v>
      </c>
      <c r="N22" s="152">
        <v>33470</v>
      </c>
      <c r="O22" s="152">
        <v>47846</v>
      </c>
      <c r="P22" s="152">
        <v>33571</v>
      </c>
      <c r="Q22" s="57"/>
      <c r="R22" s="27">
        <f t="shared" si="12"/>
        <v>405</v>
      </c>
      <c r="S22" s="26">
        <f t="shared" si="13"/>
        <v>5438</v>
      </c>
      <c r="T22" s="28">
        <f t="shared" si="14"/>
        <v>13.427160493827161</v>
      </c>
      <c r="U22" s="60">
        <f>M22-AA22</f>
        <v>0.32000000000000006</v>
      </c>
      <c r="V22" s="26">
        <f t="shared" si="0"/>
        <v>7799</v>
      </c>
      <c r="W22" s="26">
        <f t="shared" si="1"/>
        <v>5394</v>
      </c>
      <c r="X22" s="29">
        <f t="shared" si="5"/>
        <v>13193</v>
      </c>
      <c r="Y22" s="30">
        <f t="shared" si="6"/>
        <v>2.4260757631482162</v>
      </c>
      <c r="AA22" s="65">
        <v>0.78</v>
      </c>
      <c r="AB22" s="66">
        <v>1.42</v>
      </c>
      <c r="AC22" s="40">
        <f>AB22-AA22</f>
        <v>0.6399999999999999</v>
      </c>
      <c r="AD22" s="37"/>
      <c r="AE22" s="65">
        <f t="shared" si="7"/>
        <v>0.82</v>
      </c>
      <c r="AF22" s="65">
        <f>AE22-AA22</f>
        <v>3.9999999999999925E-2</v>
      </c>
      <c r="AG22" s="40">
        <f>M22-AE22</f>
        <v>0.28000000000000014</v>
      </c>
      <c r="AH22" s="51"/>
      <c r="AI22" s="42">
        <f>AF22/AC22</f>
        <v>6.2499999999999889E-2</v>
      </c>
      <c r="AJ22" s="42">
        <f t="shared" si="2"/>
        <v>0.50000000000000022</v>
      </c>
      <c r="AK22" s="42">
        <f t="shared" si="8"/>
        <v>0.43750000000000028</v>
      </c>
      <c r="AL22" s="51"/>
      <c r="AM22" s="45">
        <f t="shared" si="16"/>
        <v>12429.714285714277</v>
      </c>
      <c r="AN22" s="45">
        <f t="shared" si="3"/>
        <v>925.71428571428498</v>
      </c>
      <c r="AO22" s="44">
        <f t="shared" si="9"/>
        <v>30.857142857142833</v>
      </c>
      <c r="AP22" s="45">
        <f t="shared" si="21"/>
        <v>30155.428571428551</v>
      </c>
      <c r="AQ22" s="50"/>
      <c r="AR22" s="45">
        <f t="shared" si="22"/>
        <v>11652.857142857136</v>
      </c>
      <c r="AS22" s="45">
        <f t="shared" si="18"/>
        <v>867.85714285714232</v>
      </c>
      <c r="AT22" s="44">
        <f t="shared" si="19"/>
        <v>28.928571428571409</v>
      </c>
      <c r="AU22" s="45">
        <f t="shared" si="23"/>
        <v>28270.714285714268</v>
      </c>
      <c r="AV22" s="51"/>
      <c r="AW22" s="45">
        <f t="shared" si="24"/>
        <v>6214.8571428571358</v>
      </c>
      <c r="AX22" s="22">
        <f t="shared" si="10"/>
        <v>462.85714285714232</v>
      </c>
      <c r="AY22" s="44">
        <f t="shared" si="4"/>
        <v>15.428571428571411</v>
      </c>
      <c r="AZ22" s="45">
        <f t="shared" si="20"/>
        <v>15077.714285714268</v>
      </c>
      <c r="BB22" s="67" t="str">
        <f t="shared" ca="1" si="17"/>
        <v>Proy &gt; 1 Año</v>
      </c>
      <c r="BC22" s="31" t="str">
        <f t="shared" ca="1" si="11"/>
        <v>Por Condicion</v>
      </c>
    </row>
    <row r="23" spans="2:55" x14ac:dyDescent="0.35">
      <c r="B23" s="64">
        <v>501</v>
      </c>
      <c r="C23" s="64">
        <v>6</v>
      </c>
      <c r="D23" s="99" t="s">
        <v>28</v>
      </c>
      <c r="E23" s="153"/>
      <c r="F23" s="25">
        <v>42336</v>
      </c>
      <c r="G23" s="110">
        <v>2.85</v>
      </c>
      <c r="H23" s="80">
        <v>28032</v>
      </c>
      <c r="I23" s="80">
        <v>40047</v>
      </c>
      <c r="J23" s="80">
        <v>28177</v>
      </c>
      <c r="K23" s="57"/>
      <c r="L23" s="150">
        <v>42741</v>
      </c>
      <c r="M23" s="151">
        <v>2.37</v>
      </c>
      <c r="N23" s="152">
        <v>33470</v>
      </c>
      <c r="O23" s="152">
        <v>47846</v>
      </c>
      <c r="P23" s="152">
        <v>33571</v>
      </c>
      <c r="Q23" s="57"/>
      <c r="R23" s="27">
        <f t="shared" si="12"/>
        <v>405</v>
      </c>
      <c r="S23" s="26">
        <f t="shared" si="13"/>
        <v>5438</v>
      </c>
      <c r="T23" s="28">
        <f t="shared" si="14"/>
        <v>13.427160493827161</v>
      </c>
      <c r="U23" s="59">
        <f t="shared" ref="U23:U31" si="29">AA23-M23</f>
        <v>0.48999999999999977</v>
      </c>
      <c r="V23" s="26">
        <f t="shared" si="0"/>
        <v>7799</v>
      </c>
      <c r="W23" s="26">
        <f t="shared" si="1"/>
        <v>5394</v>
      </c>
      <c r="X23" s="29">
        <f t="shared" si="5"/>
        <v>13193</v>
      </c>
      <c r="Y23" s="30">
        <f t="shared" si="6"/>
        <v>2.4260757631482162</v>
      </c>
      <c r="AA23" s="65">
        <v>2.86</v>
      </c>
      <c r="AB23" s="66">
        <v>1.45</v>
      </c>
      <c r="AC23" s="40">
        <f t="shared" ref="AC23:AC31" si="30">AA23-AB23</f>
        <v>1.41</v>
      </c>
      <c r="AD23" s="37"/>
      <c r="AE23" s="65">
        <f t="shared" si="7"/>
        <v>2.85</v>
      </c>
      <c r="AF23" s="65">
        <f t="shared" ref="AF23:AF31" si="31">AA23-AE23</f>
        <v>9.9999999999997868E-3</v>
      </c>
      <c r="AG23" s="40">
        <f t="shared" si="15"/>
        <v>0.48</v>
      </c>
      <c r="AI23" s="42">
        <f t="shared" ref="AI23:AI31" si="32">AF23/AC23</f>
        <v>7.0921985815601326E-3</v>
      </c>
      <c r="AJ23" s="42">
        <f t="shared" si="2"/>
        <v>0.34751773049645374</v>
      </c>
      <c r="AK23" s="42">
        <f t="shared" si="8"/>
        <v>0.34042553191489361</v>
      </c>
      <c r="AM23" s="22">
        <f t="shared" si="16"/>
        <v>15974.125</v>
      </c>
      <c r="AN23" s="22">
        <f t="shared" si="3"/>
        <v>1189.6875</v>
      </c>
      <c r="AO23" s="21">
        <f t="shared" si="9"/>
        <v>39.65625</v>
      </c>
      <c r="AP23" s="22">
        <f t="shared" si="21"/>
        <v>38754.4375</v>
      </c>
      <c r="AQ23" s="50"/>
      <c r="AR23" s="22">
        <f t="shared" si="22"/>
        <v>15860.833333333336</v>
      </c>
      <c r="AS23" s="22">
        <f t="shared" si="18"/>
        <v>1181.2500000000002</v>
      </c>
      <c r="AT23" s="44">
        <f t="shared" si="19"/>
        <v>39.375000000000007</v>
      </c>
      <c r="AU23" s="45">
        <f t="shared" si="23"/>
        <v>38479.583333333336</v>
      </c>
      <c r="AW23" s="22">
        <f t="shared" si="24"/>
        <v>10422.833333333336</v>
      </c>
      <c r="AX23" s="22">
        <f t="shared" si="10"/>
        <v>776.25000000000011</v>
      </c>
      <c r="AY23" s="21">
        <f t="shared" si="4"/>
        <v>25.875000000000004</v>
      </c>
      <c r="AZ23" s="22">
        <f t="shared" si="20"/>
        <v>25286.583333333336</v>
      </c>
      <c r="BB23" s="67" t="str">
        <f t="shared" ca="1" si="17"/>
        <v>Proy &gt; 1 Año</v>
      </c>
      <c r="BC23" s="31" t="str">
        <f t="shared" ca="1" si="11"/>
        <v>Por Condicion</v>
      </c>
    </row>
    <row r="24" spans="2:55" x14ac:dyDescent="0.35">
      <c r="B24" s="64">
        <v>501</v>
      </c>
      <c r="C24" s="64">
        <v>7</v>
      </c>
      <c r="D24" s="99" t="s">
        <v>29</v>
      </c>
      <c r="E24" s="153"/>
      <c r="F24" s="25">
        <v>42336</v>
      </c>
      <c r="G24" s="110">
        <v>2.85</v>
      </c>
      <c r="H24" s="80">
        <v>28032</v>
      </c>
      <c r="I24" s="80">
        <v>40047</v>
      </c>
      <c r="J24" s="80">
        <v>28177</v>
      </c>
      <c r="K24" s="57"/>
      <c r="L24" s="150">
        <v>42741</v>
      </c>
      <c r="M24" s="151">
        <v>2.4900000000000002</v>
      </c>
      <c r="N24" s="152">
        <v>33470</v>
      </c>
      <c r="O24" s="152">
        <v>47846</v>
      </c>
      <c r="P24" s="152">
        <v>33571</v>
      </c>
      <c r="Q24" s="57"/>
      <c r="R24" s="27">
        <f t="shared" si="12"/>
        <v>405</v>
      </c>
      <c r="S24" s="26">
        <f t="shared" si="13"/>
        <v>5438</v>
      </c>
      <c r="T24" s="28">
        <f t="shared" si="14"/>
        <v>13.427160493827161</v>
      </c>
      <c r="U24" s="59">
        <f t="shared" si="29"/>
        <v>0.36999999999999966</v>
      </c>
      <c r="V24" s="26">
        <f t="shared" si="0"/>
        <v>7799</v>
      </c>
      <c r="W24" s="26">
        <f t="shared" si="1"/>
        <v>5394</v>
      </c>
      <c r="X24" s="29">
        <f t="shared" si="5"/>
        <v>13193</v>
      </c>
      <c r="Y24" s="30">
        <f t="shared" si="6"/>
        <v>2.4260757631482162</v>
      </c>
      <c r="AA24" s="65">
        <v>2.86</v>
      </c>
      <c r="AB24" s="66">
        <v>1.45</v>
      </c>
      <c r="AC24" s="40">
        <f t="shared" si="30"/>
        <v>1.41</v>
      </c>
      <c r="AD24" s="37"/>
      <c r="AE24" s="65">
        <f t="shared" si="7"/>
        <v>2.85</v>
      </c>
      <c r="AF24" s="65">
        <f t="shared" si="31"/>
        <v>9.9999999999997868E-3</v>
      </c>
      <c r="AG24" s="40">
        <f t="shared" si="15"/>
        <v>0.35999999999999988</v>
      </c>
      <c r="AI24" s="42">
        <f t="shared" si="32"/>
        <v>7.0921985815601326E-3</v>
      </c>
      <c r="AJ24" s="42">
        <f t="shared" si="2"/>
        <v>0.26241134751773026</v>
      </c>
      <c r="AK24" s="42">
        <f t="shared" si="8"/>
        <v>0.25531914893617014</v>
      </c>
      <c r="AM24" s="22">
        <f t="shared" si="16"/>
        <v>21298.833333333339</v>
      </c>
      <c r="AN24" s="22">
        <f t="shared" si="3"/>
        <v>1586.2500000000005</v>
      </c>
      <c r="AO24" s="21">
        <f t="shared" si="9"/>
        <v>52.875000000000014</v>
      </c>
      <c r="AP24" s="22">
        <f t="shared" si="21"/>
        <v>51672.58333333335</v>
      </c>
      <c r="AQ24" s="50"/>
      <c r="AR24" s="22">
        <f t="shared" si="22"/>
        <v>21147.777777777785</v>
      </c>
      <c r="AS24" s="22">
        <f t="shared" si="18"/>
        <v>1575.0000000000005</v>
      </c>
      <c r="AT24" s="44">
        <f t="shared" si="19"/>
        <v>52.500000000000014</v>
      </c>
      <c r="AU24" s="45">
        <f t="shared" si="23"/>
        <v>51306.111111111131</v>
      </c>
      <c r="AW24" s="22">
        <f t="shared" si="24"/>
        <v>15709.777777777785</v>
      </c>
      <c r="AX24" s="22">
        <f t="shared" si="10"/>
        <v>1170.0000000000005</v>
      </c>
      <c r="AY24" s="21">
        <f t="shared" si="4"/>
        <v>39.000000000000014</v>
      </c>
      <c r="AZ24" s="22">
        <f t="shared" si="20"/>
        <v>38113.111111111131</v>
      </c>
      <c r="BB24" s="67" t="str">
        <f t="shared" ca="1" si="17"/>
        <v>Proy &gt; 1 Año</v>
      </c>
      <c r="BC24" s="31" t="str">
        <f t="shared" ca="1" si="11"/>
        <v>Por Condicion</v>
      </c>
    </row>
    <row r="25" spans="2:55" x14ac:dyDescent="0.35">
      <c r="B25" s="64">
        <v>501</v>
      </c>
      <c r="C25" s="64">
        <v>8</v>
      </c>
      <c r="D25" s="99" t="s">
        <v>30</v>
      </c>
      <c r="E25" s="153"/>
      <c r="F25" s="25">
        <v>42336</v>
      </c>
      <c r="G25" s="110">
        <v>2.65</v>
      </c>
      <c r="H25" s="80">
        <v>28032</v>
      </c>
      <c r="I25" s="80">
        <v>40047</v>
      </c>
      <c r="J25" s="80">
        <v>28177</v>
      </c>
      <c r="K25" s="57"/>
      <c r="L25" s="150">
        <v>42741</v>
      </c>
      <c r="M25" s="151">
        <v>2.33</v>
      </c>
      <c r="N25" s="152">
        <v>33470</v>
      </c>
      <c r="O25" s="152">
        <v>47846</v>
      </c>
      <c r="P25" s="152">
        <v>33571</v>
      </c>
      <c r="Q25" s="57"/>
      <c r="R25" s="27">
        <f t="shared" si="12"/>
        <v>405</v>
      </c>
      <c r="S25" s="26">
        <f t="shared" si="13"/>
        <v>5438</v>
      </c>
      <c r="T25" s="28">
        <f t="shared" si="14"/>
        <v>13.427160493827161</v>
      </c>
      <c r="U25" s="59">
        <f t="shared" si="29"/>
        <v>0.33999999999999986</v>
      </c>
      <c r="V25" s="26">
        <f t="shared" si="0"/>
        <v>7799</v>
      </c>
      <c r="W25" s="26">
        <f t="shared" si="1"/>
        <v>5394</v>
      </c>
      <c r="X25" s="29">
        <f t="shared" si="5"/>
        <v>13193</v>
      </c>
      <c r="Y25" s="30">
        <f t="shared" si="6"/>
        <v>2.4260757631482162</v>
      </c>
      <c r="AA25" s="65">
        <v>2.67</v>
      </c>
      <c r="AB25" s="66">
        <v>1.45</v>
      </c>
      <c r="AC25" s="40">
        <f t="shared" si="30"/>
        <v>1.22</v>
      </c>
      <c r="AD25" s="37"/>
      <c r="AE25" s="65">
        <f t="shared" si="7"/>
        <v>2.65</v>
      </c>
      <c r="AF25" s="65">
        <f t="shared" si="31"/>
        <v>2.0000000000000018E-2</v>
      </c>
      <c r="AG25" s="40">
        <f t="shared" si="15"/>
        <v>0.31999999999999984</v>
      </c>
      <c r="AI25" s="42">
        <f t="shared" si="32"/>
        <v>1.6393442622950834E-2</v>
      </c>
      <c r="AJ25" s="42">
        <f t="shared" si="2"/>
        <v>0.2786885245901638</v>
      </c>
      <c r="AK25" s="42">
        <f t="shared" si="8"/>
        <v>0.26229508196721296</v>
      </c>
      <c r="AM25" s="22">
        <f t="shared" si="16"/>
        <v>20732.375000000011</v>
      </c>
      <c r="AN25" s="22">
        <f t="shared" si="3"/>
        <v>1544.0625000000007</v>
      </c>
      <c r="AO25" s="21">
        <f t="shared" si="9"/>
        <v>51.468750000000021</v>
      </c>
      <c r="AP25" s="22">
        <f t="shared" si="21"/>
        <v>50298.312500000029</v>
      </c>
      <c r="AQ25" s="50"/>
      <c r="AR25" s="22">
        <f t="shared" si="22"/>
        <v>20392.500000000011</v>
      </c>
      <c r="AS25" s="22">
        <f t="shared" si="18"/>
        <v>1518.7500000000007</v>
      </c>
      <c r="AT25" s="44">
        <f t="shared" si="19"/>
        <v>50.625000000000021</v>
      </c>
      <c r="AU25" s="45">
        <f t="shared" si="23"/>
        <v>49473.750000000029</v>
      </c>
      <c r="AW25" s="22">
        <f t="shared" si="24"/>
        <v>14954.500000000011</v>
      </c>
      <c r="AX25" s="22">
        <f t="shared" si="10"/>
        <v>1113.7500000000007</v>
      </c>
      <c r="AY25" s="21">
        <f t="shared" si="4"/>
        <v>37.125000000000021</v>
      </c>
      <c r="AZ25" s="22">
        <f t="shared" si="20"/>
        <v>36280.750000000029</v>
      </c>
      <c r="BB25" s="67" t="str">
        <f t="shared" ca="1" si="17"/>
        <v>Proy &gt; 1 Año</v>
      </c>
      <c r="BC25" s="31" t="str">
        <f t="shared" ca="1" si="11"/>
        <v>Por Condicion</v>
      </c>
    </row>
    <row r="26" spans="2:55" x14ac:dyDescent="0.35">
      <c r="B26" s="64">
        <v>501</v>
      </c>
      <c r="C26" s="64">
        <v>9</v>
      </c>
      <c r="D26" s="99" t="s">
        <v>31</v>
      </c>
      <c r="E26" s="153"/>
      <c r="F26" s="25">
        <v>42336</v>
      </c>
      <c r="G26" s="110">
        <v>2.65</v>
      </c>
      <c r="H26" s="80">
        <v>28032</v>
      </c>
      <c r="I26" s="80">
        <v>40047</v>
      </c>
      <c r="J26" s="80">
        <v>28177</v>
      </c>
      <c r="K26" s="57"/>
      <c r="L26" s="150">
        <v>42741</v>
      </c>
      <c r="M26" s="151">
        <v>2.3199999999999998</v>
      </c>
      <c r="N26" s="152">
        <v>33470</v>
      </c>
      <c r="O26" s="152">
        <v>47846</v>
      </c>
      <c r="P26" s="152">
        <v>33571</v>
      </c>
      <c r="Q26" s="57"/>
      <c r="R26" s="27">
        <f t="shared" si="12"/>
        <v>405</v>
      </c>
      <c r="S26" s="26">
        <f t="shared" si="13"/>
        <v>5438</v>
      </c>
      <c r="T26" s="28">
        <f t="shared" si="14"/>
        <v>13.427160493827161</v>
      </c>
      <c r="U26" s="59">
        <f t="shared" si="29"/>
        <v>0.35000000000000009</v>
      </c>
      <c r="V26" s="26">
        <f t="shared" si="0"/>
        <v>7799</v>
      </c>
      <c r="W26" s="26">
        <f t="shared" si="1"/>
        <v>5394</v>
      </c>
      <c r="X26" s="29">
        <f t="shared" si="5"/>
        <v>13193</v>
      </c>
      <c r="Y26" s="30">
        <f t="shared" si="6"/>
        <v>2.4260757631482162</v>
      </c>
      <c r="AA26" s="65">
        <v>2.67</v>
      </c>
      <c r="AB26" s="66">
        <v>1.45</v>
      </c>
      <c r="AC26" s="40">
        <f t="shared" si="30"/>
        <v>1.22</v>
      </c>
      <c r="AD26" s="37"/>
      <c r="AE26" s="65">
        <f t="shared" si="7"/>
        <v>2.65</v>
      </c>
      <c r="AF26" s="65">
        <f t="shared" si="31"/>
        <v>2.0000000000000018E-2</v>
      </c>
      <c r="AG26" s="40">
        <f t="shared" si="15"/>
        <v>0.33000000000000007</v>
      </c>
      <c r="AI26" s="42">
        <f t="shared" si="32"/>
        <v>1.6393442622950834E-2</v>
      </c>
      <c r="AJ26" s="42">
        <f t="shared" si="2"/>
        <v>0.28688524590163944</v>
      </c>
      <c r="AK26" s="42">
        <f t="shared" si="8"/>
        <v>0.2704918032786886</v>
      </c>
      <c r="AM26" s="22">
        <f t="shared" si="16"/>
        <v>20104.121212121205</v>
      </c>
      <c r="AN26" s="22">
        <f t="shared" si="3"/>
        <v>1497.2727272727266</v>
      </c>
      <c r="AO26" s="21">
        <f t="shared" si="9"/>
        <v>49.909090909090885</v>
      </c>
      <c r="AP26" s="22">
        <f t="shared" si="21"/>
        <v>48774.121212121201</v>
      </c>
      <c r="AQ26" s="50"/>
      <c r="AR26" s="22">
        <f t="shared" si="22"/>
        <v>19774.545454545449</v>
      </c>
      <c r="AS26" s="22">
        <f t="shared" si="18"/>
        <v>1472.7272727272723</v>
      </c>
      <c r="AT26" s="44">
        <f t="shared" si="19"/>
        <v>49.090909090909079</v>
      </c>
      <c r="AU26" s="45">
        <f t="shared" si="23"/>
        <v>47974.545454545441</v>
      </c>
      <c r="AW26" s="22">
        <f t="shared" si="24"/>
        <v>14336.545454545449</v>
      </c>
      <c r="AX26" s="22">
        <f t="shared" si="10"/>
        <v>1067.7272727272723</v>
      </c>
      <c r="AY26" s="21">
        <f t="shared" si="4"/>
        <v>35.590909090909079</v>
      </c>
      <c r="AZ26" s="22">
        <f t="shared" si="20"/>
        <v>34781.545454545441</v>
      </c>
      <c r="BB26" s="67" t="str">
        <f t="shared" ca="1" si="17"/>
        <v>Proy &gt; 1 Año</v>
      </c>
      <c r="BC26" s="31" t="str">
        <f t="shared" ca="1" si="11"/>
        <v>Por Condicion</v>
      </c>
    </row>
    <row r="27" spans="2:55" x14ac:dyDescent="0.35">
      <c r="B27" s="64">
        <v>501</v>
      </c>
      <c r="C27" s="64">
        <v>10</v>
      </c>
      <c r="D27" s="99" t="s">
        <v>32</v>
      </c>
      <c r="E27" s="153"/>
      <c r="F27" s="25">
        <v>42336</v>
      </c>
      <c r="G27" s="110">
        <v>2.65</v>
      </c>
      <c r="H27" s="80">
        <v>28032</v>
      </c>
      <c r="I27" s="80">
        <v>40047</v>
      </c>
      <c r="J27" s="80">
        <v>28177</v>
      </c>
      <c r="K27" s="57"/>
      <c r="L27" s="150">
        <v>42741</v>
      </c>
      <c r="M27" s="151">
        <v>2.2999999999999998</v>
      </c>
      <c r="N27" s="152">
        <v>33470</v>
      </c>
      <c r="O27" s="152">
        <v>47846</v>
      </c>
      <c r="P27" s="152">
        <v>33571</v>
      </c>
      <c r="Q27" s="57"/>
      <c r="R27" s="27">
        <f t="shared" si="12"/>
        <v>405</v>
      </c>
      <c r="S27" s="26">
        <f t="shared" si="13"/>
        <v>5438</v>
      </c>
      <c r="T27" s="28">
        <f t="shared" si="14"/>
        <v>13.427160493827161</v>
      </c>
      <c r="U27" s="59">
        <f t="shared" si="29"/>
        <v>0.37000000000000011</v>
      </c>
      <c r="V27" s="26">
        <f t="shared" si="0"/>
        <v>7799</v>
      </c>
      <c r="W27" s="26">
        <f t="shared" si="1"/>
        <v>5394</v>
      </c>
      <c r="X27" s="29">
        <f t="shared" si="5"/>
        <v>13193</v>
      </c>
      <c r="Y27" s="30">
        <f t="shared" si="6"/>
        <v>2.4260757631482162</v>
      </c>
      <c r="AA27" s="65">
        <v>2.67</v>
      </c>
      <c r="AB27" s="66">
        <v>1.45</v>
      </c>
      <c r="AC27" s="40">
        <f t="shared" si="30"/>
        <v>1.22</v>
      </c>
      <c r="AD27" s="37"/>
      <c r="AE27" s="65">
        <f t="shared" si="7"/>
        <v>2.65</v>
      </c>
      <c r="AF27" s="65">
        <f t="shared" si="31"/>
        <v>2.0000000000000018E-2</v>
      </c>
      <c r="AG27" s="40">
        <f t="shared" si="15"/>
        <v>0.35000000000000009</v>
      </c>
      <c r="AI27" s="42">
        <f t="shared" si="32"/>
        <v>1.6393442622950834E-2</v>
      </c>
      <c r="AJ27" s="42">
        <f t="shared" si="2"/>
        <v>0.30327868852459028</v>
      </c>
      <c r="AK27" s="42">
        <f t="shared" si="8"/>
        <v>0.28688524590163944</v>
      </c>
      <c r="AM27" s="22">
        <f t="shared" si="16"/>
        <v>18955.314285714281</v>
      </c>
      <c r="AN27" s="22">
        <f t="shared" si="3"/>
        <v>1411.7142857142853</v>
      </c>
      <c r="AO27" s="21">
        <f t="shared" si="9"/>
        <v>47.057142857142843</v>
      </c>
      <c r="AP27" s="22">
        <f t="shared" si="21"/>
        <v>45987.028571428556</v>
      </c>
      <c r="AQ27" s="50"/>
      <c r="AR27" s="22">
        <f t="shared" si="22"/>
        <v>18644.571428571424</v>
      </c>
      <c r="AS27" s="22">
        <f t="shared" si="18"/>
        <v>1388.5714285714282</v>
      </c>
      <c r="AT27" s="44">
        <f t="shared" si="19"/>
        <v>46.28571428571427</v>
      </c>
      <c r="AU27" s="45">
        <f t="shared" si="23"/>
        <v>45233.142857142841</v>
      </c>
      <c r="AW27" s="22">
        <f t="shared" si="24"/>
        <v>13206.571428571424</v>
      </c>
      <c r="AX27" s="22">
        <f t="shared" si="10"/>
        <v>983.57142857142821</v>
      </c>
      <c r="AY27" s="21">
        <f t="shared" si="4"/>
        <v>32.78571428571427</v>
      </c>
      <c r="AZ27" s="22">
        <f t="shared" si="20"/>
        <v>32040.142857142841</v>
      </c>
      <c r="BB27" s="67" t="str">
        <f t="shared" ca="1" si="17"/>
        <v>Proy &gt; 1 Año</v>
      </c>
      <c r="BC27" s="31" t="str">
        <f t="shared" ca="1" si="11"/>
        <v>Por Condicion</v>
      </c>
    </row>
    <row r="28" spans="2:55" x14ac:dyDescent="0.35">
      <c r="B28" s="64">
        <v>501</v>
      </c>
      <c r="C28" s="64">
        <v>11</v>
      </c>
      <c r="D28" s="99" t="s">
        <v>33</v>
      </c>
      <c r="E28" s="153"/>
      <c r="F28" s="25">
        <v>42336</v>
      </c>
      <c r="G28" s="110">
        <v>2.65</v>
      </c>
      <c r="H28" s="80">
        <v>28032</v>
      </c>
      <c r="I28" s="80">
        <v>40047</v>
      </c>
      <c r="J28" s="80">
        <v>28177</v>
      </c>
      <c r="K28" s="57"/>
      <c r="L28" s="150">
        <v>42741</v>
      </c>
      <c r="M28" s="151">
        <v>2.35</v>
      </c>
      <c r="N28" s="152">
        <v>33470</v>
      </c>
      <c r="O28" s="152">
        <v>47846</v>
      </c>
      <c r="P28" s="152">
        <v>33571</v>
      </c>
      <c r="Q28" s="57"/>
      <c r="R28" s="27">
        <f t="shared" si="12"/>
        <v>405</v>
      </c>
      <c r="S28" s="26">
        <f t="shared" si="13"/>
        <v>5438</v>
      </c>
      <c r="T28" s="28">
        <f t="shared" si="14"/>
        <v>13.427160493827161</v>
      </c>
      <c r="U28" s="59">
        <f t="shared" si="29"/>
        <v>0.31999999999999984</v>
      </c>
      <c r="V28" s="26">
        <f t="shared" si="0"/>
        <v>7799</v>
      </c>
      <c r="W28" s="26">
        <f t="shared" si="1"/>
        <v>5394</v>
      </c>
      <c r="X28" s="29">
        <f t="shared" si="5"/>
        <v>13193</v>
      </c>
      <c r="Y28" s="30">
        <f t="shared" si="6"/>
        <v>2.4260757631482162</v>
      </c>
      <c r="AA28" s="65">
        <v>2.67</v>
      </c>
      <c r="AB28" s="66">
        <v>1.45</v>
      </c>
      <c r="AC28" s="40">
        <f t="shared" si="30"/>
        <v>1.22</v>
      </c>
      <c r="AD28" s="37"/>
      <c r="AE28" s="65">
        <f t="shared" si="7"/>
        <v>2.65</v>
      </c>
      <c r="AF28" s="65">
        <f t="shared" si="31"/>
        <v>2.0000000000000018E-2</v>
      </c>
      <c r="AG28" s="40">
        <f t="shared" si="15"/>
        <v>0.29999999999999982</v>
      </c>
      <c r="AI28" s="42">
        <f t="shared" si="32"/>
        <v>1.6393442622950834E-2</v>
      </c>
      <c r="AJ28" s="42">
        <f t="shared" si="2"/>
        <v>0.26229508196721296</v>
      </c>
      <c r="AK28" s="42">
        <f t="shared" si="8"/>
        <v>0.24590163934426215</v>
      </c>
      <c r="AM28" s="22">
        <f t="shared" si="16"/>
        <v>22114.533333333347</v>
      </c>
      <c r="AN28" s="22">
        <f t="shared" si="3"/>
        <v>1647.0000000000009</v>
      </c>
      <c r="AO28" s="21">
        <f t="shared" si="9"/>
        <v>54.900000000000027</v>
      </c>
      <c r="AP28" s="22">
        <f t="shared" si="21"/>
        <v>53651.533333333362</v>
      </c>
      <c r="AQ28" s="50"/>
      <c r="AR28" s="22">
        <f t="shared" si="22"/>
        <v>21752.000000000015</v>
      </c>
      <c r="AS28" s="22">
        <f t="shared" si="18"/>
        <v>1620.0000000000009</v>
      </c>
      <c r="AT28" s="44">
        <f>AS28/30</f>
        <v>54.000000000000028</v>
      </c>
      <c r="AU28" s="45">
        <f t="shared" si="23"/>
        <v>52772.000000000029</v>
      </c>
      <c r="AW28" s="22">
        <f t="shared" si="24"/>
        <v>16314.000000000015</v>
      </c>
      <c r="AX28" s="22">
        <f t="shared" si="10"/>
        <v>1215.0000000000011</v>
      </c>
      <c r="AY28" s="21">
        <f t="shared" si="4"/>
        <v>40.500000000000036</v>
      </c>
      <c r="AZ28" s="22">
        <f t="shared" si="20"/>
        <v>39579.000000000029</v>
      </c>
      <c r="BB28" s="67" t="str">
        <f t="shared" ca="1" si="17"/>
        <v>Proy &gt; 1 Año</v>
      </c>
      <c r="BC28" s="31" t="str">
        <f t="shared" ca="1" si="11"/>
        <v>Por Condicion</v>
      </c>
    </row>
    <row r="29" spans="2:55" x14ac:dyDescent="0.35">
      <c r="B29" s="64">
        <v>501</v>
      </c>
      <c r="C29" s="64">
        <v>12</v>
      </c>
      <c r="D29" s="99" t="s">
        <v>34</v>
      </c>
      <c r="E29" s="153"/>
      <c r="F29" s="25">
        <v>42336</v>
      </c>
      <c r="G29" s="110">
        <v>2.85</v>
      </c>
      <c r="H29" s="80">
        <v>28032</v>
      </c>
      <c r="I29" s="80">
        <v>40047</v>
      </c>
      <c r="J29" s="80">
        <v>28177</v>
      </c>
      <c r="K29" s="57"/>
      <c r="L29" s="150">
        <v>42741</v>
      </c>
      <c r="M29" s="151">
        <v>2.33</v>
      </c>
      <c r="N29" s="152">
        <v>33470</v>
      </c>
      <c r="O29" s="152">
        <v>47846</v>
      </c>
      <c r="P29" s="152">
        <v>33571</v>
      </c>
      <c r="Q29" s="57"/>
      <c r="R29" s="27">
        <f t="shared" si="12"/>
        <v>405</v>
      </c>
      <c r="S29" s="26">
        <f t="shared" si="13"/>
        <v>5438</v>
      </c>
      <c r="T29" s="28">
        <f t="shared" si="14"/>
        <v>13.427160493827161</v>
      </c>
      <c r="U29" s="59">
        <f t="shared" si="29"/>
        <v>0.5299999999999998</v>
      </c>
      <c r="V29" s="26">
        <f t="shared" si="0"/>
        <v>7799</v>
      </c>
      <c r="W29" s="26">
        <f t="shared" si="1"/>
        <v>5394</v>
      </c>
      <c r="X29" s="29">
        <f t="shared" si="5"/>
        <v>13193</v>
      </c>
      <c r="Y29" s="30">
        <f t="shared" si="6"/>
        <v>2.4260757631482162</v>
      </c>
      <c r="AA29" s="65">
        <v>2.86</v>
      </c>
      <c r="AB29" s="66">
        <v>1.45</v>
      </c>
      <c r="AC29" s="40">
        <f t="shared" si="30"/>
        <v>1.41</v>
      </c>
      <c r="AD29" s="37"/>
      <c r="AE29" s="65">
        <f t="shared" si="7"/>
        <v>2.85</v>
      </c>
      <c r="AF29" s="65">
        <f t="shared" si="31"/>
        <v>9.9999999999997868E-3</v>
      </c>
      <c r="AG29" s="40">
        <f t="shared" si="15"/>
        <v>0.52</v>
      </c>
      <c r="AI29" s="42">
        <f t="shared" si="32"/>
        <v>7.0921985815601326E-3</v>
      </c>
      <c r="AJ29" s="42">
        <f t="shared" si="2"/>
        <v>0.37588652482269491</v>
      </c>
      <c r="AK29" s="42">
        <f t="shared" si="8"/>
        <v>0.36879432624113478</v>
      </c>
      <c r="AM29" s="22">
        <f t="shared" si="16"/>
        <v>14745.346153846152</v>
      </c>
      <c r="AN29" s="22">
        <f t="shared" si="3"/>
        <v>1098.1730769230767</v>
      </c>
      <c r="AO29" s="21">
        <f t="shared" si="9"/>
        <v>36.605769230769219</v>
      </c>
      <c r="AP29" s="22">
        <f t="shared" si="21"/>
        <v>35773.326923076922</v>
      </c>
      <c r="AQ29" s="50"/>
      <c r="AR29" s="22">
        <f t="shared" si="22"/>
        <v>14640.76923076923</v>
      </c>
      <c r="AS29" s="22">
        <f t="shared" si="18"/>
        <v>1090.3846153846152</v>
      </c>
      <c r="AT29" s="44">
        <f>AS29/30</f>
        <v>36.34615384615384</v>
      </c>
      <c r="AU29" s="45">
        <f t="shared" si="23"/>
        <v>35519.61538461539</v>
      </c>
      <c r="AW29" s="22">
        <f t="shared" si="24"/>
        <v>9202.7692307692305</v>
      </c>
      <c r="AX29" s="22">
        <f t="shared" si="10"/>
        <v>685.38461538461536</v>
      </c>
      <c r="AY29" s="21">
        <f t="shared" si="4"/>
        <v>22.846153846153847</v>
      </c>
      <c r="AZ29" s="22">
        <f t="shared" si="20"/>
        <v>22326.61538461539</v>
      </c>
      <c r="BB29" s="67" t="str">
        <f t="shared" ca="1" si="17"/>
        <v>Proy &gt; 1 Año</v>
      </c>
      <c r="BC29" s="31" t="str">
        <f t="shared" ca="1" si="11"/>
        <v>Por Condicion</v>
      </c>
    </row>
    <row r="30" spans="2:55" x14ac:dyDescent="0.35">
      <c r="B30" s="64">
        <v>501</v>
      </c>
      <c r="C30" s="64">
        <v>13</v>
      </c>
      <c r="D30" s="99" t="s">
        <v>35</v>
      </c>
      <c r="E30" s="153"/>
      <c r="F30" s="25">
        <v>42336</v>
      </c>
      <c r="G30" s="110">
        <v>2.85</v>
      </c>
      <c r="H30" s="80">
        <v>28032</v>
      </c>
      <c r="I30" s="80">
        <v>40047</v>
      </c>
      <c r="J30" s="80">
        <v>28177</v>
      </c>
      <c r="K30" s="57"/>
      <c r="L30" s="150">
        <v>42741</v>
      </c>
      <c r="M30" s="151">
        <v>2.23</v>
      </c>
      <c r="N30" s="152">
        <v>33470</v>
      </c>
      <c r="O30" s="152">
        <v>47846</v>
      </c>
      <c r="P30" s="152">
        <v>33571</v>
      </c>
      <c r="Q30" s="57"/>
      <c r="R30" s="27">
        <f t="shared" si="12"/>
        <v>405</v>
      </c>
      <c r="S30" s="26">
        <f t="shared" si="13"/>
        <v>5438</v>
      </c>
      <c r="T30" s="28">
        <f t="shared" si="14"/>
        <v>13.427160493827161</v>
      </c>
      <c r="U30" s="59">
        <f t="shared" si="29"/>
        <v>0.62999999999999989</v>
      </c>
      <c r="V30" s="26">
        <f t="shared" si="0"/>
        <v>7799</v>
      </c>
      <c r="W30" s="26">
        <f t="shared" si="1"/>
        <v>5394</v>
      </c>
      <c r="X30" s="29">
        <f t="shared" si="5"/>
        <v>13193</v>
      </c>
      <c r="Y30" s="30">
        <f t="shared" si="6"/>
        <v>2.4260757631482162</v>
      </c>
      <c r="AA30" s="65">
        <v>2.86</v>
      </c>
      <c r="AB30" s="66">
        <v>1.45</v>
      </c>
      <c r="AC30" s="40">
        <f t="shared" si="30"/>
        <v>1.41</v>
      </c>
      <c r="AD30" s="37"/>
      <c r="AE30" s="65">
        <f t="shared" si="7"/>
        <v>2.85</v>
      </c>
      <c r="AF30" s="65">
        <f t="shared" si="31"/>
        <v>9.9999999999997868E-3</v>
      </c>
      <c r="AG30" s="40">
        <f t="shared" si="15"/>
        <v>0.62000000000000011</v>
      </c>
      <c r="AI30" s="42">
        <f t="shared" si="32"/>
        <v>7.0921985815601326E-3</v>
      </c>
      <c r="AJ30" s="42">
        <f t="shared" si="2"/>
        <v>0.4468085106382978</v>
      </c>
      <c r="AK30" s="42">
        <f t="shared" si="8"/>
        <v>0.43971631205673767</v>
      </c>
      <c r="AM30" s="22">
        <f t="shared" si="16"/>
        <v>12367.06451612903</v>
      </c>
      <c r="AN30" s="22">
        <f t="shared" si="3"/>
        <v>921.04838709677404</v>
      </c>
      <c r="AO30" s="21">
        <f t="shared" si="9"/>
        <v>30.701612903225801</v>
      </c>
      <c r="AP30" s="22">
        <f t="shared" si="21"/>
        <v>30003.435483870962</v>
      </c>
      <c r="AQ30" s="50"/>
      <c r="AR30" s="22">
        <f t="shared" si="22"/>
        <v>12279.354838709676</v>
      </c>
      <c r="AS30" s="22">
        <f t="shared" si="18"/>
        <v>914.51612903225794</v>
      </c>
      <c r="AT30" s="44">
        <f>AS30/30</f>
        <v>30.483870967741932</v>
      </c>
      <c r="AU30" s="45">
        <f t="shared" si="23"/>
        <v>29790.645161290322</v>
      </c>
      <c r="AW30" s="22">
        <f t="shared" si="24"/>
        <v>6841.3548387096762</v>
      </c>
      <c r="AX30" s="22">
        <f t="shared" si="10"/>
        <v>509.51612903225794</v>
      </c>
      <c r="AY30" s="21">
        <f t="shared" si="4"/>
        <v>16.983870967741932</v>
      </c>
      <c r="AZ30" s="22">
        <f t="shared" si="20"/>
        <v>16597.645161290322</v>
      </c>
      <c r="BB30" s="67" t="str">
        <f t="shared" ca="1" si="17"/>
        <v>Proy &gt; 1 Año</v>
      </c>
      <c r="BC30" s="31" t="str">
        <f t="shared" ca="1" si="11"/>
        <v>Por Condicion</v>
      </c>
    </row>
    <row r="31" spans="2:55" x14ac:dyDescent="0.35">
      <c r="B31" s="64">
        <v>501</v>
      </c>
      <c r="C31" s="64">
        <v>14</v>
      </c>
      <c r="D31" s="99" t="s">
        <v>36</v>
      </c>
      <c r="E31" s="153"/>
      <c r="F31" s="25">
        <v>42336</v>
      </c>
      <c r="G31" s="110">
        <v>11.24</v>
      </c>
      <c r="H31" s="80">
        <v>28032</v>
      </c>
      <c r="I31" s="80">
        <v>40047</v>
      </c>
      <c r="J31" s="80">
        <v>28177</v>
      </c>
      <c r="K31" s="57"/>
      <c r="L31" s="150">
        <v>42741</v>
      </c>
      <c r="M31" s="151">
        <v>10.78</v>
      </c>
      <c r="N31" s="152">
        <v>33470</v>
      </c>
      <c r="O31" s="152">
        <v>47846</v>
      </c>
      <c r="P31" s="152">
        <v>33571</v>
      </c>
      <c r="Q31" s="57"/>
      <c r="R31" s="27">
        <f t="shared" si="12"/>
        <v>405</v>
      </c>
      <c r="S31" s="26">
        <f t="shared" si="13"/>
        <v>5438</v>
      </c>
      <c r="T31" s="28">
        <f t="shared" si="14"/>
        <v>13.427160493827161</v>
      </c>
      <c r="U31" s="59">
        <f t="shared" si="29"/>
        <v>0.52000000000000135</v>
      </c>
      <c r="V31" s="26">
        <f t="shared" si="0"/>
        <v>7799</v>
      </c>
      <c r="W31" s="26">
        <f t="shared" si="1"/>
        <v>5394</v>
      </c>
      <c r="X31" s="29">
        <f t="shared" si="5"/>
        <v>13193</v>
      </c>
      <c r="Y31" s="30">
        <f t="shared" si="6"/>
        <v>2.4260757631482162</v>
      </c>
      <c r="AA31" s="65">
        <v>11.3</v>
      </c>
      <c r="AB31" s="66">
        <v>10.4</v>
      </c>
      <c r="AC31" s="40">
        <f t="shared" si="30"/>
        <v>0.90000000000000036</v>
      </c>
      <c r="AD31" s="37"/>
      <c r="AE31" s="65">
        <f t="shared" si="7"/>
        <v>11.24</v>
      </c>
      <c r="AF31" s="65">
        <f t="shared" si="31"/>
        <v>6.0000000000000497E-2</v>
      </c>
      <c r="AG31" s="40">
        <f t="shared" si="15"/>
        <v>0.46000000000000085</v>
      </c>
      <c r="AI31" s="42">
        <f t="shared" si="32"/>
        <v>6.6666666666667193E-2</v>
      </c>
      <c r="AJ31" s="42">
        <f t="shared" si="2"/>
        <v>0.57777777777777906</v>
      </c>
      <c r="AK31" s="42">
        <f t="shared" si="8"/>
        <v>0.51111111111111185</v>
      </c>
      <c r="AM31" s="22">
        <f t="shared" si="16"/>
        <v>10639.565217391289</v>
      </c>
      <c r="AN31" s="22">
        <f t="shared" si="3"/>
        <v>792.39130434782498</v>
      </c>
      <c r="AO31" s="21">
        <f t="shared" si="9"/>
        <v>26.413043478260832</v>
      </c>
      <c r="AP31" s="22">
        <f t="shared" si="21"/>
        <v>25812.391304347788</v>
      </c>
      <c r="AQ31" s="50"/>
      <c r="AR31" s="22">
        <f t="shared" si="22"/>
        <v>9930.2608695651979</v>
      </c>
      <c r="AS31" s="22">
        <f t="shared" si="18"/>
        <v>739.56521739130289</v>
      </c>
      <c r="AT31" s="44">
        <f>AS31/30</f>
        <v>24.652173913043431</v>
      </c>
      <c r="AU31" s="45">
        <f t="shared" si="23"/>
        <v>24091.565217391253</v>
      </c>
      <c r="AW31" s="22">
        <f t="shared" si="24"/>
        <v>4492.2608695651979</v>
      </c>
      <c r="AX31" s="22">
        <f t="shared" si="10"/>
        <v>334.56521739130289</v>
      </c>
      <c r="AY31" s="21">
        <f t="shared" si="4"/>
        <v>11.152173913043431</v>
      </c>
      <c r="AZ31" s="22">
        <f t="shared" si="20"/>
        <v>10898.565217391253</v>
      </c>
      <c r="BB31" s="67">
        <f t="shared" ca="1" si="17"/>
        <v>43075.565217391304</v>
      </c>
      <c r="BC31" s="31">
        <f t="shared" ca="1" si="11"/>
        <v>43030.565217391304</v>
      </c>
    </row>
    <row r="35" spans="2:55" ht="54" customHeight="1" x14ac:dyDescent="0.65">
      <c r="B35" s="63" t="s">
        <v>75</v>
      </c>
      <c r="C35" s="5"/>
      <c r="D35" s="68"/>
      <c r="E35" s="185" t="s">
        <v>6</v>
      </c>
      <c r="F35" s="185"/>
      <c r="G35" s="185"/>
      <c r="H35" s="185"/>
      <c r="I35" s="185"/>
      <c r="J35" s="186"/>
      <c r="K35" s="56"/>
      <c r="L35" s="173" t="s">
        <v>10</v>
      </c>
      <c r="M35" s="174"/>
      <c r="N35" s="174"/>
      <c r="O35" s="174"/>
      <c r="P35" s="175"/>
      <c r="Q35" s="56"/>
      <c r="R35" s="176" t="s">
        <v>44</v>
      </c>
      <c r="S35" s="177"/>
      <c r="T35" s="177"/>
      <c r="U35" s="177"/>
      <c r="V35" s="177"/>
      <c r="W35" s="177"/>
      <c r="X35" s="177"/>
      <c r="Y35" s="178"/>
      <c r="Z35" s="3"/>
      <c r="AA35" s="179" t="s">
        <v>48</v>
      </c>
      <c r="AB35" s="180"/>
      <c r="AC35" s="181"/>
      <c r="AD35" s="38"/>
      <c r="AE35" s="38"/>
      <c r="AF35" s="38"/>
      <c r="AG35" s="38"/>
      <c r="AH35" s="3"/>
      <c r="AI35" s="3"/>
      <c r="AJ35" s="16"/>
      <c r="AK35" s="16"/>
      <c r="AL35" s="3"/>
      <c r="AM35" s="182" t="s">
        <v>55</v>
      </c>
      <c r="AN35" s="183"/>
      <c r="AO35" s="183"/>
      <c r="AP35" s="184"/>
      <c r="AQ35" s="49"/>
      <c r="AR35" s="182" t="s">
        <v>64</v>
      </c>
      <c r="AS35" s="183"/>
      <c r="AT35" s="183"/>
      <c r="AU35" s="184"/>
      <c r="AV35" s="3"/>
      <c r="AW35" s="190" t="s">
        <v>65</v>
      </c>
      <c r="AX35" s="191"/>
      <c r="AY35" s="191"/>
      <c r="AZ35" s="192"/>
      <c r="BA35" s="3"/>
      <c r="BB35" s="3"/>
      <c r="BC35" s="73">
        <f>BC2</f>
        <v>45</v>
      </c>
    </row>
    <row r="36" spans="2:55" s="147" customFormat="1" ht="108.5" x14ac:dyDescent="0.35">
      <c r="B36" s="145" t="s">
        <v>3</v>
      </c>
      <c r="C36" s="145" t="s">
        <v>59</v>
      </c>
      <c r="D36" s="137" t="s">
        <v>4</v>
      </c>
      <c r="E36" s="142" t="s">
        <v>105</v>
      </c>
      <c r="F36" s="142" t="s">
        <v>5</v>
      </c>
      <c r="G36" s="58" t="s">
        <v>49</v>
      </c>
      <c r="H36" s="58" t="s">
        <v>0</v>
      </c>
      <c r="I36" s="58" t="s">
        <v>1</v>
      </c>
      <c r="J36" s="58" t="s">
        <v>2</v>
      </c>
      <c r="K36" s="146"/>
      <c r="L36" s="148" t="s">
        <v>11</v>
      </c>
      <c r="M36" s="148" t="s">
        <v>43</v>
      </c>
      <c r="N36" s="149" t="s">
        <v>0</v>
      </c>
      <c r="O36" s="149" t="s">
        <v>1</v>
      </c>
      <c r="P36" s="149" t="s">
        <v>2</v>
      </c>
      <c r="Q36" s="146"/>
      <c r="R36" s="20" t="s">
        <v>9</v>
      </c>
      <c r="S36" s="20" t="s">
        <v>7</v>
      </c>
      <c r="T36" s="20" t="s">
        <v>45</v>
      </c>
      <c r="U36" s="20" t="s">
        <v>60</v>
      </c>
      <c r="V36" s="20" t="s">
        <v>1</v>
      </c>
      <c r="W36" s="20" t="s">
        <v>2</v>
      </c>
      <c r="X36" s="61" t="s">
        <v>8</v>
      </c>
      <c r="Y36" s="61" t="s">
        <v>12</v>
      </c>
      <c r="AA36" s="39" t="s">
        <v>41</v>
      </c>
      <c r="AB36" s="39" t="s">
        <v>61</v>
      </c>
      <c r="AC36" s="39" t="s">
        <v>42</v>
      </c>
      <c r="AD36" s="36"/>
      <c r="AE36" s="39" t="s">
        <v>49</v>
      </c>
      <c r="AF36" s="39" t="s">
        <v>57</v>
      </c>
      <c r="AG36" s="39" t="s">
        <v>54</v>
      </c>
      <c r="AI36" s="41" t="s">
        <v>58</v>
      </c>
      <c r="AJ36" s="41" t="s">
        <v>52</v>
      </c>
      <c r="AK36" s="41" t="s">
        <v>53</v>
      </c>
      <c r="AM36" s="39" t="s">
        <v>7</v>
      </c>
      <c r="AN36" s="39" t="s">
        <v>9</v>
      </c>
      <c r="AO36" s="39" t="s">
        <v>50</v>
      </c>
      <c r="AP36" s="39" t="s">
        <v>51</v>
      </c>
      <c r="AQ36" s="49"/>
      <c r="AR36" s="39" t="s">
        <v>7</v>
      </c>
      <c r="AS36" s="39" t="s">
        <v>9</v>
      </c>
      <c r="AT36" s="39" t="s">
        <v>50</v>
      </c>
      <c r="AU36" s="39" t="s">
        <v>51</v>
      </c>
      <c r="AW36" s="39" t="s">
        <v>7</v>
      </c>
      <c r="AX36" s="39" t="s">
        <v>9</v>
      </c>
      <c r="AY36" s="39" t="s">
        <v>50</v>
      </c>
      <c r="AZ36" s="39" t="s">
        <v>51</v>
      </c>
      <c r="BB36" s="39" t="s">
        <v>97</v>
      </c>
      <c r="BC36" s="61" t="s">
        <v>99</v>
      </c>
    </row>
    <row r="37" spans="2:55" x14ac:dyDescent="0.35">
      <c r="B37" s="64">
        <v>502</v>
      </c>
      <c r="C37" s="64">
        <v>1</v>
      </c>
      <c r="D37" s="98" t="s">
        <v>13</v>
      </c>
      <c r="E37" s="109"/>
      <c r="F37" s="34">
        <v>42746</v>
      </c>
      <c r="G37" s="18">
        <v>2.0299999999999998</v>
      </c>
      <c r="H37" s="35">
        <v>32750</v>
      </c>
      <c r="I37" s="35">
        <v>45500</v>
      </c>
      <c r="J37" s="35">
        <v>32500</v>
      </c>
      <c r="K37" s="57"/>
      <c r="L37" s="150">
        <v>42746</v>
      </c>
      <c r="M37" s="151">
        <v>2.02</v>
      </c>
      <c r="N37" s="152">
        <v>32722</v>
      </c>
      <c r="O37" s="152">
        <v>45932</v>
      </c>
      <c r="P37" s="152">
        <v>32521</v>
      </c>
      <c r="Q37" s="57"/>
      <c r="R37" s="27">
        <f>L37-F37</f>
        <v>0</v>
      </c>
      <c r="S37" s="26">
        <f>N37-H37</f>
        <v>-28</v>
      </c>
      <c r="T37" s="28" t="e">
        <f>S37/R37</f>
        <v>#DIV/0!</v>
      </c>
      <c r="U37" s="59">
        <f>AA37-M37</f>
        <v>0.33999999999999986</v>
      </c>
      <c r="V37" s="26">
        <f>O37-I37</f>
        <v>432</v>
      </c>
      <c r="W37" s="26">
        <f>P37-J37</f>
        <v>21</v>
      </c>
      <c r="X37" s="29">
        <f>W37+V37</f>
        <v>453</v>
      </c>
      <c r="Y37" s="30">
        <f>X37/S37</f>
        <v>-16.178571428571427</v>
      </c>
      <c r="AA37" s="65">
        <v>2.36</v>
      </c>
      <c r="AB37" s="66">
        <v>1.72</v>
      </c>
      <c r="AC37" s="19">
        <f>AA37-AB37</f>
        <v>0.6399999999999999</v>
      </c>
      <c r="AD37" s="37"/>
      <c r="AE37" s="17">
        <f>G37</f>
        <v>2.0299999999999998</v>
      </c>
      <c r="AF37" s="17">
        <f>AA37-AE37</f>
        <v>0.33000000000000007</v>
      </c>
      <c r="AG37" s="40">
        <f>IF((M37&gt;AE37),"ErrordeMedicion",(AE37-M37))</f>
        <v>9.9999999999997868E-3</v>
      </c>
      <c r="AI37" s="42">
        <f>AF37/AC37</f>
        <v>0.51562500000000022</v>
      </c>
      <c r="AJ37" s="42">
        <f t="shared" ref="AJ37:AJ64" si="33">U37/AC37</f>
        <v>0.53124999999999989</v>
      </c>
      <c r="AK37" s="42">
        <f t="shared" ref="AK37:AK64" si="34">IF(AG37=0,AF37,(AG37/AC37))</f>
        <v>1.5624999999999669E-2</v>
      </c>
      <c r="AM37" s="22">
        <f>S37/AK37</f>
        <v>-1792.000000000038</v>
      </c>
      <c r="AN37" s="22" t="e">
        <f t="shared" ref="AN37:AN64" si="35">(AM37/T37)</f>
        <v>#DIV/0!</v>
      </c>
      <c r="AO37" s="21" t="e">
        <f>AN37/30</f>
        <v>#DIV/0!</v>
      </c>
      <c r="AP37" s="22">
        <f>X37/AK37</f>
        <v>28992.000000000615</v>
      </c>
      <c r="AQ37" s="50"/>
      <c r="AR37" s="22">
        <f>AM37*(1-AI37)</f>
        <v>-868.00000000001796</v>
      </c>
      <c r="AS37" s="22" t="e">
        <f>(AR37/T37)</f>
        <v>#DIV/0!</v>
      </c>
      <c r="AT37" s="21" t="e">
        <f>AS37/30</f>
        <v>#DIV/0!</v>
      </c>
      <c r="AU37" s="45">
        <f>AP37*(1-AI37)</f>
        <v>14043.000000000291</v>
      </c>
      <c r="AW37" s="22">
        <f>AR37-S37</f>
        <v>-840.00000000001796</v>
      </c>
      <c r="AX37" s="22" t="e">
        <f>AW37/T37</f>
        <v>#DIV/0!</v>
      </c>
      <c r="AY37" s="32" t="e">
        <f t="shared" ref="AY37:AY64" si="36">(AW37/T37)/30</f>
        <v>#DIV/0!</v>
      </c>
      <c r="AZ37" s="22">
        <f>AU37-X37</f>
        <v>13590.000000000291</v>
      </c>
      <c r="BB37" s="67" t="str">
        <f ca="1">IF((IFERROR(AX37,"No data"))="No Data","No data",(IF((L37+AX37)&gt;(TODAY()+365),"Proy &gt; 1 Año",(L37+AX37))))</f>
        <v>No data</v>
      </c>
      <c r="BC37" s="31" t="str">
        <f ca="1">IF((BB37="No data"), "NoHayMedicion", (IF((BB37="Proy &gt; 1 Año"),"Por Condicion",(BB37-$BC$35))))</f>
        <v>NoHayMedicion</v>
      </c>
    </row>
    <row r="38" spans="2:55" x14ac:dyDescent="0.35">
      <c r="B38" s="64">
        <v>502</v>
      </c>
      <c r="C38" s="64">
        <v>2</v>
      </c>
      <c r="D38" s="98" t="s">
        <v>14</v>
      </c>
      <c r="E38" s="109"/>
      <c r="F38" s="34">
        <v>42745</v>
      </c>
      <c r="G38" s="18">
        <v>0.71</v>
      </c>
      <c r="H38" s="35">
        <v>28692</v>
      </c>
      <c r="I38" s="35">
        <v>40432</v>
      </c>
      <c r="J38" s="35">
        <v>28619</v>
      </c>
      <c r="K38" s="57"/>
      <c r="L38" s="150">
        <v>42746</v>
      </c>
      <c r="M38" s="151">
        <v>0.7</v>
      </c>
      <c r="N38" s="152">
        <v>32722</v>
      </c>
      <c r="O38" s="152">
        <v>45932</v>
      </c>
      <c r="P38" s="152">
        <v>32521</v>
      </c>
      <c r="Q38" s="57"/>
      <c r="R38" s="27">
        <f>L38-F38</f>
        <v>1</v>
      </c>
      <c r="S38" s="26">
        <f t="shared" ref="S38:S64" si="37">N38-H38</f>
        <v>4030</v>
      </c>
      <c r="T38" s="28">
        <f>S38/R38</f>
        <v>4030</v>
      </c>
      <c r="U38" s="59">
        <f>AA38-M38</f>
        <v>2.0000000000000018E-2</v>
      </c>
      <c r="V38" s="26">
        <f t="shared" ref="V38:V64" si="38">O38-I38</f>
        <v>5500</v>
      </c>
      <c r="W38" s="26">
        <f t="shared" ref="W38:W64" si="39">P38-J38</f>
        <v>3902</v>
      </c>
      <c r="X38" s="29">
        <f t="shared" ref="X38:X64" si="40">W38+V38</f>
        <v>9402</v>
      </c>
      <c r="Y38" s="30">
        <f t="shared" ref="Y38:Y64" si="41">X38/S38</f>
        <v>2.333002481389578</v>
      </c>
      <c r="AA38" s="65">
        <v>0.72</v>
      </c>
      <c r="AB38" s="66">
        <v>0.34</v>
      </c>
      <c r="AC38" s="19">
        <f>AA38-AB38</f>
        <v>0.37999999999999995</v>
      </c>
      <c r="AD38" s="37"/>
      <c r="AE38" s="17">
        <f t="shared" ref="AE38:AE64" si="42">G38</f>
        <v>0.71</v>
      </c>
      <c r="AF38" s="17">
        <f>AA38-AE38</f>
        <v>1.0000000000000009E-2</v>
      </c>
      <c r="AG38" s="40">
        <f t="shared" ref="AG38:AG64" si="43">IF((M38&gt;AE38),"ErrordeMedicion",(AE38-M38))</f>
        <v>1.0000000000000009E-2</v>
      </c>
      <c r="AI38" s="42">
        <f>AF38/AC38</f>
        <v>2.6315789473684237E-2</v>
      </c>
      <c r="AJ38" s="42">
        <f t="shared" si="33"/>
        <v>5.2631578947368474E-2</v>
      </c>
      <c r="AK38" s="42">
        <f t="shared" si="34"/>
        <v>2.6315789473684237E-2</v>
      </c>
      <c r="AM38" s="22">
        <f>S38/AK38</f>
        <v>153139.99999999985</v>
      </c>
      <c r="AN38" s="22">
        <f t="shared" si="35"/>
        <v>37.999999999999964</v>
      </c>
      <c r="AO38" s="21">
        <f t="shared" ref="AO38:AO64" si="44">AN38/30</f>
        <v>1.2666666666666655</v>
      </c>
      <c r="AP38" s="22">
        <f>X38/AK38</f>
        <v>357275.99999999965</v>
      </c>
      <c r="AQ38" s="50"/>
      <c r="AR38" s="22">
        <f>AM38*(1-AI38)</f>
        <v>149109.99999999985</v>
      </c>
      <c r="AS38" s="22">
        <f>(AR38/T38)</f>
        <v>36.999999999999964</v>
      </c>
      <c r="AT38" s="21">
        <f>AS38/30</f>
        <v>1.2333333333333321</v>
      </c>
      <c r="AU38" s="45">
        <f>AP38*(1-AI38)</f>
        <v>347873.99999999965</v>
      </c>
      <c r="AW38" s="22">
        <f>AR38-S38</f>
        <v>145079.99999999985</v>
      </c>
      <c r="AX38" s="22">
        <f t="shared" ref="AX38:AX63" si="45">AW38/T38</f>
        <v>35.999999999999964</v>
      </c>
      <c r="AY38" s="21">
        <f t="shared" si="36"/>
        <v>1.1999999999999988</v>
      </c>
      <c r="AZ38" s="22">
        <f>AU38-X38</f>
        <v>338471.99999999965</v>
      </c>
      <c r="BB38" s="67">
        <f t="shared" ref="BB38:BB64" ca="1" si="46">IF((IFERROR(AX38,"No data"))="No Data","No data",(IF((L38+AX38)&gt;(TODAY()+365),"Proy &gt; 1 Año",(L38+AX38))))</f>
        <v>42782</v>
      </c>
      <c r="BC38" s="31">
        <f ca="1">IF((BB38="No data"), "NoHayMedicion", (IF((BB38="Proy &gt; 1 Año"),"Por Condicion",(BB38-$BC$35))))</f>
        <v>42737</v>
      </c>
    </row>
    <row r="39" spans="2:55" x14ac:dyDescent="0.35">
      <c r="B39" s="64">
        <v>502</v>
      </c>
      <c r="C39" s="64">
        <v>3</v>
      </c>
      <c r="D39" s="98" t="s">
        <v>15</v>
      </c>
      <c r="E39" s="109"/>
      <c r="F39" s="34">
        <v>42745</v>
      </c>
      <c r="G39" s="18">
        <v>3.99</v>
      </c>
      <c r="H39" s="35">
        <v>28692</v>
      </c>
      <c r="I39" s="35">
        <v>40432</v>
      </c>
      <c r="J39" s="35">
        <v>28619</v>
      </c>
      <c r="K39" s="57"/>
      <c r="L39" s="150">
        <v>42746</v>
      </c>
      <c r="M39" s="151">
        <v>3.98</v>
      </c>
      <c r="N39" s="152">
        <v>32722</v>
      </c>
      <c r="O39" s="152">
        <v>45932</v>
      </c>
      <c r="P39" s="152">
        <v>32521</v>
      </c>
      <c r="Q39" s="57"/>
      <c r="R39" s="27">
        <f>L39-F39</f>
        <v>1</v>
      </c>
      <c r="S39" s="26">
        <f t="shared" si="37"/>
        <v>4030</v>
      </c>
      <c r="T39" s="28">
        <f t="shared" ref="T39:T64" si="47">S39/R39</f>
        <v>4030</v>
      </c>
      <c r="U39" s="59">
        <f>AA39-M39</f>
        <v>2.0000000000000018E-2</v>
      </c>
      <c r="V39" s="26">
        <f t="shared" si="38"/>
        <v>5500</v>
      </c>
      <c r="W39" s="26">
        <f t="shared" si="39"/>
        <v>3902</v>
      </c>
      <c r="X39" s="29">
        <f t="shared" si="40"/>
        <v>9402</v>
      </c>
      <c r="Y39" s="30">
        <f t="shared" si="41"/>
        <v>2.333002481389578</v>
      </c>
      <c r="AA39" s="65">
        <v>4</v>
      </c>
      <c r="AB39" s="66">
        <v>1.5</v>
      </c>
      <c r="AC39" s="19">
        <f>AA39-AB39</f>
        <v>2.5</v>
      </c>
      <c r="AD39" s="37"/>
      <c r="AE39" s="17">
        <f t="shared" si="42"/>
        <v>3.99</v>
      </c>
      <c r="AF39" s="65">
        <f>AA39-AE39</f>
        <v>9.9999999999997868E-3</v>
      </c>
      <c r="AG39" s="40">
        <f t="shared" si="43"/>
        <v>1.0000000000000231E-2</v>
      </c>
      <c r="AI39" s="42">
        <f>AF39/AC39</f>
        <v>3.9999999999999151E-3</v>
      </c>
      <c r="AJ39" s="42">
        <f t="shared" si="33"/>
        <v>8.0000000000000071E-3</v>
      </c>
      <c r="AK39" s="42">
        <f t="shared" si="34"/>
        <v>4.000000000000092E-3</v>
      </c>
      <c r="AM39" s="45">
        <f>S39/AK39</f>
        <v>1007499.9999999768</v>
      </c>
      <c r="AN39" s="22">
        <f t="shared" si="35"/>
        <v>249.99999999999426</v>
      </c>
      <c r="AO39" s="21">
        <f t="shared" si="44"/>
        <v>8.3333333333331421</v>
      </c>
      <c r="AP39" s="22">
        <f>X39/AK39</f>
        <v>2350499.999999946</v>
      </c>
      <c r="AQ39" s="50"/>
      <c r="AR39" s="45">
        <f>AM39*(1-AI39)</f>
        <v>1003469.9999999771</v>
      </c>
      <c r="AS39" s="22">
        <f>(AR39/T39)</f>
        <v>248.99999999999432</v>
      </c>
      <c r="AT39" s="21">
        <f>AS39/30</f>
        <v>8.2999999999998106</v>
      </c>
      <c r="AU39" s="45">
        <f>AP39*(1-AI39)</f>
        <v>2341097.9999999464</v>
      </c>
      <c r="AW39" s="22">
        <f>AR39-S39</f>
        <v>999439.99999997707</v>
      </c>
      <c r="AX39" s="22">
        <f>AW39/T39</f>
        <v>247.99999999999432</v>
      </c>
      <c r="AY39" s="21">
        <f t="shared" si="36"/>
        <v>8.2666666666664774</v>
      </c>
      <c r="AZ39" s="22">
        <f>AU39-X39</f>
        <v>2331695.9999999464</v>
      </c>
      <c r="BB39" s="67">
        <f t="shared" ca="1" si="46"/>
        <v>42993.999999999993</v>
      </c>
      <c r="BC39" s="31">
        <f ca="1">IF((BB39="No data"), "NoHayMedicion", (IF((BB39="Proy &gt; 1 Año"),"Por Condicion",(BB39-$BC$2-30))))</f>
        <v>42918.999999999993</v>
      </c>
    </row>
    <row r="40" spans="2:55" x14ac:dyDescent="0.35">
      <c r="B40" s="64">
        <v>502</v>
      </c>
      <c r="C40" s="64">
        <v>4</v>
      </c>
      <c r="D40" s="98" t="s">
        <v>37</v>
      </c>
      <c r="E40" s="109"/>
      <c r="F40" s="34">
        <v>42348</v>
      </c>
      <c r="G40" s="18">
        <v>0.78</v>
      </c>
      <c r="H40" s="80">
        <v>28162</v>
      </c>
      <c r="I40" s="80">
        <v>39912</v>
      </c>
      <c r="J40" s="80">
        <v>28385</v>
      </c>
      <c r="K40" s="57"/>
      <c r="L40" s="150">
        <v>42746</v>
      </c>
      <c r="M40" s="151">
        <v>0.98</v>
      </c>
      <c r="N40" s="152">
        <v>32722</v>
      </c>
      <c r="O40" s="152">
        <v>45932</v>
      </c>
      <c r="P40" s="152">
        <v>32521</v>
      </c>
      <c r="Q40" s="57"/>
      <c r="R40" s="27">
        <f t="shared" ref="R40:R64" si="48">L40-F40</f>
        <v>398</v>
      </c>
      <c r="S40" s="26">
        <f t="shared" si="37"/>
        <v>4560</v>
      </c>
      <c r="T40" s="28">
        <f t="shared" si="47"/>
        <v>11.457286432160805</v>
      </c>
      <c r="U40" s="60">
        <f>M40-AA40</f>
        <v>0.19999999999999996</v>
      </c>
      <c r="V40" s="26">
        <f t="shared" si="38"/>
        <v>6020</v>
      </c>
      <c r="W40" s="26">
        <f t="shared" si="39"/>
        <v>4136</v>
      </c>
      <c r="X40" s="29">
        <f t="shared" si="40"/>
        <v>10156</v>
      </c>
      <c r="Y40" s="30">
        <f t="shared" si="41"/>
        <v>2.2271929824561405</v>
      </c>
      <c r="AA40" s="65">
        <v>0.78</v>
      </c>
      <c r="AB40" s="66">
        <v>1.42</v>
      </c>
      <c r="AC40" s="19">
        <f>AB40-AA40</f>
        <v>0.6399999999999999</v>
      </c>
      <c r="AD40" s="37"/>
      <c r="AE40" s="65">
        <f t="shared" si="42"/>
        <v>0.78</v>
      </c>
      <c r="AF40" s="65">
        <f>AE40-AA40</f>
        <v>0</v>
      </c>
      <c r="AG40" s="40">
        <f>(M40-AE40)</f>
        <v>0.19999999999999996</v>
      </c>
      <c r="AH40" s="51"/>
      <c r="AI40" s="42">
        <f>AF40/AC40</f>
        <v>0</v>
      </c>
      <c r="AJ40" s="42">
        <f t="shared" si="33"/>
        <v>0.3125</v>
      </c>
      <c r="AK40" s="42">
        <f t="shared" si="34"/>
        <v>0.3125</v>
      </c>
      <c r="AM40" s="45">
        <f t="shared" ref="AM40:AM63" si="49">S40/AK40</f>
        <v>14592</v>
      </c>
      <c r="AN40" s="45">
        <f t="shared" si="35"/>
        <v>1273.5999999999999</v>
      </c>
      <c r="AO40" s="44">
        <f t="shared" si="44"/>
        <v>42.453333333333333</v>
      </c>
      <c r="AP40" s="45">
        <f>X40/AK40</f>
        <v>32499.200000000001</v>
      </c>
      <c r="AQ40" s="50"/>
      <c r="AR40" s="45">
        <f>AM40*(1-AI40)</f>
        <v>14592</v>
      </c>
      <c r="AS40" s="45">
        <f t="shared" ref="AS40:AS64" si="50">(AR40/T40)</f>
        <v>1273.5999999999999</v>
      </c>
      <c r="AT40" s="44">
        <f t="shared" ref="AT40:AT60" si="51">AS40/30</f>
        <v>42.453333333333333</v>
      </c>
      <c r="AU40" s="45">
        <f>AP40*(1-AI40)</f>
        <v>32499.200000000001</v>
      </c>
      <c r="AV40" s="51"/>
      <c r="AW40" s="45">
        <f>AR40-S40</f>
        <v>10032</v>
      </c>
      <c r="AX40" s="22">
        <f t="shared" si="45"/>
        <v>875.59999999999991</v>
      </c>
      <c r="AY40" s="44">
        <f t="shared" si="36"/>
        <v>29.186666666666664</v>
      </c>
      <c r="AZ40" s="45">
        <f t="shared" ref="AZ40:AZ64" si="52">AU40-X40</f>
        <v>22343.200000000001</v>
      </c>
      <c r="BB40" s="67" t="str">
        <f t="shared" ca="1" si="46"/>
        <v>Proy &gt; 1 Año</v>
      </c>
      <c r="BC40" s="31" t="str">
        <f t="shared" ref="BC40:BC52" ca="1" si="53">IF((BB40="No data"), "NoHayMedicion", (IF((BB40="Proy &gt; 1 Año"),"Por Condicion",(BB40-$BC$35))))</f>
        <v>Por Condicion</v>
      </c>
    </row>
    <row r="41" spans="2:55" x14ac:dyDescent="0.35">
      <c r="B41" s="64">
        <v>502</v>
      </c>
      <c r="C41" s="64">
        <v>5</v>
      </c>
      <c r="D41" s="98" t="s">
        <v>38</v>
      </c>
      <c r="E41" s="109"/>
      <c r="F41" s="34">
        <v>42348</v>
      </c>
      <c r="G41" s="18">
        <v>0.78</v>
      </c>
      <c r="H41" s="80">
        <v>28162</v>
      </c>
      <c r="I41" s="80">
        <v>39912</v>
      </c>
      <c r="J41" s="80">
        <v>28385</v>
      </c>
      <c r="K41" s="57"/>
      <c r="L41" s="150">
        <v>42746</v>
      </c>
      <c r="M41" s="151">
        <v>1.2</v>
      </c>
      <c r="N41" s="152">
        <v>32722</v>
      </c>
      <c r="O41" s="152">
        <v>45932</v>
      </c>
      <c r="P41" s="152">
        <v>32521</v>
      </c>
      <c r="Q41" s="57"/>
      <c r="R41" s="27">
        <f>L41-F41</f>
        <v>398</v>
      </c>
      <c r="S41" s="26">
        <f t="shared" si="37"/>
        <v>4560</v>
      </c>
      <c r="T41" s="28">
        <f t="shared" si="47"/>
        <v>11.457286432160805</v>
      </c>
      <c r="U41" s="60">
        <f>M41-AA41</f>
        <v>0.41999999999999993</v>
      </c>
      <c r="V41" s="26">
        <f t="shared" si="38"/>
        <v>6020</v>
      </c>
      <c r="W41" s="26">
        <f t="shared" si="39"/>
        <v>4136</v>
      </c>
      <c r="X41" s="29">
        <f t="shared" si="40"/>
        <v>10156</v>
      </c>
      <c r="Y41" s="30">
        <f t="shared" si="41"/>
        <v>2.2271929824561405</v>
      </c>
      <c r="AA41" s="65">
        <v>0.78</v>
      </c>
      <c r="AB41" s="66">
        <v>1.42</v>
      </c>
      <c r="AC41" s="19">
        <f>AB41-AA41</f>
        <v>0.6399999999999999</v>
      </c>
      <c r="AD41" s="37"/>
      <c r="AE41" s="65">
        <f t="shared" si="42"/>
        <v>0.78</v>
      </c>
      <c r="AF41" s="65">
        <f>AE41-AA41</f>
        <v>0</v>
      </c>
      <c r="AG41" s="40">
        <f>M41-AE41</f>
        <v>0.41999999999999993</v>
      </c>
      <c r="AH41" s="51"/>
      <c r="AI41" s="42">
        <f>AF41/AC41</f>
        <v>0</v>
      </c>
      <c r="AJ41" s="42">
        <f t="shared" si="33"/>
        <v>0.65625</v>
      </c>
      <c r="AK41" s="42">
        <f t="shared" si="34"/>
        <v>0.65625</v>
      </c>
      <c r="AM41" s="45">
        <f t="shared" si="49"/>
        <v>6948.5714285714284</v>
      </c>
      <c r="AN41" s="45">
        <f t="shared" si="35"/>
        <v>606.47619047619037</v>
      </c>
      <c r="AO41" s="44">
        <f t="shared" si="44"/>
        <v>20.215873015873012</v>
      </c>
      <c r="AP41" s="45">
        <f t="shared" ref="AP41:AP64" si="54">X41/AK41</f>
        <v>15475.809523809523</v>
      </c>
      <c r="AQ41" s="50"/>
      <c r="AR41" s="45">
        <f t="shared" ref="AR41:AR63" si="55">AM41*(1-AI41)</f>
        <v>6948.5714285714284</v>
      </c>
      <c r="AS41" s="45">
        <f t="shared" si="50"/>
        <v>606.47619047619037</v>
      </c>
      <c r="AT41" s="44">
        <f t="shared" si="51"/>
        <v>20.215873015873012</v>
      </c>
      <c r="AU41" s="45">
        <f t="shared" ref="AU41:AU64" si="56">AP41*(1-AI41)</f>
        <v>15475.809523809523</v>
      </c>
      <c r="AV41" s="51"/>
      <c r="AW41" s="45">
        <f>AR41-S41</f>
        <v>2388.5714285714284</v>
      </c>
      <c r="AX41" s="22">
        <f>AW41/T41</f>
        <v>208.47619047619045</v>
      </c>
      <c r="AY41" s="44">
        <f t="shared" si="36"/>
        <v>6.9492063492063485</v>
      </c>
      <c r="AZ41" s="45">
        <f t="shared" si="52"/>
        <v>5319.8095238095229</v>
      </c>
      <c r="BB41" s="67">
        <f t="shared" ca="1" si="46"/>
        <v>42954.476190476191</v>
      </c>
      <c r="BC41" s="31">
        <f t="shared" ca="1" si="53"/>
        <v>42909.476190476191</v>
      </c>
    </row>
    <row r="42" spans="2:55" x14ac:dyDescent="0.35">
      <c r="B42" s="64">
        <v>502</v>
      </c>
      <c r="C42" s="64">
        <v>6</v>
      </c>
      <c r="D42" s="98" t="s">
        <v>16</v>
      </c>
      <c r="E42" s="109"/>
      <c r="F42" s="34">
        <v>42348</v>
      </c>
      <c r="G42" s="18">
        <v>2.85</v>
      </c>
      <c r="H42" s="80">
        <v>28162</v>
      </c>
      <c r="I42" s="80">
        <v>39912</v>
      </c>
      <c r="J42" s="80">
        <v>28385</v>
      </c>
      <c r="K42" s="57"/>
      <c r="L42" s="150">
        <v>42746</v>
      </c>
      <c r="M42" s="151">
        <v>2.2999999999999998</v>
      </c>
      <c r="N42" s="152">
        <v>32722</v>
      </c>
      <c r="O42" s="152">
        <v>45932</v>
      </c>
      <c r="P42" s="152">
        <v>32521</v>
      </c>
      <c r="Q42" s="57"/>
      <c r="R42" s="27">
        <f t="shared" si="48"/>
        <v>398</v>
      </c>
      <c r="S42" s="26">
        <f t="shared" si="37"/>
        <v>4560</v>
      </c>
      <c r="T42" s="28">
        <f t="shared" si="47"/>
        <v>11.457286432160805</v>
      </c>
      <c r="U42" s="59">
        <f t="shared" ref="U42:U53" si="57">AA42-M42</f>
        <v>0.56000000000000005</v>
      </c>
      <c r="V42" s="26">
        <f t="shared" si="38"/>
        <v>6020</v>
      </c>
      <c r="W42" s="26">
        <f t="shared" si="39"/>
        <v>4136</v>
      </c>
      <c r="X42" s="29">
        <f t="shared" si="40"/>
        <v>10156</v>
      </c>
      <c r="Y42" s="30">
        <f t="shared" si="41"/>
        <v>2.2271929824561405</v>
      </c>
      <c r="AA42" s="65">
        <v>2.86</v>
      </c>
      <c r="AB42" s="66">
        <v>1.45</v>
      </c>
      <c r="AC42" s="19">
        <f t="shared" ref="AC42:AC50" si="58">AA42-AB42</f>
        <v>1.41</v>
      </c>
      <c r="AD42" s="37"/>
      <c r="AE42" s="65">
        <f t="shared" si="42"/>
        <v>2.85</v>
      </c>
      <c r="AF42" s="65">
        <f t="shared" ref="AF42:AF52" si="59">AA42-AE42</f>
        <v>9.9999999999997868E-3</v>
      </c>
      <c r="AG42" s="40">
        <f t="shared" si="43"/>
        <v>0.55000000000000027</v>
      </c>
      <c r="AI42" s="42">
        <f t="shared" ref="AI42:AI53" si="60">AF42/AC42</f>
        <v>7.0921985815601326E-3</v>
      </c>
      <c r="AJ42" s="42">
        <f t="shared" si="33"/>
        <v>0.39716312056737596</v>
      </c>
      <c r="AK42" s="42">
        <f t="shared" si="34"/>
        <v>0.39007092198581583</v>
      </c>
      <c r="AM42" s="22">
        <f t="shared" si="49"/>
        <v>11690.181818181811</v>
      </c>
      <c r="AN42" s="22">
        <f t="shared" si="35"/>
        <v>1020.327272727272</v>
      </c>
      <c r="AO42" s="21">
        <f t="shared" si="44"/>
        <v>34.010909090909067</v>
      </c>
      <c r="AP42" s="22">
        <f t="shared" si="54"/>
        <v>26036.290909090894</v>
      </c>
      <c r="AQ42" s="50"/>
      <c r="AR42" s="45">
        <f t="shared" si="55"/>
        <v>11607.272727272721</v>
      </c>
      <c r="AS42" s="22">
        <f t="shared" si="50"/>
        <v>1013.0909090909084</v>
      </c>
      <c r="AT42" s="44">
        <f t="shared" si="51"/>
        <v>33.769696969696945</v>
      </c>
      <c r="AU42" s="45">
        <f t="shared" si="56"/>
        <v>25851.636363636353</v>
      </c>
      <c r="AW42" s="22">
        <f t="shared" ref="AW42:AW63" si="61">AR42-S42</f>
        <v>7047.2727272727207</v>
      </c>
      <c r="AX42" s="22">
        <f t="shared" si="45"/>
        <v>615.09090909090844</v>
      </c>
      <c r="AY42" s="21">
        <f t="shared" si="36"/>
        <v>20.503030303030283</v>
      </c>
      <c r="AZ42" s="22">
        <f t="shared" si="52"/>
        <v>15695.636363636353</v>
      </c>
      <c r="BB42" s="67" t="str">
        <f t="shared" ca="1" si="46"/>
        <v>Proy &gt; 1 Año</v>
      </c>
      <c r="BC42" s="31" t="str">
        <f t="shared" ca="1" si="53"/>
        <v>Por Condicion</v>
      </c>
    </row>
    <row r="43" spans="2:55" x14ac:dyDescent="0.35">
      <c r="B43" s="64">
        <v>502</v>
      </c>
      <c r="C43" s="64">
        <v>7</v>
      </c>
      <c r="D43" s="98" t="s">
        <v>17</v>
      </c>
      <c r="E43" s="109"/>
      <c r="F43" s="34">
        <v>42348</v>
      </c>
      <c r="G43" s="18">
        <v>2.85</v>
      </c>
      <c r="H43" s="80">
        <v>28162</v>
      </c>
      <c r="I43" s="80">
        <v>39912</v>
      </c>
      <c r="J43" s="80">
        <v>28385</v>
      </c>
      <c r="K43" s="57"/>
      <c r="L43" s="150">
        <v>42746</v>
      </c>
      <c r="M43" s="151">
        <v>2.4</v>
      </c>
      <c r="N43" s="152">
        <v>32722</v>
      </c>
      <c r="O43" s="152">
        <v>45932</v>
      </c>
      <c r="P43" s="152">
        <v>32521</v>
      </c>
      <c r="Q43" s="57"/>
      <c r="R43" s="27">
        <f t="shared" si="48"/>
        <v>398</v>
      </c>
      <c r="S43" s="26">
        <f t="shared" si="37"/>
        <v>4560</v>
      </c>
      <c r="T43" s="28">
        <f t="shared" si="47"/>
        <v>11.457286432160805</v>
      </c>
      <c r="U43" s="59">
        <f t="shared" si="57"/>
        <v>0.45999999999999996</v>
      </c>
      <c r="V43" s="26">
        <f t="shared" si="38"/>
        <v>6020</v>
      </c>
      <c r="W43" s="26">
        <f t="shared" si="39"/>
        <v>4136</v>
      </c>
      <c r="X43" s="29">
        <f t="shared" si="40"/>
        <v>10156</v>
      </c>
      <c r="Y43" s="30">
        <f t="shared" si="41"/>
        <v>2.2271929824561405</v>
      </c>
      <c r="AA43" s="65">
        <v>2.86</v>
      </c>
      <c r="AB43" s="66">
        <v>1.45</v>
      </c>
      <c r="AC43" s="19">
        <f t="shared" si="58"/>
        <v>1.41</v>
      </c>
      <c r="AD43" s="37"/>
      <c r="AE43" s="65">
        <f t="shared" si="42"/>
        <v>2.85</v>
      </c>
      <c r="AF43" s="65">
        <f t="shared" si="59"/>
        <v>9.9999999999997868E-3</v>
      </c>
      <c r="AG43" s="40">
        <f t="shared" si="43"/>
        <v>0.45000000000000018</v>
      </c>
      <c r="AI43" s="42">
        <f t="shared" si="60"/>
        <v>7.0921985815601326E-3</v>
      </c>
      <c r="AJ43" s="42">
        <f t="shared" si="33"/>
        <v>0.32624113475177302</v>
      </c>
      <c r="AK43" s="42">
        <f t="shared" si="34"/>
        <v>0.31914893617021289</v>
      </c>
      <c r="AM43" s="22">
        <f t="shared" si="49"/>
        <v>14287.999999999995</v>
      </c>
      <c r="AN43" s="22">
        <f t="shared" si="35"/>
        <v>1247.0666666666662</v>
      </c>
      <c r="AO43" s="21">
        <f t="shared" si="44"/>
        <v>41.568888888888871</v>
      </c>
      <c r="AP43" s="22">
        <f t="shared" si="54"/>
        <v>31822.13333333332</v>
      </c>
      <c r="AQ43" s="50"/>
      <c r="AR43" s="45">
        <f t="shared" si="55"/>
        <v>14186.666666666662</v>
      </c>
      <c r="AS43" s="22">
        <f t="shared" si="50"/>
        <v>1238.2222222222217</v>
      </c>
      <c r="AT43" s="44">
        <f t="shared" si="51"/>
        <v>41.274074074074058</v>
      </c>
      <c r="AU43" s="45">
        <f t="shared" si="56"/>
        <v>31596.444444444434</v>
      </c>
      <c r="AW43" s="22">
        <f t="shared" si="61"/>
        <v>9626.6666666666624</v>
      </c>
      <c r="AX43" s="22">
        <f t="shared" si="45"/>
        <v>840.22222222222183</v>
      </c>
      <c r="AY43" s="21">
        <f t="shared" si="36"/>
        <v>28.007407407407396</v>
      </c>
      <c r="AZ43" s="22">
        <f t="shared" si="52"/>
        <v>21440.444444444434</v>
      </c>
      <c r="BB43" s="67" t="str">
        <f t="shared" ca="1" si="46"/>
        <v>Proy &gt; 1 Año</v>
      </c>
      <c r="BC43" s="31" t="str">
        <f t="shared" ca="1" si="53"/>
        <v>Por Condicion</v>
      </c>
    </row>
    <row r="44" spans="2:55" x14ac:dyDescent="0.35">
      <c r="B44" s="64">
        <v>502</v>
      </c>
      <c r="C44" s="64">
        <v>8</v>
      </c>
      <c r="D44" s="98" t="s">
        <v>18</v>
      </c>
      <c r="E44" s="109"/>
      <c r="F44" s="34">
        <v>42348</v>
      </c>
      <c r="G44" s="18">
        <v>2.65</v>
      </c>
      <c r="H44" s="80">
        <v>28162</v>
      </c>
      <c r="I44" s="80">
        <v>39912</v>
      </c>
      <c r="J44" s="80">
        <v>28385</v>
      </c>
      <c r="K44" s="57"/>
      <c r="L44" s="150">
        <v>42746</v>
      </c>
      <c r="M44" s="151">
        <v>2.37</v>
      </c>
      <c r="N44" s="152">
        <v>32722</v>
      </c>
      <c r="O44" s="152">
        <v>45932</v>
      </c>
      <c r="P44" s="152">
        <v>32521</v>
      </c>
      <c r="Q44" s="57"/>
      <c r="R44" s="27">
        <f t="shared" si="48"/>
        <v>398</v>
      </c>
      <c r="S44" s="26">
        <f t="shared" si="37"/>
        <v>4560</v>
      </c>
      <c r="T44" s="28">
        <f t="shared" si="47"/>
        <v>11.457286432160805</v>
      </c>
      <c r="U44" s="59">
        <f t="shared" si="57"/>
        <v>0.29999999999999982</v>
      </c>
      <c r="V44" s="26">
        <f t="shared" si="38"/>
        <v>6020</v>
      </c>
      <c r="W44" s="26">
        <f t="shared" si="39"/>
        <v>4136</v>
      </c>
      <c r="X44" s="29">
        <f t="shared" si="40"/>
        <v>10156</v>
      </c>
      <c r="Y44" s="30">
        <f t="shared" si="41"/>
        <v>2.2271929824561405</v>
      </c>
      <c r="AA44" s="65">
        <v>2.67</v>
      </c>
      <c r="AB44" s="66">
        <v>1.45</v>
      </c>
      <c r="AC44" s="19">
        <f t="shared" si="58"/>
        <v>1.22</v>
      </c>
      <c r="AD44" s="37"/>
      <c r="AE44" s="65">
        <f t="shared" si="42"/>
        <v>2.65</v>
      </c>
      <c r="AF44" s="65">
        <f t="shared" si="59"/>
        <v>2.0000000000000018E-2</v>
      </c>
      <c r="AG44" s="40">
        <f t="shared" si="43"/>
        <v>0.2799999999999998</v>
      </c>
      <c r="AI44" s="42">
        <f t="shared" si="60"/>
        <v>1.6393442622950834E-2</v>
      </c>
      <c r="AJ44" s="42">
        <f t="shared" si="33"/>
        <v>0.24590163934426215</v>
      </c>
      <c r="AK44" s="42">
        <f t="shared" si="34"/>
        <v>0.22950819672131131</v>
      </c>
      <c r="AM44" s="22">
        <f t="shared" si="49"/>
        <v>19868.571428571442</v>
      </c>
      <c r="AN44" s="22">
        <f t="shared" si="35"/>
        <v>1734.1428571428582</v>
      </c>
      <c r="AO44" s="21">
        <f t="shared" si="44"/>
        <v>57.804761904761939</v>
      </c>
      <c r="AP44" s="22">
        <f t="shared" si="54"/>
        <v>44251.142857142891</v>
      </c>
      <c r="AQ44" s="50"/>
      <c r="AR44" s="45">
        <f t="shared" si="55"/>
        <v>19542.857142857156</v>
      </c>
      <c r="AS44" s="22">
        <f t="shared" si="50"/>
        <v>1705.7142857142867</v>
      </c>
      <c r="AT44" s="44">
        <f t="shared" si="51"/>
        <v>56.85714285714289</v>
      </c>
      <c r="AU44" s="45">
        <f t="shared" si="56"/>
        <v>43525.714285714319</v>
      </c>
      <c r="AW44" s="22">
        <f t="shared" si="61"/>
        <v>14982.857142857156</v>
      </c>
      <c r="AX44" s="22">
        <f t="shared" si="45"/>
        <v>1307.7142857142867</v>
      </c>
      <c r="AY44" s="21">
        <f t="shared" si="36"/>
        <v>43.590476190476224</v>
      </c>
      <c r="AZ44" s="22">
        <f t="shared" si="52"/>
        <v>33369.714285714319</v>
      </c>
      <c r="BB44" s="67" t="str">
        <f t="shared" ca="1" si="46"/>
        <v>Proy &gt; 1 Año</v>
      </c>
      <c r="BC44" s="31" t="str">
        <f t="shared" ca="1" si="53"/>
        <v>Por Condicion</v>
      </c>
    </row>
    <row r="45" spans="2:55" x14ac:dyDescent="0.35">
      <c r="B45" s="64">
        <v>502</v>
      </c>
      <c r="C45" s="64">
        <v>9</v>
      </c>
      <c r="D45" s="98" t="s">
        <v>19</v>
      </c>
      <c r="E45" s="109"/>
      <c r="F45" s="34">
        <v>42348</v>
      </c>
      <c r="G45" s="18">
        <v>2.65</v>
      </c>
      <c r="H45" s="80">
        <v>28162</v>
      </c>
      <c r="I45" s="80">
        <v>39912</v>
      </c>
      <c r="J45" s="80">
        <v>28385</v>
      </c>
      <c r="K45" s="57"/>
      <c r="L45" s="150">
        <v>42746</v>
      </c>
      <c r="M45" s="151">
        <v>2.33</v>
      </c>
      <c r="N45" s="152">
        <v>32722</v>
      </c>
      <c r="O45" s="152">
        <v>45932</v>
      </c>
      <c r="P45" s="152">
        <v>32521</v>
      </c>
      <c r="Q45" s="57"/>
      <c r="R45" s="27">
        <f t="shared" si="48"/>
        <v>398</v>
      </c>
      <c r="S45" s="26">
        <f t="shared" si="37"/>
        <v>4560</v>
      </c>
      <c r="T45" s="28">
        <f>S45/R45</f>
        <v>11.457286432160805</v>
      </c>
      <c r="U45" s="59">
        <f t="shared" si="57"/>
        <v>0.33999999999999986</v>
      </c>
      <c r="V45" s="26">
        <f t="shared" si="38"/>
        <v>6020</v>
      </c>
      <c r="W45" s="26">
        <f t="shared" si="39"/>
        <v>4136</v>
      </c>
      <c r="X45" s="29">
        <f t="shared" si="40"/>
        <v>10156</v>
      </c>
      <c r="Y45" s="30">
        <f t="shared" si="41"/>
        <v>2.2271929824561405</v>
      </c>
      <c r="AA45" s="65">
        <v>2.67</v>
      </c>
      <c r="AB45" s="66">
        <v>1.45</v>
      </c>
      <c r="AC45" s="19">
        <f t="shared" si="58"/>
        <v>1.22</v>
      </c>
      <c r="AD45" s="37"/>
      <c r="AE45" s="65">
        <f t="shared" si="42"/>
        <v>2.65</v>
      </c>
      <c r="AF45" s="65">
        <f t="shared" si="59"/>
        <v>2.0000000000000018E-2</v>
      </c>
      <c r="AG45" s="40">
        <f>IF((M45&gt;AE45),"ErrordeMedicion",(AE45-M45))</f>
        <v>0.31999999999999984</v>
      </c>
      <c r="AI45" s="42">
        <f t="shared" si="60"/>
        <v>1.6393442622950834E-2</v>
      </c>
      <c r="AJ45" s="42">
        <f t="shared" si="33"/>
        <v>0.2786885245901638</v>
      </c>
      <c r="AK45" s="42">
        <f t="shared" si="34"/>
        <v>0.26229508196721296</v>
      </c>
      <c r="AM45" s="22">
        <f t="shared" si="49"/>
        <v>17385.000000000011</v>
      </c>
      <c r="AN45" s="22">
        <f t="shared" si="35"/>
        <v>1517.3750000000009</v>
      </c>
      <c r="AO45" s="21">
        <f t="shared" si="44"/>
        <v>50.579166666666694</v>
      </c>
      <c r="AP45" s="22">
        <f t="shared" si="54"/>
        <v>38719.750000000022</v>
      </c>
      <c r="AQ45" s="50"/>
      <c r="AR45" s="45">
        <f t="shared" si="55"/>
        <v>17100.000000000011</v>
      </c>
      <c r="AS45" s="22">
        <f t="shared" si="50"/>
        <v>1492.5000000000009</v>
      </c>
      <c r="AT45" s="44">
        <f t="shared" si="51"/>
        <v>49.750000000000028</v>
      </c>
      <c r="AU45" s="45">
        <f t="shared" si="56"/>
        <v>38085.000000000022</v>
      </c>
      <c r="AW45" s="22">
        <f t="shared" si="61"/>
        <v>12540.000000000011</v>
      </c>
      <c r="AX45" s="22">
        <f t="shared" si="45"/>
        <v>1094.5000000000009</v>
      </c>
      <c r="AY45" s="21">
        <f t="shared" si="36"/>
        <v>36.483333333333363</v>
      </c>
      <c r="AZ45" s="22">
        <f t="shared" si="52"/>
        <v>27929.000000000022</v>
      </c>
      <c r="BB45" s="67" t="str">
        <f t="shared" ca="1" si="46"/>
        <v>Proy &gt; 1 Año</v>
      </c>
      <c r="BC45" s="31" t="str">
        <f t="shared" ca="1" si="53"/>
        <v>Por Condicion</v>
      </c>
    </row>
    <row r="46" spans="2:55" x14ac:dyDescent="0.35">
      <c r="B46" s="64">
        <v>502</v>
      </c>
      <c r="C46" s="64">
        <v>10</v>
      </c>
      <c r="D46" s="98" t="s">
        <v>20</v>
      </c>
      <c r="E46" s="109"/>
      <c r="F46" s="34">
        <v>42348</v>
      </c>
      <c r="G46" s="18">
        <v>2.65</v>
      </c>
      <c r="H46" s="80">
        <v>28162</v>
      </c>
      <c r="I46" s="80">
        <v>39912</v>
      </c>
      <c r="J46" s="80">
        <v>28385</v>
      </c>
      <c r="K46" s="57"/>
      <c r="L46" s="150">
        <v>42746</v>
      </c>
      <c r="M46" s="151">
        <v>2.33</v>
      </c>
      <c r="N46" s="152">
        <v>32722</v>
      </c>
      <c r="O46" s="152">
        <v>45932</v>
      </c>
      <c r="P46" s="152">
        <v>32521</v>
      </c>
      <c r="Q46" s="57"/>
      <c r="R46" s="27">
        <f t="shared" si="48"/>
        <v>398</v>
      </c>
      <c r="S46" s="26">
        <f t="shared" si="37"/>
        <v>4560</v>
      </c>
      <c r="T46" s="28">
        <f t="shared" si="47"/>
        <v>11.457286432160805</v>
      </c>
      <c r="U46" s="59">
        <f t="shared" si="57"/>
        <v>0.33999999999999986</v>
      </c>
      <c r="V46" s="26">
        <f t="shared" si="38"/>
        <v>6020</v>
      </c>
      <c r="W46" s="26">
        <f t="shared" si="39"/>
        <v>4136</v>
      </c>
      <c r="X46" s="29">
        <f t="shared" si="40"/>
        <v>10156</v>
      </c>
      <c r="Y46" s="30">
        <f t="shared" si="41"/>
        <v>2.2271929824561405</v>
      </c>
      <c r="AA46" s="65">
        <v>2.67</v>
      </c>
      <c r="AB46" s="66">
        <v>1.45</v>
      </c>
      <c r="AC46" s="19">
        <f t="shared" si="58"/>
        <v>1.22</v>
      </c>
      <c r="AD46" s="37"/>
      <c r="AE46" s="65">
        <f t="shared" si="42"/>
        <v>2.65</v>
      </c>
      <c r="AF46" s="65">
        <f t="shared" si="59"/>
        <v>2.0000000000000018E-2</v>
      </c>
      <c r="AG46" s="40">
        <f t="shared" si="43"/>
        <v>0.31999999999999984</v>
      </c>
      <c r="AI46" s="42">
        <f t="shared" si="60"/>
        <v>1.6393442622950834E-2</v>
      </c>
      <c r="AJ46" s="42">
        <f t="shared" si="33"/>
        <v>0.2786885245901638</v>
      </c>
      <c r="AK46" s="42">
        <f t="shared" si="34"/>
        <v>0.26229508196721296</v>
      </c>
      <c r="AM46" s="22">
        <f t="shared" si="49"/>
        <v>17385.000000000011</v>
      </c>
      <c r="AN46" s="22">
        <f t="shared" si="35"/>
        <v>1517.3750000000009</v>
      </c>
      <c r="AO46" s="21">
        <f t="shared" si="44"/>
        <v>50.579166666666694</v>
      </c>
      <c r="AP46" s="22">
        <f t="shared" si="54"/>
        <v>38719.750000000022</v>
      </c>
      <c r="AQ46" s="50"/>
      <c r="AR46" s="45">
        <f t="shared" si="55"/>
        <v>17100.000000000011</v>
      </c>
      <c r="AS46" s="22">
        <f t="shared" si="50"/>
        <v>1492.5000000000009</v>
      </c>
      <c r="AT46" s="44">
        <f t="shared" si="51"/>
        <v>49.750000000000028</v>
      </c>
      <c r="AU46" s="45">
        <f t="shared" si="56"/>
        <v>38085.000000000022</v>
      </c>
      <c r="AW46" s="22">
        <f t="shared" si="61"/>
        <v>12540.000000000011</v>
      </c>
      <c r="AX46" s="22">
        <f t="shared" si="45"/>
        <v>1094.5000000000009</v>
      </c>
      <c r="AY46" s="21">
        <f t="shared" si="36"/>
        <v>36.483333333333363</v>
      </c>
      <c r="AZ46" s="22">
        <f t="shared" si="52"/>
        <v>27929.000000000022</v>
      </c>
      <c r="BB46" s="67" t="str">
        <f t="shared" ca="1" si="46"/>
        <v>Proy &gt; 1 Año</v>
      </c>
      <c r="BC46" s="31" t="str">
        <f t="shared" ca="1" si="53"/>
        <v>Por Condicion</v>
      </c>
    </row>
    <row r="47" spans="2:55" x14ac:dyDescent="0.35">
      <c r="B47" s="64">
        <v>502</v>
      </c>
      <c r="C47" s="64">
        <v>11</v>
      </c>
      <c r="D47" s="98" t="s">
        <v>21</v>
      </c>
      <c r="E47" s="109"/>
      <c r="F47" s="34">
        <v>42348</v>
      </c>
      <c r="G47" s="18">
        <v>2.65</v>
      </c>
      <c r="H47" s="80">
        <v>28162</v>
      </c>
      <c r="I47" s="80">
        <v>39912</v>
      </c>
      <c r="J47" s="80">
        <v>28385</v>
      </c>
      <c r="K47" s="57"/>
      <c r="L47" s="150">
        <v>42746</v>
      </c>
      <c r="M47" s="151">
        <v>2.35</v>
      </c>
      <c r="N47" s="152">
        <v>32722</v>
      </c>
      <c r="O47" s="152">
        <v>45932</v>
      </c>
      <c r="P47" s="152">
        <v>32521</v>
      </c>
      <c r="Q47" s="57"/>
      <c r="R47" s="27">
        <f t="shared" si="48"/>
        <v>398</v>
      </c>
      <c r="S47" s="26">
        <f t="shared" si="37"/>
        <v>4560</v>
      </c>
      <c r="T47" s="28">
        <f t="shared" si="47"/>
        <v>11.457286432160805</v>
      </c>
      <c r="U47" s="59">
        <f t="shared" si="57"/>
        <v>0.31999999999999984</v>
      </c>
      <c r="V47" s="26">
        <f t="shared" si="38"/>
        <v>6020</v>
      </c>
      <c r="W47" s="26">
        <f t="shared" si="39"/>
        <v>4136</v>
      </c>
      <c r="X47" s="29">
        <f t="shared" si="40"/>
        <v>10156</v>
      </c>
      <c r="Y47" s="30">
        <f t="shared" si="41"/>
        <v>2.2271929824561405</v>
      </c>
      <c r="AA47" s="65">
        <v>2.67</v>
      </c>
      <c r="AB47" s="66">
        <v>1.45</v>
      </c>
      <c r="AC47" s="19">
        <f t="shared" si="58"/>
        <v>1.22</v>
      </c>
      <c r="AD47" s="37"/>
      <c r="AE47" s="65">
        <f t="shared" si="42"/>
        <v>2.65</v>
      </c>
      <c r="AF47" s="65">
        <f t="shared" si="59"/>
        <v>2.0000000000000018E-2</v>
      </c>
      <c r="AG47" s="40">
        <f t="shared" si="43"/>
        <v>0.29999999999999982</v>
      </c>
      <c r="AI47" s="42">
        <f t="shared" si="60"/>
        <v>1.6393442622950834E-2</v>
      </c>
      <c r="AJ47" s="42">
        <f t="shared" si="33"/>
        <v>0.26229508196721296</v>
      </c>
      <c r="AK47" s="42">
        <f t="shared" si="34"/>
        <v>0.24590163934426215</v>
      </c>
      <c r="AM47" s="22">
        <f t="shared" si="49"/>
        <v>18544.000000000011</v>
      </c>
      <c r="AN47" s="22">
        <f t="shared" si="35"/>
        <v>1618.5333333333342</v>
      </c>
      <c r="AO47" s="21">
        <f t="shared" si="44"/>
        <v>53.951111111111139</v>
      </c>
      <c r="AP47" s="22">
        <f t="shared" si="54"/>
        <v>41301.066666666688</v>
      </c>
      <c r="AQ47" s="50"/>
      <c r="AR47" s="45">
        <f t="shared" si="55"/>
        <v>18240.000000000011</v>
      </c>
      <c r="AS47" s="22">
        <f t="shared" si="50"/>
        <v>1592.0000000000009</v>
      </c>
      <c r="AT47" s="44">
        <f t="shared" si="51"/>
        <v>53.066666666666698</v>
      </c>
      <c r="AU47" s="45">
        <f t="shared" si="56"/>
        <v>40624.000000000022</v>
      </c>
      <c r="AW47" s="22">
        <f t="shared" si="61"/>
        <v>13680.000000000011</v>
      </c>
      <c r="AX47" s="22">
        <f t="shared" si="45"/>
        <v>1194.0000000000009</v>
      </c>
      <c r="AY47" s="21">
        <f t="shared" si="36"/>
        <v>39.800000000000033</v>
      </c>
      <c r="AZ47" s="22">
        <f t="shared" si="52"/>
        <v>30468.000000000022</v>
      </c>
      <c r="BB47" s="67" t="str">
        <f t="shared" ca="1" si="46"/>
        <v>Proy &gt; 1 Año</v>
      </c>
      <c r="BC47" s="31" t="str">
        <f t="shared" ca="1" si="53"/>
        <v>Por Condicion</v>
      </c>
    </row>
    <row r="48" spans="2:55" x14ac:dyDescent="0.35">
      <c r="B48" s="64">
        <v>502</v>
      </c>
      <c r="C48" s="64">
        <v>12</v>
      </c>
      <c r="D48" s="98" t="s">
        <v>22</v>
      </c>
      <c r="E48" s="109"/>
      <c r="F48" s="34">
        <v>42348</v>
      </c>
      <c r="G48" s="18">
        <v>2.85</v>
      </c>
      <c r="H48" s="80">
        <v>28162</v>
      </c>
      <c r="I48" s="80">
        <v>39912</v>
      </c>
      <c r="J48" s="80">
        <v>28385</v>
      </c>
      <c r="K48" s="57"/>
      <c r="L48" s="150">
        <v>42746</v>
      </c>
      <c r="M48" s="151">
        <v>2.4700000000000002</v>
      </c>
      <c r="N48" s="152">
        <v>32722</v>
      </c>
      <c r="O48" s="152">
        <v>45932</v>
      </c>
      <c r="P48" s="152">
        <v>32521</v>
      </c>
      <c r="Q48" s="57"/>
      <c r="R48" s="27">
        <f t="shared" si="48"/>
        <v>398</v>
      </c>
      <c r="S48" s="26">
        <f t="shared" si="37"/>
        <v>4560</v>
      </c>
      <c r="T48" s="28">
        <f t="shared" si="47"/>
        <v>11.457286432160805</v>
      </c>
      <c r="U48" s="59">
        <f t="shared" si="57"/>
        <v>0.38999999999999968</v>
      </c>
      <c r="V48" s="26">
        <f t="shared" si="38"/>
        <v>6020</v>
      </c>
      <c r="W48" s="26">
        <f t="shared" si="39"/>
        <v>4136</v>
      </c>
      <c r="X48" s="29">
        <f t="shared" si="40"/>
        <v>10156</v>
      </c>
      <c r="Y48" s="30">
        <f t="shared" si="41"/>
        <v>2.2271929824561405</v>
      </c>
      <c r="AA48" s="65">
        <v>2.86</v>
      </c>
      <c r="AB48" s="66">
        <v>1.45</v>
      </c>
      <c r="AC48" s="19">
        <f t="shared" si="58"/>
        <v>1.41</v>
      </c>
      <c r="AD48" s="37"/>
      <c r="AE48" s="65">
        <f t="shared" si="42"/>
        <v>2.85</v>
      </c>
      <c r="AF48" s="65">
        <f t="shared" si="59"/>
        <v>9.9999999999997868E-3</v>
      </c>
      <c r="AG48" s="40">
        <f t="shared" si="43"/>
        <v>0.37999999999999989</v>
      </c>
      <c r="AI48" s="42">
        <f t="shared" si="60"/>
        <v>7.0921985815601326E-3</v>
      </c>
      <c r="AJ48" s="42">
        <f t="shared" si="33"/>
        <v>0.27659574468085085</v>
      </c>
      <c r="AK48" s="42">
        <f t="shared" si="34"/>
        <v>0.26950354609929073</v>
      </c>
      <c r="AM48" s="22">
        <f t="shared" si="49"/>
        <v>16920.000000000004</v>
      </c>
      <c r="AN48" s="22">
        <f t="shared" si="35"/>
        <v>1476.7894736842106</v>
      </c>
      <c r="AO48" s="21">
        <f t="shared" si="44"/>
        <v>49.226315789473688</v>
      </c>
      <c r="AP48" s="22">
        <f t="shared" si="54"/>
        <v>37684.1052631579</v>
      </c>
      <c r="AQ48" s="50"/>
      <c r="AR48" s="45">
        <f t="shared" si="55"/>
        <v>16800.000000000004</v>
      </c>
      <c r="AS48" s="22">
        <f t="shared" si="50"/>
        <v>1466.3157894736844</v>
      </c>
      <c r="AT48" s="44">
        <f t="shared" si="51"/>
        <v>48.877192982456144</v>
      </c>
      <c r="AU48" s="45">
        <f t="shared" si="56"/>
        <v>37416.842105263167</v>
      </c>
      <c r="AW48" s="22">
        <f t="shared" si="61"/>
        <v>12240.000000000004</v>
      </c>
      <c r="AX48" s="22">
        <f t="shared" si="45"/>
        <v>1068.3157894736844</v>
      </c>
      <c r="AY48" s="21">
        <f t="shared" si="36"/>
        <v>35.610526315789478</v>
      </c>
      <c r="AZ48" s="22">
        <f t="shared" si="52"/>
        <v>27260.842105263167</v>
      </c>
      <c r="BB48" s="67" t="str">
        <f t="shared" ca="1" si="46"/>
        <v>Proy &gt; 1 Año</v>
      </c>
      <c r="BC48" s="31" t="str">
        <f t="shared" ca="1" si="53"/>
        <v>Por Condicion</v>
      </c>
    </row>
    <row r="49" spans="2:55" x14ac:dyDescent="0.35">
      <c r="B49" s="64">
        <v>502</v>
      </c>
      <c r="C49" s="64">
        <v>13</v>
      </c>
      <c r="D49" s="98" t="s">
        <v>23</v>
      </c>
      <c r="E49" s="109"/>
      <c r="F49" s="34">
        <v>42348</v>
      </c>
      <c r="G49" s="18">
        <v>2.85</v>
      </c>
      <c r="H49" s="80">
        <v>28162</v>
      </c>
      <c r="I49" s="80">
        <v>39912</v>
      </c>
      <c r="J49" s="80">
        <v>28385</v>
      </c>
      <c r="K49" s="57"/>
      <c r="L49" s="150">
        <v>42746</v>
      </c>
      <c r="M49" s="151">
        <v>2.39</v>
      </c>
      <c r="N49" s="152">
        <v>32722</v>
      </c>
      <c r="O49" s="152">
        <v>45932</v>
      </c>
      <c r="P49" s="152">
        <v>32521</v>
      </c>
      <c r="Q49" s="57"/>
      <c r="R49" s="27">
        <f t="shared" si="48"/>
        <v>398</v>
      </c>
      <c r="S49" s="26">
        <f t="shared" si="37"/>
        <v>4560</v>
      </c>
      <c r="T49" s="28">
        <f t="shared" si="47"/>
        <v>11.457286432160805</v>
      </c>
      <c r="U49" s="59">
        <f t="shared" si="57"/>
        <v>0.46999999999999975</v>
      </c>
      <c r="V49" s="26">
        <f t="shared" si="38"/>
        <v>6020</v>
      </c>
      <c r="W49" s="26">
        <f t="shared" si="39"/>
        <v>4136</v>
      </c>
      <c r="X49" s="29">
        <f t="shared" si="40"/>
        <v>10156</v>
      </c>
      <c r="Y49" s="30">
        <f t="shared" si="41"/>
        <v>2.2271929824561405</v>
      </c>
      <c r="AA49" s="65">
        <v>2.86</v>
      </c>
      <c r="AB49" s="66">
        <v>1.45</v>
      </c>
      <c r="AC49" s="19">
        <f t="shared" si="58"/>
        <v>1.41</v>
      </c>
      <c r="AD49" s="37"/>
      <c r="AE49" s="65">
        <f t="shared" si="42"/>
        <v>2.85</v>
      </c>
      <c r="AF49" s="65">
        <f t="shared" si="59"/>
        <v>9.9999999999997868E-3</v>
      </c>
      <c r="AG49" s="40">
        <f t="shared" si="43"/>
        <v>0.45999999999999996</v>
      </c>
      <c r="AI49" s="42">
        <f t="shared" si="60"/>
        <v>7.0921985815601326E-3</v>
      </c>
      <c r="AJ49" s="42">
        <f t="shared" si="33"/>
        <v>0.33333333333333315</v>
      </c>
      <c r="AK49" s="42">
        <f t="shared" si="34"/>
        <v>0.32624113475177302</v>
      </c>
      <c r="AM49" s="22">
        <f t="shared" si="49"/>
        <v>13977.391304347828</v>
      </c>
      <c r="AN49" s="22">
        <f t="shared" si="35"/>
        <v>1219.9565217391305</v>
      </c>
      <c r="AO49" s="21">
        <f t="shared" si="44"/>
        <v>40.665217391304353</v>
      </c>
      <c r="AP49" s="22">
        <f t="shared" si="54"/>
        <v>31130.34782608696</v>
      </c>
      <c r="AQ49" s="50"/>
      <c r="AR49" s="45">
        <f t="shared" si="55"/>
        <v>13878.26086956522</v>
      </c>
      <c r="AS49" s="22">
        <f t="shared" si="50"/>
        <v>1211.304347826087</v>
      </c>
      <c r="AT49" s="44">
        <f t="shared" si="51"/>
        <v>40.376811594202898</v>
      </c>
      <c r="AU49" s="45">
        <f t="shared" si="56"/>
        <v>30909.565217391311</v>
      </c>
      <c r="AW49" s="22">
        <f t="shared" si="61"/>
        <v>9318.2608695652198</v>
      </c>
      <c r="AX49" s="22">
        <f t="shared" si="45"/>
        <v>813.30434782608711</v>
      </c>
      <c r="AY49" s="21">
        <f t="shared" si="36"/>
        <v>27.110144927536236</v>
      </c>
      <c r="AZ49" s="22">
        <f t="shared" si="52"/>
        <v>20753.565217391311</v>
      </c>
      <c r="BB49" s="67" t="str">
        <f t="shared" ca="1" si="46"/>
        <v>Proy &gt; 1 Año</v>
      </c>
      <c r="BC49" s="31" t="str">
        <f t="shared" ca="1" si="53"/>
        <v>Por Condicion</v>
      </c>
    </row>
    <row r="50" spans="2:55" x14ac:dyDescent="0.35">
      <c r="B50" s="64">
        <v>502</v>
      </c>
      <c r="C50" s="64">
        <v>14</v>
      </c>
      <c r="D50" s="98" t="s">
        <v>24</v>
      </c>
      <c r="E50" s="109"/>
      <c r="F50" s="34">
        <v>42745</v>
      </c>
      <c r="G50" s="18">
        <v>11.3</v>
      </c>
      <c r="H50" s="35">
        <v>28743</v>
      </c>
      <c r="I50" s="35">
        <v>40491</v>
      </c>
      <c r="J50" s="35">
        <v>28655</v>
      </c>
      <c r="K50" s="57"/>
      <c r="L50" s="150">
        <v>42746</v>
      </c>
      <c r="M50" s="151">
        <v>11.29</v>
      </c>
      <c r="N50" s="152">
        <v>32722</v>
      </c>
      <c r="O50" s="152">
        <v>45932</v>
      </c>
      <c r="P50" s="152">
        <v>32521</v>
      </c>
      <c r="Q50" s="57"/>
      <c r="R50" s="27">
        <f>L50-F50</f>
        <v>1</v>
      </c>
      <c r="S50" s="26">
        <f>N50-H50</f>
        <v>3979</v>
      </c>
      <c r="T50" s="28">
        <f>S50/R50</f>
        <v>3979</v>
      </c>
      <c r="U50" s="59">
        <f t="shared" si="57"/>
        <v>1.0000000000001563E-2</v>
      </c>
      <c r="V50" s="26">
        <f t="shared" si="38"/>
        <v>5441</v>
      </c>
      <c r="W50" s="26">
        <f t="shared" si="39"/>
        <v>3866</v>
      </c>
      <c r="X50" s="29">
        <f t="shared" si="40"/>
        <v>9307</v>
      </c>
      <c r="Y50" s="30">
        <f t="shared" si="41"/>
        <v>2.3390299070118119</v>
      </c>
      <c r="AA50" s="65">
        <v>11.3</v>
      </c>
      <c r="AB50" s="66">
        <v>10.4</v>
      </c>
      <c r="AC50" s="19">
        <f t="shared" si="58"/>
        <v>0.90000000000000036</v>
      </c>
      <c r="AD50" s="37"/>
      <c r="AE50" s="65">
        <f t="shared" si="42"/>
        <v>11.3</v>
      </c>
      <c r="AF50" s="65">
        <f t="shared" si="59"/>
        <v>0</v>
      </c>
      <c r="AG50" s="40">
        <f>IF((M50&gt;AE50),"ErrordeMedicion",(AE50-M50))</f>
        <v>1.0000000000001563E-2</v>
      </c>
      <c r="AI50" s="42">
        <f t="shared" si="60"/>
        <v>0</v>
      </c>
      <c r="AJ50" s="42">
        <f t="shared" si="33"/>
        <v>1.1111111111112843E-2</v>
      </c>
      <c r="AK50" s="42">
        <f t="shared" si="34"/>
        <v>1.1111111111112843E-2</v>
      </c>
      <c r="AM50" s="22">
        <f t="shared" si="49"/>
        <v>358109.99999994418</v>
      </c>
      <c r="AN50" s="22">
        <f t="shared" si="35"/>
        <v>89.999999999985974</v>
      </c>
      <c r="AO50" s="21">
        <f t="shared" si="44"/>
        <v>2.9999999999995324</v>
      </c>
      <c r="AP50" s="22">
        <f t="shared" si="54"/>
        <v>837629.9999998695</v>
      </c>
      <c r="AQ50" s="50"/>
      <c r="AR50" s="45">
        <f t="shared" si="55"/>
        <v>358109.99999994418</v>
      </c>
      <c r="AS50" s="22">
        <f t="shared" si="50"/>
        <v>89.999999999985974</v>
      </c>
      <c r="AT50" s="44">
        <f t="shared" si="51"/>
        <v>2.9999999999995324</v>
      </c>
      <c r="AU50" s="45">
        <f t="shared" si="56"/>
        <v>837629.9999998695</v>
      </c>
      <c r="AW50" s="22">
        <f t="shared" si="61"/>
        <v>354130.99999994418</v>
      </c>
      <c r="AX50" s="22">
        <f t="shared" si="45"/>
        <v>88.999999999985974</v>
      </c>
      <c r="AY50" s="21">
        <f t="shared" si="36"/>
        <v>2.9666666666661992</v>
      </c>
      <c r="AZ50" s="22">
        <f t="shared" si="52"/>
        <v>828322.9999998695</v>
      </c>
      <c r="BB50" s="67">
        <f t="shared" ca="1" si="46"/>
        <v>42834.999999999985</v>
      </c>
      <c r="BC50" s="31">
        <f t="shared" ca="1" si="53"/>
        <v>42789.999999999985</v>
      </c>
    </row>
    <row r="51" spans="2:55" x14ac:dyDescent="0.35">
      <c r="B51" s="64">
        <v>502</v>
      </c>
      <c r="C51" s="64">
        <v>1</v>
      </c>
      <c r="D51" s="99" t="s">
        <v>25</v>
      </c>
      <c r="E51" s="110"/>
      <c r="F51" s="34">
        <v>42745</v>
      </c>
      <c r="G51" s="77">
        <v>2.0299999999999998</v>
      </c>
      <c r="H51" s="35">
        <v>28692</v>
      </c>
      <c r="I51" s="35">
        <v>40432</v>
      </c>
      <c r="J51" s="35">
        <v>28619</v>
      </c>
      <c r="K51" s="57"/>
      <c r="L51" s="150">
        <v>42746</v>
      </c>
      <c r="M51" s="151">
        <v>2.02</v>
      </c>
      <c r="N51" s="152">
        <v>32722</v>
      </c>
      <c r="O51" s="152">
        <v>45932</v>
      </c>
      <c r="P51" s="152">
        <v>32521</v>
      </c>
      <c r="Q51" s="57"/>
      <c r="R51" s="27">
        <f t="shared" si="48"/>
        <v>1</v>
      </c>
      <c r="S51" s="26">
        <f t="shared" si="37"/>
        <v>4030</v>
      </c>
      <c r="T51" s="28">
        <f t="shared" si="47"/>
        <v>4030</v>
      </c>
      <c r="U51" s="59">
        <f t="shared" si="57"/>
        <v>0.33999999999999986</v>
      </c>
      <c r="V51" s="26">
        <f t="shared" si="38"/>
        <v>5500</v>
      </c>
      <c r="W51" s="26">
        <f t="shared" si="39"/>
        <v>3902</v>
      </c>
      <c r="X51" s="29">
        <f t="shared" si="40"/>
        <v>9402</v>
      </c>
      <c r="Y51" s="30">
        <f t="shared" si="41"/>
        <v>2.333002481389578</v>
      </c>
      <c r="AA51" s="65">
        <v>2.36</v>
      </c>
      <c r="AB51" s="66">
        <v>1.72</v>
      </c>
      <c r="AC51" s="19">
        <f>AA51-AB51</f>
        <v>0.6399999999999999</v>
      </c>
      <c r="AD51" s="37"/>
      <c r="AE51" s="65">
        <f t="shared" si="42"/>
        <v>2.0299999999999998</v>
      </c>
      <c r="AF51" s="65">
        <f t="shared" si="59"/>
        <v>0.33000000000000007</v>
      </c>
      <c r="AG51" s="40">
        <f t="shared" si="43"/>
        <v>9.9999999999997868E-3</v>
      </c>
      <c r="AI51" s="42">
        <f t="shared" si="60"/>
        <v>0.51562500000000022</v>
      </c>
      <c r="AJ51" s="42">
        <f t="shared" si="33"/>
        <v>0.53124999999999989</v>
      </c>
      <c r="AK51" s="42">
        <f t="shared" si="34"/>
        <v>1.5624999999999669E-2</v>
      </c>
      <c r="AM51" s="22">
        <f t="shared" si="49"/>
        <v>257920.00000000547</v>
      </c>
      <c r="AN51" s="22">
        <f t="shared" si="35"/>
        <v>64.000000000001364</v>
      </c>
      <c r="AO51" s="21">
        <f t="shared" si="44"/>
        <v>2.1333333333333786</v>
      </c>
      <c r="AP51" s="22">
        <f t="shared" si="54"/>
        <v>601728.00000001281</v>
      </c>
      <c r="AQ51" s="50"/>
      <c r="AR51" s="45">
        <f t="shared" si="55"/>
        <v>124930.00000000259</v>
      </c>
      <c r="AS51" s="22">
        <f t="shared" si="50"/>
        <v>31.000000000000643</v>
      </c>
      <c r="AT51" s="44">
        <f t="shared" si="51"/>
        <v>1.0333333333333548</v>
      </c>
      <c r="AU51" s="45">
        <f t="shared" si="56"/>
        <v>291462.00000000605</v>
      </c>
      <c r="AW51" s="22">
        <f t="shared" si="61"/>
        <v>120900.00000000259</v>
      </c>
      <c r="AX51" s="22">
        <f t="shared" si="45"/>
        <v>30.000000000000643</v>
      </c>
      <c r="AY51" s="21">
        <f t="shared" si="36"/>
        <v>1.0000000000000215</v>
      </c>
      <c r="AZ51" s="22">
        <f t="shared" si="52"/>
        <v>282060.00000000605</v>
      </c>
      <c r="BB51" s="67">
        <f t="shared" ca="1" si="46"/>
        <v>42776</v>
      </c>
      <c r="BC51" s="31">
        <f t="shared" ca="1" si="53"/>
        <v>42731</v>
      </c>
    </row>
    <row r="52" spans="2:55" x14ac:dyDescent="0.35">
      <c r="B52" s="64">
        <v>502</v>
      </c>
      <c r="C52" s="64">
        <v>2</v>
      </c>
      <c r="D52" s="99" t="s">
        <v>26</v>
      </c>
      <c r="E52" s="110"/>
      <c r="F52" s="34">
        <v>42745</v>
      </c>
      <c r="G52" s="77">
        <v>0.71</v>
      </c>
      <c r="H52" s="35">
        <v>28692</v>
      </c>
      <c r="I52" s="35">
        <v>40432</v>
      </c>
      <c r="J52" s="35">
        <v>28619</v>
      </c>
      <c r="K52" s="57"/>
      <c r="L52" s="150">
        <v>42746</v>
      </c>
      <c r="M52" s="151">
        <v>0.7</v>
      </c>
      <c r="N52" s="152">
        <v>32722</v>
      </c>
      <c r="O52" s="152">
        <v>45932</v>
      </c>
      <c r="P52" s="152">
        <v>32521</v>
      </c>
      <c r="Q52" s="57"/>
      <c r="R52" s="27">
        <f t="shared" si="48"/>
        <v>1</v>
      </c>
      <c r="S52" s="26">
        <f t="shared" si="37"/>
        <v>4030</v>
      </c>
      <c r="T52" s="28">
        <f t="shared" si="47"/>
        <v>4030</v>
      </c>
      <c r="U52" s="59">
        <f t="shared" si="57"/>
        <v>2.0000000000000018E-2</v>
      </c>
      <c r="V52" s="26">
        <f t="shared" si="38"/>
        <v>5500</v>
      </c>
      <c r="W52" s="26">
        <f t="shared" si="39"/>
        <v>3902</v>
      </c>
      <c r="X52" s="29">
        <f t="shared" si="40"/>
        <v>9402</v>
      </c>
      <c r="Y52" s="30">
        <f t="shared" si="41"/>
        <v>2.333002481389578</v>
      </c>
      <c r="AA52" s="65">
        <v>0.72</v>
      </c>
      <c r="AB52" s="66">
        <v>0.34</v>
      </c>
      <c r="AC52" s="19">
        <f>AA52-AB52</f>
        <v>0.37999999999999995</v>
      </c>
      <c r="AD52" s="37"/>
      <c r="AE52" s="65">
        <f t="shared" si="42"/>
        <v>0.71</v>
      </c>
      <c r="AF52" s="65">
        <f t="shared" si="59"/>
        <v>1.0000000000000009E-2</v>
      </c>
      <c r="AG52" s="40">
        <f t="shared" si="43"/>
        <v>1.0000000000000009E-2</v>
      </c>
      <c r="AI52" s="42">
        <f t="shared" si="60"/>
        <v>2.6315789473684237E-2</v>
      </c>
      <c r="AJ52" s="42">
        <f t="shared" si="33"/>
        <v>5.2631578947368474E-2</v>
      </c>
      <c r="AK52" s="42">
        <f t="shared" si="34"/>
        <v>2.6315789473684237E-2</v>
      </c>
      <c r="AM52" s="22">
        <f t="shared" si="49"/>
        <v>153139.99999999985</v>
      </c>
      <c r="AN52" s="22">
        <f t="shared" si="35"/>
        <v>37.999999999999964</v>
      </c>
      <c r="AO52" s="21">
        <f t="shared" si="44"/>
        <v>1.2666666666666655</v>
      </c>
      <c r="AP52" s="22">
        <f t="shared" si="54"/>
        <v>357275.99999999965</v>
      </c>
      <c r="AQ52" s="50"/>
      <c r="AR52" s="45">
        <f t="shared" si="55"/>
        <v>149109.99999999985</v>
      </c>
      <c r="AS52" s="22">
        <f t="shared" si="50"/>
        <v>36.999999999999964</v>
      </c>
      <c r="AT52" s="44">
        <f t="shared" si="51"/>
        <v>1.2333333333333321</v>
      </c>
      <c r="AU52" s="45">
        <f t="shared" si="56"/>
        <v>347873.99999999965</v>
      </c>
      <c r="AW52" s="22">
        <f t="shared" si="61"/>
        <v>145079.99999999985</v>
      </c>
      <c r="AX52" s="22">
        <f t="shared" si="45"/>
        <v>35.999999999999964</v>
      </c>
      <c r="AY52" s="21">
        <f t="shared" si="36"/>
        <v>1.1999999999999988</v>
      </c>
      <c r="AZ52" s="22">
        <f t="shared" si="52"/>
        <v>338471.99999999965</v>
      </c>
      <c r="BB52" s="67">
        <f t="shared" ca="1" si="46"/>
        <v>42782</v>
      </c>
      <c r="BC52" s="31">
        <f t="shared" ca="1" si="53"/>
        <v>42737</v>
      </c>
    </row>
    <row r="53" spans="2:55" x14ac:dyDescent="0.35">
      <c r="B53" s="64">
        <v>502</v>
      </c>
      <c r="C53" s="64">
        <v>3</v>
      </c>
      <c r="D53" s="99" t="s">
        <v>27</v>
      </c>
      <c r="E53" s="110"/>
      <c r="F53" s="34">
        <v>42745</v>
      </c>
      <c r="G53" s="77">
        <v>3.65</v>
      </c>
      <c r="H53" s="35">
        <v>28692</v>
      </c>
      <c r="I53" s="35">
        <v>40432</v>
      </c>
      <c r="J53" s="35">
        <v>28619</v>
      </c>
      <c r="K53" s="57"/>
      <c r="L53" s="150">
        <v>42746</v>
      </c>
      <c r="M53" s="151">
        <v>3.64</v>
      </c>
      <c r="N53" s="152">
        <v>32722</v>
      </c>
      <c r="O53" s="152">
        <v>45932</v>
      </c>
      <c r="P53" s="152">
        <v>32521</v>
      </c>
      <c r="Q53" s="57"/>
      <c r="R53" s="27">
        <f t="shared" si="48"/>
        <v>1</v>
      </c>
      <c r="S53" s="26">
        <f t="shared" si="37"/>
        <v>4030</v>
      </c>
      <c r="T53" s="28">
        <f t="shared" si="47"/>
        <v>4030</v>
      </c>
      <c r="U53" s="59">
        <f t="shared" si="57"/>
        <v>0.35999999999999988</v>
      </c>
      <c r="V53" s="26">
        <f t="shared" si="38"/>
        <v>5500</v>
      </c>
      <c r="W53" s="26">
        <f t="shared" si="39"/>
        <v>3902</v>
      </c>
      <c r="X53" s="29">
        <f t="shared" si="40"/>
        <v>9402</v>
      </c>
      <c r="Y53" s="30">
        <f t="shared" si="41"/>
        <v>2.333002481389578</v>
      </c>
      <c r="AA53" s="65">
        <v>4</v>
      </c>
      <c r="AB53" s="66">
        <v>1.5</v>
      </c>
      <c r="AC53" s="19">
        <f>AA53-AB53</f>
        <v>2.5</v>
      </c>
      <c r="AD53" s="37"/>
      <c r="AE53" s="65">
        <f t="shared" si="42"/>
        <v>3.65</v>
      </c>
      <c r="AF53" s="17">
        <f>AA53-AE53</f>
        <v>0.35000000000000009</v>
      </c>
      <c r="AG53" s="40">
        <f t="shared" si="43"/>
        <v>9.9999999999997868E-3</v>
      </c>
      <c r="AI53" s="42">
        <f t="shared" si="60"/>
        <v>0.14000000000000004</v>
      </c>
      <c r="AJ53" s="42">
        <f t="shared" si="33"/>
        <v>0.14399999999999996</v>
      </c>
      <c r="AK53" s="42">
        <f t="shared" si="34"/>
        <v>3.9999999999999151E-3</v>
      </c>
      <c r="AM53" s="45">
        <f t="shared" si="49"/>
        <v>1007500.0000000214</v>
      </c>
      <c r="AN53" s="22">
        <f t="shared" si="35"/>
        <v>250.00000000000531</v>
      </c>
      <c r="AO53" s="21">
        <f t="shared" si="44"/>
        <v>8.3333333333335098</v>
      </c>
      <c r="AP53" s="22">
        <f t="shared" si="54"/>
        <v>2350500.0000000498</v>
      </c>
      <c r="AQ53" s="50"/>
      <c r="AR53" s="45">
        <f t="shared" si="55"/>
        <v>866450.00000001839</v>
      </c>
      <c r="AS53" s="22">
        <f t="shared" si="50"/>
        <v>215.00000000000458</v>
      </c>
      <c r="AT53" s="44">
        <f t="shared" si="51"/>
        <v>7.1666666666668188</v>
      </c>
      <c r="AU53" s="45">
        <f t="shared" si="56"/>
        <v>2021430.0000000428</v>
      </c>
      <c r="AW53" s="22">
        <f t="shared" si="61"/>
        <v>862420.00000001839</v>
      </c>
      <c r="AX53" s="22">
        <f>AW53/T53</f>
        <v>214.00000000000458</v>
      </c>
      <c r="AY53" s="21">
        <f t="shared" si="36"/>
        <v>7.1333333333334856</v>
      </c>
      <c r="AZ53" s="22">
        <f t="shared" si="52"/>
        <v>2012028.0000000428</v>
      </c>
      <c r="BB53" s="67">
        <f t="shared" ca="1" si="46"/>
        <v>42960.000000000007</v>
      </c>
      <c r="BC53" s="31">
        <f ca="1">IF((BB53="No data"), "NoHayMedicion", (IF((BB53="Proy &gt; 1 Año"),"Por Condicion",(BB53-$BC$2-30))))</f>
        <v>42885.000000000007</v>
      </c>
    </row>
    <row r="54" spans="2:55" x14ac:dyDescent="0.35">
      <c r="B54" s="64">
        <v>502</v>
      </c>
      <c r="C54" s="64">
        <v>4</v>
      </c>
      <c r="D54" s="99" t="s">
        <v>39</v>
      </c>
      <c r="E54" s="110"/>
      <c r="F54" s="34">
        <v>42348</v>
      </c>
      <c r="G54" s="77">
        <v>0.78</v>
      </c>
      <c r="H54" s="80">
        <v>28162</v>
      </c>
      <c r="I54" s="80">
        <v>39912</v>
      </c>
      <c r="J54" s="80">
        <v>28385</v>
      </c>
      <c r="K54" s="57"/>
      <c r="L54" s="150">
        <v>42746</v>
      </c>
      <c r="M54" s="151">
        <v>0.94</v>
      </c>
      <c r="N54" s="152">
        <v>32722</v>
      </c>
      <c r="O54" s="152">
        <v>45932</v>
      </c>
      <c r="P54" s="152">
        <v>32521</v>
      </c>
      <c r="Q54" s="57"/>
      <c r="R54" s="27">
        <f t="shared" si="48"/>
        <v>398</v>
      </c>
      <c r="S54" s="26">
        <f t="shared" si="37"/>
        <v>4560</v>
      </c>
      <c r="T54" s="28">
        <f t="shared" si="47"/>
        <v>11.457286432160805</v>
      </c>
      <c r="U54" s="60">
        <f>M54-AA54</f>
        <v>0.15999999999999992</v>
      </c>
      <c r="V54" s="26">
        <f t="shared" si="38"/>
        <v>6020</v>
      </c>
      <c r="W54" s="26">
        <f t="shared" si="39"/>
        <v>4136</v>
      </c>
      <c r="X54" s="29">
        <f t="shared" si="40"/>
        <v>10156</v>
      </c>
      <c r="Y54" s="30">
        <f t="shared" si="41"/>
        <v>2.2271929824561405</v>
      </c>
      <c r="AA54" s="65">
        <v>0.78</v>
      </c>
      <c r="AB54" s="66">
        <v>1.42</v>
      </c>
      <c r="AC54" s="19">
        <f>AB54-AA54</f>
        <v>0.6399999999999999</v>
      </c>
      <c r="AD54" s="37"/>
      <c r="AE54" s="65">
        <f t="shared" si="42"/>
        <v>0.78</v>
      </c>
      <c r="AF54" s="65">
        <f>AE54-AA54</f>
        <v>0</v>
      </c>
      <c r="AG54" s="40">
        <f>M54-AE54</f>
        <v>0.15999999999999992</v>
      </c>
      <c r="AH54" s="51"/>
      <c r="AI54" s="42">
        <f>AF54/AC54</f>
        <v>0</v>
      </c>
      <c r="AJ54" s="42">
        <f t="shared" si="33"/>
        <v>0.24999999999999992</v>
      </c>
      <c r="AK54" s="42">
        <f t="shared" si="34"/>
        <v>0.24999999999999992</v>
      </c>
      <c r="AL54" s="51"/>
      <c r="AM54" s="45">
        <f t="shared" si="49"/>
        <v>18240.000000000007</v>
      </c>
      <c r="AN54" s="45">
        <f t="shared" si="35"/>
        <v>1592.0000000000005</v>
      </c>
      <c r="AO54" s="44">
        <f t="shared" si="44"/>
        <v>53.066666666666684</v>
      </c>
      <c r="AP54" s="45">
        <f t="shared" si="54"/>
        <v>40624.000000000015</v>
      </c>
      <c r="AQ54" s="50"/>
      <c r="AR54" s="45">
        <f t="shared" si="55"/>
        <v>18240.000000000007</v>
      </c>
      <c r="AS54" s="45">
        <f t="shared" si="50"/>
        <v>1592.0000000000005</v>
      </c>
      <c r="AT54" s="44">
        <f t="shared" si="51"/>
        <v>53.066666666666684</v>
      </c>
      <c r="AU54" s="45">
        <f t="shared" si="56"/>
        <v>40624.000000000015</v>
      </c>
      <c r="AV54" s="51"/>
      <c r="AW54" s="45">
        <f t="shared" si="61"/>
        <v>13680.000000000007</v>
      </c>
      <c r="AX54" s="22">
        <f t="shared" si="45"/>
        <v>1194.0000000000005</v>
      </c>
      <c r="AY54" s="44">
        <f t="shared" si="36"/>
        <v>39.800000000000018</v>
      </c>
      <c r="AZ54" s="45">
        <f t="shared" si="52"/>
        <v>30468.000000000015</v>
      </c>
      <c r="BB54" s="67" t="str">
        <f t="shared" ca="1" si="46"/>
        <v>Proy &gt; 1 Año</v>
      </c>
      <c r="BC54" s="31" t="str">
        <f t="shared" ref="BC54:BC64" ca="1" si="62">IF((BB54="No data"), "NoHayMedicion", (IF((BB54="Proy &gt; 1 Año"),"Por Condicion",(BB54-$BC$35))))</f>
        <v>Por Condicion</v>
      </c>
    </row>
    <row r="55" spans="2:55" x14ac:dyDescent="0.35">
      <c r="B55" s="64">
        <v>502</v>
      </c>
      <c r="C55" s="64">
        <v>5</v>
      </c>
      <c r="D55" s="99" t="s">
        <v>40</v>
      </c>
      <c r="E55" s="110"/>
      <c r="F55" s="34">
        <v>42348</v>
      </c>
      <c r="G55" s="77">
        <v>0.78</v>
      </c>
      <c r="H55" s="80">
        <v>28162</v>
      </c>
      <c r="I55" s="80">
        <v>39912</v>
      </c>
      <c r="J55" s="80">
        <v>28385</v>
      </c>
      <c r="K55" s="57"/>
      <c r="L55" s="150">
        <v>42746</v>
      </c>
      <c r="M55" s="151">
        <v>1.02</v>
      </c>
      <c r="N55" s="152">
        <v>32722</v>
      </c>
      <c r="O55" s="152">
        <v>45932</v>
      </c>
      <c r="P55" s="152">
        <v>32521</v>
      </c>
      <c r="Q55" s="57"/>
      <c r="R55" s="27">
        <f t="shared" si="48"/>
        <v>398</v>
      </c>
      <c r="S55" s="26">
        <f t="shared" si="37"/>
        <v>4560</v>
      </c>
      <c r="T55" s="28">
        <f t="shared" si="47"/>
        <v>11.457286432160805</v>
      </c>
      <c r="U55" s="60">
        <f>M55-AA55</f>
        <v>0.24</v>
      </c>
      <c r="V55" s="26">
        <f t="shared" si="38"/>
        <v>6020</v>
      </c>
      <c r="W55" s="26">
        <f t="shared" si="39"/>
        <v>4136</v>
      </c>
      <c r="X55" s="29">
        <f t="shared" si="40"/>
        <v>10156</v>
      </c>
      <c r="Y55" s="30">
        <f t="shared" si="41"/>
        <v>2.2271929824561405</v>
      </c>
      <c r="AA55" s="65">
        <v>0.78</v>
      </c>
      <c r="AB55" s="66">
        <v>1.42</v>
      </c>
      <c r="AC55" s="19">
        <f>AB55-AA55</f>
        <v>0.6399999999999999</v>
      </c>
      <c r="AD55" s="37"/>
      <c r="AE55" s="65">
        <f t="shared" si="42"/>
        <v>0.78</v>
      </c>
      <c r="AF55" s="65">
        <f>AE55-AA55</f>
        <v>0</v>
      </c>
      <c r="AG55" s="40">
        <f>M55-AE55</f>
        <v>0.24</v>
      </c>
      <c r="AH55" s="51"/>
      <c r="AI55" s="42">
        <f>AF55/AC55</f>
        <v>0</v>
      </c>
      <c r="AJ55" s="42">
        <f t="shared" si="33"/>
        <v>0.37500000000000006</v>
      </c>
      <c r="AK55" s="42">
        <f t="shared" si="34"/>
        <v>0.37500000000000006</v>
      </c>
      <c r="AL55" s="51"/>
      <c r="AM55" s="45">
        <f t="shared" si="49"/>
        <v>12159.999999999998</v>
      </c>
      <c r="AN55" s="45">
        <f t="shared" si="35"/>
        <v>1061.333333333333</v>
      </c>
      <c r="AO55" s="44">
        <f t="shared" si="44"/>
        <v>35.377777777777766</v>
      </c>
      <c r="AP55" s="45">
        <f t="shared" si="54"/>
        <v>27082.666666666664</v>
      </c>
      <c r="AQ55" s="50"/>
      <c r="AR55" s="45">
        <f t="shared" si="55"/>
        <v>12159.999999999998</v>
      </c>
      <c r="AS55" s="45">
        <f t="shared" si="50"/>
        <v>1061.333333333333</v>
      </c>
      <c r="AT55" s="44">
        <f t="shared" si="51"/>
        <v>35.377777777777766</v>
      </c>
      <c r="AU55" s="45">
        <f t="shared" si="56"/>
        <v>27082.666666666664</v>
      </c>
      <c r="AV55" s="51"/>
      <c r="AW55" s="45">
        <f t="shared" si="61"/>
        <v>7599.9999999999982</v>
      </c>
      <c r="AX55" s="22">
        <f t="shared" si="45"/>
        <v>663.33333333333314</v>
      </c>
      <c r="AY55" s="44">
        <f t="shared" si="36"/>
        <v>22.111111111111104</v>
      </c>
      <c r="AZ55" s="45">
        <f t="shared" si="52"/>
        <v>16926.666666666664</v>
      </c>
      <c r="BB55" s="67" t="str">
        <f t="shared" ca="1" si="46"/>
        <v>Proy &gt; 1 Año</v>
      </c>
      <c r="BC55" s="31" t="str">
        <f t="shared" ca="1" si="62"/>
        <v>Por Condicion</v>
      </c>
    </row>
    <row r="56" spans="2:55" x14ac:dyDescent="0.35">
      <c r="B56" s="64">
        <v>502</v>
      </c>
      <c r="C56" s="64">
        <v>6</v>
      </c>
      <c r="D56" s="99" t="s">
        <v>28</v>
      </c>
      <c r="E56" s="110"/>
      <c r="F56" s="34">
        <v>42348</v>
      </c>
      <c r="G56" s="77">
        <v>2.85</v>
      </c>
      <c r="H56" s="80">
        <v>28162</v>
      </c>
      <c r="I56" s="80">
        <v>39912</v>
      </c>
      <c r="J56" s="80">
        <v>28385</v>
      </c>
      <c r="K56" s="57"/>
      <c r="L56" s="150">
        <v>42746</v>
      </c>
      <c r="M56" s="151">
        <v>2.2999999999999998</v>
      </c>
      <c r="N56" s="152">
        <v>32722</v>
      </c>
      <c r="O56" s="152">
        <v>45932</v>
      </c>
      <c r="P56" s="152">
        <v>32521</v>
      </c>
      <c r="Q56" s="57"/>
      <c r="R56" s="27">
        <f>L56-F56</f>
        <v>398</v>
      </c>
      <c r="S56" s="26">
        <f t="shared" si="37"/>
        <v>4560</v>
      </c>
      <c r="T56" s="28">
        <f t="shared" si="47"/>
        <v>11.457286432160805</v>
      </c>
      <c r="U56" s="59">
        <f t="shared" ref="U56:U64" si="63">AA56-M56</f>
        <v>0.56000000000000005</v>
      </c>
      <c r="V56" s="26">
        <f t="shared" si="38"/>
        <v>6020</v>
      </c>
      <c r="W56" s="26">
        <f t="shared" si="39"/>
        <v>4136</v>
      </c>
      <c r="X56" s="29">
        <f t="shared" si="40"/>
        <v>10156</v>
      </c>
      <c r="Y56" s="30">
        <f t="shared" si="41"/>
        <v>2.2271929824561405</v>
      </c>
      <c r="AA56" s="65">
        <v>2.86</v>
      </c>
      <c r="AB56" s="66">
        <v>1.45</v>
      </c>
      <c r="AC56" s="19">
        <f t="shared" ref="AC56:AC64" si="64">AA56-AB56</f>
        <v>1.41</v>
      </c>
      <c r="AD56" s="37"/>
      <c r="AE56" s="65">
        <f t="shared" si="42"/>
        <v>2.85</v>
      </c>
      <c r="AF56" s="65">
        <f t="shared" ref="AF56:AF64" si="65">AA56-AE56</f>
        <v>9.9999999999997868E-3</v>
      </c>
      <c r="AG56" s="40">
        <f t="shared" si="43"/>
        <v>0.55000000000000027</v>
      </c>
      <c r="AI56" s="42">
        <f t="shared" ref="AI56:AI64" si="66">AF56/AC56</f>
        <v>7.0921985815601326E-3</v>
      </c>
      <c r="AJ56" s="42">
        <f t="shared" si="33"/>
        <v>0.39716312056737596</v>
      </c>
      <c r="AK56" s="42">
        <f t="shared" si="34"/>
        <v>0.39007092198581583</v>
      </c>
      <c r="AM56" s="22">
        <f t="shared" si="49"/>
        <v>11690.181818181811</v>
      </c>
      <c r="AN56" s="22">
        <f t="shared" si="35"/>
        <v>1020.327272727272</v>
      </c>
      <c r="AO56" s="21">
        <f t="shared" si="44"/>
        <v>34.010909090909067</v>
      </c>
      <c r="AP56" s="22">
        <f t="shared" si="54"/>
        <v>26036.290909090894</v>
      </c>
      <c r="AQ56" s="50"/>
      <c r="AR56" s="22">
        <f t="shared" si="55"/>
        <v>11607.272727272721</v>
      </c>
      <c r="AS56" s="22">
        <f t="shared" si="50"/>
        <v>1013.0909090909084</v>
      </c>
      <c r="AT56" s="44">
        <f t="shared" si="51"/>
        <v>33.769696969696945</v>
      </c>
      <c r="AU56" s="45">
        <f t="shared" si="56"/>
        <v>25851.636363636353</v>
      </c>
      <c r="AW56" s="22">
        <f t="shared" si="61"/>
        <v>7047.2727272727207</v>
      </c>
      <c r="AX56" s="22">
        <f t="shared" si="45"/>
        <v>615.09090909090844</v>
      </c>
      <c r="AY56" s="21">
        <f t="shared" si="36"/>
        <v>20.503030303030283</v>
      </c>
      <c r="AZ56" s="22">
        <f t="shared" si="52"/>
        <v>15695.636363636353</v>
      </c>
      <c r="BB56" s="67" t="str">
        <f t="shared" ca="1" si="46"/>
        <v>Proy &gt; 1 Año</v>
      </c>
      <c r="BC56" s="31" t="str">
        <f t="shared" ca="1" si="62"/>
        <v>Por Condicion</v>
      </c>
    </row>
    <row r="57" spans="2:55" x14ac:dyDescent="0.35">
      <c r="B57" s="64">
        <v>502</v>
      </c>
      <c r="C57" s="64">
        <v>7</v>
      </c>
      <c r="D57" s="99" t="s">
        <v>29</v>
      </c>
      <c r="E57" s="110"/>
      <c r="F57" s="34">
        <v>42348</v>
      </c>
      <c r="G57" s="77">
        <v>2.85</v>
      </c>
      <c r="H57" s="80">
        <v>28162</v>
      </c>
      <c r="I57" s="80">
        <v>39912</v>
      </c>
      <c r="J57" s="80">
        <v>28385</v>
      </c>
      <c r="K57" s="57"/>
      <c r="L57" s="150">
        <v>42746</v>
      </c>
      <c r="M57" s="151">
        <v>2.37</v>
      </c>
      <c r="N57" s="152">
        <v>32722</v>
      </c>
      <c r="O57" s="152">
        <v>45932</v>
      </c>
      <c r="P57" s="152">
        <v>32521</v>
      </c>
      <c r="Q57" s="57"/>
      <c r="R57" s="27">
        <f t="shared" si="48"/>
        <v>398</v>
      </c>
      <c r="S57" s="26">
        <f t="shared" si="37"/>
        <v>4560</v>
      </c>
      <c r="T57" s="28">
        <f t="shared" si="47"/>
        <v>11.457286432160805</v>
      </c>
      <c r="U57" s="59">
        <f t="shared" si="63"/>
        <v>0.48999999999999977</v>
      </c>
      <c r="V57" s="26">
        <f t="shared" si="38"/>
        <v>6020</v>
      </c>
      <c r="W57" s="26">
        <f t="shared" si="39"/>
        <v>4136</v>
      </c>
      <c r="X57" s="29">
        <f t="shared" si="40"/>
        <v>10156</v>
      </c>
      <c r="Y57" s="30">
        <f t="shared" si="41"/>
        <v>2.2271929824561405</v>
      </c>
      <c r="AA57" s="65">
        <v>2.86</v>
      </c>
      <c r="AB57" s="66">
        <v>1.45</v>
      </c>
      <c r="AC57" s="19">
        <f t="shared" si="64"/>
        <v>1.41</v>
      </c>
      <c r="AD57" s="37"/>
      <c r="AE57" s="65">
        <f t="shared" si="42"/>
        <v>2.85</v>
      </c>
      <c r="AF57" s="65">
        <f t="shared" si="65"/>
        <v>9.9999999999997868E-3</v>
      </c>
      <c r="AG57" s="40">
        <f t="shared" si="43"/>
        <v>0.48</v>
      </c>
      <c r="AI57" s="42">
        <f t="shared" si="66"/>
        <v>7.0921985815601326E-3</v>
      </c>
      <c r="AJ57" s="42">
        <f t="shared" si="33"/>
        <v>0.34751773049645374</v>
      </c>
      <c r="AK57" s="42">
        <f t="shared" si="34"/>
        <v>0.34042553191489361</v>
      </c>
      <c r="AM57" s="22">
        <f t="shared" si="49"/>
        <v>13395</v>
      </c>
      <c r="AN57" s="22">
        <f t="shared" si="35"/>
        <v>1169.125</v>
      </c>
      <c r="AO57" s="21">
        <f t="shared" si="44"/>
        <v>38.970833333333331</v>
      </c>
      <c r="AP57" s="22">
        <f t="shared" si="54"/>
        <v>29833.25</v>
      </c>
      <c r="AQ57" s="50"/>
      <c r="AR57" s="22">
        <f t="shared" si="55"/>
        <v>13300.000000000002</v>
      </c>
      <c r="AS57" s="22">
        <f t="shared" si="50"/>
        <v>1160.8333333333335</v>
      </c>
      <c r="AT57" s="44">
        <f t="shared" si="51"/>
        <v>38.69444444444445</v>
      </c>
      <c r="AU57" s="45">
        <f t="shared" si="56"/>
        <v>29621.666666666668</v>
      </c>
      <c r="AW57" s="22">
        <f t="shared" si="61"/>
        <v>8740.0000000000018</v>
      </c>
      <c r="AX57" s="22">
        <f t="shared" si="45"/>
        <v>762.83333333333348</v>
      </c>
      <c r="AY57" s="21">
        <f t="shared" si="36"/>
        <v>25.427777777777784</v>
      </c>
      <c r="AZ57" s="22">
        <f t="shared" si="52"/>
        <v>19465.666666666668</v>
      </c>
      <c r="BB57" s="67" t="str">
        <f t="shared" ca="1" si="46"/>
        <v>Proy &gt; 1 Año</v>
      </c>
      <c r="BC57" s="31" t="str">
        <f t="shared" ca="1" si="62"/>
        <v>Por Condicion</v>
      </c>
    </row>
    <row r="58" spans="2:55" x14ac:dyDescent="0.35">
      <c r="B58" s="64">
        <v>502</v>
      </c>
      <c r="C58" s="64">
        <v>8</v>
      </c>
      <c r="D58" s="99" t="s">
        <v>30</v>
      </c>
      <c r="E58" s="110"/>
      <c r="F58" s="34">
        <v>42348</v>
      </c>
      <c r="G58" s="77">
        <v>2.65</v>
      </c>
      <c r="H58" s="80">
        <v>28162</v>
      </c>
      <c r="I58" s="80">
        <v>39912</v>
      </c>
      <c r="J58" s="80">
        <v>28385</v>
      </c>
      <c r="K58" s="57"/>
      <c r="L58" s="150">
        <v>42746</v>
      </c>
      <c r="M58" s="151">
        <v>2.35</v>
      </c>
      <c r="N58" s="152">
        <v>32722</v>
      </c>
      <c r="O58" s="152">
        <v>45932</v>
      </c>
      <c r="P58" s="152">
        <v>32521</v>
      </c>
      <c r="Q58" s="57"/>
      <c r="R58" s="27">
        <f t="shared" si="48"/>
        <v>398</v>
      </c>
      <c r="S58" s="26">
        <f t="shared" si="37"/>
        <v>4560</v>
      </c>
      <c r="T58" s="28">
        <f t="shared" si="47"/>
        <v>11.457286432160805</v>
      </c>
      <c r="U58" s="59">
        <f t="shared" si="63"/>
        <v>0.31999999999999984</v>
      </c>
      <c r="V58" s="26">
        <f t="shared" si="38"/>
        <v>6020</v>
      </c>
      <c r="W58" s="26">
        <f t="shared" si="39"/>
        <v>4136</v>
      </c>
      <c r="X58" s="29">
        <f t="shared" si="40"/>
        <v>10156</v>
      </c>
      <c r="Y58" s="30">
        <f t="shared" si="41"/>
        <v>2.2271929824561405</v>
      </c>
      <c r="AA58" s="65">
        <v>2.67</v>
      </c>
      <c r="AB58" s="66">
        <v>1.45</v>
      </c>
      <c r="AC58" s="19">
        <f t="shared" si="64"/>
        <v>1.22</v>
      </c>
      <c r="AD58" s="37"/>
      <c r="AE58" s="65">
        <f t="shared" si="42"/>
        <v>2.65</v>
      </c>
      <c r="AF58" s="65">
        <f t="shared" si="65"/>
        <v>2.0000000000000018E-2</v>
      </c>
      <c r="AG58" s="40">
        <f t="shared" si="43"/>
        <v>0.29999999999999982</v>
      </c>
      <c r="AI58" s="42">
        <f t="shared" si="66"/>
        <v>1.6393442622950834E-2</v>
      </c>
      <c r="AJ58" s="42">
        <f t="shared" si="33"/>
        <v>0.26229508196721296</v>
      </c>
      <c r="AK58" s="42">
        <f t="shared" si="34"/>
        <v>0.24590163934426215</v>
      </c>
      <c r="AM58" s="22">
        <f t="shared" si="49"/>
        <v>18544.000000000011</v>
      </c>
      <c r="AN58" s="22">
        <f t="shared" si="35"/>
        <v>1618.5333333333342</v>
      </c>
      <c r="AO58" s="21">
        <f t="shared" si="44"/>
        <v>53.951111111111139</v>
      </c>
      <c r="AP58" s="22">
        <f t="shared" si="54"/>
        <v>41301.066666666688</v>
      </c>
      <c r="AQ58" s="50"/>
      <c r="AR58" s="22">
        <f t="shared" si="55"/>
        <v>18240.000000000011</v>
      </c>
      <c r="AS58" s="22">
        <f t="shared" si="50"/>
        <v>1592.0000000000009</v>
      </c>
      <c r="AT58" s="44">
        <f t="shared" si="51"/>
        <v>53.066666666666698</v>
      </c>
      <c r="AU58" s="45">
        <f t="shared" si="56"/>
        <v>40624.000000000022</v>
      </c>
      <c r="AW58" s="22">
        <f t="shared" si="61"/>
        <v>13680.000000000011</v>
      </c>
      <c r="AX58" s="22">
        <f t="shared" si="45"/>
        <v>1194.0000000000009</v>
      </c>
      <c r="AY58" s="21">
        <f t="shared" si="36"/>
        <v>39.800000000000033</v>
      </c>
      <c r="AZ58" s="22">
        <f t="shared" si="52"/>
        <v>30468.000000000022</v>
      </c>
      <c r="BB58" s="67" t="str">
        <f t="shared" ca="1" si="46"/>
        <v>Proy &gt; 1 Año</v>
      </c>
      <c r="BC58" s="31" t="str">
        <f t="shared" ca="1" si="62"/>
        <v>Por Condicion</v>
      </c>
    </row>
    <row r="59" spans="2:55" x14ac:dyDescent="0.35">
      <c r="B59" s="64">
        <v>502</v>
      </c>
      <c r="C59" s="64">
        <v>9</v>
      </c>
      <c r="D59" s="99" t="s">
        <v>31</v>
      </c>
      <c r="E59" s="110"/>
      <c r="F59" s="34">
        <v>42348</v>
      </c>
      <c r="G59" s="77">
        <v>2.65</v>
      </c>
      <c r="H59" s="80">
        <v>28162</v>
      </c>
      <c r="I59" s="80">
        <v>39912</v>
      </c>
      <c r="J59" s="80">
        <v>28385</v>
      </c>
      <c r="K59" s="57"/>
      <c r="L59" s="150">
        <v>42746</v>
      </c>
      <c r="M59" s="151">
        <v>2.33</v>
      </c>
      <c r="N59" s="152">
        <v>32722</v>
      </c>
      <c r="O59" s="152">
        <v>45932</v>
      </c>
      <c r="P59" s="152">
        <v>32521</v>
      </c>
      <c r="Q59" s="57"/>
      <c r="R59" s="27">
        <f t="shared" si="48"/>
        <v>398</v>
      </c>
      <c r="S59" s="26">
        <f t="shared" si="37"/>
        <v>4560</v>
      </c>
      <c r="T59" s="28">
        <f t="shared" si="47"/>
        <v>11.457286432160805</v>
      </c>
      <c r="U59" s="59">
        <f t="shared" si="63"/>
        <v>0.33999999999999986</v>
      </c>
      <c r="V59" s="26">
        <f t="shared" si="38"/>
        <v>6020</v>
      </c>
      <c r="W59" s="26">
        <f t="shared" si="39"/>
        <v>4136</v>
      </c>
      <c r="X59" s="29">
        <f t="shared" si="40"/>
        <v>10156</v>
      </c>
      <c r="Y59" s="30">
        <f t="shared" si="41"/>
        <v>2.2271929824561405</v>
      </c>
      <c r="AA59" s="65">
        <v>2.67</v>
      </c>
      <c r="AB59" s="66">
        <v>1.45</v>
      </c>
      <c r="AC59" s="19">
        <f t="shared" si="64"/>
        <v>1.22</v>
      </c>
      <c r="AD59" s="37"/>
      <c r="AE59" s="65">
        <f t="shared" si="42"/>
        <v>2.65</v>
      </c>
      <c r="AF59" s="65">
        <f t="shared" si="65"/>
        <v>2.0000000000000018E-2</v>
      </c>
      <c r="AG59" s="40">
        <f t="shared" si="43"/>
        <v>0.31999999999999984</v>
      </c>
      <c r="AI59" s="42">
        <f t="shared" si="66"/>
        <v>1.6393442622950834E-2</v>
      </c>
      <c r="AJ59" s="42">
        <f t="shared" si="33"/>
        <v>0.2786885245901638</v>
      </c>
      <c r="AK59" s="42">
        <f t="shared" si="34"/>
        <v>0.26229508196721296</v>
      </c>
      <c r="AM59" s="22">
        <f t="shared" si="49"/>
        <v>17385.000000000011</v>
      </c>
      <c r="AN59" s="22">
        <f t="shared" si="35"/>
        <v>1517.3750000000009</v>
      </c>
      <c r="AO59" s="21">
        <f t="shared" si="44"/>
        <v>50.579166666666694</v>
      </c>
      <c r="AP59" s="22">
        <f t="shared" si="54"/>
        <v>38719.750000000022</v>
      </c>
      <c r="AQ59" s="50"/>
      <c r="AR59" s="22">
        <f t="shared" si="55"/>
        <v>17100.000000000011</v>
      </c>
      <c r="AS59" s="22">
        <f t="shared" si="50"/>
        <v>1492.5000000000009</v>
      </c>
      <c r="AT59" s="44">
        <f t="shared" si="51"/>
        <v>49.750000000000028</v>
      </c>
      <c r="AU59" s="45">
        <f t="shared" si="56"/>
        <v>38085.000000000022</v>
      </c>
      <c r="AW59" s="22">
        <f t="shared" si="61"/>
        <v>12540.000000000011</v>
      </c>
      <c r="AX59" s="22">
        <f t="shared" si="45"/>
        <v>1094.5000000000009</v>
      </c>
      <c r="AY59" s="21">
        <f t="shared" si="36"/>
        <v>36.483333333333363</v>
      </c>
      <c r="AZ59" s="22">
        <f t="shared" si="52"/>
        <v>27929.000000000022</v>
      </c>
      <c r="BB59" s="67" t="str">
        <f t="shared" ca="1" si="46"/>
        <v>Proy &gt; 1 Año</v>
      </c>
      <c r="BC59" s="31" t="str">
        <f t="shared" ca="1" si="62"/>
        <v>Por Condicion</v>
      </c>
    </row>
    <row r="60" spans="2:55" x14ac:dyDescent="0.35">
      <c r="B60" s="64">
        <v>502</v>
      </c>
      <c r="C60" s="64">
        <v>10</v>
      </c>
      <c r="D60" s="99" t="s">
        <v>32</v>
      </c>
      <c r="E60" s="110"/>
      <c r="F60" s="34">
        <v>42348</v>
      </c>
      <c r="G60" s="77">
        <v>2.65</v>
      </c>
      <c r="H60" s="80">
        <v>28162</v>
      </c>
      <c r="I60" s="80">
        <v>39912</v>
      </c>
      <c r="J60" s="80">
        <v>28385</v>
      </c>
      <c r="K60" s="57"/>
      <c r="L60" s="150">
        <v>42746</v>
      </c>
      <c r="M60" s="151">
        <v>2.3199999999999998</v>
      </c>
      <c r="N60" s="152">
        <v>32722</v>
      </c>
      <c r="O60" s="152">
        <v>45932</v>
      </c>
      <c r="P60" s="152">
        <v>32521</v>
      </c>
      <c r="Q60" s="57"/>
      <c r="R60" s="27">
        <f t="shared" si="48"/>
        <v>398</v>
      </c>
      <c r="S60" s="26">
        <f t="shared" si="37"/>
        <v>4560</v>
      </c>
      <c r="T60" s="28">
        <f t="shared" si="47"/>
        <v>11.457286432160805</v>
      </c>
      <c r="U60" s="59">
        <f t="shared" si="63"/>
        <v>0.35000000000000009</v>
      </c>
      <c r="V60" s="26">
        <f t="shared" si="38"/>
        <v>6020</v>
      </c>
      <c r="W60" s="26">
        <f t="shared" si="39"/>
        <v>4136</v>
      </c>
      <c r="X60" s="29">
        <f t="shared" si="40"/>
        <v>10156</v>
      </c>
      <c r="Y60" s="30">
        <f t="shared" si="41"/>
        <v>2.2271929824561405</v>
      </c>
      <c r="AA60" s="65">
        <v>2.67</v>
      </c>
      <c r="AB60" s="66">
        <v>1.45</v>
      </c>
      <c r="AC60" s="19">
        <f t="shared" si="64"/>
        <v>1.22</v>
      </c>
      <c r="AD60" s="37"/>
      <c r="AE60" s="65">
        <f t="shared" si="42"/>
        <v>2.65</v>
      </c>
      <c r="AF60" s="65">
        <f t="shared" si="65"/>
        <v>2.0000000000000018E-2</v>
      </c>
      <c r="AG60" s="40">
        <f t="shared" si="43"/>
        <v>0.33000000000000007</v>
      </c>
      <c r="AI60" s="42">
        <f t="shared" si="66"/>
        <v>1.6393442622950834E-2</v>
      </c>
      <c r="AJ60" s="42">
        <f t="shared" si="33"/>
        <v>0.28688524590163944</v>
      </c>
      <c r="AK60" s="42">
        <f t="shared" si="34"/>
        <v>0.2704918032786886</v>
      </c>
      <c r="AM60" s="22">
        <f t="shared" si="49"/>
        <v>16858.181818181813</v>
      </c>
      <c r="AN60" s="22">
        <f t="shared" si="35"/>
        <v>1471.3939393939388</v>
      </c>
      <c r="AO60" s="21">
        <f t="shared" si="44"/>
        <v>49.046464646464628</v>
      </c>
      <c r="AP60" s="22">
        <f t="shared" si="54"/>
        <v>37546.424242424233</v>
      </c>
      <c r="AQ60" s="50"/>
      <c r="AR60" s="22">
        <f t="shared" si="55"/>
        <v>16581.818181818177</v>
      </c>
      <c r="AS60" s="22">
        <f t="shared" si="50"/>
        <v>1447.2727272727268</v>
      </c>
      <c r="AT60" s="44">
        <f t="shared" si="51"/>
        <v>48.242424242424228</v>
      </c>
      <c r="AU60" s="45">
        <f t="shared" si="56"/>
        <v>36930.909090909081</v>
      </c>
      <c r="AW60" s="22">
        <f t="shared" si="61"/>
        <v>12021.818181818177</v>
      </c>
      <c r="AX60" s="22">
        <f t="shared" si="45"/>
        <v>1049.2727272727268</v>
      </c>
      <c r="AY60" s="21">
        <f t="shared" si="36"/>
        <v>34.975757575757562</v>
      </c>
      <c r="AZ60" s="22">
        <f t="shared" si="52"/>
        <v>26774.909090909081</v>
      </c>
      <c r="BB60" s="67" t="str">
        <f t="shared" ca="1" si="46"/>
        <v>Proy &gt; 1 Año</v>
      </c>
      <c r="BC60" s="31" t="str">
        <f t="shared" ca="1" si="62"/>
        <v>Por Condicion</v>
      </c>
    </row>
    <row r="61" spans="2:55" x14ac:dyDescent="0.35">
      <c r="B61" s="64">
        <v>502</v>
      </c>
      <c r="C61" s="64">
        <v>11</v>
      </c>
      <c r="D61" s="99" t="s">
        <v>33</v>
      </c>
      <c r="E61" s="110"/>
      <c r="F61" s="34">
        <v>42348</v>
      </c>
      <c r="G61" s="77">
        <v>2.65</v>
      </c>
      <c r="H61" s="80">
        <v>28162</v>
      </c>
      <c r="I61" s="80">
        <v>39912</v>
      </c>
      <c r="J61" s="80">
        <v>28385</v>
      </c>
      <c r="K61" s="57"/>
      <c r="L61" s="150">
        <v>42746</v>
      </c>
      <c r="M61" s="151">
        <v>2.34</v>
      </c>
      <c r="N61" s="152">
        <v>32722</v>
      </c>
      <c r="O61" s="152">
        <v>45932</v>
      </c>
      <c r="P61" s="152">
        <v>32521</v>
      </c>
      <c r="Q61" s="57"/>
      <c r="R61" s="27">
        <f t="shared" si="48"/>
        <v>398</v>
      </c>
      <c r="S61" s="26">
        <f t="shared" si="37"/>
        <v>4560</v>
      </c>
      <c r="T61" s="28">
        <f t="shared" si="47"/>
        <v>11.457286432160805</v>
      </c>
      <c r="U61" s="59">
        <f t="shared" si="63"/>
        <v>0.33000000000000007</v>
      </c>
      <c r="V61" s="26">
        <f t="shared" si="38"/>
        <v>6020</v>
      </c>
      <c r="W61" s="26">
        <f t="shared" si="39"/>
        <v>4136</v>
      </c>
      <c r="X61" s="29">
        <f t="shared" si="40"/>
        <v>10156</v>
      </c>
      <c r="Y61" s="30">
        <f t="shared" si="41"/>
        <v>2.2271929824561405</v>
      </c>
      <c r="AA61" s="65">
        <v>2.67</v>
      </c>
      <c r="AB61" s="66">
        <v>1.45</v>
      </c>
      <c r="AC61" s="19">
        <f t="shared" si="64"/>
        <v>1.22</v>
      </c>
      <c r="AD61" s="37"/>
      <c r="AE61" s="65">
        <f t="shared" si="42"/>
        <v>2.65</v>
      </c>
      <c r="AF61" s="65">
        <f t="shared" si="65"/>
        <v>2.0000000000000018E-2</v>
      </c>
      <c r="AG61" s="40">
        <f t="shared" si="43"/>
        <v>0.31000000000000005</v>
      </c>
      <c r="AI61" s="42">
        <f t="shared" si="66"/>
        <v>1.6393442622950834E-2</v>
      </c>
      <c r="AJ61" s="42">
        <f t="shared" si="33"/>
        <v>0.2704918032786886</v>
      </c>
      <c r="AK61" s="42">
        <f t="shared" si="34"/>
        <v>0.25409836065573776</v>
      </c>
      <c r="AM61" s="22">
        <f t="shared" si="49"/>
        <v>17945.806451612898</v>
      </c>
      <c r="AN61" s="22">
        <f t="shared" si="35"/>
        <v>1566.3225806451608</v>
      </c>
      <c r="AO61" s="21">
        <f t="shared" si="44"/>
        <v>52.210752688172029</v>
      </c>
      <c r="AP61" s="22">
        <f t="shared" si="54"/>
        <v>39968.774193548379</v>
      </c>
      <c r="AQ61" s="50"/>
      <c r="AR61" s="22">
        <f t="shared" si="55"/>
        <v>17651.6129032258</v>
      </c>
      <c r="AS61" s="22">
        <f t="shared" si="50"/>
        <v>1540.6451612903218</v>
      </c>
      <c r="AT61" s="44">
        <f>AS61/30</f>
        <v>51.354838709677395</v>
      </c>
      <c r="AU61" s="45">
        <f t="shared" si="56"/>
        <v>39313.548387096766</v>
      </c>
      <c r="AW61" s="22">
        <f t="shared" si="61"/>
        <v>13091.6129032258</v>
      </c>
      <c r="AX61" s="22">
        <f t="shared" si="45"/>
        <v>1142.645161290322</v>
      </c>
      <c r="AY61" s="21">
        <f t="shared" si="36"/>
        <v>38.088172043010736</v>
      </c>
      <c r="AZ61" s="22">
        <f t="shared" si="52"/>
        <v>29157.548387096766</v>
      </c>
      <c r="BB61" s="67" t="str">
        <f t="shared" ca="1" si="46"/>
        <v>Proy &gt; 1 Año</v>
      </c>
      <c r="BC61" s="31" t="str">
        <f t="shared" ca="1" si="62"/>
        <v>Por Condicion</v>
      </c>
    </row>
    <row r="62" spans="2:55" x14ac:dyDescent="0.35">
      <c r="B62" s="64">
        <v>502</v>
      </c>
      <c r="C62" s="64">
        <v>12</v>
      </c>
      <c r="D62" s="99" t="s">
        <v>34</v>
      </c>
      <c r="E62" s="110"/>
      <c r="F62" s="34">
        <v>42348</v>
      </c>
      <c r="G62" s="77">
        <v>2.85</v>
      </c>
      <c r="H62" s="80">
        <v>28162</v>
      </c>
      <c r="I62" s="80">
        <v>39912</v>
      </c>
      <c r="J62" s="80">
        <v>28385</v>
      </c>
      <c r="K62" s="57"/>
      <c r="L62" s="150">
        <v>42746</v>
      </c>
      <c r="M62" s="151">
        <v>2.5</v>
      </c>
      <c r="N62" s="152">
        <v>32722</v>
      </c>
      <c r="O62" s="152">
        <v>45932</v>
      </c>
      <c r="P62" s="152">
        <v>32521</v>
      </c>
      <c r="Q62" s="57"/>
      <c r="R62" s="27">
        <f t="shared" si="48"/>
        <v>398</v>
      </c>
      <c r="S62" s="26">
        <f t="shared" si="37"/>
        <v>4560</v>
      </c>
      <c r="T62" s="28">
        <f t="shared" si="47"/>
        <v>11.457286432160805</v>
      </c>
      <c r="U62" s="59">
        <f t="shared" si="63"/>
        <v>0.35999999999999988</v>
      </c>
      <c r="V62" s="26">
        <f t="shared" si="38"/>
        <v>6020</v>
      </c>
      <c r="W62" s="26">
        <f t="shared" si="39"/>
        <v>4136</v>
      </c>
      <c r="X62" s="29">
        <f t="shared" si="40"/>
        <v>10156</v>
      </c>
      <c r="Y62" s="30">
        <f t="shared" si="41"/>
        <v>2.2271929824561405</v>
      </c>
      <c r="AA62" s="65">
        <v>2.86</v>
      </c>
      <c r="AB62" s="66">
        <v>1.45</v>
      </c>
      <c r="AC62" s="19">
        <f t="shared" si="64"/>
        <v>1.41</v>
      </c>
      <c r="AD62" s="37"/>
      <c r="AE62" s="65">
        <f t="shared" si="42"/>
        <v>2.85</v>
      </c>
      <c r="AF62" s="65">
        <f t="shared" si="65"/>
        <v>9.9999999999997868E-3</v>
      </c>
      <c r="AG62" s="40">
        <f t="shared" si="43"/>
        <v>0.35000000000000009</v>
      </c>
      <c r="AI62" s="42">
        <f t="shared" si="66"/>
        <v>7.0921985815601326E-3</v>
      </c>
      <c r="AJ62" s="42">
        <f t="shared" si="33"/>
        <v>0.25531914893617014</v>
      </c>
      <c r="AK62" s="42">
        <f t="shared" si="34"/>
        <v>0.24822695035461001</v>
      </c>
      <c r="AM62" s="22">
        <f t="shared" si="49"/>
        <v>18370.28571428571</v>
      </c>
      <c r="AN62" s="22">
        <f t="shared" si="35"/>
        <v>1603.3714285714282</v>
      </c>
      <c r="AO62" s="21">
        <f t="shared" si="44"/>
        <v>53.445714285714274</v>
      </c>
      <c r="AP62" s="22">
        <f t="shared" si="54"/>
        <v>40914.171428571419</v>
      </c>
      <c r="AQ62" s="50"/>
      <c r="AR62" s="22">
        <f t="shared" si="55"/>
        <v>18239.999999999996</v>
      </c>
      <c r="AS62" s="22">
        <f t="shared" si="50"/>
        <v>1591.9999999999995</v>
      </c>
      <c r="AT62" s="44">
        <f>AS62/30</f>
        <v>53.066666666666649</v>
      </c>
      <c r="AU62" s="45">
        <f t="shared" si="56"/>
        <v>40623.999999999993</v>
      </c>
      <c r="AW62" s="22">
        <f t="shared" si="61"/>
        <v>13679.999999999996</v>
      </c>
      <c r="AX62" s="22">
        <f t="shared" si="45"/>
        <v>1193.9999999999995</v>
      </c>
      <c r="AY62" s="21">
        <f t="shared" si="36"/>
        <v>39.799999999999983</v>
      </c>
      <c r="AZ62" s="22">
        <f t="shared" si="52"/>
        <v>30467.999999999993</v>
      </c>
      <c r="BB62" s="67" t="str">
        <f t="shared" ca="1" si="46"/>
        <v>Proy &gt; 1 Año</v>
      </c>
      <c r="BC62" s="31" t="str">
        <f t="shared" ca="1" si="62"/>
        <v>Por Condicion</v>
      </c>
    </row>
    <row r="63" spans="2:55" x14ac:dyDescent="0.35">
      <c r="B63" s="64">
        <v>502</v>
      </c>
      <c r="C63" s="64">
        <v>13</v>
      </c>
      <c r="D63" s="99" t="s">
        <v>35</v>
      </c>
      <c r="E63" s="110"/>
      <c r="F63" s="34">
        <v>42348</v>
      </c>
      <c r="G63" s="77">
        <v>2.85</v>
      </c>
      <c r="H63" s="80">
        <v>28162</v>
      </c>
      <c r="I63" s="80">
        <v>39912</v>
      </c>
      <c r="J63" s="80">
        <v>28385</v>
      </c>
      <c r="K63" s="57"/>
      <c r="L63" s="150">
        <v>42746</v>
      </c>
      <c r="M63" s="151">
        <v>2.39</v>
      </c>
      <c r="N63" s="152">
        <v>32722</v>
      </c>
      <c r="O63" s="152">
        <v>45932</v>
      </c>
      <c r="P63" s="152">
        <v>32521</v>
      </c>
      <c r="Q63" s="57"/>
      <c r="R63" s="27">
        <f t="shared" si="48"/>
        <v>398</v>
      </c>
      <c r="S63" s="26">
        <f t="shared" si="37"/>
        <v>4560</v>
      </c>
      <c r="T63" s="28">
        <f t="shared" si="47"/>
        <v>11.457286432160805</v>
      </c>
      <c r="U63" s="59">
        <f t="shared" si="63"/>
        <v>0.46999999999999975</v>
      </c>
      <c r="V63" s="26">
        <f t="shared" si="38"/>
        <v>6020</v>
      </c>
      <c r="W63" s="26">
        <f t="shared" si="39"/>
        <v>4136</v>
      </c>
      <c r="X63" s="29">
        <f t="shared" si="40"/>
        <v>10156</v>
      </c>
      <c r="Y63" s="30">
        <f t="shared" si="41"/>
        <v>2.2271929824561405</v>
      </c>
      <c r="AA63" s="65">
        <v>2.86</v>
      </c>
      <c r="AB63" s="66">
        <v>1.45</v>
      </c>
      <c r="AC63" s="19">
        <f t="shared" si="64"/>
        <v>1.41</v>
      </c>
      <c r="AD63" s="37"/>
      <c r="AE63" s="65">
        <f t="shared" si="42"/>
        <v>2.85</v>
      </c>
      <c r="AF63" s="65">
        <f t="shared" si="65"/>
        <v>9.9999999999997868E-3</v>
      </c>
      <c r="AG63" s="40">
        <f t="shared" si="43"/>
        <v>0.45999999999999996</v>
      </c>
      <c r="AI63" s="42">
        <f t="shared" si="66"/>
        <v>7.0921985815601326E-3</v>
      </c>
      <c r="AJ63" s="42">
        <f t="shared" si="33"/>
        <v>0.33333333333333315</v>
      </c>
      <c r="AK63" s="42">
        <f t="shared" si="34"/>
        <v>0.32624113475177302</v>
      </c>
      <c r="AM63" s="22">
        <f t="shared" si="49"/>
        <v>13977.391304347828</v>
      </c>
      <c r="AN63" s="22">
        <f t="shared" si="35"/>
        <v>1219.9565217391305</v>
      </c>
      <c r="AO63" s="21">
        <f t="shared" si="44"/>
        <v>40.665217391304353</v>
      </c>
      <c r="AP63" s="22">
        <f t="shared" si="54"/>
        <v>31130.34782608696</v>
      </c>
      <c r="AQ63" s="50"/>
      <c r="AR63" s="22">
        <f t="shared" si="55"/>
        <v>13878.26086956522</v>
      </c>
      <c r="AS63" s="22">
        <f t="shared" si="50"/>
        <v>1211.304347826087</v>
      </c>
      <c r="AT63" s="44">
        <f>AS63/30</f>
        <v>40.376811594202898</v>
      </c>
      <c r="AU63" s="45">
        <f t="shared" si="56"/>
        <v>30909.565217391311</v>
      </c>
      <c r="AW63" s="22">
        <f t="shared" si="61"/>
        <v>9318.2608695652198</v>
      </c>
      <c r="AX63" s="22">
        <f t="shared" si="45"/>
        <v>813.30434782608711</v>
      </c>
      <c r="AY63" s="21">
        <f t="shared" si="36"/>
        <v>27.110144927536236</v>
      </c>
      <c r="AZ63" s="22">
        <f t="shared" si="52"/>
        <v>20753.565217391311</v>
      </c>
      <c r="BB63" s="67" t="str">
        <f t="shared" ca="1" si="46"/>
        <v>Proy &gt; 1 Año</v>
      </c>
      <c r="BC63" s="31" t="str">
        <f t="shared" ca="1" si="62"/>
        <v>Por Condicion</v>
      </c>
    </row>
    <row r="64" spans="2:55" x14ac:dyDescent="0.35">
      <c r="B64" s="64">
        <v>502</v>
      </c>
      <c r="C64" s="64">
        <v>14</v>
      </c>
      <c r="D64" s="99" t="s">
        <v>36</v>
      </c>
      <c r="E64" s="110"/>
      <c r="F64" s="34">
        <v>42745</v>
      </c>
      <c r="G64" s="77">
        <v>11.3</v>
      </c>
      <c r="H64" s="80">
        <v>28162</v>
      </c>
      <c r="I64" s="80">
        <v>39912</v>
      </c>
      <c r="J64" s="80">
        <v>28385</v>
      </c>
      <c r="K64" s="57"/>
      <c r="L64" s="150">
        <v>42746</v>
      </c>
      <c r="M64" s="151">
        <v>11.29</v>
      </c>
      <c r="N64" s="152">
        <v>32722</v>
      </c>
      <c r="O64" s="152">
        <v>45932</v>
      </c>
      <c r="P64" s="152">
        <v>32521</v>
      </c>
      <c r="Q64" s="57"/>
      <c r="R64" s="27">
        <f t="shared" si="48"/>
        <v>1</v>
      </c>
      <c r="S64" s="26">
        <f t="shared" si="37"/>
        <v>4560</v>
      </c>
      <c r="T64" s="28">
        <f t="shared" si="47"/>
        <v>4560</v>
      </c>
      <c r="U64" s="59">
        <f t="shared" si="63"/>
        <v>1.0000000000001563E-2</v>
      </c>
      <c r="V64" s="26">
        <f t="shared" si="38"/>
        <v>6020</v>
      </c>
      <c r="W64" s="26">
        <f t="shared" si="39"/>
        <v>4136</v>
      </c>
      <c r="X64" s="29">
        <f t="shared" si="40"/>
        <v>10156</v>
      </c>
      <c r="Y64" s="30">
        <f t="shared" si="41"/>
        <v>2.2271929824561405</v>
      </c>
      <c r="AA64" s="65">
        <v>11.3</v>
      </c>
      <c r="AB64" s="66">
        <v>10.4</v>
      </c>
      <c r="AC64" s="19">
        <f t="shared" si="64"/>
        <v>0.90000000000000036</v>
      </c>
      <c r="AD64" s="37"/>
      <c r="AE64" s="65">
        <f t="shared" si="42"/>
        <v>11.3</v>
      </c>
      <c r="AF64" s="65">
        <f t="shared" si="65"/>
        <v>0</v>
      </c>
      <c r="AG64" s="40">
        <f t="shared" si="43"/>
        <v>1.0000000000001563E-2</v>
      </c>
      <c r="AI64" s="42">
        <f t="shared" si="66"/>
        <v>0</v>
      </c>
      <c r="AJ64" s="42">
        <f t="shared" si="33"/>
        <v>1.1111111111112843E-2</v>
      </c>
      <c r="AK64" s="42">
        <f t="shared" si="34"/>
        <v>1.1111111111112843E-2</v>
      </c>
      <c r="AM64" s="22">
        <f>S64/AK64</f>
        <v>410399.99999993603</v>
      </c>
      <c r="AN64" s="22">
        <f t="shared" si="35"/>
        <v>89.999999999985974</v>
      </c>
      <c r="AO64" s="21">
        <f t="shared" si="44"/>
        <v>2.9999999999995324</v>
      </c>
      <c r="AP64" s="22">
        <f t="shared" si="54"/>
        <v>914039.99999985751</v>
      </c>
      <c r="AQ64" s="50"/>
      <c r="AR64" s="22">
        <f>AM64*(1-AI64)</f>
        <v>410399.99999993603</v>
      </c>
      <c r="AS64" s="22">
        <f t="shared" si="50"/>
        <v>89.999999999985974</v>
      </c>
      <c r="AT64" s="44">
        <f>AS64/30</f>
        <v>2.9999999999995324</v>
      </c>
      <c r="AU64" s="45">
        <f t="shared" si="56"/>
        <v>914039.99999985751</v>
      </c>
      <c r="AW64" s="22">
        <f>AR64-S64</f>
        <v>405839.99999993603</v>
      </c>
      <c r="AX64" s="22">
        <f>AW64/T64</f>
        <v>88.999999999985974</v>
      </c>
      <c r="AY64" s="21">
        <f t="shared" si="36"/>
        <v>2.9666666666661992</v>
      </c>
      <c r="AZ64" s="22">
        <f t="shared" si="52"/>
        <v>903883.99999985751</v>
      </c>
      <c r="BB64" s="67">
        <f t="shared" ca="1" si="46"/>
        <v>42834.999999999985</v>
      </c>
      <c r="BC64" s="31">
        <f t="shared" ca="1" si="62"/>
        <v>42789.999999999985</v>
      </c>
    </row>
    <row r="67" spans="2:55" x14ac:dyDescent="0.35">
      <c r="I67" s="2">
        <f ca="1">+(TODAY()+7)-L74</f>
        <v>59</v>
      </c>
      <c r="J67" s="2">
        <f ca="1">+I67*H69</f>
        <v>0.51173469387755111</v>
      </c>
    </row>
    <row r="68" spans="2:55" x14ac:dyDescent="0.35">
      <c r="H68" s="2">
        <f>+L74-F74</f>
        <v>196</v>
      </c>
      <c r="I68" s="124">
        <f>+G74-M74</f>
        <v>1.7000000000000002</v>
      </c>
      <c r="J68" s="124">
        <f ca="1">+J67+I68</f>
        <v>2.2117346938775513</v>
      </c>
    </row>
    <row r="69" spans="2:55" x14ac:dyDescent="0.35">
      <c r="H69" s="2">
        <f>+I68/H68</f>
        <v>8.6734693877551037E-3</v>
      </c>
      <c r="J69" s="124">
        <f ca="1">+G74-J68</f>
        <v>1.3882653061224488</v>
      </c>
    </row>
    <row r="70" spans="2:55" ht="57" customHeight="1" x14ac:dyDescent="0.65">
      <c r="B70" s="63" t="s">
        <v>63</v>
      </c>
      <c r="C70" s="5"/>
      <c r="D70" s="5"/>
      <c r="E70" s="185" t="s">
        <v>6</v>
      </c>
      <c r="F70" s="185"/>
      <c r="G70" s="185"/>
      <c r="H70" s="185"/>
      <c r="I70" s="185"/>
      <c r="J70" s="186"/>
      <c r="K70" s="56"/>
      <c r="L70" s="173" t="s">
        <v>10</v>
      </c>
      <c r="M70" s="174"/>
      <c r="N70" s="174"/>
      <c r="O70" s="174"/>
      <c r="P70" s="175"/>
      <c r="Q70" s="56"/>
      <c r="R70" s="176" t="s">
        <v>44</v>
      </c>
      <c r="S70" s="177"/>
      <c r="T70" s="177"/>
      <c r="U70" s="177"/>
      <c r="V70" s="177"/>
      <c r="W70" s="177"/>
      <c r="X70" s="177"/>
      <c r="Y70" s="178"/>
      <c r="Z70" s="3"/>
      <c r="AA70" s="179" t="s">
        <v>48</v>
      </c>
      <c r="AB70" s="180"/>
      <c r="AC70" s="181"/>
      <c r="AD70" s="38"/>
      <c r="AE70" s="38"/>
      <c r="AF70" s="38"/>
      <c r="AG70" s="38"/>
      <c r="AH70" s="3"/>
      <c r="AI70" s="3"/>
      <c r="AJ70" s="16"/>
      <c r="AK70" s="16"/>
      <c r="AL70" s="3"/>
      <c r="AM70" s="182" t="s">
        <v>55</v>
      </c>
      <c r="AN70" s="183"/>
      <c r="AO70" s="183"/>
      <c r="AP70" s="184"/>
      <c r="AQ70" s="49"/>
      <c r="AR70" s="182" t="s">
        <v>64</v>
      </c>
      <c r="AS70" s="183"/>
      <c r="AT70" s="183"/>
      <c r="AU70" s="184"/>
      <c r="AV70" s="3"/>
      <c r="AW70" s="190" t="s">
        <v>65</v>
      </c>
      <c r="AX70" s="191"/>
      <c r="AY70" s="191"/>
      <c r="AZ70" s="192"/>
      <c r="BA70" s="3"/>
      <c r="BB70" s="3"/>
      <c r="BC70" s="73">
        <f>BC2</f>
        <v>45</v>
      </c>
    </row>
    <row r="71" spans="2:55" s="147" customFormat="1" ht="108.5" x14ac:dyDescent="0.35">
      <c r="B71" s="145" t="s">
        <v>3</v>
      </c>
      <c r="C71" s="145" t="s">
        <v>59</v>
      </c>
      <c r="D71" s="137" t="s">
        <v>4</v>
      </c>
      <c r="E71" s="142" t="s">
        <v>105</v>
      </c>
      <c r="F71" s="142" t="s">
        <v>5</v>
      </c>
      <c r="G71" s="58" t="s">
        <v>49</v>
      </c>
      <c r="H71" s="58" t="s">
        <v>0</v>
      </c>
      <c r="I71" s="58" t="s">
        <v>1</v>
      </c>
      <c r="J71" s="58" t="s">
        <v>2</v>
      </c>
      <c r="K71" s="146"/>
      <c r="L71" s="148" t="s">
        <v>11</v>
      </c>
      <c r="M71" s="148" t="s">
        <v>43</v>
      </c>
      <c r="N71" s="149" t="s">
        <v>0</v>
      </c>
      <c r="O71" s="149" t="s">
        <v>1</v>
      </c>
      <c r="P71" s="149" t="s">
        <v>2</v>
      </c>
      <c r="Q71" s="146"/>
      <c r="R71" s="20" t="s">
        <v>9</v>
      </c>
      <c r="S71" s="20" t="s">
        <v>7</v>
      </c>
      <c r="T71" s="20" t="s">
        <v>45</v>
      </c>
      <c r="U71" s="20" t="s">
        <v>60</v>
      </c>
      <c r="V71" s="20" t="s">
        <v>1</v>
      </c>
      <c r="W71" s="20" t="s">
        <v>2</v>
      </c>
      <c r="X71" s="61" t="s">
        <v>8</v>
      </c>
      <c r="Y71" s="61" t="s">
        <v>12</v>
      </c>
      <c r="AA71" s="39" t="s">
        <v>41</v>
      </c>
      <c r="AB71" s="39" t="s">
        <v>61</v>
      </c>
      <c r="AC71" s="39" t="s">
        <v>42</v>
      </c>
      <c r="AD71" s="36"/>
      <c r="AE71" s="39" t="s">
        <v>49</v>
      </c>
      <c r="AF71" s="39" t="s">
        <v>57</v>
      </c>
      <c r="AG71" s="39" t="s">
        <v>54</v>
      </c>
      <c r="AI71" s="41" t="s">
        <v>58</v>
      </c>
      <c r="AJ71" s="41" t="s">
        <v>52</v>
      </c>
      <c r="AK71" s="41" t="s">
        <v>53</v>
      </c>
      <c r="AM71" s="39" t="s">
        <v>7</v>
      </c>
      <c r="AN71" s="39" t="s">
        <v>9</v>
      </c>
      <c r="AO71" s="39" t="s">
        <v>50</v>
      </c>
      <c r="AP71" s="39" t="s">
        <v>51</v>
      </c>
      <c r="AQ71" s="49"/>
      <c r="AR71" s="39" t="s">
        <v>7</v>
      </c>
      <c r="AS71" s="39" t="s">
        <v>9</v>
      </c>
      <c r="AT71" s="39" t="s">
        <v>50</v>
      </c>
      <c r="AU71" s="39" t="s">
        <v>51</v>
      </c>
      <c r="AW71" s="39" t="s">
        <v>7</v>
      </c>
      <c r="AX71" s="39" t="s">
        <v>9</v>
      </c>
      <c r="AY71" s="39" t="s">
        <v>50</v>
      </c>
      <c r="AZ71" s="39" t="s">
        <v>51</v>
      </c>
      <c r="BB71" s="39" t="s">
        <v>97</v>
      </c>
      <c r="BC71" s="61" t="s">
        <v>99</v>
      </c>
    </row>
    <row r="72" spans="2:55" x14ac:dyDescent="0.35">
      <c r="B72" s="64">
        <v>504</v>
      </c>
      <c r="C72" s="64">
        <v>1</v>
      </c>
      <c r="D72" s="98" t="s">
        <v>13</v>
      </c>
      <c r="E72" s="109" t="s">
        <v>106</v>
      </c>
      <c r="F72" s="31">
        <v>42411</v>
      </c>
      <c r="G72" s="66">
        <v>2.2799999999999998</v>
      </c>
      <c r="H72" s="80">
        <v>30446</v>
      </c>
      <c r="I72" s="80">
        <v>42762</v>
      </c>
      <c r="J72" s="80">
        <v>28761</v>
      </c>
      <c r="K72" s="57"/>
      <c r="L72" s="150">
        <v>42745</v>
      </c>
      <c r="M72" s="151">
        <v>2.09</v>
      </c>
      <c r="N72" s="152">
        <v>31913</v>
      </c>
      <c r="O72" s="152">
        <v>44803</v>
      </c>
      <c r="P72" s="152">
        <v>30346</v>
      </c>
      <c r="Q72" s="57"/>
      <c r="R72" s="27">
        <f>L72-F72</f>
        <v>334</v>
      </c>
      <c r="S72" s="26">
        <f>N72-H72</f>
        <v>1467</v>
      </c>
      <c r="T72" s="28">
        <f>S72/R72</f>
        <v>4.3922155688622757</v>
      </c>
      <c r="U72" s="59">
        <f>AA72-M72</f>
        <v>0.18999999999999995</v>
      </c>
      <c r="V72" s="26">
        <f t="shared" ref="V72:V99" si="67">O72-I72</f>
        <v>2041</v>
      </c>
      <c r="W72" s="26">
        <f t="shared" ref="W72:W99" si="68">P72-J72</f>
        <v>1585</v>
      </c>
      <c r="X72" s="29">
        <f>W72+V72</f>
        <v>3626</v>
      </c>
      <c r="Y72" s="30">
        <f>X72/S72</f>
        <v>2.4717109747784596</v>
      </c>
      <c r="AA72" s="65">
        <v>2.2799999999999998</v>
      </c>
      <c r="AB72" s="66">
        <v>1.64</v>
      </c>
      <c r="AC72" s="40">
        <f>AA72-AB72</f>
        <v>0.6399999999999999</v>
      </c>
      <c r="AD72" s="37"/>
      <c r="AE72" s="17">
        <f>G72</f>
        <v>2.2799999999999998</v>
      </c>
      <c r="AF72" s="65">
        <f>AA72-AE72</f>
        <v>0</v>
      </c>
      <c r="AG72" s="40">
        <f>IF((M72&gt;AE72),"ErrordeMedicion",(AE72-M72))</f>
        <v>0.18999999999999995</v>
      </c>
      <c r="AI72" s="42">
        <f>AF72/AC72</f>
        <v>0</v>
      </c>
      <c r="AJ72" s="42">
        <f t="shared" ref="AJ72:AJ99" si="69">U72/AC72</f>
        <v>0.29687499999999994</v>
      </c>
      <c r="AK72" s="42">
        <f t="shared" ref="AK72:AK99" si="70">IF(AG72=0,AF72,(AG72/AC72))</f>
        <v>0.29687499999999994</v>
      </c>
      <c r="AM72" s="22">
        <f t="shared" ref="AM72:AM99" si="71">S72/AK72</f>
        <v>4941.4736842105276</v>
      </c>
      <c r="AN72" s="22">
        <f t="shared" ref="AN72:AN99" si="72">(AM72/T72)</f>
        <v>1125.0526315789475</v>
      </c>
      <c r="AO72" s="21">
        <f>AN72/30</f>
        <v>37.501754385964915</v>
      </c>
      <c r="AP72" s="22">
        <f>X72/AK72</f>
        <v>12213.894736842107</v>
      </c>
      <c r="AQ72" s="50"/>
      <c r="AR72" s="22">
        <f>AM72*(1-AI72)</f>
        <v>4941.4736842105276</v>
      </c>
      <c r="AS72" s="22">
        <f>(AR72/T72)</f>
        <v>1125.0526315789475</v>
      </c>
      <c r="AT72" s="21">
        <f>AS72/30</f>
        <v>37.501754385964915</v>
      </c>
      <c r="AU72" s="45">
        <f>AP72*(1-AI72)</f>
        <v>12213.894736842107</v>
      </c>
      <c r="AW72" s="22">
        <f>AR72-S72</f>
        <v>3474.4736842105276</v>
      </c>
      <c r="AX72" s="22">
        <f>AW72/T72</f>
        <v>791.05263157894763</v>
      </c>
      <c r="AY72" s="32">
        <f t="shared" ref="AY72:AY99" si="73">(AW72/T72)/30</f>
        <v>26.368421052631586</v>
      </c>
      <c r="AZ72" s="22">
        <f>AU72-X72</f>
        <v>8587.8947368421068</v>
      </c>
      <c r="BB72" s="67" t="str">
        <f ca="1">IF((IFERROR(AW72,"No data"))="No Data","No data",(IF((L72+L72)&gt;(TODAY()+365),"Proy &gt; 1 Año",(L72+AW72))))</f>
        <v>Proy &gt; 1 Año</v>
      </c>
      <c r="BC72" s="31" t="str">
        <f ca="1">IF((BB72="No data"), "NoHayMedicion", (IF((BB72="Proy &gt; 1 Año"),"Por Condicion",(BB72-$BC$35))))</f>
        <v>Por Condicion</v>
      </c>
    </row>
    <row r="73" spans="2:55" x14ac:dyDescent="0.35">
      <c r="B73" s="64">
        <v>504</v>
      </c>
      <c r="C73" s="64">
        <v>2</v>
      </c>
      <c r="D73" s="98" t="s">
        <v>14</v>
      </c>
      <c r="E73" s="109"/>
      <c r="F73" s="31">
        <v>42411</v>
      </c>
      <c r="G73" s="66">
        <v>0.65</v>
      </c>
      <c r="H73" s="80">
        <v>30446</v>
      </c>
      <c r="I73" s="80">
        <v>42762</v>
      </c>
      <c r="J73" s="80">
        <v>28761</v>
      </c>
      <c r="K73" s="57"/>
      <c r="L73" s="150">
        <v>42745</v>
      </c>
      <c r="M73" s="151">
        <v>0.45</v>
      </c>
      <c r="N73" s="152">
        <v>31913</v>
      </c>
      <c r="O73" s="152">
        <v>44803</v>
      </c>
      <c r="P73" s="152">
        <v>30346</v>
      </c>
      <c r="Q73" s="57"/>
      <c r="R73" s="27">
        <f t="shared" ref="R73:R99" si="74">L73-F73</f>
        <v>334</v>
      </c>
      <c r="S73" s="26">
        <f t="shared" ref="S73:S99" si="75">N73-H73</f>
        <v>1467</v>
      </c>
      <c r="T73" s="28">
        <f t="shared" ref="T73:T99" si="76">S73/R73</f>
        <v>4.3922155688622757</v>
      </c>
      <c r="U73" s="59">
        <f>AA73-M73</f>
        <v>0.2</v>
      </c>
      <c r="V73" s="26">
        <f t="shared" si="67"/>
        <v>2041</v>
      </c>
      <c r="W73" s="26">
        <f t="shared" si="68"/>
        <v>1585</v>
      </c>
      <c r="X73" s="29">
        <f t="shared" ref="X73:X99" si="77">W73+V73</f>
        <v>3626</v>
      </c>
      <c r="Y73" s="30">
        <f t="shared" ref="Y73:Y99" si="78">X73/S73</f>
        <v>2.4717109747784596</v>
      </c>
      <c r="AA73" s="65">
        <v>0.65</v>
      </c>
      <c r="AB73" s="66">
        <v>0.25</v>
      </c>
      <c r="AC73" s="40">
        <f>AA73-AB73</f>
        <v>0.4</v>
      </c>
      <c r="AD73" s="37"/>
      <c r="AE73" s="17">
        <f t="shared" ref="AE73:AE99" si="79">G73</f>
        <v>0.65</v>
      </c>
      <c r="AF73" s="17">
        <f>AA73-AE73</f>
        <v>0</v>
      </c>
      <c r="AG73" s="40">
        <f t="shared" ref="AG73:AG99" si="80">IF((M73&gt;AE73),"ErrordeMedicion",(AE73-M73))</f>
        <v>0.2</v>
      </c>
      <c r="AI73" s="42">
        <f>AF73/AC73</f>
        <v>0</v>
      </c>
      <c r="AJ73" s="42">
        <f t="shared" si="69"/>
        <v>0.5</v>
      </c>
      <c r="AK73" s="42">
        <f t="shared" si="70"/>
        <v>0.5</v>
      </c>
      <c r="AM73" s="22">
        <f t="shared" si="71"/>
        <v>2934</v>
      </c>
      <c r="AN73" s="22">
        <f t="shared" si="72"/>
        <v>668</v>
      </c>
      <c r="AO73" s="21">
        <f t="shared" ref="AO73:AO99" si="81">AN73/30</f>
        <v>22.266666666666666</v>
      </c>
      <c r="AP73" s="22">
        <f>X73/AK73</f>
        <v>7252</v>
      </c>
      <c r="AQ73" s="50"/>
      <c r="AR73" s="22">
        <f>AM73*(1-AI73)</f>
        <v>2934</v>
      </c>
      <c r="AS73" s="22">
        <f>(AR73/T73)</f>
        <v>668</v>
      </c>
      <c r="AT73" s="21">
        <f>AS73/30</f>
        <v>22.266666666666666</v>
      </c>
      <c r="AU73" s="45">
        <f>AP73*(1-AI73)</f>
        <v>7252</v>
      </c>
      <c r="AW73" s="22">
        <f>AR73-S73</f>
        <v>1467</v>
      </c>
      <c r="AX73" s="22">
        <f t="shared" ref="AX73:AX99" si="82">AW73/T73</f>
        <v>334</v>
      </c>
      <c r="AY73" s="21">
        <f t="shared" si="73"/>
        <v>11.133333333333333</v>
      </c>
      <c r="AZ73" s="22">
        <f>AU73-X73</f>
        <v>3626</v>
      </c>
      <c r="BB73" s="67">
        <f ca="1">IF((IFERROR(AX73,"No data"))="No Data","No data",(IF((L73+AX73)&gt;(TODAY()+365),"Proy &gt; 1 Año",(L73+AX73))))</f>
        <v>43079</v>
      </c>
      <c r="BC73" s="31">
        <f ca="1">IF((BB73="No data"), "NoHayMedicion", (IF((BB73="Proy &gt; 1 Año"),"Por Condicion",(BB73-$BC$70))))</f>
        <v>43034</v>
      </c>
    </row>
    <row r="74" spans="2:55" x14ac:dyDescent="0.35">
      <c r="B74" s="64">
        <v>504</v>
      </c>
      <c r="C74" s="64">
        <v>3</v>
      </c>
      <c r="D74" s="98" t="s">
        <v>15</v>
      </c>
      <c r="E74" s="109"/>
      <c r="F74" s="31">
        <v>42549</v>
      </c>
      <c r="G74" s="66">
        <v>3.6</v>
      </c>
      <c r="H74" s="80">
        <v>30446</v>
      </c>
      <c r="I74" s="80">
        <v>42762</v>
      </c>
      <c r="J74" s="80">
        <v>28761</v>
      </c>
      <c r="K74" s="57"/>
      <c r="L74" s="150">
        <v>42745</v>
      </c>
      <c r="M74" s="151">
        <v>1.9</v>
      </c>
      <c r="N74" s="152">
        <v>32344</v>
      </c>
      <c r="O74" s="152">
        <v>45388</v>
      </c>
      <c r="P74" s="152">
        <v>30346</v>
      </c>
      <c r="Q74" s="57"/>
      <c r="R74" s="27">
        <f t="shared" si="74"/>
        <v>196</v>
      </c>
      <c r="S74" s="26">
        <f t="shared" si="75"/>
        <v>1898</v>
      </c>
      <c r="T74" s="28">
        <f t="shared" si="76"/>
        <v>9.683673469387756</v>
      </c>
      <c r="U74" s="59">
        <f>AA74-M74</f>
        <v>2.1</v>
      </c>
      <c r="V74" s="26">
        <f t="shared" si="67"/>
        <v>2626</v>
      </c>
      <c r="W74" s="26">
        <f t="shared" si="68"/>
        <v>1585</v>
      </c>
      <c r="X74" s="29">
        <f t="shared" si="77"/>
        <v>4211</v>
      </c>
      <c r="Y74" s="30">
        <f t="shared" si="78"/>
        <v>2.2186512118018968</v>
      </c>
      <c r="AA74" s="65">
        <v>4</v>
      </c>
      <c r="AB74" s="66">
        <v>1.5</v>
      </c>
      <c r="AC74" s="40">
        <f>AA74-AB74</f>
        <v>2.5</v>
      </c>
      <c r="AD74" s="37"/>
      <c r="AE74" s="17">
        <f t="shared" si="79"/>
        <v>3.6</v>
      </c>
      <c r="AF74" s="17">
        <f>AA74-AE74</f>
        <v>0.39999999999999991</v>
      </c>
      <c r="AG74" s="40">
        <f t="shared" si="80"/>
        <v>1.7000000000000002</v>
      </c>
      <c r="AI74" s="42">
        <f>AF74/AC74</f>
        <v>0.15999999999999998</v>
      </c>
      <c r="AJ74" s="42">
        <f t="shared" si="69"/>
        <v>0.84000000000000008</v>
      </c>
      <c r="AK74" s="42">
        <f t="shared" si="70"/>
        <v>0.68</v>
      </c>
      <c r="AM74" s="45">
        <f t="shared" si="71"/>
        <v>2791.1764705882351</v>
      </c>
      <c r="AN74" s="22">
        <f t="shared" si="72"/>
        <v>288.23529411764702</v>
      </c>
      <c r="AO74" s="21">
        <f t="shared" si="81"/>
        <v>9.6078431372548998</v>
      </c>
      <c r="AP74" s="22">
        <f>X74/AK74</f>
        <v>6192.6470588235288</v>
      </c>
      <c r="AQ74" s="50"/>
      <c r="AR74" s="45">
        <f>AM74*(1-AI74)</f>
        <v>2344.5882352941176</v>
      </c>
      <c r="AS74" s="22">
        <f>(AR74/T74)</f>
        <v>242.11764705882351</v>
      </c>
      <c r="AT74" s="21">
        <f>AS74/30</f>
        <v>8.0705882352941174</v>
      </c>
      <c r="AU74" s="45">
        <f>AP74*(1-AI74)</f>
        <v>5201.8235294117649</v>
      </c>
      <c r="AW74" s="22">
        <f>AR74-S74</f>
        <v>446.58823529411757</v>
      </c>
      <c r="AX74" s="22">
        <f t="shared" si="82"/>
        <v>46.117647058823515</v>
      </c>
      <c r="AY74" s="21">
        <f t="shared" si="73"/>
        <v>1.5372549019607837</v>
      </c>
      <c r="AZ74" s="22">
        <f>AU74-X74</f>
        <v>990.82352941176487</v>
      </c>
      <c r="BB74" s="67">
        <f ca="1">IF((IFERROR(AX74,"No data"))="No Data","No data",(IF((L74+AX74-15)&gt;(TODAY()+365),"Proy &gt; 1 Año",(L74+AX74-15))))</f>
        <v>42776.117647058825</v>
      </c>
      <c r="BC74" s="31">
        <f ca="1">IF((BB74="No data"), "NoHayMedicion", (IF((BB74="Proy &gt; 1 Año"),"NoNecesaria",(BB74-30))))</f>
        <v>42746.117647058825</v>
      </c>
    </row>
    <row r="75" spans="2:55" x14ac:dyDescent="0.35">
      <c r="B75" s="64">
        <v>504</v>
      </c>
      <c r="C75" s="64">
        <v>4</v>
      </c>
      <c r="D75" s="98" t="s">
        <v>37</v>
      </c>
      <c r="E75" s="109"/>
      <c r="F75" s="31">
        <v>42411</v>
      </c>
      <c r="G75" s="66">
        <v>0.8</v>
      </c>
      <c r="H75" s="80">
        <v>30446</v>
      </c>
      <c r="I75" s="80">
        <v>42762</v>
      </c>
      <c r="J75" s="80">
        <v>28761</v>
      </c>
      <c r="K75" s="57"/>
      <c r="L75" s="150">
        <v>42745</v>
      </c>
      <c r="M75" s="151">
        <v>0.84</v>
      </c>
      <c r="N75" s="152">
        <v>32344</v>
      </c>
      <c r="O75" s="152">
        <v>45388</v>
      </c>
      <c r="P75" s="152">
        <v>30346</v>
      </c>
      <c r="Q75" s="57"/>
      <c r="R75" s="27">
        <f t="shared" si="74"/>
        <v>334</v>
      </c>
      <c r="S75" s="26">
        <f t="shared" si="75"/>
        <v>1898</v>
      </c>
      <c r="T75" s="28">
        <f t="shared" si="76"/>
        <v>5.682634730538922</v>
      </c>
      <c r="U75" s="60">
        <f>M75-AA75</f>
        <v>5.9999999999999942E-2</v>
      </c>
      <c r="V75" s="26">
        <f t="shared" si="67"/>
        <v>2626</v>
      </c>
      <c r="W75" s="26">
        <f t="shared" si="68"/>
        <v>1585</v>
      </c>
      <c r="X75" s="29">
        <f t="shared" si="77"/>
        <v>4211</v>
      </c>
      <c r="Y75" s="30">
        <f t="shared" si="78"/>
        <v>2.2186512118018968</v>
      </c>
      <c r="AA75" s="65">
        <v>0.78</v>
      </c>
      <c r="AB75" s="66">
        <v>1.42</v>
      </c>
      <c r="AC75" s="40">
        <f>AB75-AA75</f>
        <v>0.6399999999999999</v>
      </c>
      <c r="AD75" s="37"/>
      <c r="AE75" s="17">
        <f t="shared" si="79"/>
        <v>0.8</v>
      </c>
      <c r="AF75" s="17">
        <f>AE75-AA75</f>
        <v>2.0000000000000018E-2</v>
      </c>
      <c r="AG75" s="40">
        <f>M75-AE75</f>
        <v>3.9999999999999925E-2</v>
      </c>
      <c r="AH75" s="51"/>
      <c r="AI75" s="42">
        <f>AF75/AC75</f>
        <v>3.1250000000000035E-2</v>
      </c>
      <c r="AJ75" s="42">
        <f t="shared" si="69"/>
        <v>9.3749999999999931E-2</v>
      </c>
      <c r="AK75" s="42">
        <f t="shared" si="70"/>
        <v>6.2499999999999889E-2</v>
      </c>
      <c r="AM75" s="45">
        <f t="shared" si="71"/>
        <v>30368.000000000055</v>
      </c>
      <c r="AN75" s="45">
        <f t="shared" si="72"/>
        <v>5344.00000000001</v>
      </c>
      <c r="AO75" s="44">
        <f t="shared" si="81"/>
        <v>178.13333333333367</v>
      </c>
      <c r="AP75" s="45">
        <f>X75/AK75</f>
        <v>67376.000000000116</v>
      </c>
      <c r="AQ75" s="50"/>
      <c r="AR75" s="45">
        <f>AM75*(1-AI75)</f>
        <v>29419.000000000055</v>
      </c>
      <c r="AS75" s="45">
        <f t="shared" ref="AS75:AS99" si="83">(AR75/T75)</f>
        <v>5177.00000000001</v>
      </c>
      <c r="AT75" s="44">
        <f t="shared" ref="AT75:AT95" si="84">AS75/30</f>
        <v>172.566666666667</v>
      </c>
      <c r="AU75" s="45">
        <f>AP75*(1-AI75)</f>
        <v>65270.500000000116</v>
      </c>
      <c r="AV75" s="51"/>
      <c r="AW75" s="45">
        <f>AR75-S75</f>
        <v>27521.000000000055</v>
      </c>
      <c r="AX75" s="22">
        <f t="shared" si="82"/>
        <v>4843.00000000001</v>
      </c>
      <c r="AY75" s="44">
        <f t="shared" si="73"/>
        <v>161.43333333333368</v>
      </c>
      <c r="AZ75" s="45">
        <f t="shared" ref="AZ75:AZ99" si="85">AU75-X75</f>
        <v>61059.500000000116</v>
      </c>
      <c r="BB75" s="67" t="str">
        <f t="shared" ref="BB75:BB87" ca="1" si="86">IF((IFERROR(AX75,"No data"))="No Data","No data",(IF((L75+AX75)&gt;(TODAY()+365),"Proy &gt; 1 Año",(L75+AX75))))</f>
        <v>Proy &gt; 1 Año</v>
      </c>
      <c r="BC75" s="31" t="str">
        <f t="shared" ref="BC75:BC87" ca="1" si="87">IF((BB75="No data"), "NoHayMedicion", (IF((BB75="Proy &gt; 1 Año"),"Por Condicion",(BB75-$BC$70))))</f>
        <v>Por Condicion</v>
      </c>
    </row>
    <row r="76" spans="2:55" x14ac:dyDescent="0.35">
      <c r="B76" s="64">
        <v>504</v>
      </c>
      <c r="C76" s="64">
        <v>5</v>
      </c>
      <c r="D76" s="98" t="s">
        <v>38</v>
      </c>
      <c r="E76" s="109"/>
      <c r="F76" s="31">
        <v>42411</v>
      </c>
      <c r="G76" s="66">
        <v>0.81</v>
      </c>
      <c r="H76" s="80">
        <v>30446</v>
      </c>
      <c r="I76" s="80">
        <v>42762</v>
      </c>
      <c r="J76" s="80">
        <v>28761</v>
      </c>
      <c r="K76" s="57"/>
      <c r="L76" s="150">
        <v>42745</v>
      </c>
      <c r="M76" s="151">
        <v>0.84</v>
      </c>
      <c r="N76" s="152">
        <v>32344</v>
      </c>
      <c r="O76" s="152">
        <v>45388</v>
      </c>
      <c r="P76" s="152">
        <v>30346</v>
      </c>
      <c r="Q76" s="57"/>
      <c r="R76" s="27">
        <f t="shared" si="74"/>
        <v>334</v>
      </c>
      <c r="S76" s="26">
        <f t="shared" si="75"/>
        <v>1898</v>
      </c>
      <c r="T76" s="28">
        <f t="shared" si="76"/>
        <v>5.682634730538922</v>
      </c>
      <c r="U76" s="60">
        <f>M76-AA76</f>
        <v>5.9999999999999942E-2</v>
      </c>
      <c r="V76" s="26">
        <f t="shared" si="67"/>
        <v>2626</v>
      </c>
      <c r="W76" s="26">
        <f t="shared" si="68"/>
        <v>1585</v>
      </c>
      <c r="X76" s="29">
        <f t="shared" si="77"/>
        <v>4211</v>
      </c>
      <c r="Y76" s="30">
        <f t="shared" si="78"/>
        <v>2.2186512118018968</v>
      </c>
      <c r="AA76" s="65">
        <v>0.78</v>
      </c>
      <c r="AB76" s="66">
        <v>1.42</v>
      </c>
      <c r="AC76" s="40">
        <f>AB76-AA76</f>
        <v>0.6399999999999999</v>
      </c>
      <c r="AD76" s="37"/>
      <c r="AE76" s="65">
        <f t="shared" si="79"/>
        <v>0.81</v>
      </c>
      <c r="AF76" s="17">
        <f>AE76-AA76</f>
        <v>3.0000000000000027E-2</v>
      </c>
      <c r="AG76" s="40">
        <f>M76-AE76</f>
        <v>2.9999999999999916E-2</v>
      </c>
      <c r="AH76" s="51"/>
      <c r="AI76" s="42">
        <f>AF76/AC76</f>
        <v>4.6875000000000049E-2</v>
      </c>
      <c r="AJ76" s="42">
        <f t="shared" si="69"/>
        <v>9.3749999999999931E-2</v>
      </c>
      <c r="AK76" s="42">
        <f t="shared" si="70"/>
        <v>4.6874999999999875E-2</v>
      </c>
      <c r="AM76" s="45">
        <f t="shared" si="71"/>
        <v>40490.666666666773</v>
      </c>
      <c r="AN76" s="45">
        <f t="shared" si="72"/>
        <v>7125.3333333333521</v>
      </c>
      <c r="AO76" s="44">
        <f t="shared" si="81"/>
        <v>237.51111111111175</v>
      </c>
      <c r="AP76" s="45">
        <f t="shared" ref="AP76:AP99" si="88">X76/AK76</f>
        <v>89834.666666666904</v>
      </c>
      <c r="AQ76" s="50"/>
      <c r="AR76" s="45">
        <f t="shared" ref="AR76:AR99" si="89">AM76*(1-AI76)</f>
        <v>38592.666666666766</v>
      </c>
      <c r="AS76" s="45">
        <f t="shared" si="83"/>
        <v>6791.3333333333512</v>
      </c>
      <c r="AT76" s="44">
        <f t="shared" si="84"/>
        <v>226.37777777777836</v>
      </c>
      <c r="AU76" s="45">
        <f t="shared" ref="AU76:AU99" si="90">AP76*(1-AI76)</f>
        <v>85623.66666666689</v>
      </c>
      <c r="AV76" s="51"/>
      <c r="AW76" s="45">
        <f t="shared" ref="AW76:AW99" si="91">AR76-S76</f>
        <v>36694.666666666766</v>
      </c>
      <c r="AX76" s="22">
        <f t="shared" si="82"/>
        <v>6457.3333333333512</v>
      </c>
      <c r="AY76" s="44">
        <f t="shared" si="73"/>
        <v>215.24444444444504</v>
      </c>
      <c r="AZ76" s="45">
        <f t="shared" si="85"/>
        <v>81412.66666666689</v>
      </c>
      <c r="BB76" s="67" t="str">
        <f t="shared" ca="1" si="86"/>
        <v>Proy &gt; 1 Año</v>
      </c>
      <c r="BC76" s="31" t="str">
        <f t="shared" ca="1" si="87"/>
        <v>Por Condicion</v>
      </c>
    </row>
    <row r="77" spans="2:55" x14ac:dyDescent="0.35">
      <c r="B77" s="64">
        <v>504</v>
      </c>
      <c r="C77" s="64">
        <v>6</v>
      </c>
      <c r="D77" s="98" t="s">
        <v>16</v>
      </c>
      <c r="E77" s="109"/>
      <c r="F77" s="31">
        <v>42411</v>
      </c>
      <c r="G77" s="18">
        <v>2.74</v>
      </c>
      <c r="H77" s="80">
        <v>30446</v>
      </c>
      <c r="I77" s="80">
        <v>42762</v>
      </c>
      <c r="J77" s="80">
        <v>28761</v>
      </c>
      <c r="K77" s="57"/>
      <c r="L77" s="150">
        <v>42745</v>
      </c>
      <c r="M77" s="151">
        <v>2.4900000000000002</v>
      </c>
      <c r="N77" s="152">
        <v>32344</v>
      </c>
      <c r="O77" s="152">
        <v>45388</v>
      </c>
      <c r="P77" s="152">
        <v>30346</v>
      </c>
      <c r="Q77" s="57"/>
      <c r="R77" s="27">
        <f t="shared" si="74"/>
        <v>334</v>
      </c>
      <c r="S77" s="26">
        <f t="shared" si="75"/>
        <v>1898</v>
      </c>
      <c r="T77" s="28">
        <f t="shared" si="76"/>
        <v>5.682634730538922</v>
      </c>
      <c r="U77" s="59">
        <f t="shared" ref="U77:U88" si="92">AA77-M77</f>
        <v>0.25</v>
      </c>
      <c r="V77" s="26">
        <f t="shared" si="67"/>
        <v>2626</v>
      </c>
      <c r="W77" s="26">
        <f t="shared" si="68"/>
        <v>1585</v>
      </c>
      <c r="X77" s="29">
        <f t="shared" si="77"/>
        <v>4211</v>
      </c>
      <c r="Y77" s="30">
        <f t="shared" si="78"/>
        <v>2.2186512118018968</v>
      </c>
      <c r="AA77" s="65">
        <v>2.74</v>
      </c>
      <c r="AB77" s="66">
        <v>1.29</v>
      </c>
      <c r="AC77" s="40">
        <f t="shared" ref="AC77:AC85" si="93">AA77-AB77</f>
        <v>1.4500000000000002</v>
      </c>
      <c r="AD77" s="37"/>
      <c r="AE77" s="17">
        <f t="shared" si="79"/>
        <v>2.74</v>
      </c>
      <c r="AF77" s="17">
        <f t="shared" ref="AF77:AF88" si="94">AA77-AE77</f>
        <v>0</v>
      </c>
      <c r="AG77" s="40">
        <f t="shared" si="80"/>
        <v>0.25</v>
      </c>
      <c r="AI77" s="42">
        <f t="shared" ref="AI77:AI88" si="95">AF77/AC77</f>
        <v>0</v>
      </c>
      <c r="AJ77" s="42">
        <f t="shared" si="69"/>
        <v>0.17241379310344826</v>
      </c>
      <c r="AK77" s="42">
        <f t="shared" si="70"/>
        <v>0.17241379310344826</v>
      </c>
      <c r="AM77" s="22">
        <f t="shared" si="71"/>
        <v>11008.400000000001</v>
      </c>
      <c r="AN77" s="22">
        <f t="shared" si="72"/>
        <v>1937.2000000000003</v>
      </c>
      <c r="AO77" s="21">
        <f t="shared" si="81"/>
        <v>64.573333333333338</v>
      </c>
      <c r="AP77" s="22">
        <f t="shared" si="88"/>
        <v>24423.800000000003</v>
      </c>
      <c r="AQ77" s="50"/>
      <c r="AR77" s="45">
        <f t="shared" si="89"/>
        <v>11008.400000000001</v>
      </c>
      <c r="AS77" s="22">
        <f t="shared" si="83"/>
        <v>1937.2000000000003</v>
      </c>
      <c r="AT77" s="44">
        <f t="shared" si="84"/>
        <v>64.573333333333338</v>
      </c>
      <c r="AU77" s="45">
        <f t="shared" si="90"/>
        <v>24423.800000000003</v>
      </c>
      <c r="AW77" s="22">
        <f t="shared" si="91"/>
        <v>9110.4000000000015</v>
      </c>
      <c r="AX77" s="22">
        <f t="shared" si="82"/>
        <v>1603.2000000000003</v>
      </c>
      <c r="AY77" s="21">
        <f t="shared" si="73"/>
        <v>53.440000000000012</v>
      </c>
      <c r="AZ77" s="22">
        <f t="shared" si="85"/>
        <v>20212.800000000003</v>
      </c>
      <c r="BB77" s="67" t="str">
        <f t="shared" ca="1" si="86"/>
        <v>Proy &gt; 1 Año</v>
      </c>
      <c r="BC77" s="31" t="str">
        <f t="shared" ca="1" si="87"/>
        <v>Por Condicion</v>
      </c>
    </row>
    <row r="78" spans="2:55" x14ac:dyDescent="0.35">
      <c r="B78" s="64">
        <v>504</v>
      </c>
      <c r="C78" s="64">
        <v>7</v>
      </c>
      <c r="D78" s="98" t="s">
        <v>17</v>
      </c>
      <c r="E78" s="109"/>
      <c r="F78" s="31">
        <v>42411</v>
      </c>
      <c r="G78" s="18">
        <v>2.74</v>
      </c>
      <c r="H78" s="80">
        <v>30446</v>
      </c>
      <c r="I78" s="80">
        <v>42762</v>
      </c>
      <c r="J78" s="80">
        <v>28761</v>
      </c>
      <c r="K78" s="57"/>
      <c r="L78" s="150">
        <v>42745</v>
      </c>
      <c r="M78" s="151">
        <v>2.5299999999999998</v>
      </c>
      <c r="N78" s="152">
        <v>32344</v>
      </c>
      <c r="O78" s="152">
        <v>45388</v>
      </c>
      <c r="P78" s="152">
        <v>30346</v>
      </c>
      <c r="Q78" s="57"/>
      <c r="R78" s="27">
        <f t="shared" si="74"/>
        <v>334</v>
      </c>
      <c r="S78" s="26">
        <f t="shared" si="75"/>
        <v>1898</v>
      </c>
      <c r="T78" s="28">
        <f t="shared" si="76"/>
        <v>5.682634730538922</v>
      </c>
      <c r="U78" s="59">
        <f t="shared" si="92"/>
        <v>0.21000000000000041</v>
      </c>
      <c r="V78" s="26">
        <f t="shared" si="67"/>
        <v>2626</v>
      </c>
      <c r="W78" s="26">
        <f t="shared" si="68"/>
        <v>1585</v>
      </c>
      <c r="X78" s="29">
        <f t="shared" si="77"/>
        <v>4211</v>
      </c>
      <c r="Y78" s="30">
        <f t="shared" si="78"/>
        <v>2.2186512118018968</v>
      </c>
      <c r="AA78" s="65">
        <v>2.74</v>
      </c>
      <c r="AB78" s="66">
        <v>1.29</v>
      </c>
      <c r="AC78" s="40">
        <f>AA78-AB78</f>
        <v>1.4500000000000002</v>
      </c>
      <c r="AD78" s="37"/>
      <c r="AE78" s="17">
        <f t="shared" si="79"/>
        <v>2.74</v>
      </c>
      <c r="AF78" s="17">
        <f t="shared" si="94"/>
        <v>0</v>
      </c>
      <c r="AG78" s="40">
        <f t="shared" si="80"/>
        <v>0.21000000000000041</v>
      </c>
      <c r="AI78" s="42">
        <f t="shared" si="95"/>
        <v>0</v>
      </c>
      <c r="AJ78" s="42">
        <f t="shared" si="69"/>
        <v>0.14482758620689681</v>
      </c>
      <c r="AK78" s="42">
        <f t="shared" si="70"/>
        <v>0.14482758620689681</v>
      </c>
      <c r="AM78" s="22">
        <f t="shared" si="71"/>
        <v>13105.238095238072</v>
      </c>
      <c r="AN78" s="22">
        <f t="shared" si="72"/>
        <v>2306.1904761904721</v>
      </c>
      <c r="AO78" s="21">
        <f t="shared" si="81"/>
        <v>76.873015873015731</v>
      </c>
      <c r="AP78" s="22">
        <f t="shared" si="88"/>
        <v>29075.952380952327</v>
      </c>
      <c r="AQ78" s="50"/>
      <c r="AR78" s="45">
        <f t="shared" si="89"/>
        <v>13105.238095238072</v>
      </c>
      <c r="AS78" s="22">
        <f t="shared" si="83"/>
        <v>2306.1904761904721</v>
      </c>
      <c r="AT78" s="44">
        <f t="shared" si="84"/>
        <v>76.873015873015731</v>
      </c>
      <c r="AU78" s="45">
        <f t="shared" si="90"/>
        <v>29075.952380952327</v>
      </c>
      <c r="AW78" s="22">
        <f t="shared" si="91"/>
        <v>11207.238095238072</v>
      </c>
      <c r="AX78" s="22">
        <f t="shared" si="82"/>
        <v>1972.1904761904721</v>
      </c>
      <c r="AY78" s="21">
        <f t="shared" si="73"/>
        <v>65.739682539682406</v>
      </c>
      <c r="AZ78" s="22">
        <f t="shared" si="85"/>
        <v>24864.952380952327</v>
      </c>
      <c r="BB78" s="67" t="str">
        <f t="shared" ca="1" si="86"/>
        <v>Proy &gt; 1 Año</v>
      </c>
      <c r="BC78" s="31" t="str">
        <f t="shared" ca="1" si="87"/>
        <v>Por Condicion</v>
      </c>
    </row>
    <row r="79" spans="2:55" x14ac:dyDescent="0.35">
      <c r="B79" s="64">
        <v>504</v>
      </c>
      <c r="C79" s="64">
        <v>8</v>
      </c>
      <c r="D79" s="98" t="s">
        <v>18</v>
      </c>
      <c r="E79" s="109"/>
      <c r="F79" s="31">
        <v>42411</v>
      </c>
      <c r="G79" s="18">
        <v>2.54</v>
      </c>
      <c r="H79" s="80">
        <v>30446</v>
      </c>
      <c r="I79" s="80">
        <v>42762</v>
      </c>
      <c r="J79" s="80">
        <v>28761</v>
      </c>
      <c r="K79" s="57"/>
      <c r="L79" s="150">
        <v>42745</v>
      </c>
      <c r="M79" s="151">
        <v>2.36</v>
      </c>
      <c r="N79" s="152">
        <v>32344</v>
      </c>
      <c r="O79" s="152">
        <v>45388</v>
      </c>
      <c r="P79" s="152">
        <v>30346</v>
      </c>
      <c r="Q79" s="57"/>
      <c r="R79" s="27">
        <f t="shared" si="74"/>
        <v>334</v>
      </c>
      <c r="S79" s="26">
        <f t="shared" si="75"/>
        <v>1898</v>
      </c>
      <c r="T79" s="28">
        <f t="shared" si="76"/>
        <v>5.682634730538922</v>
      </c>
      <c r="U79" s="59">
        <f t="shared" si="92"/>
        <v>0.18000000000000016</v>
      </c>
      <c r="V79" s="26">
        <f t="shared" si="67"/>
        <v>2626</v>
      </c>
      <c r="W79" s="26">
        <f t="shared" si="68"/>
        <v>1585</v>
      </c>
      <c r="X79" s="29">
        <f t="shared" si="77"/>
        <v>4211</v>
      </c>
      <c r="Y79" s="30">
        <f t="shared" si="78"/>
        <v>2.2186512118018968</v>
      </c>
      <c r="AA79" s="65">
        <v>2.54</v>
      </c>
      <c r="AB79" s="66">
        <v>1.34</v>
      </c>
      <c r="AC79" s="40">
        <f t="shared" si="93"/>
        <v>1.2</v>
      </c>
      <c r="AD79" s="37"/>
      <c r="AE79" s="17">
        <f t="shared" si="79"/>
        <v>2.54</v>
      </c>
      <c r="AF79" s="17">
        <f t="shared" si="94"/>
        <v>0</v>
      </c>
      <c r="AG79" s="40">
        <f t="shared" si="80"/>
        <v>0.18000000000000016</v>
      </c>
      <c r="AI79" s="42">
        <f t="shared" si="95"/>
        <v>0</v>
      </c>
      <c r="AJ79" s="42">
        <f t="shared" si="69"/>
        <v>0.15000000000000013</v>
      </c>
      <c r="AK79" s="42">
        <f t="shared" si="70"/>
        <v>0.15000000000000013</v>
      </c>
      <c r="AM79" s="22">
        <f t="shared" si="71"/>
        <v>12653.333333333321</v>
      </c>
      <c r="AN79" s="22">
        <f t="shared" si="72"/>
        <v>2226.6666666666647</v>
      </c>
      <c r="AO79" s="21">
        <f t="shared" si="81"/>
        <v>74.222222222222157</v>
      </c>
      <c r="AP79" s="22">
        <f t="shared" si="88"/>
        <v>28073.333333333307</v>
      </c>
      <c r="AQ79" s="50"/>
      <c r="AR79" s="45">
        <f t="shared" si="89"/>
        <v>12653.333333333321</v>
      </c>
      <c r="AS79" s="22">
        <f t="shared" si="83"/>
        <v>2226.6666666666647</v>
      </c>
      <c r="AT79" s="44">
        <f t="shared" si="84"/>
        <v>74.222222222222157</v>
      </c>
      <c r="AU79" s="45">
        <f t="shared" si="90"/>
        <v>28073.333333333307</v>
      </c>
      <c r="AW79" s="22">
        <f t="shared" si="91"/>
        <v>10755.333333333321</v>
      </c>
      <c r="AX79" s="22">
        <f t="shared" si="82"/>
        <v>1892.6666666666647</v>
      </c>
      <c r="AY79" s="21">
        <f t="shared" si="73"/>
        <v>63.088888888888825</v>
      </c>
      <c r="AZ79" s="22">
        <f t="shared" si="85"/>
        <v>23862.333333333307</v>
      </c>
      <c r="BB79" s="67" t="str">
        <f t="shared" ca="1" si="86"/>
        <v>Proy &gt; 1 Año</v>
      </c>
      <c r="BC79" s="31" t="str">
        <f t="shared" ca="1" si="87"/>
        <v>Por Condicion</v>
      </c>
    </row>
    <row r="80" spans="2:55" x14ac:dyDescent="0.35">
      <c r="B80" s="64">
        <v>504</v>
      </c>
      <c r="C80" s="64">
        <v>9</v>
      </c>
      <c r="D80" s="98" t="s">
        <v>19</v>
      </c>
      <c r="E80" s="109"/>
      <c r="F80" s="31">
        <v>42411</v>
      </c>
      <c r="G80" s="18">
        <v>2.54</v>
      </c>
      <c r="H80" s="80">
        <v>30446</v>
      </c>
      <c r="I80" s="80">
        <v>42762</v>
      </c>
      <c r="J80" s="80">
        <v>28761</v>
      </c>
      <c r="K80" s="57"/>
      <c r="L80" s="150">
        <v>42745</v>
      </c>
      <c r="M80" s="151">
        <v>2.36</v>
      </c>
      <c r="N80" s="152">
        <v>32344</v>
      </c>
      <c r="O80" s="152">
        <v>45388</v>
      </c>
      <c r="P80" s="152">
        <v>30346</v>
      </c>
      <c r="Q80" s="57"/>
      <c r="R80" s="27">
        <f t="shared" si="74"/>
        <v>334</v>
      </c>
      <c r="S80" s="26">
        <f t="shared" si="75"/>
        <v>1898</v>
      </c>
      <c r="T80" s="28">
        <f t="shared" si="76"/>
        <v>5.682634730538922</v>
      </c>
      <c r="U80" s="59">
        <f t="shared" si="92"/>
        <v>0.18000000000000016</v>
      </c>
      <c r="V80" s="26">
        <f t="shared" si="67"/>
        <v>2626</v>
      </c>
      <c r="W80" s="26">
        <f t="shared" si="68"/>
        <v>1585</v>
      </c>
      <c r="X80" s="29">
        <f t="shared" si="77"/>
        <v>4211</v>
      </c>
      <c r="Y80" s="30">
        <f t="shared" si="78"/>
        <v>2.2186512118018968</v>
      </c>
      <c r="AA80" s="65">
        <v>2.54</v>
      </c>
      <c r="AB80" s="66">
        <v>1.34</v>
      </c>
      <c r="AC80" s="40">
        <f t="shared" si="93"/>
        <v>1.2</v>
      </c>
      <c r="AD80" s="37"/>
      <c r="AE80" s="17">
        <f t="shared" si="79"/>
        <v>2.54</v>
      </c>
      <c r="AF80" s="17">
        <f t="shared" si="94"/>
        <v>0</v>
      </c>
      <c r="AG80" s="40">
        <f t="shared" si="80"/>
        <v>0.18000000000000016</v>
      </c>
      <c r="AI80" s="42">
        <f t="shared" si="95"/>
        <v>0</v>
      </c>
      <c r="AJ80" s="42">
        <f t="shared" si="69"/>
        <v>0.15000000000000013</v>
      </c>
      <c r="AK80" s="42">
        <f t="shared" si="70"/>
        <v>0.15000000000000013</v>
      </c>
      <c r="AM80" s="22">
        <f t="shared" si="71"/>
        <v>12653.333333333321</v>
      </c>
      <c r="AN80" s="22">
        <f t="shared" si="72"/>
        <v>2226.6666666666647</v>
      </c>
      <c r="AO80" s="21">
        <f t="shared" si="81"/>
        <v>74.222222222222157</v>
      </c>
      <c r="AP80" s="22">
        <f t="shared" si="88"/>
        <v>28073.333333333307</v>
      </c>
      <c r="AQ80" s="50"/>
      <c r="AR80" s="45">
        <f t="shared" si="89"/>
        <v>12653.333333333321</v>
      </c>
      <c r="AS80" s="22">
        <f t="shared" si="83"/>
        <v>2226.6666666666647</v>
      </c>
      <c r="AT80" s="44">
        <f t="shared" si="84"/>
        <v>74.222222222222157</v>
      </c>
      <c r="AU80" s="45">
        <f t="shared" si="90"/>
        <v>28073.333333333307</v>
      </c>
      <c r="AW80" s="22">
        <f t="shared" si="91"/>
        <v>10755.333333333321</v>
      </c>
      <c r="AX80" s="22">
        <f t="shared" si="82"/>
        <v>1892.6666666666647</v>
      </c>
      <c r="AY80" s="21">
        <f t="shared" si="73"/>
        <v>63.088888888888825</v>
      </c>
      <c r="AZ80" s="22">
        <f t="shared" si="85"/>
        <v>23862.333333333307</v>
      </c>
      <c r="BB80" s="67" t="str">
        <f t="shared" ca="1" si="86"/>
        <v>Proy &gt; 1 Año</v>
      </c>
      <c r="BC80" s="31" t="str">
        <f t="shared" ca="1" si="87"/>
        <v>Por Condicion</v>
      </c>
    </row>
    <row r="81" spans="2:55" x14ac:dyDescent="0.35">
      <c r="B81" s="64">
        <v>504</v>
      </c>
      <c r="C81" s="64">
        <v>10</v>
      </c>
      <c r="D81" s="98" t="s">
        <v>20</v>
      </c>
      <c r="E81" s="109"/>
      <c r="F81" s="31">
        <v>42411</v>
      </c>
      <c r="G81" s="18">
        <v>2.54</v>
      </c>
      <c r="H81" s="80">
        <v>30446</v>
      </c>
      <c r="I81" s="80">
        <v>42762</v>
      </c>
      <c r="J81" s="80">
        <v>28761</v>
      </c>
      <c r="K81" s="57"/>
      <c r="L81" s="150">
        <v>42745</v>
      </c>
      <c r="M81" s="151">
        <v>2.37</v>
      </c>
      <c r="N81" s="152">
        <v>32344</v>
      </c>
      <c r="O81" s="152">
        <v>45388</v>
      </c>
      <c r="P81" s="152">
        <v>30346</v>
      </c>
      <c r="Q81" s="57"/>
      <c r="R81" s="27">
        <f t="shared" si="74"/>
        <v>334</v>
      </c>
      <c r="S81" s="26">
        <f t="shared" si="75"/>
        <v>1898</v>
      </c>
      <c r="T81" s="28">
        <f t="shared" si="76"/>
        <v>5.682634730538922</v>
      </c>
      <c r="U81" s="59">
        <f t="shared" si="92"/>
        <v>0.16999999999999993</v>
      </c>
      <c r="V81" s="26">
        <f t="shared" si="67"/>
        <v>2626</v>
      </c>
      <c r="W81" s="26">
        <f t="shared" si="68"/>
        <v>1585</v>
      </c>
      <c r="X81" s="29">
        <f t="shared" si="77"/>
        <v>4211</v>
      </c>
      <c r="Y81" s="30">
        <f t="shared" si="78"/>
        <v>2.2186512118018968</v>
      </c>
      <c r="AA81" s="65">
        <v>2.54</v>
      </c>
      <c r="AB81" s="66">
        <v>1.34</v>
      </c>
      <c r="AC81" s="40">
        <f t="shared" si="93"/>
        <v>1.2</v>
      </c>
      <c r="AD81" s="37"/>
      <c r="AE81" s="17">
        <f t="shared" si="79"/>
        <v>2.54</v>
      </c>
      <c r="AF81" s="17">
        <f t="shared" si="94"/>
        <v>0</v>
      </c>
      <c r="AG81" s="40">
        <f t="shared" si="80"/>
        <v>0.16999999999999993</v>
      </c>
      <c r="AI81" s="42">
        <f t="shared" si="95"/>
        <v>0</v>
      </c>
      <c r="AJ81" s="42">
        <f t="shared" si="69"/>
        <v>0.14166666666666661</v>
      </c>
      <c r="AK81" s="42">
        <f t="shared" si="70"/>
        <v>0.14166666666666661</v>
      </c>
      <c r="AM81" s="22">
        <f t="shared" si="71"/>
        <v>13397.647058823535</v>
      </c>
      <c r="AN81" s="22">
        <f t="shared" si="72"/>
        <v>2357.6470588235306</v>
      </c>
      <c r="AO81" s="21">
        <f t="shared" si="81"/>
        <v>78.588235294117695</v>
      </c>
      <c r="AP81" s="22">
        <f t="shared" si="88"/>
        <v>29724.705882352955</v>
      </c>
      <c r="AQ81" s="50"/>
      <c r="AR81" s="45">
        <f t="shared" si="89"/>
        <v>13397.647058823535</v>
      </c>
      <c r="AS81" s="22">
        <f t="shared" si="83"/>
        <v>2357.6470588235306</v>
      </c>
      <c r="AT81" s="44">
        <f t="shared" si="84"/>
        <v>78.588235294117695</v>
      </c>
      <c r="AU81" s="45">
        <f t="shared" si="90"/>
        <v>29724.705882352955</v>
      </c>
      <c r="AW81" s="22">
        <f t="shared" si="91"/>
        <v>11499.647058823535</v>
      </c>
      <c r="AX81" s="22">
        <f t="shared" si="82"/>
        <v>2023.6470588235304</v>
      </c>
      <c r="AY81" s="21">
        <f t="shared" si="73"/>
        <v>67.454901960784341</v>
      </c>
      <c r="AZ81" s="22">
        <f t="shared" si="85"/>
        <v>25513.705882352955</v>
      </c>
      <c r="BB81" s="67" t="str">
        <f t="shared" ca="1" si="86"/>
        <v>Proy &gt; 1 Año</v>
      </c>
      <c r="BC81" s="31" t="str">
        <f t="shared" ca="1" si="87"/>
        <v>Por Condicion</v>
      </c>
    </row>
    <row r="82" spans="2:55" x14ac:dyDescent="0.35">
      <c r="B82" s="64">
        <v>504</v>
      </c>
      <c r="C82" s="64">
        <v>11</v>
      </c>
      <c r="D82" s="98" t="s">
        <v>21</v>
      </c>
      <c r="E82" s="109"/>
      <c r="F82" s="31">
        <v>42411</v>
      </c>
      <c r="G82" s="18">
        <v>2.54</v>
      </c>
      <c r="H82" s="80">
        <v>30446</v>
      </c>
      <c r="I82" s="80">
        <v>42762</v>
      </c>
      <c r="J82" s="80">
        <v>28761</v>
      </c>
      <c r="K82" s="57"/>
      <c r="L82" s="150">
        <v>42745</v>
      </c>
      <c r="M82" s="151">
        <v>2.38</v>
      </c>
      <c r="N82" s="152">
        <v>32344</v>
      </c>
      <c r="O82" s="152">
        <v>45388</v>
      </c>
      <c r="P82" s="152">
        <v>30346</v>
      </c>
      <c r="Q82" s="57"/>
      <c r="R82" s="27">
        <f t="shared" si="74"/>
        <v>334</v>
      </c>
      <c r="S82" s="26">
        <f t="shared" si="75"/>
        <v>1898</v>
      </c>
      <c r="T82" s="28">
        <f t="shared" si="76"/>
        <v>5.682634730538922</v>
      </c>
      <c r="U82" s="59">
        <f t="shared" si="92"/>
        <v>0.16000000000000014</v>
      </c>
      <c r="V82" s="26">
        <f t="shared" si="67"/>
        <v>2626</v>
      </c>
      <c r="W82" s="26">
        <f t="shared" si="68"/>
        <v>1585</v>
      </c>
      <c r="X82" s="29">
        <f t="shared" si="77"/>
        <v>4211</v>
      </c>
      <c r="Y82" s="30">
        <f t="shared" si="78"/>
        <v>2.2186512118018968</v>
      </c>
      <c r="AA82" s="65">
        <v>2.54</v>
      </c>
      <c r="AB82" s="66">
        <v>1.34</v>
      </c>
      <c r="AC82" s="40">
        <f t="shared" si="93"/>
        <v>1.2</v>
      </c>
      <c r="AD82" s="37"/>
      <c r="AE82" s="17">
        <f t="shared" si="79"/>
        <v>2.54</v>
      </c>
      <c r="AF82" s="17">
        <f t="shared" si="94"/>
        <v>0</v>
      </c>
      <c r="AG82" s="40">
        <f t="shared" si="80"/>
        <v>0.16000000000000014</v>
      </c>
      <c r="AI82" s="42">
        <f t="shared" si="95"/>
        <v>0</v>
      </c>
      <c r="AJ82" s="42">
        <f t="shared" si="69"/>
        <v>0.13333333333333347</v>
      </c>
      <c r="AK82" s="42">
        <f t="shared" si="70"/>
        <v>0.13333333333333347</v>
      </c>
      <c r="AM82" s="22">
        <f t="shared" si="71"/>
        <v>14234.999999999985</v>
      </c>
      <c r="AN82" s="22">
        <f t="shared" si="72"/>
        <v>2504.9999999999977</v>
      </c>
      <c r="AO82" s="21">
        <f t="shared" si="81"/>
        <v>83.499999999999929</v>
      </c>
      <c r="AP82" s="22">
        <f t="shared" si="88"/>
        <v>31582.499999999967</v>
      </c>
      <c r="AQ82" s="50"/>
      <c r="AR82" s="45">
        <f t="shared" si="89"/>
        <v>14234.999999999985</v>
      </c>
      <c r="AS82" s="22">
        <f t="shared" si="83"/>
        <v>2504.9999999999977</v>
      </c>
      <c r="AT82" s="44">
        <f t="shared" si="84"/>
        <v>83.499999999999929</v>
      </c>
      <c r="AU82" s="45">
        <f t="shared" si="90"/>
        <v>31582.499999999967</v>
      </c>
      <c r="AW82" s="22">
        <f t="shared" si="91"/>
        <v>12336.999999999985</v>
      </c>
      <c r="AX82" s="22">
        <f t="shared" si="82"/>
        <v>2170.9999999999977</v>
      </c>
      <c r="AY82" s="21">
        <f t="shared" si="73"/>
        <v>72.366666666666589</v>
      </c>
      <c r="AZ82" s="22">
        <f t="shared" si="85"/>
        <v>27371.499999999967</v>
      </c>
      <c r="BB82" s="67" t="str">
        <f t="shared" ca="1" si="86"/>
        <v>Proy &gt; 1 Año</v>
      </c>
      <c r="BC82" s="31" t="str">
        <f t="shared" ca="1" si="87"/>
        <v>Por Condicion</v>
      </c>
    </row>
    <row r="83" spans="2:55" x14ac:dyDescent="0.35">
      <c r="B83" s="64">
        <v>504</v>
      </c>
      <c r="C83" s="64">
        <v>12</v>
      </c>
      <c r="D83" s="98" t="s">
        <v>22</v>
      </c>
      <c r="E83" s="109"/>
      <c r="F83" s="31">
        <v>42411</v>
      </c>
      <c r="G83" s="18">
        <v>2.74</v>
      </c>
      <c r="H83" s="80">
        <v>30446</v>
      </c>
      <c r="I83" s="80">
        <v>42762</v>
      </c>
      <c r="J83" s="80">
        <v>28761</v>
      </c>
      <c r="K83" s="57"/>
      <c r="L83" s="150">
        <v>42745</v>
      </c>
      <c r="M83" s="151">
        <v>2.56</v>
      </c>
      <c r="N83" s="152">
        <v>32344</v>
      </c>
      <c r="O83" s="152">
        <v>45388</v>
      </c>
      <c r="P83" s="152">
        <v>30346</v>
      </c>
      <c r="Q83" s="57"/>
      <c r="R83" s="27">
        <f t="shared" si="74"/>
        <v>334</v>
      </c>
      <c r="S83" s="26">
        <f t="shared" si="75"/>
        <v>1898</v>
      </c>
      <c r="T83" s="28">
        <f t="shared" si="76"/>
        <v>5.682634730538922</v>
      </c>
      <c r="U83" s="59">
        <f t="shared" si="92"/>
        <v>0.18000000000000016</v>
      </c>
      <c r="V83" s="26">
        <f t="shared" si="67"/>
        <v>2626</v>
      </c>
      <c r="W83" s="26">
        <f t="shared" si="68"/>
        <v>1585</v>
      </c>
      <c r="X83" s="29">
        <f t="shared" si="77"/>
        <v>4211</v>
      </c>
      <c r="Y83" s="30">
        <f t="shared" si="78"/>
        <v>2.2186512118018968</v>
      </c>
      <c r="AA83" s="65">
        <v>2.74</v>
      </c>
      <c r="AB83" s="66">
        <v>1.29</v>
      </c>
      <c r="AC83" s="40">
        <f>AA83-AB83</f>
        <v>1.4500000000000002</v>
      </c>
      <c r="AD83" s="37"/>
      <c r="AE83" s="17">
        <f t="shared" si="79"/>
        <v>2.74</v>
      </c>
      <c r="AF83" s="17">
        <f t="shared" si="94"/>
        <v>0</v>
      </c>
      <c r="AG83" s="40">
        <f t="shared" si="80"/>
        <v>0.18000000000000016</v>
      </c>
      <c r="AI83" s="42">
        <f t="shared" si="95"/>
        <v>0</v>
      </c>
      <c r="AJ83" s="42">
        <f t="shared" si="69"/>
        <v>0.12413793103448285</v>
      </c>
      <c r="AK83" s="42">
        <f t="shared" si="70"/>
        <v>0.12413793103448285</v>
      </c>
      <c r="AM83" s="22">
        <f t="shared" si="71"/>
        <v>15289.444444444433</v>
      </c>
      <c r="AN83" s="22">
        <f t="shared" si="72"/>
        <v>2690.5555555555534</v>
      </c>
      <c r="AO83" s="21">
        <f t="shared" si="81"/>
        <v>89.685185185185119</v>
      </c>
      <c r="AP83" s="22">
        <f t="shared" si="88"/>
        <v>33921.944444444416</v>
      </c>
      <c r="AQ83" s="50"/>
      <c r="AR83" s="45">
        <f t="shared" si="89"/>
        <v>15289.444444444433</v>
      </c>
      <c r="AS83" s="22">
        <f t="shared" si="83"/>
        <v>2690.5555555555534</v>
      </c>
      <c r="AT83" s="44">
        <f t="shared" si="84"/>
        <v>89.685185185185119</v>
      </c>
      <c r="AU83" s="45">
        <f t="shared" si="90"/>
        <v>33921.944444444416</v>
      </c>
      <c r="AW83" s="22">
        <f t="shared" si="91"/>
        <v>13391.444444444433</v>
      </c>
      <c r="AX83" s="22">
        <f t="shared" si="82"/>
        <v>2356.5555555555534</v>
      </c>
      <c r="AY83" s="21">
        <f t="shared" si="73"/>
        <v>78.551851851851779</v>
      </c>
      <c r="AZ83" s="22">
        <f t="shared" si="85"/>
        <v>29710.944444444416</v>
      </c>
      <c r="BB83" s="67" t="str">
        <f t="shared" ca="1" si="86"/>
        <v>Proy &gt; 1 Año</v>
      </c>
      <c r="BC83" s="31" t="str">
        <f t="shared" ca="1" si="87"/>
        <v>Por Condicion</v>
      </c>
    </row>
    <row r="84" spans="2:55" x14ac:dyDescent="0.35">
      <c r="B84" s="64">
        <v>504</v>
      </c>
      <c r="C84" s="64">
        <v>13</v>
      </c>
      <c r="D84" s="98" t="s">
        <v>23</v>
      </c>
      <c r="E84" s="109"/>
      <c r="F84" s="31">
        <v>42411</v>
      </c>
      <c r="G84" s="18">
        <v>2.74</v>
      </c>
      <c r="H84" s="80">
        <v>30446</v>
      </c>
      <c r="I84" s="80">
        <v>42762</v>
      </c>
      <c r="J84" s="80">
        <v>28761</v>
      </c>
      <c r="K84" s="57"/>
      <c r="L84" s="150">
        <v>42745</v>
      </c>
      <c r="M84" s="151">
        <v>2.5299999999999998</v>
      </c>
      <c r="N84" s="152">
        <v>32344</v>
      </c>
      <c r="O84" s="152">
        <v>45388</v>
      </c>
      <c r="P84" s="152">
        <v>30346</v>
      </c>
      <c r="Q84" s="57"/>
      <c r="R84" s="27">
        <f t="shared" si="74"/>
        <v>334</v>
      </c>
      <c r="S84" s="26">
        <f t="shared" si="75"/>
        <v>1898</v>
      </c>
      <c r="T84" s="28">
        <f t="shared" si="76"/>
        <v>5.682634730538922</v>
      </c>
      <c r="U84" s="59">
        <f t="shared" si="92"/>
        <v>0.21000000000000041</v>
      </c>
      <c r="V84" s="26">
        <f t="shared" si="67"/>
        <v>2626</v>
      </c>
      <c r="W84" s="26">
        <f t="shared" si="68"/>
        <v>1585</v>
      </c>
      <c r="X84" s="29">
        <f t="shared" si="77"/>
        <v>4211</v>
      </c>
      <c r="Y84" s="30">
        <f t="shared" si="78"/>
        <v>2.2186512118018968</v>
      </c>
      <c r="AA84" s="65">
        <v>2.74</v>
      </c>
      <c r="AB84" s="66">
        <v>1.29</v>
      </c>
      <c r="AC84" s="40">
        <f>AA84-AB84</f>
        <v>1.4500000000000002</v>
      </c>
      <c r="AD84" s="37"/>
      <c r="AE84" s="17">
        <f t="shared" si="79"/>
        <v>2.74</v>
      </c>
      <c r="AF84" s="17">
        <f t="shared" si="94"/>
        <v>0</v>
      </c>
      <c r="AG84" s="40">
        <f t="shared" si="80"/>
        <v>0.21000000000000041</v>
      </c>
      <c r="AI84" s="42">
        <f t="shared" si="95"/>
        <v>0</v>
      </c>
      <c r="AJ84" s="42">
        <f t="shared" si="69"/>
        <v>0.14482758620689681</v>
      </c>
      <c r="AK84" s="42">
        <f t="shared" si="70"/>
        <v>0.14482758620689681</v>
      </c>
      <c r="AM84" s="22">
        <f t="shared" si="71"/>
        <v>13105.238095238072</v>
      </c>
      <c r="AN84" s="22">
        <f t="shared" si="72"/>
        <v>2306.1904761904721</v>
      </c>
      <c r="AO84" s="21">
        <f t="shared" si="81"/>
        <v>76.873015873015731</v>
      </c>
      <c r="AP84" s="22">
        <f t="shared" si="88"/>
        <v>29075.952380952327</v>
      </c>
      <c r="AQ84" s="50"/>
      <c r="AR84" s="45">
        <f t="shared" si="89"/>
        <v>13105.238095238072</v>
      </c>
      <c r="AS84" s="22">
        <f t="shared" si="83"/>
        <v>2306.1904761904721</v>
      </c>
      <c r="AT84" s="44">
        <f t="shared" si="84"/>
        <v>76.873015873015731</v>
      </c>
      <c r="AU84" s="45">
        <f t="shared" si="90"/>
        <v>29075.952380952327</v>
      </c>
      <c r="AW84" s="22">
        <f t="shared" si="91"/>
        <v>11207.238095238072</v>
      </c>
      <c r="AX84" s="22">
        <f t="shared" si="82"/>
        <v>1972.1904761904721</v>
      </c>
      <c r="AY84" s="21">
        <f t="shared" si="73"/>
        <v>65.739682539682406</v>
      </c>
      <c r="AZ84" s="22">
        <f t="shared" si="85"/>
        <v>24864.952380952327</v>
      </c>
      <c r="BB84" s="67" t="str">
        <f t="shared" ca="1" si="86"/>
        <v>Proy &gt; 1 Año</v>
      </c>
      <c r="BC84" s="31" t="str">
        <f t="shared" ca="1" si="87"/>
        <v>Por Condicion</v>
      </c>
    </row>
    <row r="85" spans="2:55" x14ac:dyDescent="0.35">
      <c r="B85" s="64">
        <v>504</v>
      </c>
      <c r="C85" s="64">
        <v>14</v>
      </c>
      <c r="D85" s="98" t="s">
        <v>24</v>
      </c>
      <c r="E85" s="109"/>
      <c r="F85" s="31">
        <v>42378</v>
      </c>
      <c r="G85" s="18">
        <v>10.49</v>
      </c>
      <c r="H85" s="80">
        <v>30446</v>
      </c>
      <c r="I85" s="80">
        <v>42762</v>
      </c>
      <c r="J85" s="80">
        <v>28761</v>
      </c>
      <c r="K85" s="57"/>
      <c r="L85" s="150">
        <v>42745</v>
      </c>
      <c r="M85" s="151">
        <v>9.8000000000000007</v>
      </c>
      <c r="N85" s="152">
        <v>32344</v>
      </c>
      <c r="O85" s="152">
        <v>45388</v>
      </c>
      <c r="P85" s="152">
        <v>30346</v>
      </c>
      <c r="Q85" s="57"/>
      <c r="R85" s="27">
        <f t="shared" si="74"/>
        <v>367</v>
      </c>
      <c r="S85" s="26">
        <f>N85-H85</f>
        <v>1898</v>
      </c>
      <c r="T85" s="28">
        <f t="shared" si="76"/>
        <v>5.1716621253405997</v>
      </c>
      <c r="U85" s="59">
        <f t="shared" si="92"/>
        <v>0.69999999999999929</v>
      </c>
      <c r="V85" s="26">
        <f>O85-I85</f>
        <v>2626</v>
      </c>
      <c r="W85" s="26">
        <f t="shared" si="68"/>
        <v>1585</v>
      </c>
      <c r="X85" s="29">
        <f t="shared" si="77"/>
        <v>4211</v>
      </c>
      <c r="Y85" s="30">
        <f t="shared" si="78"/>
        <v>2.2186512118018968</v>
      </c>
      <c r="AA85" s="65">
        <v>10.5</v>
      </c>
      <c r="AB85" s="66">
        <v>9.4499999999999993</v>
      </c>
      <c r="AC85" s="40">
        <f t="shared" si="93"/>
        <v>1.0500000000000007</v>
      </c>
      <c r="AD85" s="37"/>
      <c r="AE85" s="17">
        <f t="shared" si="79"/>
        <v>10.49</v>
      </c>
      <c r="AF85" s="17">
        <f t="shared" si="94"/>
        <v>9.9999999999997868E-3</v>
      </c>
      <c r="AG85" s="40">
        <f t="shared" si="80"/>
        <v>0.6899999999999995</v>
      </c>
      <c r="AI85" s="42">
        <f t="shared" si="95"/>
        <v>9.5238095238093148E-3</v>
      </c>
      <c r="AJ85" s="42">
        <f t="shared" si="69"/>
        <v>0.66666666666666552</v>
      </c>
      <c r="AK85" s="42">
        <f t="shared" si="70"/>
        <v>0.65714285714285625</v>
      </c>
      <c r="AM85" s="22">
        <f>S85/AK85</f>
        <v>2888.2608695652211</v>
      </c>
      <c r="AN85" s="22">
        <f t="shared" si="72"/>
        <v>558.47826086956593</v>
      </c>
      <c r="AO85" s="21">
        <f t="shared" si="81"/>
        <v>18.615942028985533</v>
      </c>
      <c r="AP85" s="22">
        <f t="shared" si="88"/>
        <v>6408.0434782608781</v>
      </c>
      <c r="AQ85" s="50"/>
      <c r="AR85" s="45">
        <f>AM85*(1-AI85)</f>
        <v>2860.7536231884101</v>
      </c>
      <c r="AS85" s="22">
        <f t="shared" si="83"/>
        <v>553.15942028985592</v>
      </c>
      <c r="AT85" s="44">
        <f t="shared" si="84"/>
        <v>18.438647342995196</v>
      </c>
      <c r="AU85" s="45">
        <f t="shared" si="90"/>
        <v>6347.014492753633</v>
      </c>
      <c r="AW85" s="22">
        <f>AR85-S85</f>
        <v>962.75362318841007</v>
      </c>
      <c r="AX85" s="22">
        <f t="shared" si="82"/>
        <v>186.15942028985589</v>
      </c>
      <c r="AY85" s="21">
        <f t="shared" si="73"/>
        <v>6.2053140096618629</v>
      </c>
      <c r="AZ85" s="22">
        <f t="shared" si="85"/>
        <v>2136.014492753633</v>
      </c>
      <c r="BB85" s="67">
        <f t="shared" ca="1" si="86"/>
        <v>42931.159420289856</v>
      </c>
      <c r="BC85" s="31">
        <f t="shared" ca="1" si="87"/>
        <v>42886.159420289856</v>
      </c>
    </row>
    <row r="86" spans="2:55" x14ac:dyDescent="0.35">
      <c r="B86" s="64">
        <v>504</v>
      </c>
      <c r="C86" s="64">
        <v>1</v>
      </c>
      <c r="D86" s="99" t="s">
        <v>25</v>
      </c>
      <c r="E86" s="110"/>
      <c r="F86" s="31">
        <v>42411</v>
      </c>
      <c r="G86" s="77">
        <v>2.29</v>
      </c>
      <c r="H86" s="80">
        <v>30446</v>
      </c>
      <c r="I86" s="80">
        <v>42762</v>
      </c>
      <c r="J86" s="80">
        <v>28761</v>
      </c>
      <c r="K86" s="57"/>
      <c r="L86" s="150">
        <v>42745</v>
      </c>
      <c r="M86" s="151">
        <v>1.9</v>
      </c>
      <c r="N86" s="152">
        <v>32344</v>
      </c>
      <c r="O86" s="152">
        <v>45388</v>
      </c>
      <c r="P86" s="152">
        <v>30346</v>
      </c>
      <c r="Q86" s="57"/>
      <c r="R86" s="27">
        <f t="shared" si="74"/>
        <v>334</v>
      </c>
      <c r="S86" s="26">
        <f t="shared" si="75"/>
        <v>1898</v>
      </c>
      <c r="T86" s="28">
        <f t="shared" si="76"/>
        <v>5.682634730538922</v>
      </c>
      <c r="U86" s="59">
        <f t="shared" si="92"/>
        <v>0.39999999999999991</v>
      </c>
      <c r="V86" s="26">
        <f t="shared" si="67"/>
        <v>2626</v>
      </c>
      <c r="W86" s="26">
        <f t="shared" si="68"/>
        <v>1585</v>
      </c>
      <c r="X86" s="29">
        <f t="shared" si="77"/>
        <v>4211</v>
      </c>
      <c r="Y86" s="30">
        <f t="shared" si="78"/>
        <v>2.2186512118018968</v>
      </c>
      <c r="AA86" s="65">
        <v>2.2999999999999998</v>
      </c>
      <c r="AB86" s="66">
        <v>1.64</v>
      </c>
      <c r="AC86" s="40">
        <f>AA86-AB86</f>
        <v>0.65999999999999992</v>
      </c>
      <c r="AD86" s="37"/>
      <c r="AE86" s="17">
        <f t="shared" si="79"/>
        <v>2.29</v>
      </c>
      <c r="AF86" s="17">
        <f t="shared" si="94"/>
        <v>9.9999999999997868E-3</v>
      </c>
      <c r="AG86" s="40">
        <f t="shared" si="80"/>
        <v>0.39000000000000012</v>
      </c>
      <c r="AI86" s="42">
        <f t="shared" si="95"/>
        <v>1.5151515151514831E-2</v>
      </c>
      <c r="AJ86" s="42">
        <f t="shared" si="69"/>
        <v>0.60606060606060597</v>
      </c>
      <c r="AK86" s="42">
        <f t="shared" si="70"/>
        <v>0.59090909090909116</v>
      </c>
      <c r="AM86" s="22">
        <f>S86/AK86</f>
        <v>3211.9999999999986</v>
      </c>
      <c r="AN86" s="22">
        <f t="shared" si="72"/>
        <v>565.23076923076906</v>
      </c>
      <c r="AO86" s="21">
        <f t="shared" si="81"/>
        <v>18.841025641025634</v>
      </c>
      <c r="AP86" s="22">
        <f t="shared" si="88"/>
        <v>7126.3076923076896</v>
      </c>
      <c r="AQ86" s="50"/>
      <c r="AR86" s="45">
        <f>AM86*(1-AI86)</f>
        <v>3163.333333333333</v>
      </c>
      <c r="AS86" s="22">
        <f t="shared" si="83"/>
        <v>556.66666666666663</v>
      </c>
      <c r="AT86" s="44">
        <f t="shared" si="84"/>
        <v>18.555555555555554</v>
      </c>
      <c r="AU86" s="45">
        <f t="shared" si="90"/>
        <v>7018.333333333333</v>
      </c>
      <c r="AW86" s="22">
        <f>AR86-S86</f>
        <v>1265.333333333333</v>
      </c>
      <c r="AX86" s="22">
        <f t="shared" si="82"/>
        <v>222.66666666666663</v>
      </c>
      <c r="AY86" s="21">
        <f t="shared" si="73"/>
        <v>7.4222222222222207</v>
      </c>
      <c r="AZ86" s="22">
        <f t="shared" si="85"/>
        <v>2807.333333333333</v>
      </c>
      <c r="BB86" s="67">
        <f t="shared" ca="1" si="86"/>
        <v>42967.666666666664</v>
      </c>
      <c r="BC86" s="31">
        <f t="shared" ca="1" si="87"/>
        <v>42922.666666666664</v>
      </c>
    </row>
    <row r="87" spans="2:55" x14ac:dyDescent="0.35">
      <c r="B87" s="64">
        <v>504</v>
      </c>
      <c r="C87" s="64">
        <v>2</v>
      </c>
      <c r="D87" s="99" t="s">
        <v>26</v>
      </c>
      <c r="E87" s="110"/>
      <c r="F87" s="31">
        <v>42411</v>
      </c>
      <c r="G87" s="77">
        <v>0.66</v>
      </c>
      <c r="H87" s="80">
        <v>30446</v>
      </c>
      <c r="I87" s="80">
        <v>42762</v>
      </c>
      <c r="J87" s="80">
        <v>28761</v>
      </c>
      <c r="K87" s="57"/>
      <c r="L87" s="150">
        <v>42745</v>
      </c>
      <c r="M87" s="151">
        <v>0.52</v>
      </c>
      <c r="N87" s="152">
        <v>32344</v>
      </c>
      <c r="O87" s="152">
        <v>45388</v>
      </c>
      <c r="P87" s="152">
        <v>30346</v>
      </c>
      <c r="Q87" s="57"/>
      <c r="R87" s="27">
        <f t="shared" si="74"/>
        <v>334</v>
      </c>
      <c r="S87" s="26">
        <f t="shared" si="75"/>
        <v>1898</v>
      </c>
      <c r="T87" s="28">
        <f t="shared" si="76"/>
        <v>5.682634730538922</v>
      </c>
      <c r="U87" s="59">
        <f t="shared" si="92"/>
        <v>0.15000000000000002</v>
      </c>
      <c r="V87" s="26">
        <f t="shared" si="67"/>
        <v>2626</v>
      </c>
      <c r="W87" s="26">
        <f t="shared" si="68"/>
        <v>1585</v>
      </c>
      <c r="X87" s="29">
        <f t="shared" si="77"/>
        <v>4211</v>
      </c>
      <c r="Y87" s="30">
        <f t="shared" si="78"/>
        <v>2.2186512118018968</v>
      </c>
      <c r="AA87" s="65">
        <v>0.67</v>
      </c>
      <c r="AB87" s="66">
        <v>0.25</v>
      </c>
      <c r="AC87" s="40">
        <f>AA87-AB87</f>
        <v>0.42000000000000004</v>
      </c>
      <c r="AD87" s="37"/>
      <c r="AE87" s="17">
        <f t="shared" si="79"/>
        <v>0.66</v>
      </c>
      <c r="AF87" s="17">
        <f t="shared" si="94"/>
        <v>1.0000000000000009E-2</v>
      </c>
      <c r="AG87" s="40">
        <f t="shared" si="80"/>
        <v>0.14000000000000001</v>
      </c>
      <c r="AI87" s="42">
        <f t="shared" si="95"/>
        <v>2.3809523809523829E-2</v>
      </c>
      <c r="AJ87" s="42">
        <f t="shared" si="69"/>
        <v>0.35714285714285715</v>
      </c>
      <c r="AK87" s="42">
        <f t="shared" si="70"/>
        <v>0.33333333333333331</v>
      </c>
      <c r="AM87" s="22">
        <f t="shared" si="71"/>
        <v>5694</v>
      </c>
      <c r="AN87" s="22">
        <f t="shared" si="72"/>
        <v>1002</v>
      </c>
      <c r="AO87" s="21">
        <f t="shared" si="81"/>
        <v>33.4</v>
      </c>
      <c r="AP87" s="22">
        <f t="shared" si="88"/>
        <v>12633</v>
      </c>
      <c r="AQ87" s="50"/>
      <c r="AR87" s="45">
        <f t="shared" si="89"/>
        <v>5558.4285714285716</v>
      </c>
      <c r="AS87" s="22">
        <f t="shared" si="83"/>
        <v>978.14285714285722</v>
      </c>
      <c r="AT87" s="44">
        <f t="shared" si="84"/>
        <v>32.604761904761908</v>
      </c>
      <c r="AU87" s="45">
        <f t="shared" si="90"/>
        <v>12332.214285714286</v>
      </c>
      <c r="AW87" s="22">
        <f t="shared" si="91"/>
        <v>3660.4285714285716</v>
      </c>
      <c r="AX87" s="22">
        <f t="shared" si="82"/>
        <v>644.14285714285722</v>
      </c>
      <c r="AY87" s="21">
        <f t="shared" si="73"/>
        <v>21.471428571428575</v>
      </c>
      <c r="AZ87" s="22">
        <f t="shared" si="85"/>
        <v>8121.2142857142862</v>
      </c>
      <c r="BB87" s="67" t="str">
        <f t="shared" ca="1" si="86"/>
        <v>Proy &gt; 1 Año</v>
      </c>
      <c r="BC87" s="31" t="str">
        <f t="shared" ca="1" si="87"/>
        <v>Por Condicion</v>
      </c>
    </row>
    <row r="88" spans="2:55" x14ac:dyDescent="0.35">
      <c r="B88" s="64">
        <v>504</v>
      </c>
      <c r="C88" s="64">
        <v>3</v>
      </c>
      <c r="D88" s="99" t="s">
        <v>27</v>
      </c>
      <c r="E88" s="110"/>
      <c r="F88" s="31">
        <v>42549</v>
      </c>
      <c r="G88" s="77">
        <v>3.6</v>
      </c>
      <c r="H88" s="80">
        <v>30446</v>
      </c>
      <c r="I88" s="80">
        <v>42762</v>
      </c>
      <c r="J88" s="80">
        <v>28761</v>
      </c>
      <c r="K88" s="57"/>
      <c r="L88" s="150">
        <v>42745</v>
      </c>
      <c r="M88" s="151">
        <v>1.64</v>
      </c>
      <c r="N88" s="152">
        <v>32344</v>
      </c>
      <c r="O88" s="152">
        <v>45388</v>
      </c>
      <c r="P88" s="152">
        <v>30346</v>
      </c>
      <c r="Q88" s="57"/>
      <c r="R88" s="27">
        <f t="shared" si="74"/>
        <v>196</v>
      </c>
      <c r="S88" s="26">
        <f t="shared" si="75"/>
        <v>1898</v>
      </c>
      <c r="T88" s="28">
        <f t="shared" si="76"/>
        <v>9.683673469387756</v>
      </c>
      <c r="U88" s="59">
        <f t="shared" si="92"/>
        <v>2.3600000000000003</v>
      </c>
      <c r="V88" s="26">
        <f t="shared" si="67"/>
        <v>2626</v>
      </c>
      <c r="W88" s="26">
        <f t="shared" si="68"/>
        <v>1585</v>
      </c>
      <c r="X88" s="29">
        <f t="shared" si="77"/>
        <v>4211</v>
      </c>
      <c r="Y88" s="30">
        <f t="shared" si="78"/>
        <v>2.2186512118018968</v>
      </c>
      <c r="AA88" s="65">
        <v>4</v>
      </c>
      <c r="AB88" s="66">
        <v>1.5</v>
      </c>
      <c r="AC88" s="40">
        <f>AA88-AB88</f>
        <v>2.5</v>
      </c>
      <c r="AD88" s="37"/>
      <c r="AE88" s="17">
        <f t="shared" si="79"/>
        <v>3.6</v>
      </c>
      <c r="AF88" s="17">
        <f t="shared" si="94"/>
        <v>0.39999999999999991</v>
      </c>
      <c r="AG88" s="40">
        <f t="shared" si="80"/>
        <v>1.9600000000000002</v>
      </c>
      <c r="AI88" s="42">
        <f t="shared" si="95"/>
        <v>0.15999999999999998</v>
      </c>
      <c r="AJ88" s="42">
        <f t="shared" si="69"/>
        <v>0.94400000000000017</v>
      </c>
      <c r="AK88" s="42">
        <f t="shared" si="70"/>
        <v>0.78400000000000003</v>
      </c>
      <c r="AM88" s="45">
        <f t="shared" si="71"/>
        <v>2420.9183673469388</v>
      </c>
      <c r="AN88" s="22">
        <f t="shared" si="72"/>
        <v>249.99999999999997</v>
      </c>
      <c r="AO88" s="21">
        <f t="shared" si="81"/>
        <v>8.3333333333333321</v>
      </c>
      <c r="AP88" s="22">
        <f t="shared" si="88"/>
        <v>5371.1734693877552</v>
      </c>
      <c r="AQ88" s="50"/>
      <c r="AR88" s="45">
        <f t="shared" si="89"/>
        <v>2033.5714285714287</v>
      </c>
      <c r="AS88" s="22">
        <f t="shared" si="83"/>
        <v>210</v>
      </c>
      <c r="AT88" s="44">
        <f t="shared" si="84"/>
        <v>7</v>
      </c>
      <c r="AU88" s="45">
        <f t="shared" si="90"/>
        <v>4511.7857142857147</v>
      </c>
      <c r="AW88" s="22">
        <f>AR88-S88</f>
        <v>135.57142857142867</v>
      </c>
      <c r="AX88" s="22">
        <f t="shared" si="82"/>
        <v>14.000000000000009</v>
      </c>
      <c r="AY88" s="21">
        <f t="shared" si="73"/>
        <v>0.46666666666666695</v>
      </c>
      <c r="AZ88" s="22">
        <f>AU88-X88</f>
        <v>300.78571428571468</v>
      </c>
      <c r="BB88" s="67">
        <f ca="1">IF((IFERROR(AX88,"No data"))="No Data","No data",(IF((L88+AX88-15)&gt;(TODAY()+365),"Proy &gt; 1 Año",(L88+AX88-15))))</f>
        <v>42744</v>
      </c>
      <c r="BC88" s="31">
        <f ca="1">IF((BB88="No data"), "NoHayMedicion", (IF((BB88="Proy &gt; 1 Año"),"NoNecesaria",(BB88-30))))</f>
        <v>42714</v>
      </c>
    </row>
    <row r="89" spans="2:55" x14ac:dyDescent="0.35">
      <c r="B89" s="64">
        <v>504</v>
      </c>
      <c r="C89" s="64">
        <v>4</v>
      </c>
      <c r="D89" s="99" t="s">
        <v>39</v>
      </c>
      <c r="E89" s="110"/>
      <c r="F89" s="31">
        <v>41943</v>
      </c>
      <c r="G89" s="77">
        <v>0.84</v>
      </c>
      <c r="H89" s="80">
        <v>30446</v>
      </c>
      <c r="I89" s="80">
        <v>42762</v>
      </c>
      <c r="J89" s="80">
        <v>28761</v>
      </c>
      <c r="K89" s="57"/>
      <c r="L89" s="150">
        <v>42745</v>
      </c>
      <c r="M89" s="151">
        <v>1</v>
      </c>
      <c r="N89" s="152">
        <v>32344</v>
      </c>
      <c r="O89" s="152">
        <v>45388</v>
      </c>
      <c r="P89" s="152">
        <v>30346</v>
      </c>
      <c r="Q89" s="57"/>
      <c r="R89" s="27">
        <f t="shared" si="74"/>
        <v>802</v>
      </c>
      <c r="S89" s="26">
        <f t="shared" si="75"/>
        <v>1898</v>
      </c>
      <c r="T89" s="28">
        <f t="shared" si="76"/>
        <v>2.3665835411471323</v>
      </c>
      <c r="U89" s="60">
        <f>M89-AA89</f>
        <v>0.21999999999999997</v>
      </c>
      <c r="V89" s="26">
        <f t="shared" si="67"/>
        <v>2626</v>
      </c>
      <c r="W89" s="26">
        <f t="shared" si="68"/>
        <v>1585</v>
      </c>
      <c r="X89" s="29">
        <f t="shared" si="77"/>
        <v>4211</v>
      </c>
      <c r="Y89" s="30">
        <f t="shared" si="78"/>
        <v>2.2186512118018968</v>
      </c>
      <c r="AA89" s="65">
        <v>0.78</v>
      </c>
      <c r="AB89" s="66">
        <v>1.42</v>
      </c>
      <c r="AC89" s="40">
        <f>AB89-AA89</f>
        <v>0.6399999999999999</v>
      </c>
      <c r="AD89" s="37"/>
      <c r="AE89" s="65">
        <f>G89</f>
        <v>0.84</v>
      </c>
      <c r="AF89" s="65">
        <f>AE89-AA89</f>
        <v>5.9999999999999942E-2</v>
      </c>
      <c r="AG89" s="40">
        <f>M89-AE89</f>
        <v>0.16000000000000003</v>
      </c>
      <c r="AH89" s="51"/>
      <c r="AI89" s="42">
        <f>AF89/AC89</f>
        <v>9.3749999999999931E-2</v>
      </c>
      <c r="AJ89" s="42">
        <f t="shared" si="69"/>
        <v>0.34375</v>
      </c>
      <c r="AK89" s="42">
        <f t="shared" si="70"/>
        <v>0.25000000000000011</v>
      </c>
      <c r="AL89" s="51"/>
      <c r="AM89" s="45">
        <f t="shared" si="71"/>
        <v>7591.9999999999964</v>
      </c>
      <c r="AN89" s="45">
        <f t="shared" si="72"/>
        <v>3207.9999999999982</v>
      </c>
      <c r="AO89" s="44">
        <f t="shared" si="81"/>
        <v>106.93333333333327</v>
      </c>
      <c r="AP89" s="45">
        <f t="shared" si="88"/>
        <v>16843.999999999993</v>
      </c>
      <c r="AQ89" s="50"/>
      <c r="AR89" s="45">
        <f t="shared" si="89"/>
        <v>6880.2499999999973</v>
      </c>
      <c r="AS89" s="45">
        <f t="shared" si="83"/>
        <v>2907.2499999999986</v>
      </c>
      <c r="AT89" s="44">
        <f t="shared" si="84"/>
        <v>96.908333333333289</v>
      </c>
      <c r="AU89" s="45">
        <f t="shared" si="90"/>
        <v>15264.874999999995</v>
      </c>
      <c r="AV89" s="51"/>
      <c r="AW89" s="45">
        <f t="shared" si="91"/>
        <v>4982.2499999999973</v>
      </c>
      <c r="AX89" s="22">
        <f t="shared" si="82"/>
        <v>2105.2499999999986</v>
      </c>
      <c r="AY89" s="44">
        <f t="shared" si="73"/>
        <v>70.174999999999955</v>
      </c>
      <c r="AZ89" s="45">
        <f t="shared" si="85"/>
        <v>11053.874999999995</v>
      </c>
      <c r="BB89" s="67" t="str">
        <f t="shared" ref="BB89:BB99" ca="1" si="96">IF((IFERROR(AX89,"No data"))="No Data","No data",(IF((L89+AX89)&gt;(TODAY()+365),"Proy &gt; 1 Año",(L89+AX89))))</f>
        <v>Proy &gt; 1 Año</v>
      </c>
      <c r="BC89" s="31" t="str">
        <f t="shared" ref="BC89:BC99" ca="1" si="97">IF((BB89="No data"), "NoHayMedicion", (IF((BB89="Proy &gt; 1 Año"),"Por Condicion",(BB89-$BC$70))))</f>
        <v>Por Condicion</v>
      </c>
    </row>
    <row r="90" spans="2:55" x14ac:dyDescent="0.35">
      <c r="B90" s="64">
        <v>504</v>
      </c>
      <c r="C90" s="64">
        <v>5</v>
      </c>
      <c r="D90" s="99" t="s">
        <v>40</v>
      </c>
      <c r="E90" s="110"/>
      <c r="F90" s="31">
        <v>41943</v>
      </c>
      <c r="G90" s="77">
        <v>0.84</v>
      </c>
      <c r="H90" s="80">
        <v>30446</v>
      </c>
      <c r="I90" s="80">
        <v>42762</v>
      </c>
      <c r="J90" s="80">
        <v>28761</v>
      </c>
      <c r="K90" s="57"/>
      <c r="L90" s="150">
        <v>42745</v>
      </c>
      <c r="M90" s="151">
        <v>0.86</v>
      </c>
      <c r="N90" s="152">
        <v>32344</v>
      </c>
      <c r="O90" s="152">
        <v>45388</v>
      </c>
      <c r="P90" s="152">
        <v>30346</v>
      </c>
      <c r="Q90" s="57"/>
      <c r="R90" s="27">
        <f t="shared" si="74"/>
        <v>802</v>
      </c>
      <c r="S90" s="26">
        <f t="shared" si="75"/>
        <v>1898</v>
      </c>
      <c r="T90" s="28">
        <f t="shared" si="76"/>
        <v>2.3665835411471323</v>
      </c>
      <c r="U90" s="60">
        <f>M90-AA90</f>
        <v>7.999999999999996E-2</v>
      </c>
      <c r="V90" s="26">
        <f t="shared" si="67"/>
        <v>2626</v>
      </c>
      <c r="W90" s="26">
        <f t="shared" si="68"/>
        <v>1585</v>
      </c>
      <c r="X90" s="29">
        <f t="shared" si="77"/>
        <v>4211</v>
      </c>
      <c r="Y90" s="30">
        <f t="shared" si="78"/>
        <v>2.2186512118018968</v>
      </c>
      <c r="AA90" s="65">
        <v>0.78</v>
      </c>
      <c r="AB90" s="66">
        <v>1.42</v>
      </c>
      <c r="AC90" s="40">
        <f>AB90-AA90</f>
        <v>0.6399999999999999</v>
      </c>
      <c r="AD90" s="37"/>
      <c r="AE90" s="17">
        <f t="shared" si="79"/>
        <v>0.84</v>
      </c>
      <c r="AF90" s="17">
        <f>AE90-AA90</f>
        <v>5.9999999999999942E-2</v>
      </c>
      <c r="AG90" s="40">
        <f>M90-AE90</f>
        <v>2.0000000000000018E-2</v>
      </c>
      <c r="AH90" s="51"/>
      <c r="AI90" s="42">
        <f>AF90/AC90</f>
        <v>9.3749999999999931E-2</v>
      </c>
      <c r="AJ90" s="42">
        <f t="shared" si="69"/>
        <v>0.12499999999999996</v>
      </c>
      <c r="AK90" s="42">
        <f t="shared" si="70"/>
        <v>3.1250000000000035E-2</v>
      </c>
      <c r="AL90" s="51"/>
      <c r="AM90" s="45">
        <f t="shared" si="71"/>
        <v>60735.999999999935</v>
      </c>
      <c r="AN90" s="45">
        <f t="shared" si="72"/>
        <v>25663.999999999971</v>
      </c>
      <c r="AO90" s="44">
        <f t="shared" si="81"/>
        <v>855.46666666666567</v>
      </c>
      <c r="AP90" s="45">
        <f t="shared" si="88"/>
        <v>134751.99999999985</v>
      </c>
      <c r="AQ90" s="50"/>
      <c r="AR90" s="45">
        <f t="shared" si="89"/>
        <v>55041.999999999949</v>
      </c>
      <c r="AS90" s="45">
        <f t="shared" si="83"/>
        <v>23257.999999999978</v>
      </c>
      <c r="AT90" s="44">
        <f t="shared" si="84"/>
        <v>775.26666666666597</v>
      </c>
      <c r="AU90" s="45">
        <f t="shared" si="90"/>
        <v>122118.99999999988</v>
      </c>
      <c r="AV90" s="51"/>
      <c r="AW90" s="45">
        <f t="shared" si="91"/>
        <v>53143.999999999949</v>
      </c>
      <c r="AX90" s="22">
        <f t="shared" si="82"/>
        <v>22455.999999999978</v>
      </c>
      <c r="AY90" s="44">
        <f t="shared" si="73"/>
        <v>748.53333333333262</v>
      </c>
      <c r="AZ90" s="45">
        <f t="shared" si="85"/>
        <v>117907.99999999988</v>
      </c>
      <c r="BB90" s="67" t="str">
        <f t="shared" ca="1" si="96"/>
        <v>Proy &gt; 1 Año</v>
      </c>
      <c r="BC90" s="31" t="str">
        <f t="shared" ca="1" si="97"/>
        <v>Por Condicion</v>
      </c>
    </row>
    <row r="91" spans="2:55" x14ac:dyDescent="0.35">
      <c r="B91" s="64">
        <v>504</v>
      </c>
      <c r="C91" s="64">
        <v>6</v>
      </c>
      <c r="D91" s="99" t="s">
        <v>28</v>
      </c>
      <c r="E91" s="110"/>
      <c r="F91" s="31">
        <v>42610</v>
      </c>
      <c r="G91" s="77">
        <v>2.72</v>
      </c>
      <c r="H91" s="80">
        <v>30446</v>
      </c>
      <c r="I91" s="80">
        <v>42762</v>
      </c>
      <c r="J91" s="80">
        <v>28761</v>
      </c>
      <c r="K91" s="57"/>
      <c r="L91" s="150">
        <v>42745</v>
      </c>
      <c r="M91" s="151">
        <v>2.4900000000000002</v>
      </c>
      <c r="N91" s="152">
        <v>32344</v>
      </c>
      <c r="O91" s="152">
        <v>45388</v>
      </c>
      <c r="P91" s="152">
        <v>30346</v>
      </c>
      <c r="Q91" s="57"/>
      <c r="R91" s="27">
        <f t="shared" si="74"/>
        <v>135</v>
      </c>
      <c r="S91" s="26">
        <f t="shared" si="75"/>
        <v>1898</v>
      </c>
      <c r="T91" s="28">
        <f t="shared" si="76"/>
        <v>14.059259259259258</v>
      </c>
      <c r="U91" s="59">
        <f t="shared" ref="U91:U99" si="98">AA91-M91</f>
        <v>0.25</v>
      </c>
      <c r="V91" s="26">
        <f t="shared" si="67"/>
        <v>2626</v>
      </c>
      <c r="W91" s="26">
        <f t="shared" si="68"/>
        <v>1585</v>
      </c>
      <c r="X91" s="29">
        <f t="shared" si="77"/>
        <v>4211</v>
      </c>
      <c r="Y91" s="30">
        <f t="shared" si="78"/>
        <v>2.2186512118018968</v>
      </c>
      <c r="AA91" s="65">
        <v>2.74</v>
      </c>
      <c r="AB91" s="66">
        <v>1.29</v>
      </c>
      <c r="AC91" s="40">
        <f t="shared" ref="AC91:AC99" si="99">AA91-AB91</f>
        <v>1.4500000000000002</v>
      </c>
      <c r="AD91" s="37"/>
      <c r="AE91" s="17">
        <f t="shared" si="79"/>
        <v>2.72</v>
      </c>
      <c r="AF91" s="17">
        <f t="shared" ref="AF91:AF99" si="100">AA91-AE91</f>
        <v>2.0000000000000018E-2</v>
      </c>
      <c r="AG91" s="40">
        <f t="shared" si="80"/>
        <v>0.22999999999999998</v>
      </c>
      <c r="AI91" s="42">
        <f t="shared" ref="AI91:AI99" si="101">AF91/AC91</f>
        <v>1.3793103448275872E-2</v>
      </c>
      <c r="AJ91" s="42">
        <f t="shared" si="69"/>
        <v>0.17241379310344826</v>
      </c>
      <c r="AK91" s="42">
        <f t="shared" si="70"/>
        <v>0.15862068965517237</v>
      </c>
      <c r="AM91" s="22">
        <f t="shared" si="71"/>
        <v>11965.652173913048</v>
      </c>
      <c r="AN91" s="22">
        <f t="shared" si="72"/>
        <v>851.08695652173947</v>
      </c>
      <c r="AO91" s="21">
        <f t="shared" si="81"/>
        <v>28.369565217391315</v>
      </c>
      <c r="AP91" s="22">
        <f t="shared" si="88"/>
        <v>26547.608695652179</v>
      </c>
      <c r="AQ91" s="50"/>
      <c r="AR91" s="22">
        <f t="shared" si="89"/>
        <v>11800.608695652178</v>
      </c>
      <c r="AS91" s="22">
        <f t="shared" si="83"/>
        <v>839.34782608695684</v>
      </c>
      <c r="AT91" s="44">
        <f t="shared" si="84"/>
        <v>27.978260869565229</v>
      </c>
      <c r="AU91" s="45">
        <f t="shared" si="90"/>
        <v>26181.4347826087</v>
      </c>
      <c r="AW91" s="22">
        <f t="shared" si="91"/>
        <v>9902.6086956521776</v>
      </c>
      <c r="AX91" s="22">
        <f t="shared" si="82"/>
        <v>704.34782608695684</v>
      </c>
      <c r="AY91" s="21">
        <f t="shared" si="73"/>
        <v>23.478260869565229</v>
      </c>
      <c r="AZ91" s="22">
        <f t="shared" si="85"/>
        <v>21970.4347826087</v>
      </c>
      <c r="BB91" s="67" t="str">
        <f t="shared" ca="1" si="96"/>
        <v>Proy &gt; 1 Año</v>
      </c>
      <c r="BC91" s="31" t="str">
        <f t="shared" ca="1" si="97"/>
        <v>Por Condicion</v>
      </c>
    </row>
    <row r="92" spans="2:55" x14ac:dyDescent="0.35">
      <c r="B92" s="64">
        <v>504</v>
      </c>
      <c r="C92" s="64">
        <v>7</v>
      </c>
      <c r="D92" s="99" t="s">
        <v>29</v>
      </c>
      <c r="E92" s="110"/>
      <c r="F92" s="31">
        <v>42610</v>
      </c>
      <c r="G92" s="77">
        <v>2.73</v>
      </c>
      <c r="H92" s="80">
        <v>30446</v>
      </c>
      <c r="I92" s="80">
        <v>42762</v>
      </c>
      <c r="J92" s="80">
        <v>28761</v>
      </c>
      <c r="K92" s="57"/>
      <c r="L92" s="150">
        <v>42745</v>
      </c>
      <c r="M92" s="151">
        <v>2.41</v>
      </c>
      <c r="N92" s="152">
        <v>32344</v>
      </c>
      <c r="O92" s="152">
        <v>45388</v>
      </c>
      <c r="P92" s="152">
        <v>30346</v>
      </c>
      <c r="Q92" s="57"/>
      <c r="R92" s="27">
        <f t="shared" si="74"/>
        <v>135</v>
      </c>
      <c r="S92" s="26">
        <f t="shared" si="75"/>
        <v>1898</v>
      </c>
      <c r="T92" s="28">
        <f t="shared" si="76"/>
        <v>14.059259259259258</v>
      </c>
      <c r="U92" s="59">
        <f t="shared" si="98"/>
        <v>0.33000000000000007</v>
      </c>
      <c r="V92" s="26">
        <f t="shared" si="67"/>
        <v>2626</v>
      </c>
      <c r="W92" s="26">
        <f t="shared" si="68"/>
        <v>1585</v>
      </c>
      <c r="X92" s="29">
        <f t="shared" si="77"/>
        <v>4211</v>
      </c>
      <c r="Y92" s="30">
        <f t="shared" si="78"/>
        <v>2.2186512118018968</v>
      </c>
      <c r="AA92" s="65">
        <v>2.74</v>
      </c>
      <c r="AB92" s="66">
        <v>1.29</v>
      </c>
      <c r="AC92" s="40">
        <f t="shared" si="99"/>
        <v>1.4500000000000002</v>
      </c>
      <c r="AD92" s="37"/>
      <c r="AE92" s="17">
        <f t="shared" si="79"/>
        <v>2.73</v>
      </c>
      <c r="AF92" s="17">
        <f t="shared" si="100"/>
        <v>1.0000000000000231E-2</v>
      </c>
      <c r="AG92" s="40">
        <f t="shared" si="80"/>
        <v>0.31999999999999984</v>
      </c>
      <c r="AI92" s="42">
        <f t="shared" si="101"/>
        <v>6.8965517241380897E-3</v>
      </c>
      <c r="AJ92" s="42">
        <f t="shared" si="69"/>
        <v>0.22758620689655173</v>
      </c>
      <c r="AK92" s="42">
        <f t="shared" si="70"/>
        <v>0.22068965517241365</v>
      </c>
      <c r="AM92" s="22">
        <f t="shared" si="71"/>
        <v>8600.3125000000055</v>
      </c>
      <c r="AN92" s="22">
        <f t="shared" si="72"/>
        <v>611.71875000000045</v>
      </c>
      <c r="AO92" s="21">
        <f t="shared" si="81"/>
        <v>20.390625000000014</v>
      </c>
      <c r="AP92" s="22">
        <f t="shared" si="88"/>
        <v>19081.093750000011</v>
      </c>
      <c r="AQ92" s="50"/>
      <c r="AR92" s="22">
        <f t="shared" si="89"/>
        <v>8541.0000000000036</v>
      </c>
      <c r="AS92" s="22">
        <f t="shared" si="83"/>
        <v>607.50000000000034</v>
      </c>
      <c r="AT92" s="44">
        <f t="shared" si="84"/>
        <v>20.250000000000011</v>
      </c>
      <c r="AU92" s="45">
        <f t="shared" si="90"/>
        <v>18949.500000000007</v>
      </c>
      <c r="AW92" s="22">
        <f t="shared" si="91"/>
        <v>6643.0000000000036</v>
      </c>
      <c r="AX92" s="22">
        <f t="shared" si="82"/>
        <v>472.50000000000028</v>
      </c>
      <c r="AY92" s="21">
        <f t="shared" si="73"/>
        <v>15.750000000000009</v>
      </c>
      <c r="AZ92" s="22">
        <f t="shared" si="85"/>
        <v>14738.500000000007</v>
      </c>
      <c r="BB92" s="67" t="str">
        <f t="shared" ca="1" si="96"/>
        <v>Proy &gt; 1 Año</v>
      </c>
      <c r="BC92" s="31" t="str">
        <f t="shared" ca="1" si="97"/>
        <v>Por Condicion</v>
      </c>
    </row>
    <row r="93" spans="2:55" x14ac:dyDescent="0.35">
      <c r="B93" s="64">
        <v>504</v>
      </c>
      <c r="C93" s="64">
        <v>8</v>
      </c>
      <c r="D93" s="99" t="s">
        <v>30</v>
      </c>
      <c r="E93" s="110"/>
      <c r="F93" s="31">
        <v>42411</v>
      </c>
      <c r="G93" s="77">
        <v>2.54</v>
      </c>
      <c r="H93" s="80">
        <v>30446</v>
      </c>
      <c r="I93" s="80">
        <v>42762</v>
      </c>
      <c r="J93" s="80">
        <v>28761</v>
      </c>
      <c r="K93" s="57"/>
      <c r="L93" s="150">
        <v>42745</v>
      </c>
      <c r="M93" s="151">
        <v>2.36</v>
      </c>
      <c r="N93" s="152">
        <v>32344</v>
      </c>
      <c r="O93" s="152">
        <v>45388</v>
      </c>
      <c r="P93" s="152">
        <v>30346</v>
      </c>
      <c r="Q93" s="57"/>
      <c r="R93" s="27">
        <f t="shared" si="74"/>
        <v>334</v>
      </c>
      <c r="S93" s="26">
        <f t="shared" si="75"/>
        <v>1898</v>
      </c>
      <c r="T93" s="28">
        <f t="shared" si="76"/>
        <v>5.682634730538922</v>
      </c>
      <c r="U93" s="59">
        <f t="shared" si="98"/>
        <v>0.18000000000000016</v>
      </c>
      <c r="V93" s="26">
        <f t="shared" si="67"/>
        <v>2626</v>
      </c>
      <c r="W93" s="26">
        <f t="shared" si="68"/>
        <v>1585</v>
      </c>
      <c r="X93" s="29">
        <f t="shared" si="77"/>
        <v>4211</v>
      </c>
      <c r="Y93" s="30">
        <f t="shared" si="78"/>
        <v>2.2186512118018968</v>
      </c>
      <c r="AA93" s="65">
        <v>2.54</v>
      </c>
      <c r="AB93" s="66">
        <v>1.34</v>
      </c>
      <c r="AC93" s="40">
        <f t="shared" si="99"/>
        <v>1.2</v>
      </c>
      <c r="AD93" s="37"/>
      <c r="AE93" s="17">
        <f t="shared" si="79"/>
        <v>2.54</v>
      </c>
      <c r="AF93" s="17">
        <f t="shared" si="100"/>
        <v>0</v>
      </c>
      <c r="AG93" s="40">
        <f t="shared" si="80"/>
        <v>0.18000000000000016</v>
      </c>
      <c r="AI93" s="42">
        <f t="shared" si="101"/>
        <v>0</v>
      </c>
      <c r="AJ93" s="42">
        <f t="shared" si="69"/>
        <v>0.15000000000000013</v>
      </c>
      <c r="AK93" s="42">
        <f t="shared" si="70"/>
        <v>0.15000000000000013</v>
      </c>
      <c r="AM93" s="22">
        <f t="shared" si="71"/>
        <v>12653.333333333321</v>
      </c>
      <c r="AN93" s="22">
        <f t="shared" si="72"/>
        <v>2226.6666666666647</v>
      </c>
      <c r="AO93" s="21">
        <f t="shared" si="81"/>
        <v>74.222222222222157</v>
      </c>
      <c r="AP93" s="22">
        <f t="shared" si="88"/>
        <v>28073.333333333307</v>
      </c>
      <c r="AQ93" s="50"/>
      <c r="AR93" s="22">
        <f t="shared" si="89"/>
        <v>12653.333333333321</v>
      </c>
      <c r="AS93" s="22">
        <f t="shared" si="83"/>
        <v>2226.6666666666647</v>
      </c>
      <c r="AT93" s="44">
        <f t="shared" si="84"/>
        <v>74.222222222222157</v>
      </c>
      <c r="AU93" s="45">
        <f t="shared" si="90"/>
        <v>28073.333333333307</v>
      </c>
      <c r="AW93" s="22">
        <f t="shared" si="91"/>
        <v>10755.333333333321</v>
      </c>
      <c r="AX93" s="22">
        <f t="shared" si="82"/>
        <v>1892.6666666666647</v>
      </c>
      <c r="AY93" s="21">
        <f t="shared" si="73"/>
        <v>63.088888888888825</v>
      </c>
      <c r="AZ93" s="22">
        <f t="shared" si="85"/>
        <v>23862.333333333307</v>
      </c>
      <c r="BB93" s="67" t="str">
        <f t="shared" ca="1" si="96"/>
        <v>Proy &gt; 1 Año</v>
      </c>
      <c r="BC93" s="31" t="str">
        <f t="shared" ca="1" si="97"/>
        <v>Por Condicion</v>
      </c>
    </row>
    <row r="94" spans="2:55" x14ac:dyDescent="0.35">
      <c r="B94" s="64">
        <v>504</v>
      </c>
      <c r="C94" s="64">
        <v>9</v>
      </c>
      <c r="D94" s="99" t="s">
        <v>31</v>
      </c>
      <c r="E94" s="110"/>
      <c r="F94" s="31">
        <v>42411</v>
      </c>
      <c r="G94" s="77">
        <v>2.54</v>
      </c>
      <c r="H94" s="80">
        <v>30446</v>
      </c>
      <c r="I94" s="80">
        <v>42762</v>
      </c>
      <c r="J94" s="80">
        <v>28761</v>
      </c>
      <c r="K94" s="57"/>
      <c r="L94" s="150">
        <v>42745</v>
      </c>
      <c r="M94" s="151">
        <v>2.35</v>
      </c>
      <c r="N94" s="152">
        <v>32344</v>
      </c>
      <c r="O94" s="152">
        <v>45388</v>
      </c>
      <c r="P94" s="152">
        <v>30346</v>
      </c>
      <c r="Q94" s="57"/>
      <c r="R94" s="27">
        <f t="shared" si="74"/>
        <v>334</v>
      </c>
      <c r="S94" s="26">
        <f t="shared" si="75"/>
        <v>1898</v>
      </c>
      <c r="T94" s="28">
        <f t="shared" si="76"/>
        <v>5.682634730538922</v>
      </c>
      <c r="U94" s="59">
        <f t="shared" si="98"/>
        <v>0.18999999999999995</v>
      </c>
      <c r="V94" s="26">
        <f t="shared" si="67"/>
        <v>2626</v>
      </c>
      <c r="W94" s="26">
        <f t="shared" si="68"/>
        <v>1585</v>
      </c>
      <c r="X94" s="29">
        <f t="shared" si="77"/>
        <v>4211</v>
      </c>
      <c r="Y94" s="30">
        <f t="shared" si="78"/>
        <v>2.2186512118018968</v>
      </c>
      <c r="AA94" s="65">
        <v>2.54</v>
      </c>
      <c r="AB94" s="66">
        <v>1.34</v>
      </c>
      <c r="AC94" s="40">
        <f t="shared" si="99"/>
        <v>1.2</v>
      </c>
      <c r="AD94" s="37"/>
      <c r="AE94" s="17">
        <f t="shared" si="79"/>
        <v>2.54</v>
      </c>
      <c r="AF94" s="17">
        <f t="shared" si="100"/>
        <v>0</v>
      </c>
      <c r="AG94" s="40">
        <f t="shared" si="80"/>
        <v>0.18999999999999995</v>
      </c>
      <c r="AI94" s="42">
        <f t="shared" si="101"/>
        <v>0</v>
      </c>
      <c r="AJ94" s="42">
        <f t="shared" si="69"/>
        <v>0.1583333333333333</v>
      </c>
      <c r="AK94" s="42">
        <f t="shared" si="70"/>
        <v>0.1583333333333333</v>
      </c>
      <c r="AM94" s="22">
        <f t="shared" si="71"/>
        <v>11987.368421052633</v>
      </c>
      <c r="AN94" s="22">
        <f t="shared" si="72"/>
        <v>2109.4736842105267</v>
      </c>
      <c r="AO94" s="21">
        <f t="shared" si="81"/>
        <v>70.31578947368422</v>
      </c>
      <c r="AP94" s="22">
        <f t="shared" si="88"/>
        <v>26595.789473684217</v>
      </c>
      <c r="AQ94" s="50"/>
      <c r="AR94" s="22">
        <f t="shared" si="89"/>
        <v>11987.368421052633</v>
      </c>
      <c r="AS94" s="22">
        <f t="shared" si="83"/>
        <v>2109.4736842105267</v>
      </c>
      <c r="AT94" s="44">
        <f t="shared" si="84"/>
        <v>70.31578947368422</v>
      </c>
      <c r="AU94" s="45">
        <f t="shared" si="90"/>
        <v>26595.789473684217</v>
      </c>
      <c r="AW94" s="22">
        <f t="shared" si="91"/>
        <v>10089.368421052633</v>
      </c>
      <c r="AX94" s="22">
        <f t="shared" si="82"/>
        <v>1775.4736842105267</v>
      </c>
      <c r="AY94" s="21">
        <f t="shared" si="73"/>
        <v>59.182456140350887</v>
      </c>
      <c r="AZ94" s="22">
        <f t="shared" si="85"/>
        <v>22384.789473684217</v>
      </c>
      <c r="BB94" s="67" t="str">
        <f t="shared" ca="1" si="96"/>
        <v>Proy &gt; 1 Año</v>
      </c>
      <c r="BC94" s="31" t="str">
        <f t="shared" ca="1" si="97"/>
        <v>Por Condicion</v>
      </c>
    </row>
    <row r="95" spans="2:55" x14ac:dyDescent="0.35">
      <c r="B95" s="64">
        <v>504</v>
      </c>
      <c r="C95" s="64">
        <v>10</v>
      </c>
      <c r="D95" s="99" t="s">
        <v>32</v>
      </c>
      <c r="E95" s="110"/>
      <c r="F95" s="31">
        <v>42411</v>
      </c>
      <c r="G95" s="77">
        <v>2.54</v>
      </c>
      <c r="H95" s="80">
        <v>30446</v>
      </c>
      <c r="I95" s="80">
        <v>42762</v>
      </c>
      <c r="J95" s="80">
        <v>28761</v>
      </c>
      <c r="K95" s="57"/>
      <c r="L95" s="150">
        <v>42745</v>
      </c>
      <c r="M95" s="151">
        <v>2.36</v>
      </c>
      <c r="N95" s="152">
        <v>32344</v>
      </c>
      <c r="O95" s="152">
        <v>45388</v>
      </c>
      <c r="P95" s="152">
        <v>30346</v>
      </c>
      <c r="Q95" s="57"/>
      <c r="R95" s="27">
        <f t="shared" si="74"/>
        <v>334</v>
      </c>
      <c r="S95" s="26">
        <f t="shared" si="75"/>
        <v>1898</v>
      </c>
      <c r="T95" s="28">
        <f t="shared" si="76"/>
        <v>5.682634730538922</v>
      </c>
      <c r="U95" s="59">
        <f t="shared" si="98"/>
        <v>0.18000000000000016</v>
      </c>
      <c r="V95" s="26">
        <f t="shared" si="67"/>
        <v>2626</v>
      </c>
      <c r="W95" s="26">
        <f t="shared" si="68"/>
        <v>1585</v>
      </c>
      <c r="X95" s="29">
        <f t="shared" si="77"/>
        <v>4211</v>
      </c>
      <c r="Y95" s="30">
        <f t="shared" si="78"/>
        <v>2.2186512118018968</v>
      </c>
      <c r="AA95" s="65">
        <v>2.54</v>
      </c>
      <c r="AB95" s="66">
        <v>1.34</v>
      </c>
      <c r="AC95" s="40">
        <f t="shared" si="99"/>
        <v>1.2</v>
      </c>
      <c r="AD95" s="37"/>
      <c r="AE95" s="17">
        <f t="shared" si="79"/>
        <v>2.54</v>
      </c>
      <c r="AF95" s="17">
        <f t="shared" si="100"/>
        <v>0</v>
      </c>
      <c r="AG95" s="40">
        <f t="shared" si="80"/>
        <v>0.18000000000000016</v>
      </c>
      <c r="AI95" s="42">
        <f t="shared" si="101"/>
        <v>0</v>
      </c>
      <c r="AJ95" s="42">
        <f t="shared" si="69"/>
        <v>0.15000000000000013</v>
      </c>
      <c r="AK95" s="42">
        <f t="shared" si="70"/>
        <v>0.15000000000000013</v>
      </c>
      <c r="AM95" s="22">
        <f t="shared" si="71"/>
        <v>12653.333333333321</v>
      </c>
      <c r="AN95" s="22">
        <f t="shared" si="72"/>
        <v>2226.6666666666647</v>
      </c>
      <c r="AO95" s="21">
        <f t="shared" si="81"/>
        <v>74.222222222222157</v>
      </c>
      <c r="AP95" s="22">
        <f t="shared" si="88"/>
        <v>28073.333333333307</v>
      </c>
      <c r="AQ95" s="50"/>
      <c r="AR95" s="22">
        <f t="shared" si="89"/>
        <v>12653.333333333321</v>
      </c>
      <c r="AS95" s="22">
        <f t="shared" si="83"/>
        <v>2226.6666666666647</v>
      </c>
      <c r="AT95" s="44">
        <f t="shared" si="84"/>
        <v>74.222222222222157</v>
      </c>
      <c r="AU95" s="45">
        <f t="shared" si="90"/>
        <v>28073.333333333307</v>
      </c>
      <c r="AW95" s="22">
        <f t="shared" si="91"/>
        <v>10755.333333333321</v>
      </c>
      <c r="AX95" s="22">
        <f t="shared" si="82"/>
        <v>1892.6666666666647</v>
      </c>
      <c r="AY95" s="21">
        <f t="shared" si="73"/>
        <v>63.088888888888825</v>
      </c>
      <c r="AZ95" s="22">
        <f t="shared" si="85"/>
        <v>23862.333333333307</v>
      </c>
      <c r="BB95" s="67" t="str">
        <f t="shared" ca="1" si="96"/>
        <v>Proy &gt; 1 Año</v>
      </c>
      <c r="BC95" s="31" t="str">
        <f t="shared" ca="1" si="97"/>
        <v>Por Condicion</v>
      </c>
    </row>
    <row r="96" spans="2:55" x14ac:dyDescent="0.35">
      <c r="B96" s="64">
        <v>504</v>
      </c>
      <c r="C96" s="64">
        <v>11</v>
      </c>
      <c r="D96" s="99" t="s">
        <v>33</v>
      </c>
      <c r="E96" s="110"/>
      <c r="F96" s="31">
        <v>42411</v>
      </c>
      <c r="G96" s="77">
        <v>2.54</v>
      </c>
      <c r="H96" s="80">
        <v>30446</v>
      </c>
      <c r="I96" s="80">
        <v>42762</v>
      </c>
      <c r="J96" s="80">
        <v>28761</v>
      </c>
      <c r="K96" s="57"/>
      <c r="L96" s="150">
        <v>42745</v>
      </c>
      <c r="M96" s="151">
        <v>2.37</v>
      </c>
      <c r="N96" s="152">
        <v>32344</v>
      </c>
      <c r="O96" s="152">
        <v>45388</v>
      </c>
      <c r="P96" s="152">
        <v>30346</v>
      </c>
      <c r="Q96" s="57"/>
      <c r="R96" s="27">
        <f t="shared" si="74"/>
        <v>334</v>
      </c>
      <c r="S96" s="26">
        <f t="shared" si="75"/>
        <v>1898</v>
      </c>
      <c r="T96" s="28">
        <f t="shared" si="76"/>
        <v>5.682634730538922</v>
      </c>
      <c r="U96" s="59">
        <f t="shared" si="98"/>
        <v>0.16999999999999993</v>
      </c>
      <c r="V96" s="26">
        <f t="shared" si="67"/>
        <v>2626</v>
      </c>
      <c r="W96" s="26">
        <f t="shared" si="68"/>
        <v>1585</v>
      </c>
      <c r="X96" s="29">
        <f t="shared" si="77"/>
        <v>4211</v>
      </c>
      <c r="Y96" s="30">
        <f t="shared" si="78"/>
        <v>2.2186512118018968</v>
      </c>
      <c r="AA96" s="65">
        <v>2.54</v>
      </c>
      <c r="AB96" s="66">
        <v>1.34</v>
      </c>
      <c r="AC96" s="40">
        <f t="shared" si="99"/>
        <v>1.2</v>
      </c>
      <c r="AD96" s="37"/>
      <c r="AE96" s="17">
        <f t="shared" si="79"/>
        <v>2.54</v>
      </c>
      <c r="AF96" s="17">
        <f t="shared" si="100"/>
        <v>0</v>
      </c>
      <c r="AG96" s="40">
        <f t="shared" si="80"/>
        <v>0.16999999999999993</v>
      </c>
      <c r="AI96" s="42">
        <f t="shared" si="101"/>
        <v>0</v>
      </c>
      <c r="AJ96" s="42">
        <f t="shared" si="69"/>
        <v>0.14166666666666661</v>
      </c>
      <c r="AK96" s="42">
        <f t="shared" si="70"/>
        <v>0.14166666666666661</v>
      </c>
      <c r="AM96" s="22">
        <f t="shared" si="71"/>
        <v>13397.647058823535</v>
      </c>
      <c r="AN96" s="22">
        <f t="shared" si="72"/>
        <v>2357.6470588235306</v>
      </c>
      <c r="AO96" s="21">
        <f t="shared" si="81"/>
        <v>78.588235294117695</v>
      </c>
      <c r="AP96" s="22">
        <f t="shared" si="88"/>
        <v>29724.705882352955</v>
      </c>
      <c r="AQ96" s="50"/>
      <c r="AR96" s="22">
        <f t="shared" si="89"/>
        <v>13397.647058823535</v>
      </c>
      <c r="AS96" s="22">
        <f t="shared" si="83"/>
        <v>2357.6470588235306</v>
      </c>
      <c r="AT96" s="44">
        <f>AS96/30</f>
        <v>78.588235294117695</v>
      </c>
      <c r="AU96" s="45">
        <f t="shared" si="90"/>
        <v>29724.705882352955</v>
      </c>
      <c r="AW96" s="22">
        <f t="shared" si="91"/>
        <v>11499.647058823535</v>
      </c>
      <c r="AX96" s="22">
        <f t="shared" si="82"/>
        <v>2023.6470588235304</v>
      </c>
      <c r="AY96" s="21">
        <f t="shared" si="73"/>
        <v>67.454901960784341</v>
      </c>
      <c r="AZ96" s="22">
        <f t="shared" si="85"/>
        <v>25513.705882352955</v>
      </c>
      <c r="BB96" s="67" t="str">
        <f t="shared" ca="1" si="96"/>
        <v>Proy &gt; 1 Año</v>
      </c>
      <c r="BC96" s="31" t="str">
        <f t="shared" ca="1" si="97"/>
        <v>Por Condicion</v>
      </c>
    </row>
    <row r="97" spans="2:55" x14ac:dyDescent="0.35">
      <c r="B97" s="64">
        <v>504</v>
      </c>
      <c r="C97" s="64">
        <v>12</v>
      </c>
      <c r="D97" s="99" t="s">
        <v>34</v>
      </c>
      <c r="E97" s="110"/>
      <c r="F97" s="31">
        <v>42411</v>
      </c>
      <c r="G97" s="77">
        <v>2.72</v>
      </c>
      <c r="H97" s="80">
        <v>30446</v>
      </c>
      <c r="I97" s="80">
        <v>42762</v>
      </c>
      <c r="J97" s="80">
        <v>28761</v>
      </c>
      <c r="K97" s="57"/>
      <c r="L97" s="150">
        <v>42745</v>
      </c>
      <c r="M97" s="151">
        <v>2.56</v>
      </c>
      <c r="N97" s="152">
        <v>32344</v>
      </c>
      <c r="O97" s="152">
        <v>45388</v>
      </c>
      <c r="P97" s="152">
        <v>30346</v>
      </c>
      <c r="Q97" s="57"/>
      <c r="R97" s="27">
        <f t="shared" si="74"/>
        <v>334</v>
      </c>
      <c r="S97" s="26">
        <f t="shared" si="75"/>
        <v>1898</v>
      </c>
      <c r="T97" s="28">
        <f t="shared" si="76"/>
        <v>5.682634730538922</v>
      </c>
      <c r="U97" s="59">
        <f t="shared" si="98"/>
        <v>0.18000000000000016</v>
      </c>
      <c r="V97" s="26">
        <f t="shared" si="67"/>
        <v>2626</v>
      </c>
      <c r="W97" s="26">
        <f t="shared" si="68"/>
        <v>1585</v>
      </c>
      <c r="X97" s="29">
        <f t="shared" si="77"/>
        <v>4211</v>
      </c>
      <c r="Y97" s="30">
        <f t="shared" si="78"/>
        <v>2.2186512118018968</v>
      </c>
      <c r="AA97" s="65">
        <v>2.74</v>
      </c>
      <c r="AB97" s="66">
        <v>1.29</v>
      </c>
      <c r="AC97" s="40">
        <f t="shared" si="99"/>
        <v>1.4500000000000002</v>
      </c>
      <c r="AD97" s="37"/>
      <c r="AE97" s="17">
        <f t="shared" si="79"/>
        <v>2.72</v>
      </c>
      <c r="AF97" s="17">
        <f t="shared" si="100"/>
        <v>2.0000000000000018E-2</v>
      </c>
      <c r="AG97" s="40">
        <f t="shared" si="80"/>
        <v>0.16000000000000014</v>
      </c>
      <c r="AI97" s="42">
        <f t="shared" si="101"/>
        <v>1.3793103448275872E-2</v>
      </c>
      <c r="AJ97" s="42">
        <f t="shared" si="69"/>
        <v>0.12413793103448285</v>
      </c>
      <c r="AK97" s="42">
        <f t="shared" si="70"/>
        <v>0.11034482758620698</v>
      </c>
      <c r="AM97" s="22">
        <f t="shared" si="71"/>
        <v>17200.624999999985</v>
      </c>
      <c r="AN97" s="22">
        <f t="shared" si="72"/>
        <v>3026.8749999999977</v>
      </c>
      <c r="AO97" s="21">
        <f t="shared" si="81"/>
        <v>100.89583333333326</v>
      </c>
      <c r="AP97" s="22">
        <f t="shared" si="88"/>
        <v>38162.187499999971</v>
      </c>
      <c r="AQ97" s="50"/>
      <c r="AR97" s="22">
        <f t="shared" si="89"/>
        <v>16963.374999999985</v>
      </c>
      <c r="AS97" s="22">
        <f t="shared" si="83"/>
        <v>2985.1249999999977</v>
      </c>
      <c r="AT97" s="44">
        <f>AS97/30</f>
        <v>99.504166666666592</v>
      </c>
      <c r="AU97" s="45">
        <f t="shared" si="90"/>
        <v>37635.812499999971</v>
      </c>
      <c r="AW97" s="22">
        <f t="shared" si="91"/>
        <v>15065.374999999985</v>
      </c>
      <c r="AX97" s="22">
        <f t="shared" si="82"/>
        <v>2651.1249999999977</v>
      </c>
      <c r="AY97" s="21">
        <f t="shared" si="73"/>
        <v>88.370833333333252</v>
      </c>
      <c r="AZ97" s="22">
        <f t="shared" si="85"/>
        <v>33424.812499999971</v>
      </c>
      <c r="BB97" s="67" t="str">
        <f t="shared" ca="1" si="96"/>
        <v>Proy &gt; 1 Año</v>
      </c>
      <c r="BC97" s="31" t="str">
        <f t="shared" ca="1" si="97"/>
        <v>Por Condicion</v>
      </c>
    </row>
    <row r="98" spans="2:55" x14ac:dyDescent="0.35">
      <c r="B98" s="64">
        <v>504</v>
      </c>
      <c r="C98" s="64">
        <v>13</v>
      </c>
      <c r="D98" s="99" t="s">
        <v>35</v>
      </c>
      <c r="E98" s="110"/>
      <c r="F98" s="31">
        <v>42411</v>
      </c>
      <c r="G98" s="77">
        <v>2.74</v>
      </c>
      <c r="H98" s="80">
        <v>30446</v>
      </c>
      <c r="I98" s="80">
        <v>42762</v>
      </c>
      <c r="J98" s="80">
        <v>28761</v>
      </c>
      <c r="K98" s="57"/>
      <c r="L98" s="150">
        <v>42745</v>
      </c>
      <c r="M98" s="151">
        <v>2.5299999999999998</v>
      </c>
      <c r="N98" s="152">
        <v>32344</v>
      </c>
      <c r="O98" s="152">
        <v>45388</v>
      </c>
      <c r="P98" s="152">
        <v>30346</v>
      </c>
      <c r="Q98" s="57"/>
      <c r="R98" s="27">
        <f t="shared" si="74"/>
        <v>334</v>
      </c>
      <c r="S98" s="26">
        <f t="shared" si="75"/>
        <v>1898</v>
      </c>
      <c r="T98" s="28">
        <f t="shared" si="76"/>
        <v>5.682634730538922</v>
      </c>
      <c r="U98" s="59">
        <f t="shared" si="98"/>
        <v>0.21000000000000041</v>
      </c>
      <c r="V98" s="26">
        <f t="shared" si="67"/>
        <v>2626</v>
      </c>
      <c r="W98" s="26">
        <f t="shared" si="68"/>
        <v>1585</v>
      </c>
      <c r="X98" s="29">
        <f t="shared" si="77"/>
        <v>4211</v>
      </c>
      <c r="Y98" s="30">
        <f t="shared" si="78"/>
        <v>2.2186512118018968</v>
      </c>
      <c r="AA98" s="65">
        <v>2.74</v>
      </c>
      <c r="AB98" s="66">
        <v>1.29</v>
      </c>
      <c r="AC98" s="40">
        <f t="shared" si="99"/>
        <v>1.4500000000000002</v>
      </c>
      <c r="AD98" s="37"/>
      <c r="AE98" s="17">
        <f t="shared" si="79"/>
        <v>2.74</v>
      </c>
      <c r="AF98" s="17">
        <f t="shared" si="100"/>
        <v>0</v>
      </c>
      <c r="AG98" s="40">
        <f t="shared" si="80"/>
        <v>0.21000000000000041</v>
      </c>
      <c r="AI98" s="42">
        <f t="shared" si="101"/>
        <v>0</v>
      </c>
      <c r="AJ98" s="42">
        <f t="shared" si="69"/>
        <v>0.14482758620689681</v>
      </c>
      <c r="AK98" s="42">
        <f t="shared" si="70"/>
        <v>0.14482758620689681</v>
      </c>
      <c r="AM98" s="22">
        <f t="shared" si="71"/>
        <v>13105.238095238072</v>
      </c>
      <c r="AN98" s="22">
        <f t="shared" si="72"/>
        <v>2306.1904761904721</v>
      </c>
      <c r="AO98" s="21">
        <f t="shared" si="81"/>
        <v>76.873015873015731</v>
      </c>
      <c r="AP98" s="22">
        <f t="shared" si="88"/>
        <v>29075.952380952327</v>
      </c>
      <c r="AQ98" s="50"/>
      <c r="AR98" s="22">
        <f t="shared" si="89"/>
        <v>13105.238095238072</v>
      </c>
      <c r="AS98" s="22">
        <f t="shared" si="83"/>
        <v>2306.1904761904721</v>
      </c>
      <c r="AT98" s="44">
        <f>AS98/30</f>
        <v>76.873015873015731</v>
      </c>
      <c r="AU98" s="45">
        <f t="shared" si="90"/>
        <v>29075.952380952327</v>
      </c>
      <c r="AW98" s="22">
        <f t="shared" si="91"/>
        <v>11207.238095238072</v>
      </c>
      <c r="AX98" s="22">
        <f t="shared" si="82"/>
        <v>1972.1904761904721</v>
      </c>
      <c r="AY98" s="21">
        <f t="shared" si="73"/>
        <v>65.739682539682406</v>
      </c>
      <c r="AZ98" s="22">
        <f t="shared" si="85"/>
        <v>24864.952380952327</v>
      </c>
      <c r="BB98" s="67" t="str">
        <f t="shared" ca="1" si="96"/>
        <v>Proy &gt; 1 Año</v>
      </c>
      <c r="BC98" s="31" t="str">
        <f t="shared" ca="1" si="97"/>
        <v>Por Condicion</v>
      </c>
    </row>
    <row r="99" spans="2:55" x14ac:dyDescent="0.35">
      <c r="B99" s="64">
        <v>504</v>
      </c>
      <c r="C99" s="64">
        <v>14</v>
      </c>
      <c r="D99" s="99" t="s">
        <v>36</v>
      </c>
      <c r="E99" s="110"/>
      <c r="F99" s="31">
        <v>42378</v>
      </c>
      <c r="G99" s="77">
        <v>10.49</v>
      </c>
      <c r="H99" s="80">
        <v>30446</v>
      </c>
      <c r="I99" s="80">
        <v>42762</v>
      </c>
      <c r="J99" s="80">
        <v>28761</v>
      </c>
      <c r="K99" s="57"/>
      <c r="L99" s="150">
        <v>42745</v>
      </c>
      <c r="M99" s="151">
        <v>9.94</v>
      </c>
      <c r="N99" s="152">
        <v>32344</v>
      </c>
      <c r="O99" s="152">
        <v>45388</v>
      </c>
      <c r="P99" s="152">
        <v>30346</v>
      </c>
      <c r="Q99" s="57"/>
      <c r="R99" s="27">
        <f t="shared" si="74"/>
        <v>367</v>
      </c>
      <c r="S99" s="26">
        <f t="shared" si="75"/>
        <v>1898</v>
      </c>
      <c r="T99" s="28">
        <f t="shared" si="76"/>
        <v>5.1716621253405997</v>
      </c>
      <c r="U99" s="59">
        <f t="shared" si="98"/>
        <v>0.5600000000000005</v>
      </c>
      <c r="V99" s="26">
        <f t="shared" si="67"/>
        <v>2626</v>
      </c>
      <c r="W99" s="26">
        <f t="shared" si="68"/>
        <v>1585</v>
      </c>
      <c r="X99" s="29">
        <f t="shared" si="77"/>
        <v>4211</v>
      </c>
      <c r="Y99" s="30">
        <f t="shared" si="78"/>
        <v>2.2186512118018968</v>
      </c>
      <c r="AA99" s="65">
        <v>10.5</v>
      </c>
      <c r="AB99" s="66">
        <v>9.4499999999999993</v>
      </c>
      <c r="AC99" s="40">
        <f t="shared" si="99"/>
        <v>1.0500000000000007</v>
      </c>
      <c r="AD99" s="37"/>
      <c r="AE99" s="17">
        <f t="shared" si="79"/>
        <v>10.49</v>
      </c>
      <c r="AF99" s="17">
        <f t="shared" si="100"/>
        <v>9.9999999999997868E-3</v>
      </c>
      <c r="AG99" s="40">
        <f t="shared" si="80"/>
        <v>0.55000000000000071</v>
      </c>
      <c r="AI99" s="42">
        <f t="shared" si="101"/>
        <v>9.5238095238093148E-3</v>
      </c>
      <c r="AJ99" s="42">
        <f t="shared" si="69"/>
        <v>0.53333333333333344</v>
      </c>
      <c r="AK99" s="42">
        <f t="shared" si="70"/>
        <v>0.52380952380952417</v>
      </c>
      <c r="AM99" s="22">
        <f t="shared" si="71"/>
        <v>3623.4545454545428</v>
      </c>
      <c r="AN99" s="22">
        <f t="shared" si="72"/>
        <v>700.63636363636306</v>
      </c>
      <c r="AO99" s="21">
        <f t="shared" si="81"/>
        <v>23.354545454545434</v>
      </c>
      <c r="AP99" s="22">
        <f t="shared" si="88"/>
        <v>8039.1818181818126</v>
      </c>
      <c r="AQ99" s="50"/>
      <c r="AR99" s="22">
        <f t="shared" si="89"/>
        <v>3588.9454545454528</v>
      </c>
      <c r="AS99" s="22">
        <f t="shared" si="83"/>
        <v>693.96363636363594</v>
      </c>
      <c r="AT99" s="44">
        <f>AS99/30</f>
        <v>23.132121212121199</v>
      </c>
      <c r="AU99" s="45">
        <f t="shared" si="90"/>
        <v>7962.6181818181785</v>
      </c>
      <c r="AW99" s="22">
        <f t="shared" si="91"/>
        <v>1690.9454545454528</v>
      </c>
      <c r="AX99" s="22">
        <f t="shared" si="82"/>
        <v>326.963636363636</v>
      </c>
      <c r="AY99" s="21">
        <f t="shared" si="73"/>
        <v>10.898787878787866</v>
      </c>
      <c r="AZ99" s="22">
        <f t="shared" si="85"/>
        <v>3751.6181818181785</v>
      </c>
      <c r="BB99" s="67">
        <f t="shared" ca="1" si="96"/>
        <v>43071.963636363638</v>
      </c>
      <c r="BC99" s="31">
        <f t="shared" ca="1" si="97"/>
        <v>43026.963636363638</v>
      </c>
    </row>
    <row r="104" spans="2:55" ht="49.5" customHeight="1" x14ac:dyDescent="0.65">
      <c r="B104" s="63" t="s">
        <v>63</v>
      </c>
      <c r="C104" s="5"/>
      <c r="D104" s="5"/>
      <c r="E104" s="185" t="s">
        <v>6</v>
      </c>
      <c r="F104" s="185"/>
      <c r="G104" s="185"/>
      <c r="H104" s="185"/>
      <c r="I104" s="185"/>
      <c r="J104" s="186"/>
      <c r="K104" s="56"/>
      <c r="L104" s="173" t="s">
        <v>10</v>
      </c>
      <c r="M104" s="174"/>
      <c r="N104" s="174"/>
      <c r="O104" s="174"/>
      <c r="P104" s="175"/>
      <c r="Q104" s="56"/>
      <c r="R104" s="176" t="s">
        <v>44</v>
      </c>
      <c r="S104" s="177"/>
      <c r="T104" s="177"/>
      <c r="U104" s="177"/>
      <c r="V104" s="177"/>
      <c r="W104" s="177"/>
      <c r="X104" s="177"/>
      <c r="Y104" s="178"/>
      <c r="Z104" s="3"/>
      <c r="AA104" s="179" t="s">
        <v>48</v>
      </c>
      <c r="AB104" s="180"/>
      <c r="AC104" s="181"/>
      <c r="AD104" s="38"/>
      <c r="AE104" s="38"/>
      <c r="AF104" s="38"/>
      <c r="AG104" s="38"/>
      <c r="AH104" s="3"/>
      <c r="AI104" s="3"/>
      <c r="AJ104" s="16"/>
      <c r="AK104" s="16"/>
      <c r="AL104" s="3"/>
      <c r="AM104" s="182" t="s">
        <v>55</v>
      </c>
      <c r="AN104" s="183"/>
      <c r="AO104" s="183"/>
      <c r="AP104" s="184"/>
      <c r="AQ104" s="49"/>
      <c r="AR104" s="182" t="s">
        <v>64</v>
      </c>
      <c r="AS104" s="183"/>
      <c r="AT104" s="183"/>
      <c r="AU104" s="184"/>
      <c r="AV104" s="3"/>
      <c r="AW104" s="190" t="s">
        <v>65</v>
      </c>
      <c r="AX104" s="191"/>
      <c r="AY104" s="191"/>
      <c r="AZ104" s="192"/>
      <c r="BA104" s="3"/>
      <c r="BB104" s="3"/>
      <c r="BC104" s="73">
        <f>BC2</f>
        <v>45</v>
      </c>
    </row>
    <row r="105" spans="2:55" s="147" customFormat="1" ht="108.5" x14ac:dyDescent="0.35">
      <c r="B105" s="145" t="s">
        <v>3</v>
      </c>
      <c r="C105" s="145" t="s">
        <v>59</v>
      </c>
      <c r="D105" s="137" t="s">
        <v>4</v>
      </c>
      <c r="E105" s="142" t="s">
        <v>105</v>
      </c>
      <c r="F105" s="142" t="s">
        <v>5</v>
      </c>
      <c r="G105" s="58" t="s">
        <v>49</v>
      </c>
      <c r="H105" s="58" t="s">
        <v>0</v>
      </c>
      <c r="I105" s="58" t="s">
        <v>1</v>
      </c>
      <c r="J105" s="58" t="s">
        <v>2</v>
      </c>
      <c r="K105" s="146"/>
      <c r="L105" s="148" t="s">
        <v>11</v>
      </c>
      <c r="M105" s="148" t="s">
        <v>43</v>
      </c>
      <c r="N105" s="149" t="s">
        <v>0</v>
      </c>
      <c r="O105" s="149" t="s">
        <v>1</v>
      </c>
      <c r="P105" s="149" t="s">
        <v>2</v>
      </c>
      <c r="Q105" s="146"/>
      <c r="R105" s="20" t="s">
        <v>9</v>
      </c>
      <c r="S105" s="20" t="s">
        <v>7</v>
      </c>
      <c r="T105" s="20" t="s">
        <v>45</v>
      </c>
      <c r="U105" s="20" t="s">
        <v>60</v>
      </c>
      <c r="V105" s="20" t="s">
        <v>1</v>
      </c>
      <c r="W105" s="20" t="s">
        <v>2</v>
      </c>
      <c r="X105" s="61" t="s">
        <v>8</v>
      </c>
      <c r="Y105" s="61" t="s">
        <v>12</v>
      </c>
      <c r="AA105" s="39" t="s">
        <v>41</v>
      </c>
      <c r="AB105" s="39" t="s">
        <v>61</v>
      </c>
      <c r="AC105" s="39" t="s">
        <v>42</v>
      </c>
      <c r="AD105" s="36"/>
      <c r="AE105" s="39" t="s">
        <v>49</v>
      </c>
      <c r="AF105" s="39" t="s">
        <v>57</v>
      </c>
      <c r="AG105" s="39" t="s">
        <v>54</v>
      </c>
      <c r="AI105" s="41" t="s">
        <v>58</v>
      </c>
      <c r="AJ105" s="41" t="s">
        <v>52</v>
      </c>
      <c r="AK105" s="41" t="s">
        <v>53</v>
      </c>
      <c r="AM105" s="39" t="s">
        <v>7</v>
      </c>
      <c r="AN105" s="39" t="s">
        <v>9</v>
      </c>
      <c r="AO105" s="39" t="s">
        <v>50</v>
      </c>
      <c r="AP105" s="39" t="s">
        <v>51</v>
      </c>
      <c r="AQ105" s="49"/>
      <c r="AR105" s="39" t="s">
        <v>7</v>
      </c>
      <c r="AS105" s="39" t="s">
        <v>9</v>
      </c>
      <c r="AT105" s="39" t="s">
        <v>50</v>
      </c>
      <c r="AU105" s="39" t="s">
        <v>51</v>
      </c>
      <c r="AW105" s="39" t="s">
        <v>7</v>
      </c>
      <c r="AX105" s="39" t="s">
        <v>9</v>
      </c>
      <c r="AY105" s="39" t="s">
        <v>50</v>
      </c>
      <c r="AZ105" s="39" t="s">
        <v>51</v>
      </c>
      <c r="BB105" s="39" t="s">
        <v>97</v>
      </c>
      <c r="BC105" s="61" t="s">
        <v>99</v>
      </c>
    </row>
    <row r="106" spans="2:55" x14ac:dyDescent="0.35">
      <c r="B106" s="64">
        <v>505</v>
      </c>
      <c r="C106" s="64">
        <v>1</v>
      </c>
      <c r="D106" s="98" t="s">
        <v>13</v>
      </c>
      <c r="E106" s="109" t="s">
        <v>106</v>
      </c>
      <c r="F106" s="31">
        <v>42443</v>
      </c>
      <c r="G106" s="18">
        <v>2.2799999999999998</v>
      </c>
      <c r="H106" s="35">
        <v>28331</v>
      </c>
      <c r="I106" s="35">
        <v>40417</v>
      </c>
      <c r="J106" s="35">
        <v>27309</v>
      </c>
      <c r="K106" s="57"/>
      <c r="L106" s="150">
        <v>42745</v>
      </c>
      <c r="M106" s="151">
        <v>2.1800000000000002</v>
      </c>
      <c r="N106" s="152">
        <v>31672</v>
      </c>
      <c r="O106" s="152">
        <v>44890</v>
      </c>
      <c r="P106" s="152">
        <v>30560</v>
      </c>
      <c r="Q106" s="57"/>
      <c r="R106" s="27">
        <f>L106-F106</f>
        <v>302</v>
      </c>
      <c r="S106" s="26">
        <f>N106-H106</f>
        <v>3341</v>
      </c>
      <c r="T106" s="28">
        <f>S106/R106</f>
        <v>11.062913907284768</v>
      </c>
      <c r="U106" s="59">
        <f>AA106-M106</f>
        <v>9.9999999999999645E-2</v>
      </c>
      <c r="V106" s="26">
        <f t="shared" ref="V106:V133" si="102">O106-I106</f>
        <v>4473</v>
      </c>
      <c r="W106" s="26">
        <f t="shared" ref="W106:W133" si="103">P106-J106</f>
        <v>3251</v>
      </c>
      <c r="X106" s="29">
        <f>W106+V106</f>
        <v>7724</v>
      </c>
      <c r="Y106" s="30">
        <f>X106/S106</f>
        <v>2.3118826698593233</v>
      </c>
      <c r="AA106" s="65">
        <v>2.2799999999999998</v>
      </c>
      <c r="AB106" s="66">
        <v>1.64</v>
      </c>
      <c r="AC106" s="40">
        <f>AA106-AB106</f>
        <v>0.6399999999999999</v>
      </c>
      <c r="AD106" s="37"/>
      <c r="AE106" s="17">
        <f>G106</f>
        <v>2.2799999999999998</v>
      </c>
      <c r="AF106" s="17">
        <f>AA106-AE106</f>
        <v>0</v>
      </c>
      <c r="AG106" s="40">
        <f t="shared" ref="AG106:AG133" si="104">IF((M106&gt;AE106),"ErrordeMedicion",(AE106-M106))</f>
        <v>9.9999999999999645E-2</v>
      </c>
      <c r="AI106" s="42">
        <f>AF106/AC106</f>
        <v>0</v>
      </c>
      <c r="AJ106" s="42">
        <f>U106/AC106</f>
        <v>0.15624999999999947</v>
      </c>
      <c r="AK106" s="42">
        <f t="shared" ref="AK106:AK133" si="105">IF(AG106=0,AF106,(AG106/AC106))</f>
        <v>0.15624999999999947</v>
      </c>
      <c r="AM106" s="22">
        <f t="shared" ref="AM106:AM132" si="106">S106/AK106</f>
        <v>21382.400000000071</v>
      </c>
      <c r="AN106" s="22">
        <f t="shared" ref="AN106:AN133" si="107">(AM106/T106)</f>
        <v>1932.8000000000063</v>
      </c>
      <c r="AO106" s="21">
        <f>AN106/30</f>
        <v>64.426666666666875</v>
      </c>
      <c r="AP106" s="22">
        <f>X106/AK106</f>
        <v>49433.600000000166</v>
      </c>
      <c r="AQ106" s="50"/>
      <c r="AR106" s="22">
        <f>AM106*(1-AI106)</f>
        <v>21382.400000000071</v>
      </c>
      <c r="AS106" s="22">
        <f>(AR106/T106)</f>
        <v>1932.8000000000063</v>
      </c>
      <c r="AT106" s="21">
        <f>AS106/30</f>
        <v>64.426666666666875</v>
      </c>
      <c r="AU106" s="45">
        <f>AP106*(1-AI106)</f>
        <v>49433.600000000166</v>
      </c>
      <c r="AW106" s="22">
        <f>AR106-S106</f>
        <v>18041.400000000071</v>
      </c>
      <c r="AX106" s="22">
        <f>AW106/T106</f>
        <v>1630.8000000000063</v>
      </c>
      <c r="AY106" s="32">
        <f t="shared" ref="AY106:AY133" si="108">(AW106/T106)/30</f>
        <v>54.360000000000213</v>
      </c>
      <c r="AZ106" s="22">
        <f>AU106-X106</f>
        <v>41709.600000000166</v>
      </c>
      <c r="BB106" s="67" t="str">
        <f ca="1">IF((IFERROR(AX106,"No data"))="No Data","No data",(IF((L106+AX106)&gt;(TODAY()+365),"Proy &gt; 1 Año",(L106+AX106))))</f>
        <v>Proy &gt; 1 Año</v>
      </c>
      <c r="BC106" s="31" t="str">
        <f ca="1">IF((BB106="No data"), "NoHayMedicion", (IF((BB106="Proy &gt; 1 Año"),"Por Condicion",(BB106-$BC$104))))</f>
        <v>Por Condicion</v>
      </c>
    </row>
    <row r="107" spans="2:55" x14ac:dyDescent="0.35">
      <c r="B107" s="64">
        <v>505</v>
      </c>
      <c r="C107" s="64">
        <v>2</v>
      </c>
      <c r="D107" s="98" t="s">
        <v>14</v>
      </c>
      <c r="E107" s="109"/>
      <c r="F107" s="31">
        <v>42443</v>
      </c>
      <c r="G107" s="18">
        <v>0.65</v>
      </c>
      <c r="H107" s="35">
        <v>28331</v>
      </c>
      <c r="I107" s="35">
        <v>40417</v>
      </c>
      <c r="J107" s="35">
        <v>27309</v>
      </c>
      <c r="K107" s="57"/>
      <c r="L107" s="150">
        <v>42745</v>
      </c>
      <c r="M107" s="151">
        <v>0.48</v>
      </c>
      <c r="N107" s="152">
        <v>31672</v>
      </c>
      <c r="O107" s="152">
        <v>44890</v>
      </c>
      <c r="P107" s="152">
        <v>30560</v>
      </c>
      <c r="Q107" s="57"/>
      <c r="R107" s="27">
        <f t="shared" ref="R107:R133" si="109">L107-F107</f>
        <v>302</v>
      </c>
      <c r="S107" s="26">
        <f t="shared" ref="S107:S133" si="110">N107-H107</f>
        <v>3341</v>
      </c>
      <c r="T107" s="28">
        <f t="shared" ref="T107:T133" si="111">S107/R107</f>
        <v>11.062913907284768</v>
      </c>
      <c r="U107" s="59">
        <f>AA107-M107</f>
        <v>0.17000000000000004</v>
      </c>
      <c r="V107" s="26">
        <f t="shared" si="102"/>
        <v>4473</v>
      </c>
      <c r="W107" s="26">
        <f t="shared" si="103"/>
        <v>3251</v>
      </c>
      <c r="X107" s="29">
        <f t="shared" ref="X107:X133" si="112">W107+V107</f>
        <v>7724</v>
      </c>
      <c r="Y107" s="30">
        <f t="shared" ref="Y107:Y133" si="113">X107/S107</f>
        <v>2.3118826698593233</v>
      </c>
      <c r="AA107" s="65">
        <v>0.65</v>
      </c>
      <c r="AB107" s="66">
        <v>0.25</v>
      </c>
      <c r="AC107" s="40">
        <f>AA107-AB107</f>
        <v>0.4</v>
      </c>
      <c r="AD107" s="37"/>
      <c r="AE107" s="17">
        <f t="shared" ref="AE107:AE132" si="114">G107</f>
        <v>0.65</v>
      </c>
      <c r="AF107" s="17">
        <f>AA107-AE107</f>
        <v>0</v>
      </c>
      <c r="AG107" s="40">
        <f t="shared" si="104"/>
        <v>0.17000000000000004</v>
      </c>
      <c r="AI107" s="42">
        <f>AF107/AC107</f>
        <v>0</v>
      </c>
      <c r="AJ107" s="42">
        <f t="shared" ref="AJ107:AJ133" si="115">U107/AC107</f>
        <v>0.4250000000000001</v>
      </c>
      <c r="AK107" s="42">
        <f t="shared" si="105"/>
        <v>0.4250000000000001</v>
      </c>
      <c r="AM107" s="22">
        <f t="shared" si="106"/>
        <v>7861.1764705882333</v>
      </c>
      <c r="AN107" s="22">
        <f t="shared" si="107"/>
        <v>710.58823529411745</v>
      </c>
      <c r="AO107" s="21">
        <f t="shared" ref="AO107:AO133" si="116">AN107/30</f>
        <v>23.686274509803916</v>
      </c>
      <c r="AP107" s="22">
        <f>X107/AK107</f>
        <v>18174.117647058818</v>
      </c>
      <c r="AQ107" s="50"/>
      <c r="AR107" s="22">
        <f>AM107*(1-AI107)</f>
        <v>7861.1764705882333</v>
      </c>
      <c r="AS107" s="22">
        <f>(AR107/T107)</f>
        <v>710.58823529411745</v>
      </c>
      <c r="AT107" s="21">
        <f>AS107/30</f>
        <v>23.686274509803916</v>
      </c>
      <c r="AU107" s="45">
        <f>AP107*(1-AI107)</f>
        <v>18174.117647058818</v>
      </c>
      <c r="AW107" s="22">
        <f>AR107-S107</f>
        <v>4520.1764705882333</v>
      </c>
      <c r="AX107" s="22">
        <f t="shared" ref="AX107:AX132" si="117">AW107/T107</f>
        <v>408.58823529411745</v>
      </c>
      <c r="AY107" s="21">
        <f t="shared" si="108"/>
        <v>13.619607843137249</v>
      </c>
      <c r="AZ107" s="22">
        <f>AU107-X107</f>
        <v>10450.117647058818</v>
      </c>
      <c r="BB107" s="67">
        <f ca="1">IF((IFERROR(AX107,"No data"))="No Data","No data",(IF((L107+AX107)&gt;(TODAY()+365),"Proy &gt; 1 Año",(L107+AX107))))</f>
        <v>43153.588235294119</v>
      </c>
      <c r="BC107" s="31">
        <f ca="1">IF((BB107="No data"), "NoHayMedicion", (IF((BB107="Proy &gt; 1 Año"),"Por Condicion",(BB107-$BC$104))))</f>
        <v>43108.588235294119</v>
      </c>
    </row>
    <row r="108" spans="2:55" x14ac:dyDescent="0.35">
      <c r="B108" s="64">
        <v>505</v>
      </c>
      <c r="C108" s="64">
        <v>3</v>
      </c>
      <c r="D108" s="98" t="s">
        <v>15</v>
      </c>
      <c r="E108" s="109"/>
      <c r="F108" s="31">
        <v>42654</v>
      </c>
      <c r="G108" s="66">
        <v>3.15</v>
      </c>
      <c r="H108" s="35">
        <v>28331</v>
      </c>
      <c r="I108" s="35">
        <v>40417</v>
      </c>
      <c r="J108" s="35">
        <v>27309</v>
      </c>
      <c r="K108" s="57"/>
      <c r="L108" s="150">
        <v>42745</v>
      </c>
      <c r="M108" s="151">
        <v>2.2200000000000002</v>
      </c>
      <c r="N108" s="152">
        <v>31672</v>
      </c>
      <c r="O108" s="152">
        <v>44890</v>
      </c>
      <c r="P108" s="152">
        <v>30560</v>
      </c>
      <c r="Q108" s="57"/>
      <c r="R108" s="27">
        <f t="shared" si="109"/>
        <v>91</v>
      </c>
      <c r="S108" s="26">
        <f t="shared" si="110"/>
        <v>3341</v>
      </c>
      <c r="T108" s="28">
        <f t="shared" si="111"/>
        <v>36.714285714285715</v>
      </c>
      <c r="U108" s="59">
        <f>AA108-M108</f>
        <v>1.7799999999999998</v>
      </c>
      <c r="V108" s="26">
        <f t="shared" si="102"/>
        <v>4473</v>
      </c>
      <c r="W108" s="26">
        <f t="shared" si="103"/>
        <v>3251</v>
      </c>
      <c r="X108" s="29">
        <f t="shared" si="112"/>
        <v>7724</v>
      </c>
      <c r="Y108" s="30">
        <f t="shared" si="113"/>
        <v>2.3118826698593233</v>
      </c>
      <c r="AA108" s="65">
        <v>4</v>
      </c>
      <c r="AB108" s="66">
        <v>1.5</v>
      </c>
      <c r="AC108" s="40">
        <f>AA108-AB108</f>
        <v>2.5</v>
      </c>
      <c r="AD108" s="37"/>
      <c r="AE108" s="17">
        <f t="shared" si="114"/>
        <v>3.15</v>
      </c>
      <c r="AF108" s="17">
        <f>AA108-AE108</f>
        <v>0.85000000000000009</v>
      </c>
      <c r="AG108" s="40">
        <f t="shared" si="104"/>
        <v>0.92999999999999972</v>
      </c>
      <c r="AI108" s="42">
        <f>AF108/AC108</f>
        <v>0.34</v>
      </c>
      <c r="AJ108" s="42">
        <f t="shared" si="115"/>
        <v>0.71199999999999997</v>
      </c>
      <c r="AK108" s="42">
        <f t="shared" si="105"/>
        <v>0.37199999999999989</v>
      </c>
      <c r="AM108" s="45">
        <f t="shared" si="106"/>
        <v>8981.1827956989273</v>
      </c>
      <c r="AN108" s="22">
        <f t="shared" si="107"/>
        <v>244.62365591397855</v>
      </c>
      <c r="AO108" s="21">
        <f t="shared" si="116"/>
        <v>8.1541218637992845</v>
      </c>
      <c r="AP108" s="22">
        <f>X108/AK108</f>
        <v>20763.440860215062</v>
      </c>
      <c r="AQ108" s="50"/>
      <c r="AR108" s="45">
        <f>AM108*(1-AI108)</f>
        <v>5927.5806451612916</v>
      </c>
      <c r="AS108" s="22">
        <f>(AR108/T108)</f>
        <v>161.45161290322585</v>
      </c>
      <c r="AT108" s="21">
        <f>AS108/30</f>
        <v>5.3817204301075288</v>
      </c>
      <c r="AU108" s="45">
        <f>AP108*(1-AI108)</f>
        <v>13703.870967741939</v>
      </c>
      <c r="AW108" s="22">
        <f>AR108-S108</f>
        <v>2586.5806451612916</v>
      </c>
      <c r="AX108" s="22">
        <f t="shared" si="117"/>
        <v>70.451612903225836</v>
      </c>
      <c r="AY108" s="21">
        <f t="shared" si="108"/>
        <v>2.3483870967741947</v>
      </c>
      <c r="AZ108" s="22">
        <f>AU108-X108</f>
        <v>5979.8709677419392</v>
      </c>
      <c r="BB108" s="67">
        <f ca="1">IF((IFERROR(AX108,"No data"))="No Data","No data",(IF((L108+AX108-15)&gt;(TODAY()+365),"Proy &gt; 1 Año",(L108+AX108-15))))</f>
        <v>42800.451612903227</v>
      </c>
      <c r="BC108" s="31">
        <f ca="1">IF((BB108="No data"), "NoHayMedicion", (IF((BB108="Proy &gt; 1 Año"),"NoNecesaria",(BB108-30))))</f>
        <v>42770.451612903227</v>
      </c>
    </row>
    <row r="109" spans="2:55" x14ac:dyDescent="0.35">
      <c r="B109" s="64">
        <v>505</v>
      </c>
      <c r="C109" s="64">
        <v>4</v>
      </c>
      <c r="D109" s="98" t="s">
        <v>37</v>
      </c>
      <c r="E109" s="109"/>
      <c r="F109" s="31">
        <v>42001</v>
      </c>
      <c r="G109" s="66">
        <v>1.02</v>
      </c>
      <c r="H109" s="92">
        <v>23312</v>
      </c>
      <c r="I109" s="92">
        <v>33376</v>
      </c>
      <c r="J109" s="92">
        <v>22816</v>
      </c>
      <c r="K109" s="57"/>
      <c r="L109" s="150">
        <v>42745</v>
      </c>
      <c r="M109" s="151">
        <v>1.26</v>
      </c>
      <c r="N109" s="152">
        <v>31672</v>
      </c>
      <c r="O109" s="152">
        <v>44890</v>
      </c>
      <c r="P109" s="152">
        <v>30560</v>
      </c>
      <c r="Q109" s="57"/>
      <c r="R109" s="27">
        <f t="shared" si="109"/>
        <v>744</v>
      </c>
      <c r="S109" s="26">
        <f t="shared" si="110"/>
        <v>8360</v>
      </c>
      <c r="T109" s="28">
        <f t="shared" si="111"/>
        <v>11.236559139784946</v>
      </c>
      <c r="U109" s="60">
        <f>M109-AA109</f>
        <v>0.48</v>
      </c>
      <c r="V109" s="26">
        <f t="shared" si="102"/>
        <v>11514</v>
      </c>
      <c r="W109" s="26">
        <f t="shared" si="103"/>
        <v>7744</v>
      </c>
      <c r="X109" s="29">
        <f t="shared" si="112"/>
        <v>19258</v>
      </c>
      <c r="Y109" s="30">
        <f t="shared" si="113"/>
        <v>2.3035885167464114</v>
      </c>
      <c r="AA109" s="65">
        <v>0.78</v>
      </c>
      <c r="AB109" s="66">
        <v>1.42</v>
      </c>
      <c r="AC109" s="40">
        <f>AB109-AA109</f>
        <v>0.6399999999999999</v>
      </c>
      <c r="AD109" s="37"/>
      <c r="AE109" s="17">
        <f t="shared" si="114"/>
        <v>1.02</v>
      </c>
      <c r="AF109" s="17">
        <f>AE109-AA109</f>
        <v>0.24</v>
      </c>
      <c r="AG109" s="40">
        <f>M109-AE109</f>
        <v>0.24</v>
      </c>
      <c r="AI109" s="42">
        <f>AF109/AC109</f>
        <v>0.37500000000000006</v>
      </c>
      <c r="AJ109" s="42">
        <f t="shared" si="115"/>
        <v>0.75000000000000011</v>
      </c>
      <c r="AK109" s="42">
        <f t="shared" si="105"/>
        <v>0.37500000000000006</v>
      </c>
      <c r="AM109" s="45">
        <f t="shared" si="106"/>
        <v>22293.333333333328</v>
      </c>
      <c r="AN109" s="45">
        <f t="shared" si="107"/>
        <v>1983.9999999999995</v>
      </c>
      <c r="AO109" s="44">
        <f t="shared" si="116"/>
        <v>66.133333333333312</v>
      </c>
      <c r="AP109" s="45">
        <f>X109/AK109</f>
        <v>51354.666666666657</v>
      </c>
      <c r="AQ109" s="50"/>
      <c r="AR109" s="45">
        <f>AM109*(1-AI109)</f>
        <v>13933.33333333333</v>
      </c>
      <c r="AS109" s="45">
        <f t="shared" ref="AS109:AS133" si="118">(AR109/T109)</f>
        <v>1239.9999999999998</v>
      </c>
      <c r="AT109" s="44">
        <f t="shared" ref="AT109:AT129" si="119">AS109/30</f>
        <v>41.333333333333329</v>
      </c>
      <c r="AU109" s="45">
        <f>AP109*(1-AI109)</f>
        <v>32096.666666666661</v>
      </c>
      <c r="AV109" s="51"/>
      <c r="AW109" s="45">
        <f>AR109-S109</f>
        <v>5573.3333333333303</v>
      </c>
      <c r="AX109" s="22">
        <f t="shared" si="117"/>
        <v>495.99999999999972</v>
      </c>
      <c r="AY109" s="44">
        <f t="shared" si="108"/>
        <v>16.533333333333324</v>
      </c>
      <c r="AZ109" s="45">
        <f t="shared" ref="AZ109:AZ133" si="120">AU109-X109</f>
        <v>12838.666666666661</v>
      </c>
      <c r="BB109" s="67" t="str">
        <f ca="1">IF((IFERROR(AX109,"No data"))="No Data","No data",(IF((L109+AX109)&gt;(TODAY()+365),"Proy &gt; 1 Año",(L109+AX109))))</f>
        <v>Proy &gt; 1 Año</v>
      </c>
      <c r="BC109" s="31" t="str">
        <f ca="1">IF((BB109="No data"), "NoHayMedicion", (IF((BB109="Proy &gt; 1 Año"),"Por Condicion",(BB109-$BC$104))))</f>
        <v>Por Condicion</v>
      </c>
    </row>
    <row r="110" spans="2:55" x14ac:dyDescent="0.35">
      <c r="B110" s="64">
        <v>505</v>
      </c>
      <c r="C110" s="64">
        <v>5</v>
      </c>
      <c r="D110" s="98" t="s">
        <v>38</v>
      </c>
      <c r="E110" s="109"/>
      <c r="F110" s="31">
        <v>42198</v>
      </c>
      <c r="G110" s="18">
        <v>0.82</v>
      </c>
      <c r="H110" s="92">
        <v>25024</v>
      </c>
      <c r="I110" s="92">
        <v>33376</v>
      </c>
      <c r="J110" s="92">
        <v>22816</v>
      </c>
      <c r="K110" s="57"/>
      <c r="L110" s="150">
        <v>42745</v>
      </c>
      <c r="M110" s="151">
        <v>1</v>
      </c>
      <c r="N110" s="152">
        <v>31672</v>
      </c>
      <c r="O110" s="152">
        <v>44890</v>
      </c>
      <c r="P110" s="152">
        <v>30560</v>
      </c>
      <c r="Q110" s="57"/>
      <c r="R110" s="27">
        <f t="shared" si="109"/>
        <v>547</v>
      </c>
      <c r="S110" s="26">
        <f t="shared" si="110"/>
        <v>6648</v>
      </c>
      <c r="T110" s="28">
        <f t="shared" si="111"/>
        <v>12.153564899451554</v>
      </c>
      <c r="U110" s="60">
        <f>M110-AA110</f>
        <v>0.21999999999999997</v>
      </c>
      <c r="V110" s="26">
        <f t="shared" si="102"/>
        <v>11514</v>
      </c>
      <c r="W110" s="26">
        <f t="shared" si="103"/>
        <v>7744</v>
      </c>
      <c r="X110" s="29">
        <f t="shared" si="112"/>
        <v>19258</v>
      </c>
      <c r="Y110" s="30">
        <f t="shared" si="113"/>
        <v>2.8968110709987966</v>
      </c>
      <c r="AA110" s="65">
        <v>0.78</v>
      </c>
      <c r="AB110" s="66">
        <v>1.42</v>
      </c>
      <c r="AC110" s="40">
        <f>AB110-AA110</f>
        <v>0.6399999999999999</v>
      </c>
      <c r="AD110" s="37"/>
      <c r="AE110" s="65">
        <f t="shared" si="114"/>
        <v>0.82</v>
      </c>
      <c r="AF110" s="17">
        <f>AE110-AA110</f>
        <v>3.9999999999999925E-2</v>
      </c>
      <c r="AG110" s="40">
        <f>M110-AE110</f>
        <v>0.18000000000000005</v>
      </c>
      <c r="AI110" s="42">
        <f>AF110/AC110</f>
        <v>6.2499999999999889E-2</v>
      </c>
      <c r="AJ110" s="42">
        <f t="shared" si="115"/>
        <v>0.34375</v>
      </c>
      <c r="AK110" s="42">
        <f t="shared" si="105"/>
        <v>0.28125000000000011</v>
      </c>
      <c r="AM110" s="45">
        <f t="shared" si="106"/>
        <v>23637.333333333325</v>
      </c>
      <c r="AN110" s="45">
        <f t="shared" si="107"/>
        <v>1944.888888888888</v>
      </c>
      <c r="AO110" s="44">
        <f t="shared" si="116"/>
        <v>64.829629629629594</v>
      </c>
      <c r="AP110" s="45">
        <f t="shared" ref="AP110:AP133" si="121">X110/AK110</f>
        <v>68472.888888888861</v>
      </c>
      <c r="AQ110" s="50"/>
      <c r="AR110" s="45">
        <f t="shared" ref="AR110:AR132" si="122">AM110*(1-AI110)</f>
        <v>22159.999999999996</v>
      </c>
      <c r="AS110" s="45">
        <f t="shared" si="118"/>
        <v>1823.333333333333</v>
      </c>
      <c r="AT110" s="44">
        <f t="shared" si="119"/>
        <v>60.777777777777764</v>
      </c>
      <c r="AU110" s="45">
        <f t="shared" ref="AU110:AU133" si="123">AP110*(1-AI110)</f>
        <v>64193.333333333314</v>
      </c>
      <c r="AV110" s="51"/>
      <c r="AW110" s="45">
        <f t="shared" ref="AW110:AW132" si="124">AR110-S110</f>
        <v>15511.999999999996</v>
      </c>
      <c r="AX110" s="22">
        <f t="shared" si="117"/>
        <v>1276.333333333333</v>
      </c>
      <c r="AY110" s="44">
        <f t="shared" si="108"/>
        <v>42.544444444444437</v>
      </c>
      <c r="AZ110" s="45">
        <f t="shared" si="120"/>
        <v>44935.333333333314</v>
      </c>
      <c r="BB110" s="67" t="str">
        <f ca="1">IF((IFERROR(AX110,"No data"))="No Data","No data",(IF((L110+AX110)&gt;(TODAY()+365),"Proy &gt; 1 Año",(L110+AX110))))</f>
        <v>Proy &gt; 1 Año</v>
      </c>
      <c r="BC110" s="31" t="str">
        <f ca="1">IF((BB110="No data"), "NoHayMedicion", (IF((BB110="Proy &gt; 1 Año"),"Por Condicion",(BB110-$BC$104))))</f>
        <v>Por Condicion</v>
      </c>
    </row>
    <row r="111" spans="2:55" x14ac:dyDescent="0.35">
      <c r="B111" s="64">
        <v>505</v>
      </c>
      <c r="C111" s="64">
        <v>6</v>
      </c>
      <c r="D111" s="98" t="s">
        <v>16</v>
      </c>
      <c r="E111" s="109"/>
      <c r="F111" s="31">
        <v>41672</v>
      </c>
      <c r="G111" s="18">
        <v>2.74</v>
      </c>
      <c r="H111" s="92">
        <v>19054</v>
      </c>
      <c r="I111" s="92">
        <v>26753</v>
      </c>
      <c r="J111" s="92">
        <v>18268</v>
      </c>
      <c r="K111" s="57"/>
      <c r="L111" s="150">
        <v>42745</v>
      </c>
      <c r="M111" s="151">
        <v>1.67</v>
      </c>
      <c r="N111" s="152">
        <v>31672</v>
      </c>
      <c r="O111" s="152">
        <v>44890</v>
      </c>
      <c r="P111" s="152">
        <v>30560</v>
      </c>
      <c r="Q111" s="57"/>
      <c r="R111" s="27">
        <f t="shared" si="109"/>
        <v>1073</v>
      </c>
      <c r="S111" s="26">
        <f t="shared" si="110"/>
        <v>12618</v>
      </c>
      <c r="T111" s="28">
        <f t="shared" si="111"/>
        <v>11.759552656104381</v>
      </c>
      <c r="U111" s="59">
        <f t="shared" ref="U111:U122" si="125">AA111-M111</f>
        <v>1.0700000000000003</v>
      </c>
      <c r="V111" s="26">
        <f t="shared" si="102"/>
        <v>18137</v>
      </c>
      <c r="W111" s="26">
        <f t="shared" si="103"/>
        <v>12292</v>
      </c>
      <c r="X111" s="29">
        <f t="shared" si="112"/>
        <v>30429</v>
      </c>
      <c r="Y111" s="30">
        <f t="shared" si="113"/>
        <v>2.4115549215406564</v>
      </c>
      <c r="AA111" s="65">
        <v>2.74</v>
      </c>
      <c r="AB111" s="66">
        <v>1.29</v>
      </c>
      <c r="AC111" s="40">
        <f t="shared" ref="AC111:AC119" si="126">AA111-AB111</f>
        <v>1.4500000000000002</v>
      </c>
      <c r="AD111" s="37"/>
      <c r="AE111" s="17">
        <f t="shared" si="114"/>
        <v>2.74</v>
      </c>
      <c r="AF111" s="17">
        <f t="shared" ref="AF111:AF122" si="127">AA111-AE111</f>
        <v>0</v>
      </c>
      <c r="AG111" s="40">
        <f t="shared" si="104"/>
        <v>1.0700000000000003</v>
      </c>
      <c r="AI111" s="42">
        <f t="shared" ref="AI111:AI122" si="128">AF111/AC111</f>
        <v>0</v>
      </c>
      <c r="AJ111" s="42">
        <f t="shared" si="115"/>
        <v>0.73793103448275876</v>
      </c>
      <c r="AK111" s="42">
        <f t="shared" si="105"/>
        <v>0.73793103448275876</v>
      </c>
      <c r="AM111" s="22">
        <f t="shared" si="106"/>
        <v>17099.15887850467</v>
      </c>
      <c r="AN111" s="22">
        <f t="shared" si="107"/>
        <v>1454.0654205607473</v>
      </c>
      <c r="AO111" s="21">
        <f t="shared" si="116"/>
        <v>48.468847352024909</v>
      </c>
      <c r="AP111" s="22">
        <f t="shared" si="121"/>
        <v>41235.560747663541</v>
      </c>
      <c r="AQ111" s="50"/>
      <c r="AR111" s="45">
        <f t="shared" si="122"/>
        <v>17099.15887850467</v>
      </c>
      <c r="AS111" s="22">
        <f t="shared" si="118"/>
        <v>1454.0654205607473</v>
      </c>
      <c r="AT111" s="44">
        <f t="shared" si="119"/>
        <v>48.468847352024909</v>
      </c>
      <c r="AU111" s="45">
        <f t="shared" si="123"/>
        <v>41235.560747663541</v>
      </c>
      <c r="AW111" s="22">
        <f t="shared" si="124"/>
        <v>4481.1588785046697</v>
      </c>
      <c r="AX111" s="22">
        <f t="shared" si="117"/>
        <v>381.06542056074738</v>
      </c>
      <c r="AY111" s="21">
        <f t="shared" si="108"/>
        <v>12.702180685358247</v>
      </c>
      <c r="AZ111" s="22">
        <f t="shared" si="120"/>
        <v>10806.560747663541</v>
      </c>
      <c r="BB111" s="67">
        <f ca="1">IF((IFERROR(AX111,"No data"))="No Data","No data",(IF((L111+AX111)&gt;(TODAY()+365),"Proy &gt; 1 Año",(L111+AX111))))</f>
        <v>43126.06542056075</v>
      </c>
      <c r="BC111" s="31">
        <f ca="1">IF((BB111="No data"), "NoHayMedicion", (IF((BB111="Proy &gt; 1 Año"),"Por Condicion",(BB111-$BC$104))))</f>
        <v>43081.06542056075</v>
      </c>
    </row>
    <row r="112" spans="2:55" x14ac:dyDescent="0.35">
      <c r="B112" s="64">
        <v>505</v>
      </c>
      <c r="C112" s="64">
        <v>7</v>
      </c>
      <c r="D112" s="98" t="s">
        <v>17</v>
      </c>
      <c r="E112" s="109"/>
      <c r="F112" s="31">
        <v>42289</v>
      </c>
      <c r="G112" s="18">
        <v>2.74</v>
      </c>
      <c r="H112" s="92">
        <v>26107</v>
      </c>
      <c r="I112" s="92">
        <v>37563</v>
      </c>
      <c r="J112" s="92">
        <v>25634</v>
      </c>
      <c r="K112" s="57"/>
      <c r="L112" s="150">
        <v>42745</v>
      </c>
      <c r="M112" s="151">
        <v>2.36</v>
      </c>
      <c r="N112" s="152">
        <v>31672</v>
      </c>
      <c r="O112" s="152">
        <v>44890</v>
      </c>
      <c r="P112" s="152">
        <v>30560</v>
      </c>
      <c r="Q112" s="57"/>
      <c r="R112" s="27">
        <f t="shared" si="109"/>
        <v>456</v>
      </c>
      <c r="S112" s="26">
        <f t="shared" si="110"/>
        <v>5565</v>
      </c>
      <c r="T112" s="28">
        <f t="shared" si="111"/>
        <v>12.203947368421053</v>
      </c>
      <c r="U112" s="59">
        <f t="shared" si="125"/>
        <v>0.38000000000000034</v>
      </c>
      <c r="V112" s="26">
        <f t="shared" si="102"/>
        <v>7327</v>
      </c>
      <c r="W112" s="26">
        <f t="shared" si="103"/>
        <v>4926</v>
      </c>
      <c r="X112" s="29">
        <f t="shared" si="112"/>
        <v>12253</v>
      </c>
      <c r="Y112" s="30">
        <f t="shared" si="113"/>
        <v>2.2017969451931716</v>
      </c>
      <c r="AA112" s="65">
        <v>2.74</v>
      </c>
      <c r="AB112" s="66">
        <v>1.29</v>
      </c>
      <c r="AC112" s="40">
        <f t="shared" si="126"/>
        <v>1.4500000000000002</v>
      </c>
      <c r="AD112" s="37"/>
      <c r="AE112" s="17">
        <f t="shared" si="114"/>
        <v>2.74</v>
      </c>
      <c r="AF112" s="17">
        <f t="shared" si="127"/>
        <v>0</v>
      </c>
      <c r="AG112" s="40">
        <f t="shared" si="104"/>
        <v>0.38000000000000034</v>
      </c>
      <c r="AI112" s="42">
        <f t="shared" si="128"/>
        <v>0</v>
      </c>
      <c r="AJ112" s="42">
        <f t="shared" si="115"/>
        <v>0.26206896551724157</v>
      </c>
      <c r="AK112" s="42">
        <f t="shared" si="105"/>
        <v>0.26206896551724157</v>
      </c>
      <c r="AM112" s="22">
        <f>S112/AK112</f>
        <v>21234.868421052615</v>
      </c>
      <c r="AN112" s="22">
        <f t="shared" si="107"/>
        <v>1739.9999999999986</v>
      </c>
      <c r="AO112" s="21">
        <f t="shared" si="116"/>
        <v>57.999999999999957</v>
      </c>
      <c r="AP112" s="22">
        <f t="shared" si="121"/>
        <v>46754.868421052597</v>
      </c>
      <c r="AQ112" s="50"/>
      <c r="AR112" s="45">
        <f t="shared" si="122"/>
        <v>21234.868421052615</v>
      </c>
      <c r="AS112" s="22">
        <f t="shared" si="118"/>
        <v>1739.9999999999986</v>
      </c>
      <c r="AT112" s="44">
        <f t="shared" si="119"/>
        <v>57.999999999999957</v>
      </c>
      <c r="AU112" s="45">
        <f t="shared" si="123"/>
        <v>46754.868421052597</v>
      </c>
      <c r="AW112" s="22">
        <f t="shared" si="124"/>
        <v>15669.868421052615</v>
      </c>
      <c r="AX112" s="22">
        <f t="shared" si="117"/>
        <v>1283.9999999999986</v>
      </c>
      <c r="AY112" s="21">
        <f t="shared" si="108"/>
        <v>42.799999999999955</v>
      </c>
      <c r="AZ112" s="22">
        <f t="shared" si="120"/>
        <v>34501.868421052597</v>
      </c>
      <c r="BB112" s="67" t="str">
        <f ca="1">IF((IFERROR(AX112,"No data"))="No Data","No data",(IF((L112+AX112)&gt;(TODAY()+365),"Proy &gt; 1 Año",(L112+AX112))))</f>
        <v>Proy &gt; 1 Año</v>
      </c>
      <c r="BC112" s="31" t="str">
        <f ca="1">IF((BB112="No data"), "NoHayMedicion", (IF((BB112="Proy &gt; 1 Año"),"Por Condicion",(BB112-$BC$104))))</f>
        <v>Por Condicion</v>
      </c>
    </row>
    <row r="113" spans="2:55" x14ac:dyDescent="0.35">
      <c r="B113" s="64">
        <v>505</v>
      </c>
      <c r="C113" s="64">
        <v>8</v>
      </c>
      <c r="D113" s="98" t="s">
        <v>18</v>
      </c>
      <c r="E113" s="109"/>
      <c r="F113" s="31">
        <v>42289</v>
      </c>
      <c r="G113" s="18">
        <v>2.54</v>
      </c>
      <c r="H113" s="92">
        <v>26107</v>
      </c>
      <c r="I113" s="92">
        <v>37563</v>
      </c>
      <c r="J113" s="92">
        <v>25634</v>
      </c>
      <c r="K113" s="57"/>
      <c r="L113" s="150">
        <v>42745</v>
      </c>
      <c r="M113" s="151">
        <v>2.39</v>
      </c>
      <c r="N113" s="152">
        <v>31672</v>
      </c>
      <c r="O113" s="152">
        <v>44890</v>
      </c>
      <c r="P113" s="152">
        <v>30560</v>
      </c>
      <c r="Q113" s="57"/>
      <c r="R113" s="27">
        <f t="shared" si="109"/>
        <v>456</v>
      </c>
      <c r="S113" s="26">
        <f t="shared" si="110"/>
        <v>5565</v>
      </c>
      <c r="T113" s="28">
        <f t="shared" si="111"/>
        <v>12.203947368421053</v>
      </c>
      <c r="U113" s="59">
        <f t="shared" si="125"/>
        <v>0.14999999999999991</v>
      </c>
      <c r="V113" s="26">
        <f t="shared" si="102"/>
        <v>7327</v>
      </c>
      <c r="W113" s="26">
        <f t="shared" si="103"/>
        <v>4926</v>
      </c>
      <c r="X113" s="29">
        <f t="shared" si="112"/>
        <v>12253</v>
      </c>
      <c r="Y113" s="30">
        <f t="shared" si="113"/>
        <v>2.2017969451931716</v>
      </c>
      <c r="AA113" s="65">
        <v>2.54</v>
      </c>
      <c r="AB113" s="66">
        <v>1.34</v>
      </c>
      <c r="AC113" s="40">
        <f t="shared" si="126"/>
        <v>1.2</v>
      </c>
      <c r="AD113" s="37"/>
      <c r="AE113" s="17">
        <f t="shared" si="114"/>
        <v>2.54</v>
      </c>
      <c r="AF113" s="17">
        <f t="shared" si="127"/>
        <v>0</v>
      </c>
      <c r="AG113" s="40">
        <f t="shared" si="104"/>
        <v>0.14999999999999991</v>
      </c>
      <c r="AI113" s="42">
        <f t="shared" si="128"/>
        <v>0</v>
      </c>
      <c r="AJ113" s="42">
        <f t="shared" si="115"/>
        <v>0.12499999999999993</v>
      </c>
      <c r="AK113" s="42">
        <f t="shared" si="105"/>
        <v>0.12499999999999993</v>
      </c>
      <c r="AM113" s="22">
        <f t="shared" si="106"/>
        <v>44520.000000000022</v>
      </c>
      <c r="AN113" s="22">
        <f t="shared" si="107"/>
        <v>3648.0000000000018</v>
      </c>
      <c r="AO113" s="21">
        <f t="shared" si="116"/>
        <v>121.60000000000007</v>
      </c>
      <c r="AP113" s="22">
        <f t="shared" si="121"/>
        <v>98024.000000000058</v>
      </c>
      <c r="AQ113" s="50"/>
      <c r="AR113" s="45">
        <f t="shared" si="122"/>
        <v>44520.000000000022</v>
      </c>
      <c r="AS113" s="22">
        <f t="shared" si="118"/>
        <v>3648.0000000000018</v>
      </c>
      <c r="AT113" s="44">
        <f t="shared" si="119"/>
        <v>121.60000000000007</v>
      </c>
      <c r="AU113" s="45">
        <f t="shared" si="123"/>
        <v>98024.000000000058</v>
      </c>
      <c r="AW113" s="22">
        <f t="shared" si="124"/>
        <v>38955.000000000022</v>
      </c>
      <c r="AX113" s="22">
        <f t="shared" si="117"/>
        <v>3192.0000000000018</v>
      </c>
      <c r="AY113" s="21">
        <f t="shared" si="108"/>
        <v>106.40000000000006</v>
      </c>
      <c r="AZ113" s="22">
        <f t="shared" si="120"/>
        <v>85771.000000000058</v>
      </c>
      <c r="BB113" s="67" t="str">
        <f ca="1">IF((IFERROR(AX113,"No data"))="No Data","No data",(IF((L113+AX113)&gt;(TODAY()+365),"Proy &gt; 1 Año",(L113+AX113))))</f>
        <v>Proy &gt; 1 Año</v>
      </c>
      <c r="BC113" s="31" t="str">
        <f t="shared" ref="BC113:BC121" ca="1" si="129">IF((BB113="No data"), "NoHayMedicion", (IF((BB113="Proy &gt; 1 Año"),"Por Condicion",(BB113-$BC$104))))</f>
        <v>Por Condicion</v>
      </c>
    </row>
    <row r="114" spans="2:55" x14ac:dyDescent="0.35">
      <c r="B114" s="64">
        <v>505</v>
      </c>
      <c r="C114" s="64">
        <v>9</v>
      </c>
      <c r="D114" s="98" t="s">
        <v>19</v>
      </c>
      <c r="E114" s="109"/>
      <c r="F114" s="31">
        <v>42289</v>
      </c>
      <c r="G114" s="18">
        <v>2.54</v>
      </c>
      <c r="H114" s="92">
        <v>26107</v>
      </c>
      <c r="I114" s="92">
        <v>37563</v>
      </c>
      <c r="J114" s="92">
        <v>25634</v>
      </c>
      <c r="K114" s="57"/>
      <c r="L114" s="150">
        <v>42745</v>
      </c>
      <c r="M114" s="151">
        <v>2.37</v>
      </c>
      <c r="N114" s="152">
        <v>31672</v>
      </c>
      <c r="O114" s="152">
        <v>44890</v>
      </c>
      <c r="P114" s="152">
        <v>30560</v>
      </c>
      <c r="Q114" s="57"/>
      <c r="R114" s="27">
        <f t="shared" si="109"/>
        <v>456</v>
      </c>
      <c r="S114" s="26">
        <f t="shared" si="110"/>
        <v>5565</v>
      </c>
      <c r="T114" s="28">
        <f t="shared" si="111"/>
        <v>12.203947368421053</v>
      </c>
      <c r="U114" s="59">
        <f t="shared" si="125"/>
        <v>0.16999999999999993</v>
      </c>
      <c r="V114" s="26">
        <f t="shared" si="102"/>
        <v>7327</v>
      </c>
      <c r="W114" s="26">
        <f t="shared" si="103"/>
        <v>4926</v>
      </c>
      <c r="X114" s="29">
        <f t="shared" si="112"/>
        <v>12253</v>
      </c>
      <c r="Y114" s="30">
        <f t="shared" si="113"/>
        <v>2.2017969451931716</v>
      </c>
      <c r="AA114" s="65">
        <v>2.54</v>
      </c>
      <c r="AB114" s="66">
        <v>1.34</v>
      </c>
      <c r="AC114" s="40">
        <f t="shared" si="126"/>
        <v>1.2</v>
      </c>
      <c r="AD114" s="37"/>
      <c r="AE114" s="17">
        <f t="shared" si="114"/>
        <v>2.54</v>
      </c>
      <c r="AF114" s="17">
        <f t="shared" si="127"/>
        <v>0</v>
      </c>
      <c r="AG114" s="40">
        <f t="shared" si="104"/>
        <v>0.16999999999999993</v>
      </c>
      <c r="AI114" s="42">
        <f t="shared" si="128"/>
        <v>0</v>
      </c>
      <c r="AJ114" s="42">
        <f t="shared" si="115"/>
        <v>0.14166666666666661</v>
      </c>
      <c r="AK114" s="42">
        <f t="shared" si="105"/>
        <v>0.14166666666666661</v>
      </c>
      <c r="AM114" s="22">
        <f t="shared" si="106"/>
        <v>39282.35294117649</v>
      </c>
      <c r="AN114" s="22">
        <f t="shared" si="107"/>
        <v>3218.8235294117662</v>
      </c>
      <c r="AO114" s="21">
        <f t="shared" si="116"/>
        <v>107.29411764705887</v>
      </c>
      <c r="AP114" s="22">
        <f t="shared" si="121"/>
        <v>86491.764705882393</v>
      </c>
      <c r="AQ114" s="50"/>
      <c r="AR114" s="45">
        <f t="shared" si="122"/>
        <v>39282.35294117649</v>
      </c>
      <c r="AS114" s="22">
        <f t="shared" si="118"/>
        <v>3218.8235294117662</v>
      </c>
      <c r="AT114" s="44">
        <f t="shared" si="119"/>
        <v>107.29411764705887</v>
      </c>
      <c r="AU114" s="45">
        <f t="shared" si="123"/>
        <v>86491.764705882393</v>
      </c>
      <c r="AW114" s="22">
        <f t="shared" si="124"/>
        <v>33717.35294117649</v>
      </c>
      <c r="AX114" s="22">
        <f t="shared" si="117"/>
        <v>2762.8235294117662</v>
      </c>
      <c r="AY114" s="21">
        <f t="shared" si="108"/>
        <v>92.09411764705888</v>
      </c>
      <c r="AZ114" s="22">
        <f t="shared" si="120"/>
        <v>74238.764705882393</v>
      </c>
      <c r="BB114" s="67" t="str">
        <f t="shared" ref="BB114:BB121" ca="1" si="130">IF((IFERROR(AX114,"No data"))="No Data","No data",(IF((L114+AX114)&gt;(TODAY()+365),"Proy &gt; 1 Año",(L114+AX114))))</f>
        <v>Proy &gt; 1 Año</v>
      </c>
      <c r="BC114" s="31" t="str">
        <f t="shared" ca="1" si="129"/>
        <v>Por Condicion</v>
      </c>
    </row>
    <row r="115" spans="2:55" x14ac:dyDescent="0.35">
      <c r="B115" s="64">
        <v>505</v>
      </c>
      <c r="C115" s="64">
        <v>10</v>
      </c>
      <c r="D115" s="98" t="s">
        <v>20</v>
      </c>
      <c r="E115" s="109"/>
      <c r="F115" s="31">
        <v>42289</v>
      </c>
      <c r="G115" s="18">
        <v>2.54</v>
      </c>
      <c r="H115" s="92">
        <v>26107</v>
      </c>
      <c r="I115" s="92">
        <v>37563</v>
      </c>
      <c r="J115" s="92">
        <v>25634</v>
      </c>
      <c r="K115" s="57"/>
      <c r="L115" s="150">
        <v>42745</v>
      </c>
      <c r="M115" s="151">
        <v>2.4</v>
      </c>
      <c r="N115" s="152">
        <v>31672</v>
      </c>
      <c r="O115" s="152">
        <v>44890</v>
      </c>
      <c r="P115" s="152">
        <v>30560</v>
      </c>
      <c r="Q115" s="57"/>
      <c r="R115" s="27">
        <f t="shared" si="109"/>
        <v>456</v>
      </c>
      <c r="S115" s="26">
        <f t="shared" si="110"/>
        <v>5565</v>
      </c>
      <c r="T115" s="28">
        <f t="shared" si="111"/>
        <v>12.203947368421053</v>
      </c>
      <c r="U115" s="59">
        <f t="shared" si="125"/>
        <v>0.14000000000000012</v>
      </c>
      <c r="V115" s="26">
        <f t="shared" si="102"/>
        <v>7327</v>
      </c>
      <c r="W115" s="26">
        <f t="shared" si="103"/>
        <v>4926</v>
      </c>
      <c r="X115" s="29">
        <f t="shared" si="112"/>
        <v>12253</v>
      </c>
      <c r="Y115" s="30">
        <f t="shared" si="113"/>
        <v>2.2017969451931716</v>
      </c>
      <c r="AA115" s="65">
        <v>2.54</v>
      </c>
      <c r="AB115" s="66">
        <v>1.34</v>
      </c>
      <c r="AC115" s="40">
        <f t="shared" si="126"/>
        <v>1.2</v>
      </c>
      <c r="AD115" s="37"/>
      <c r="AE115" s="17">
        <f t="shared" si="114"/>
        <v>2.54</v>
      </c>
      <c r="AF115" s="17">
        <f t="shared" si="127"/>
        <v>0</v>
      </c>
      <c r="AG115" s="40">
        <f t="shared" si="104"/>
        <v>0.14000000000000012</v>
      </c>
      <c r="AI115" s="42">
        <f t="shared" si="128"/>
        <v>0</v>
      </c>
      <c r="AJ115" s="42">
        <f t="shared" si="115"/>
        <v>0.11666666666666678</v>
      </c>
      <c r="AK115" s="42">
        <f t="shared" si="105"/>
        <v>0.11666666666666678</v>
      </c>
      <c r="AM115" s="22">
        <f t="shared" si="106"/>
        <v>47699.999999999956</v>
      </c>
      <c r="AN115" s="22">
        <f t="shared" si="107"/>
        <v>3908.5714285714248</v>
      </c>
      <c r="AO115" s="21">
        <f t="shared" si="116"/>
        <v>130.28571428571416</v>
      </c>
      <c r="AP115" s="22">
        <f t="shared" si="121"/>
        <v>105025.71428571419</v>
      </c>
      <c r="AQ115" s="50"/>
      <c r="AR115" s="45">
        <f t="shared" si="122"/>
        <v>47699.999999999956</v>
      </c>
      <c r="AS115" s="22">
        <f t="shared" si="118"/>
        <v>3908.5714285714248</v>
      </c>
      <c r="AT115" s="44">
        <f t="shared" si="119"/>
        <v>130.28571428571416</v>
      </c>
      <c r="AU115" s="45">
        <f t="shared" si="123"/>
        <v>105025.71428571419</v>
      </c>
      <c r="AW115" s="22">
        <f t="shared" si="124"/>
        <v>42134.999999999956</v>
      </c>
      <c r="AX115" s="22">
        <f t="shared" si="117"/>
        <v>3452.5714285714248</v>
      </c>
      <c r="AY115" s="21">
        <f t="shared" si="108"/>
        <v>115.08571428571416</v>
      </c>
      <c r="AZ115" s="22">
        <f t="shared" si="120"/>
        <v>92772.714285714188</v>
      </c>
      <c r="BB115" s="67" t="str">
        <f t="shared" ca="1" si="130"/>
        <v>Proy &gt; 1 Año</v>
      </c>
      <c r="BC115" s="31" t="str">
        <f t="shared" ca="1" si="129"/>
        <v>Por Condicion</v>
      </c>
    </row>
    <row r="116" spans="2:55" x14ac:dyDescent="0.35">
      <c r="B116" s="64">
        <v>505</v>
      </c>
      <c r="C116" s="64">
        <v>11</v>
      </c>
      <c r="D116" s="98" t="s">
        <v>21</v>
      </c>
      <c r="E116" s="109"/>
      <c r="F116" s="31">
        <v>42289</v>
      </c>
      <c r="G116" s="18">
        <v>2.54</v>
      </c>
      <c r="H116" s="92">
        <v>26107</v>
      </c>
      <c r="I116" s="92">
        <v>37563</v>
      </c>
      <c r="J116" s="92">
        <v>25634</v>
      </c>
      <c r="K116" s="57"/>
      <c r="L116" s="150">
        <v>42745</v>
      </c>
      <c r="M116" s="151">
        <v>2.42</v>
      </c>
      <c r="N116" s="152">
        <v>31672</v>
      </c>
      <c r="O116" s="152">
        <v>44890</v>
      </c>
      <c r="P116" s="152">
        <v>30560</v>
      </c>
      <c r="Q116" s="57"/>
      <c r="R116" s="27">
        <f t="shared" si="109"/>
        <v>456</v>
      </c>
      <c r="S116" s="26">
        <f t="shared" si="110"/>
        <v>5565</v>
      </c>
      <c r="T116" s="28">
        <f t="shared" si="111"/>
        <v>12.203947368421053</v>
      </c>
      <c r="U116" s="59">
        <f t="shared" si="125"/>
        <v>0.12000000000000011</v>
      </c>
      <c r="V116" s="26">
        <f t="shared" si="102"/>
        <v>7327</v>
      </c>
      <c r="W116" s="26">
        <f t="shared" si="103"/>
        <v>4926</v>
      </c>
      <c r="X116" s="29">
        <f t="shared" si="112"/>
        <v>12253</v>
      </c>
      <c r="Y116" s="30">
        <f t="shared" si="113"/>
        <v>2.2017969451931716</v>
      </c>
      <c r="AA116" s="65">
        <v>2.54</v>
      </c>
      <c r="AB116" s="66">
        <v>1.34</v>
      </c>
      <c r="AC116" s="40">
        <f t="shared" si="126"/>
        <v>1.2</v>
      </c>
      <c r="AD116" s="37"/>
      <c r="AE116" s="17">
        <f t="shared" si="114"/>
        <v>2.54</v>
      </c>
      <c r="AF116" s="17">
        <f t="shared" si="127"/>
        <v>0</v>
      </c>
      <c r="AG116" s="40">
        <f t="shared" si="104"/>
        <v>0.12000000000000011</v>
      </c>
      <c r="AI116" s="42">
        <f t="shared" si="128"/>
        <v>0</v>
      </c>
      <c r="AJ116" s="42">
        <f t="shared" si="115"/>
        <v>0.10000000000000009</v>
      </c>
      <c r="AK116" s="42">
        <f t="shared" si="105"/>
        <v>0.10000000000000009</v>
      </c>
      <c r="AM116" s="22">
        <f t="shared" si="106"/>
        <v>55649.999999999949</v>
      </c>
      <c r="AN116" s="22">
        <f t="shared" si="107"/>
        <v>4559.9999999999955</v>
      </c>
      <c r="AO116" s="21">
        <f t="shared" si="116"/>
        <v>151.99999999999986</v>
      </c>
      <c r="AP116" s="22">
        <f t="shared" si="121"/>
        <v>122529.9999999999</v>
      </c>
      <c r="AQ116" s="50"/>
      <c r="AR116" s="45">
        <f t="shared" si="122"/>
        <v>55649.999999999949</v>
      </c>
      <c r="AS116" s="22">
        <f t="shared" si="118"/>
        <v>4559.9999999999955</v>
      </c>
      <c r="AT116" s="44">
        <f t="shared" si="119"/>
        <v>151.99999999999986</v>
      </c>
      <c r="AU116" s="45">
        <f t="shared" si="123"/>
        <v>122529.9999999999</v>
      </c>
      <c r="AW116" s="22">
        <f t="shared" si="124"/>
        <v>50084.999999999949</v>
      </c>
      <c r="AX116" s="22">
        <f t="shared" si="117"/>
        <v>4103.9999999999955</v>
      </c>
      <c r="AY116" s="21">
        <f t="shared" si="108"/>
        <v>136.79999999999984</v>
      </c>
      <c r="AZ116" s="22">
        <f t="shared" si="120"/>
        <v>110276.9999999999</v>
      </c>
      <c r="BB116" s="67" t="str">
        <f t="shared" ca="1" si="130"/>
        <v>Proy &gt; 1 Año</v>
      </c>
      <c r="BC116" s="31" t="str">
        <f t="shared" ca="1" si="129"/>
        <v>Por Condicion</v>
      </c>
    </row>
    <row r="117" spans="2:55" x14ac:dyDescent="0.35">
      <c r="B117" s="64">
        <v>505</v>
      </c>
      <c r="C117" s="64">
        <v>12</v>
      </c>
      <c r="D117" s="98" t="s">
        <v>22</v>
      </c>
      <c r="E117" s="109"/>
      <c r="F117" s="31">
        <v>42289</v>
      </c>
      <c r="G117" s="18">
        <v>2.74</v>
      </c>
      <c r="H117" s="92">
        <v>26107</v>
      </c>
      <c r="I117" s="92">
        <v>37563</v>
      </c>
      <c r="J117" s="92">
        <v>25634</v>
      </c>
      <c r="K117" s="57"/>
      <c r="L117" s="150">
        <v>42745</v>
      </c>
      <c r="M117" s="151">
        <v>2.4700000000000002</v>
      </c>
      <c r="N117" s="152">
        <v>31672</v>
      </c>
      <c r="O117" s="152">
        <v>44890</v>
      </c>
      <c r="P117" s="152">
        <v>30560</v>
      </c>
      <c r="Q117" s="57"/>
      <c r="R117" s="27">
        <f t="shared" si="109"/>
        <v>456</v>
      </c>
      <c r="S117" s="26">
        <f t="shared" si="110"/>
        <v>5565</v>
      </c>
      <c r="T117" s="28">
        <f t="shared" si="111"/>
        <v>12.203947368421053</v>
      </c>
      <c r="U117" s="59">
        <f t="shared" si="125"/>
        <v>0.27</v>
      </c>
      <c r="V117" s="26">
        <f t="shared" si="102"/>
        <v>7327</v>
      </c>
      <c r="W117" s="26">
        <f t="shared" si="103"/>
        <v>4926</v>
      </c>
      <c r="X117" s="29">
        <f t="shared" si="112"/>
        <v>12253</v>
      </c>
      <c r="Y117" s="30">
        <f t="shared" si="113"/>
        <v>2.2017969451931716</v>
      </c>
      <c r="AA117" s="65">
        <v>2.74</v>
      </c>
      <c r="AB117" s="66">
        <v>1.29</v>
      </c>
      <c r="AC117" s="40">
        <f t="shared" si="126"/>
        <v>1.4500000000000002</v>
      </c>
      <c r="AD117" s="37"/>
      <c r="AE117" s="17">
        <f t="shared" si="114"/>
        <v>2.74</v>
      </c>
      <c r="AF117" s="17">
        <f t="shared" si="127"/>
        <v>0</v>
      </c>
      <c r="AG117" s="40">
        <f t="shared" si="104"/>
        <v>0.27</v>
      </c>
      <c r="AI117" s="42">
        <f t="shared" si="128"/>
        <v>0</v>
      </c>
      <c r="AJ117" s="42">
        <f t="shared" si="115"/>
        <v>0.18620689655172412</v>
      </c>
      <c r="AK117" s="42">
        <f t="shared" si="105"/>
        <v>0.18620689655172412</v>
      </c>
      <c r="AM117" s="22">
        <f t="shared" si="106"/>
        <v>29886.111111111113</v>
      </c>
      <c r="AN117" s="22">
        <f t="shared" si="107"/>
        <v>2448.8888888888891</v>
      </c>
      <c r="AO117" s="21">
        <f t="shared" si="116"/>
        <v>81.629629629629633</v>
      </c>
      <c r="AP117" s="22">
        <f t="shared" si="121"/>
        <v>65803.148148148161</v>
      </c>
      <c r="AQ117" s="50"/>
      <c r="AR117" s="45">
        <f t="shared" si="122"/>
        <v>29886.111111111113</v>
      </c>
      <c r="AS117" s="22">
        <f t="shared" si="118"/>
        <v>2448.8888888888891</v>
      </c>
      <c r="AT117" s="44">
        <f t="shared" si="119"/>
        <v>81.629629629629633</v>
      </c>
      <c r="AU117" s="45">
        <f t="shared" si="123"/>
        <v>65803.148148148161</v>
      </c>
      <c r="AW117" s="22">
        <f t="shared" si="124"/>
        <v>24321.111111111113</v>
      </c>
      <c r="AX117" s="22">
        <f t="shared" si="117"/>
        <v>1992.8888888888889</v>
      </c>
      <c r="AY117" s="21">
        <f t="shared" si="108"/>
        <v>66.42962962962963</v>
      </c>
      <c r="AZ117" s="22">
        <f t="shared" si="120"/>
        <v>53550.148148148161</v>
      </c>
      <c r="BB117" s="67" t="str">
        <f t="shared" ca="1" si="130"/>
        <v>Proy &gt; 1 Año</v>
      </c>
      <c r="BC117" s="31" t="str">
        <f t="shared" ca="1" si="129"/>
        <v>Por Condicion</v>
      </c>
    </row>
    <row r="118" spans="2:55" x14ac:dyDescent="0.35">
      <c r="B118" s="64">
        <v>505</v>
      </c>
      <c r="C118" s="64">
        <v>13</v>
      </c>
      <c r="D118" s="98" t="s">
        <v>23</v>
      </c>
      <c r="E118" s="109"/>
      <c r="F118" s="31">
        <v>41672</v>
      </c>
      <c r="G118" s="18">
        <v>2.31</v>
      </c>
      <c r="H118" s="92">
        <v>19054</v>
      </c>
      <c r="I118" s="92">
        <v>26753</v>
      </c>
      <c r="J118" s="92">
        <v>18268</v>
      </c>
      <c r="K118" s="57"/>
      <c r="L118" s="150">
        <v>42745</v>
      </c>
      <c r="M118" s="151">
        <v>1.56</v>
      </c>
      <c r="N118" s="152">
        <v>31672</v>
      </c>
      <c r="O118" s="152">
        <v>44890</v>
      </c>
      <c r="P118" s="152">
        <v>30560</v>
      </c>
      <c r="Q118" s="57"/>
      <c r="R118" s="27">
        <f t="shared" si="109"/>
        <v>1073</v>
      </c>
      <c r="S118" s="26">
        <f t="shared" si="110"/>
        <v>12618</v>
      </c>
      <c r="T118" s="28">
        <f t="shared" si="111"/>
        <v>11.759552656104381</v>
      </c>
      <c r="U118" s="59">
        <f t="shared" si="125"/>
        <v>1.1800000000000002</v>
      </c>
      <c r="V118" s="26">
        <f t="shared" si="102"/>
        <v>18137</v>
      </c>
      <c r="W118" s="26">
        <f t="shared" si="103"/>
        <v>12292</v>
      </c>
      <c r="X118" s="29">
        <f t="shared" si="112"/>
        <v>30429</v>
      </c>
      <c r="Y118" s="30">
        <f t="shared" si="113"/>
        <v>2.4115549215406564</v>
      </c>
      <c r="AA118" s="65">
        <v>2.74</v>
      </c>
      <c r="AB118" s="66">
        <v>1.29</v>
      </c>
      <c r="AC118" s="40">
        <f t="shared" si="126"/>
        <v>1.4500000000000002</v>
      </c>
      <c r="AD118" s="37"/>
      <c r="AE118" s="17">
        <f t="shared" si="114"/>
        <v>2.31</v>
      </c>
      <c r="AF118" s="17">
        <f t="shared" si="127"/>
        <v>0.43000000000000016</v>
      </c>
      <c r="AG118" s="40">
        <f t="shared" si="104"/>
        <v>0.75</v>
      </c>
      <c r="AI118" s="42">
        <f t="shared" si="128"/>
        <v>0.29655172413793113</v>
      </c>
      <c r="AJ118" s="42">
        <f t="shared" si="115"/>
        <v>0.81379310344827582</v>
      </c>
      <c r="AK118" s="42">
        <f t="shared" si="105"/>
        <v>0.51724137931034475</v>
      </c>
      <c r="AM118" s="22">
        <f t="shared" si="106"/>
        <v>24394.800000000003</v>
      </c>
      <c r="AN118" s="22">
        <f t="shared" si="107"/>
        <v>2074.4666666666667</v>
      </c>
      <c r="AO118" s="21">
        <f t="shared" si="116"/>
        <v>69.148888888888891</v>
      </c>
      <c r="AP118" s="22">
        <f t="shared" si="121"/>
        <v>58829.400000000009</v>
      </c>
      <c r="AQ118" s="50"/>
      <c r="AR118" s="45">
        <f t="shared" si="122"/>
        <v>17160.48</v>
      </c>
      <c r="AS118" s="22">
        <f t="shared" si="118"/>
        <v>1459.28</v>
      </c>
      <c r="AT118" s="44">
        <f t="shared" si="119"/>
        <v>48.642666666666663</v>
      </c>
      <c r="AU118" s="45">
        <f t="shared" si="123"/>
        <v>41383.439999999995</v>
      </c>
      <c r="AW118" s="22">
        <f t="shared" si="124"/>
        <v>4542.4799999999996</v>
      </c>
      <c r="AX118" s="22">
        <f t="shared" si="117"/>
        <v>386.27999999999992</v>
      </c>
      <c r="AY118" s="21">
        <f t="shared" si="108"/>
        <v>12.875999999999998</v>
      </c>
      <c r="AZ118" s="22">
        <f t="shared" si="120"/>
        <v>10954.439999999995</v>
      </c>
      <c r="BB118" s="67">
        <f t="shared" ca="1" si="130"/>
        <v>43131.28</v>
      </c>
      <c r="BC118" s="31">
        <f t="shared" ca="1" si="129"/>
        <v>43086.28</v>
      </c>
    </row>
    <row r="119" spans="2:55" x14ac:dyDescent="0.35">
      <c r="B119" s="64">
        <v>505</v>
      </c>
      <c r="C119" s="64">
        <v>14</v>
      </c>
      <c r="D119" s="98" t="s">
        <v>24</v>
      </c>
      <c r="E119" s="109"/>
      <c r="F119" s="31">
        <v>42351</v>
      </c>
      <c r="G119" s="18">
        <v>10.5</v>
      </c>
      <c r="H119" s="92">
        <v>23312</v>
      </c>
      <c r="I119" s="92">
        <v>33376</v>
      </c>
      <c r="J119" s="92">
        <v>22816</v>
      </c>
      <c r="K119" s="57"/>
      <c r="L119" s="150">
        <v>42745</v>
      </c>
      <c r="M119" s="151">
        <v>9.6</v>
      </c>
      <c r="N119" s="152">
        <v>31672</v>
      </c>
      <c r="O119" s="152">
        <v>44890</v>
      </c>
      <c r="P119" s="152">
        <v>30560</v>
      </c>
      <c r="Q119" s="57"/>
      <c r="R119" s="27">
        <f t="shared" si="109"/>
        <v>394</v>
      </c>
      <c r="S119" s="26">
        <f t="shared" si="110"/>
        <v>8360</v>
      </c>
      <c r="T119" s="28">
        <f t="shared" si="111"/>
        <v>21.218274111675125</v>
      </c>
      <c r="U119" s="59">
        <f t="shared" si="125"/>
        <v>0.90000000000000036</v>
      </c>
      <c r="V119" s="26">
        <f t="shared" si="102"/>
        <v>11514</v>
      </c>
      <c r="W119" s="26">
        <f t="shared" si="103"/>
        <v>7744</v>
      </c>
      <c r="X119" s="29">
        <f t="shared" si="112"/>
        <v>19258</v>
      </c>
      <c r="Y119" s="30">
        <f t="shared" si="113"/>
        <v>2.3035885167464114</v>
      </c>
      <c r="AA119" s="65">
        <v>10.5</v>
      </c>
      <c r="AB119" s="66">
        <v>9.4499999999999993</v>
      </c>
      <c r="AC119" s="40">
        <f t="shared" si="126"/>
        <v>1.0500000000000007</v>
      </c>
      <c r="AD119" s="37"/>
      <c r="AE119" s="17">
        <f t="shared" si="114"/>
        <v>10.5</v>
      </c>
      <c r="AF119" s="17">
        <f t="shared" si="127"/>
        <v>0</v>
      </c>
      <c r="AG119" s="40">
        <f t="shared" si="104"/>
        <v>0.90000000000000036</v>
      </c>
      <c r="AI119" s="42">
        <f t="shared" si="128"/>
        <v>0</v>
      </c>
      <c r="AJ119" s="42">
        <f t="shared" si="115"/>
        <v>0.85714285714285687</v>
      </c>
      <c r="AK119" s="42">
        <f t="shared" si="105"/>
        <v>0.85714285714285687</v>
      </c>
      <c r="AM119" s="22">
        <f t="shared" si="106"/>
        <v>9753.3333333333358</v>
      </c>
      <c r="AN119" s="22">
        <f t="shared" si="107"/>
        <v>459.6666666666668</v>
      </c>
      <c r="AO119" s="21">
        <f t="shared" si="116"/>
        <v>15.322222222222226</v>
      </c>
      <c r="AP119" s="22">
        <f t="shared" si="121"/>
        <v>22467.666666666675</v>
      </c>
      <c r="AQ119" s="50"/>
      <c r="AR119" s="45">
        <f t="shared" si="122"/>
        <v>9753.3333333333358</v>
      </c>
      <c r="AS119" s="22">
        <f t="shared" si="118"/>
        <v>459.6666666666668</v>
      </c>
      <c r="AT119" s="44">
        <f t="shared" si="119"/>
        <v>15.322222222222226</v>
      </c>
      <c r="AU119" s="45">
        <f t="shared" si="123"/>
        <v>22467.666666666675</v>
      </c>
      <c r="AW119" s="22">
        <f t="shared" si="124"/>
        <v>1393.3333333333358</v>
      </c>
      <c r="AX119" s="22">
        <f t="shared" si="117"/>
        <v>65.666666666666785</v>
      </c>
      <c r="AY119" s="21">
        <f t="shared" si="108"/>
        <v>2.1888888888888927</v>
      </c>
      <c r="AZ119" s="22">
        <f t="shared" si="120"/>
        <v>3209.6666666666752</v>
      </c>
      <c r="BB119" s="67">
        <f t="shared" ca="1" si="130"/>
        <v>42810.666666666664</v>
      </c>
      <c r="BC119" s="31">
        <f t="shared" ca="1" si="129"/>
        <v>42765.666666666664</v>
      </c>
    </row>
    <row r="120" spans="2:55" x14ac:dyDescent="0.35">
      <c r="B120" s="64">
        <v>505</v>
      </c>
      <c r="C120" s="64">
        <v>1</v>
      </c>
      <c r="D120" s="99" t="s">
        <v>25</v>
      </c>
      <c r="E120" s="110"/>
      <c r="F120" s="31">
        <v>42443</v>
      </c>
      <c r="G120" s="77">
        <v>2.2799999999999998</v>
      </c>
      <c r="H120" s="35">
        <v>28331</v>
      </c>
      <c r="I120" s="35">
        <v>40417</v>
      </c>
      <c r="J120" s="35">
        <v>27309</v>
      </c>
      <c r="K120" s="57"/>
      <c r="L120" s="150">
        <v>42745</v>
      </c>
      <c r="M120" s="151">
        <v>2.13</v>
      </c>
      <c r="N120" s="152">
        <v>31672</v>
      </c>
      <c r="O120" s="152">
        <v>44890</v>
      </c>
      <c r="P120" s="152">
        <v>30560</v>
      </c>
      <c r="Q120" s="57"/>
      <c r="R120" s="27">
        <f t="shared" si="109"/>
        <v>302</v>
      </c>
      <c r="S120" s="26">
        <f t="shared" si="110"/>
        <v>3341</v>
      </c>
      <c r="T120" s="28">
        <f t="shared" si="111"/>
        <v>11.062913907284768</v>
      </c>
      <c r="U120" s="59">
        <f t="shared" si="125"/>
        <v>0.14999999999999991</v>
      </c>
      <c r="V120" s="26">
        <f t="shared" si="102"/>
        <v>4473</v>
      </c>
      <c r="W120" s="26">
        <f t="shared" si="103"/>
        <v>3251</v>
      </c>
      <c r="X120" s="29">
        <f t="shared" si="112"/>
        <v>7724</v>
      </c>
      <c r="Y120" s="30">
        <f t="shared" si="113"/>
        <v>2.3118826698593233</v>
      </c>
      <c r="AA120" s="65">
        <v>2.2799999999999998</v>
      </c>
      <c r="AB120" s="66">
        <v>1.9</v>
      </c>
      <c r="AC120" s="40">
        <f>AA120-AB120</f>
        <v>0.37999999999999989</v>
      </c>
      <c r="AD120" s="37"/>
      <c r="AE120" s="17">
        <f t="shared" si="114"/>
        <v>2.2799999999999998</v>
      </c>
      <c r="AF120" s="17">
        <f t="shared" si="127"/>
        <v>0</v>
      </c>
      <c r="AG120" s="40">
        <f t="shared" si="104"/>
        <v>0.14999999999999991</v>
      </c>
      <c r="AI120" s="42">
        <f t="shared" si="128"/>
        <v>0</v>
      </c>
      <c r="AJ120" s="42">
        <f t="shared" si="115"/>
        <v>0.39473684210526305</v>
      </c>
      <c r="AK120" s="42">
        <f t="shared" si="105"/>
        <v>0.39473684210526305</v>
      </c>
      <c r="AM120" s="22">
        <f t="shared" si="106"/>
        <v>8463.8666666666686</v>
      </c>
      <c r="AN120" s="22">
        <f t="shared" si="107"/>
        <v>765.06666666666683</v>
      </c>
      <c r="AO120" s="21">
        <f t="shared" si="116"/>
        <v>25.502222222222226</v>
      </c>
      <c r="AP120" s="22">
        <f t="shared" si="121"/>
        <v>19567.466666666671</v>
      </c>
      <c r="AQ120" s="50"/>
      <c r="AR120" s="45">
        <f t="shared" si="122"/>
        <v>8463.8666666666686</v>
      </c>
      <c r="AS120" s="22">
        <f t="shared" si="118"/>
        <v>765.06666666666683</v>
      </c>
      <c r="AT120" s="44">
        <f t="shared" si="119"/>
        <v>25.502222222222226</v>
      </c>
      <c r="AU120" s="45">
        <f t="shared" si="123"/>
        <v>19567.466666666671</v>
      </c>
      <c r="AW120" s="22">
        <f t="shared" si="124"/>
        <v>5122.8666666666686</v>
      </c>
      <c r="AX120" s="22">
        <f t="shared" si="117"/>
        <v>463.06666666666683</v>
      </c>
      <c r="AY120" s="21">
        <f t="shared" si="108"/>
        <v>15.435555555555561</v>
      </c>
      <c r="AZ120" s="22">
        <f t="shared" si="120"/>
        <v>11843.466666666671</v>
      </c>
      <c r="BB120" s="67" t="str">
        <f t="shared" ca="1" si="130"/>
        <v>Proy &gt; 1 Año</v>
      </c>
      <c r="BC120" s="31" t="str">
        <f t="shared" ca="1" si="129"/>
        <v>Por Condicion</v>
      </c>
    </row>
    <row r="121" spans="2:55" x14ac:dyDescent="0.35">
      <c r="B121" s="64">
        <v>505</v>
      </c>
      <c r="C121" s="64">
        <v>2</v>
      </c>
      <c r="D121" s="99" t="s">
        <v>26</v>
      </c>
      <c r="E121" s="110"/>
      <c r="F121" s="31">
        <v>42443</v>
      </c>
      <c r="G121" s="77">
        <v>0.65</v>
      </c>
      <c r="H121" s="35">
        <v>28331</v>
      </c>
      <c r="I121" s="35">
        <v>40417</v>
      </c>
      <c r="J121" s="35">
        <v>27309</v>
      </c>
      <c r="K121" s="57"/>
      <c r="L121" s="150">
        <v>42745</v>
      </c>
      <c r="M121" s="151">
        <v>0.46</v>
      </c>
      <c r="N121" s="152">
        <v>31672</v>
      </c>
      <c r="O121" s="152">
        <v>44890</v>
      </c>
      <c r="P121" s="152">
        <v>30560</v>
      </c>
      <c r="Q121" s="57"/>
      <c r="R121" s="27">
        <f t="shared" si="109"/>
        <v>302</v>
      </c>
      <c r="S121" s="26">
        <f t="shared" si="110"/>
        <v>3341</v>
      </c>
      <c r="T121" s="28">
        <f t="shared" si="111"/>
        <v>11.062913907284768</v>
      </c>
      <c r="U121" s="59">
        <f t="shared" si="125"/>
        <v>0.19</v>
      </c>
      <c r="V121" s="26">
        <f t="shared" si="102"/>
        <v>4473</v>
      </c>
      <c r="W121" s="26">
        <f t="shared" si="103"/>
        <v>3251</v>
      </c>
      <c r="X121" s="29">
        <f t="shared" si="112"/>
        <v>7724</v>
      </c>
      <c r="Y121" s="30">
        <f t="shared" si="113"/>
        <v>2.3118826698593233</v>
      </c>
      <c r="AA121" s="65">
        <v>0.65</v>
      </c>
      <c r="AB121" s="66">
        <v>0.25</v>
      </c>
      <c r="AC121" s="40">
        <f>AA121-AB121</f>
        <v>0.4</v>
      </c>
      <c r="AD121" s="37"/>
      <c r="AE121" s="17">
        <f t="shared" si="114"/>
        <v>0.65</v>
      </c>
      <c r="AF121" s="17">
        <f t="shared" si="127"/>
        <v>0</v>
      </c>
      <c r="AG121" s="40">
        <f t="shared" si="104"/>
        <v>0.19</v>
      </c>
      <c r="AI121" s="42">
        <f t="shared" si="128"/>
        <v>0</v>
      </c>
      <c r="AJ121" s="42">
        <f t="shared" si="115"/>
        <v>0.47499999999999998</v>
      </c>
      <c r="AK121" s="42">
        <f t="shared" si="105"/>
        <v>0.47499999999999998</v>
      </c>
      <c r="AM121" s="22">
        <f t="shared" si="106"/>
        <v>7033.6842105263158</v>
      </c>
      <c r="AN121" s="22">
        <f t="shared" si="107"/>
        <v>635.78947368421052</v>
      </c>
      <c r="AO121" s="21">
        <f t="shared" si="116"/>
        <v>21.192982456140349</v>
      </c>
      <c r="AP121" s="22">
        <f t="shared" si="121"/>
        <v>16261.052631578948</v>
      </c>
      <c r="AQ121" s="50"/>
      <c r="AR121" s="45">
        <f t="shared" si="122"/>
        <v>7033.6842105263158</v>
      </c>
      <c r="AS121" s="22">
        <f t="shared" si="118"/>
        <v>635.78947368421052</v>
      </c>
      <c r="AT121" s="44">
        <f t="shared" si="119"/>
        <v>21.192982456140349</v>
      </c>
      <c r="AU121" s="45">
        <f t="shared" si="123"/>
        <v>16261.052631578948</v>
      </c>
      <c r="AW121" s="22">
        <f t="shared" si="124"/>
        <v>3692.6842105263158</v>
      </c>
      <c r="AX121" s="22">
        <f t="shared" si="117"/>
        <v>333.78947368421052</v>
      </c>
      <c r="AY121" s="21">
        <f t="shared" si="108"/>
        <v>11.126315789473685</v>
      </c>
      <c r="AZ121" s="22">
        <f t="shared" si="120"/>
        <v>8537.0526315789484</v>
      </c>
      <c r="BB121" s="67">
        <f t="shared" ca="1" si="130"/>
        <v>43078.789473684214</v>
      </c>
      <c r="BC121" s="31">
        <f t="shared" ca="1" si="129"/>
        <v>43033.789473684214</v>
      </c>
    </row>
    <row r="122" spans="2:55" x14ac:dyDescent="0.35">
      <c r="B122" s="64">
        <v>505</v>
      </c>
      <c r="C122" s="64">
        <v>3</v>
      </c>
      <c r="D122" s="99" t="s">
        <v>27</v>
      </c>
      <c r="E122" s="110"/>
      <c r="F122" s="31">
        <v>42654</v>
      </c>
      <c r="G122" s="77">
        <v>3.15</v>
      </c>
      <c r="H122" s="35">
        <v>28331</v>
      </c>
      <c r="I122" s="35">
        <v>40417</v>
      </c>
      <c r="J122" s="35">
        <v>27309</v>
      </c>
      <c r="K122" s="57"/>
      <c r="L122" s="150">
        <v>42745</v>
      </c>
      <c r="M122" s="151">
        <v>2.1800000000000002</v>
      </c>
      <c r="N122" s="152">
        <v>31672</v>
      </c>
      <c r="O122" s="152">
        <v>44890</v>
      </c>
      <c r="P122" s="152">
        <v>30560</v>
      </c>
      <c r="Q122" s="57"/>
      <c r="R122" s="27">
        <f t="shared" si="109"/>
        <v>91</v>
      </c>
      <c r="S122" s="26">
        <f t="shared" si="110"/>
        <v>3341</v>
      </c>
      <c r="T122" s="28">
        <f t="shared" si="111"/>
        <v>36.714285714285715</v>
      </c>
      <c r="U122" s="59">
        <f t="shared" si="125"/>
        <v>1.8199999999999998</v>
      </c>
      <c r="V122" s="26">
        <f t="shared" si="102"/>
        <v>4473</v>
      </c>
      <c r="W122" s="26">
        <f t="shared" si="103"/>
        <v>3251</v>
      </c>
      <c r="X122" s="29">
        <f t="shared" si="112"/>
        <v>7724</v>
      </c>
      <c r="Y122" s="30">
        <f t="shared" si="113"/>
        <v>2.3118826698593233</v>
      </c>
      <c r="AA122" s="65">
        <v>4</v>
      </c>
      <c r="AB122" s="66">
        <v>1.5</v>
      </c>
      <c r="AC122" s="40">
        <f>AA122-AB122</f>
        <v>2.5</v>
      </c>
      <c r="AD122" s="37"/>
      <c r="AE122" s="17">
        <f t="shared" si="114"/>
        <v>3.15</v>
      </c>
      <c r="AF122" s="17">
        <f t="shared" si="127"/>
        <v>0.85000000000000009</v>
      </c>
      <c r="AG122" s="40">
        <f t="shared" si="104"/>
        <v>0.96999999999999975</v>
      </c>
      <c r="AI122" s="42">
        <f t="shared" si="128"/>
        <v>0.34</v>
      </c>
      <c r="AJ122" s="42">
        <f t="shared" si="115"/>
        <v>0.72799999999999998</v>
      </c>
      <c r="AK122" s="42">
        <f t="shared" si="105"/>
        <v>0.3879999999999999</v>
      </c>
      <c r="AM122" s="45">
        <f t="shared" si="106"/>
        <v>8610.8247422680433</v>
      </c>
      <c r="AN122" s="22">
        <f t="shared" si="107"/>
        <v>234.53608247422684</v>
      </c>
      <c r="AO122" s="21">
        <f t="shared" si="116"/>
        <v>7.8178694158075617</v>
      </c>
      <c r="AP122" s="22">
        <f t="shared" si="121"/>
        <v>19907.216494845365</v>
      </c>
      <c r="AQ122" s="50"/>
      <c r="AR122" s="45">
        <f t="shared" si="122"/>
        <v>5683.1443298969079</v>
      </c>
      <c r="AS122" s="22">
        <f t="shared" si="118"/>
        <v>154.79381443298971</v>
      </c>
      <c r="AT122" s="44">
        <f t="shared" si="119"/>
        <v>5.15979381443299</v>
      </c>
      <c r="AU122" s="45">
        <f t="shared" si="123"/>
        <v>13138.762886597939</v>
      </c>
      <c r="AW122" s="22">
        <f t="shared" si="124"/>
        <v>2342.1443298969079</v>
      </c>
      <c r="AX122" s="22">
        <f t="shared" si="117"/>
        <v>63.793814432989706</v>
      </c>
      <c r="AY122" s="21">
        <f t="shared" si="108"/>
        <v>2.1264604810996568</v>
      </c>
      <c r="AZ122" s="22">
        <f t="shared" si="120"/>
        <v>5414.7628865979386</v>
      </c>
      <c r="BB122" s="67">
        <f ca="1">IF((IFERROR(AX122,"No data"))="No Data","No data",(IF((L122+AX122-15)&gt;(TODAY()+365),"Proy &gt; 1 Año",(L122+AX122-15))))</f>
        <v>42793.793814432989</v>
      </c>
      <c r="BC122" s="31">
        <f ca="1">IF((BB122="No data"), "NoHayMedicion", (IF((BB122="Proy &gt; 1 Año"),"NoNecesaria",(BB122-30))))</f>
        <v>42763.793814432989</v>
      </c>
    </row>
    <row r="123" spans="2:55" x14ac:dyDescent="0.35">
      <c r="B123" s="64">
        <v>505</v>
      </c>
      <c r="C123" s="64">
        <v>4</v>
      </c>
      <c r="D123" s="99" t="s">
        <v>39</v>
      </c>
      <c r="E123" s="110"/>
      <c r="F123" s="31">
        <v>42001</v>
      </c>
      <c r="G123" s="77">
        <v>0.82</v>
      </c>
      <c r="H123" s="92">
        <v>23312</v>
      </c>
      <c r="I123" s="92">
        <v>33376</v>
      </c>
      <c r="J123" s="92">
        <v>22816</v>
      </c>
      <c r="K123" s="57"/>
      <c r="L123" s="150">
        <v>42745</v>
      </c>
      <c r="M123" s="151">
        <v>1.32</v>
      </c>
      <c r="N123" s="152">
        <v>31672</v>
      </c>
      <c r="O123" s="152">
        <v>44890</v>
      </c>
      <c r="P123" s="152">
        <v>30560</v>
      </c>
      <c r="Q123" s="57"/>
      <c r="R123" s="27">
        <f t="shared" si="109"/>
        <v>744</v>
      </c>
      <c r="S123" s="26">
        <f t="shared" si="110"/>
        <v>8360</v>
      </c>
      <c r="T123" s="28">
        <f t="shared" si="111"/>
        <v>11.236559139784946</v>
      </c>
      <c r="U123" s="60">
        <f>M123-AA123</f>
        <v>0.54</v>
      </c>
      <c r="V123" s="26">
        <f t="shared" si="102"/>
        <v>11514</v>
      </c>
      <c r="W123" s="26">
        <f t="shared" si="103"/>
        <v>7744</v>
      </c>
      <c r="X123" s="29">
        <f t="shared" si="112"/>
        <v>19258</v>
      </c>
      <c r="Y123" s="30">
        <f t="shared" si="113"/>
        <v>2.3035885167464114</v>
      </c>
      <c r="AA123" s="65">
        <v>0.78</v>
      </c>
      <c r="AB123" s="66">
        <v>1.42</v>
      </c>
      <c r="AC123" s="40">
        <f>AB123-AA123</f>
        <v>0.6399999999999999</v>
      </c>
      <c r="AD123" s="37"/>
      <c r="AE123" s="65">
        <f t="shared" si="114"/>
        <v>0.82</v>
      </c>
      <c r="AF123" s="17">
        <f>AE123-AA123</f>
        <v>3.9999999999999925E-2</v>
      </c>
      <c r="AG123" s="40">
        <f>M123-AE123</f>
        <v>0.50000000000000011</v>
      </c>
      <c r="AH123" s="51"/>
      <c r="AI123" s="42">
        <f>AF123/AC123</f>
        <v>6.2499999999999889E-2</v>
      </c>
      <c r="AJ123" s="42">
        <f t="shared" si="115"/>
        <v>0.84375000000000022</v>
      </c>
      <c r="AK123" s="42">
        <f t="shared" si="105"/>
        <v>0.78125000000000033</v>
      </c>
      <c r="AL123" s="51"/>
      <c r="AM123" s="45">
        <f>S123/AK123</f>
        <v>10700.799999999996</v>
      </c>
      <c r="AN123" s="45">
        <f t="shared" si="107"/>
        <v>952.3199999999996</v>
      </c>
      <c r="AO123" s="44">
        <f t="shared" si="116"/>
        <v>31.743999999999986</v>
      </c>
      <c r="AP123" s="45">
        <f t="shared" si="121"/>
        <v>24650.239999999991</v>
      </c>
      <c r="AQ123" s="50"/>
      <c r="AR123" s="45">
        <f t="shared" si="122"/>
        <v>10031.999999999996</v>
      </c>
      <c r="AS123" s="45">
        <f t="shared" si="118"/>
        <v>892.79999999999973</v>
      </c>
      <c r="AT123" s="44">
        <f t="shared" si="119"/>
        <v>29.759999999999991</v>
      </c>
      <c r="AU123" s="45">
        <f t="shared" si="123"/>
        <v>23109.599999999995</v>
      </c>
      <c r="AV123" s="51"/>
      <c r="AW123" s="45">
        <f t="shared" si="124"/>
        <v>1671.9999999999964</v>
      </c>
      <c r="AX123" s="22">
        <f t="shared" si="117"/>
        <v>148.79999999999967</v>
      </c>
      <c r="AY123" s="44">
        <f t="shared" si="108"/>
        <v>4.9599999999999893</v>
      </c>
      <c r="AZ123" s="45">
        <f t="shared" si="120"/>
        <v>3851.5999999999949</v>
      </c>
      <c r="BB123" s="67">
        <f t="shared" ref="BB123:BB133" ca="1" si="131">IF((IFERROR(AX123,"No data"))="No Data","No data",(IF((L123+AX123)&gt;(TODAY()+365),"Proy &gt; 1 Año",(L123+AX123))))</f>
        <v>42893.8</v>
      </c>
      <c r="BC123" s="31">
        <f t="shared" ref="BC123:BC133" ca="1" si="132">IF((BB123="No data"), "NoHayMedicion", (IF((BB123="Proy &gt; 1 Año"),"Por Condicion",(BB123-$BC$104))))</f>
        <v>42848.800000000003</v>
      </c>
    </row>
    <row r="124" spans="2:55" x14ac:dyDescent="0.35">
      <c r="B124" s="64">
        <v>505</v>
      </c>
      <c r="C124" s="64">
        <v>5</v>
      </c>
      <c r="D124" s="99" t="s">
        <v>40</v>
      </c>
      <c r="E124" s="110"/>
      <c r="F124" s="31">
        <v>42198</v>
      </c>
      <c r="G124" s="77">
        <v>0.82</v>
      </c>
      <c r="H124" s="92">
        <v>25024</v>
      </c>
      <c r="I124" s="92">
        <v>33376</v>
      </c>
      <c r="J124" s="92">
        <v>22816</v>
      </c>
      <c r="K124" s="57"/>
      <c r="L124" s="150">
        <v>42745</v>
      </c>
      <c r="M124" s="151">
        <v>1</v>
      </c>
      <c r="N124" s="152">
        <v>31672</v>
      </c>
      <c r="O124" s="152">
        <v>44890</v>
      </c>
      <c r="P124" s="152">
        <v>30560</v>
      </c>
      <c r="Q124" s="57"/>
      <c r="R124" s="27">
        <f t="shared" si="109"/>
        <v>547</v>
      </c>
      <c r="S124" s="26">
        <f t="shared" si="110"/>
        <v>6648</v>
      </c>
      <c r="T124" s="28">
        <f t="shared" si="111"/>
        <v>12.153564899451554</v>
      </c>
      <c r="U124" s="60">
        <f>M124-AA124</f>
        <v>0.21999999999999997</v>
      </c>
      <c r="V124" s="26">
        <f t="shared" si="102"/>
        <v>11514</v>
      </c>
      <c r="W124" s="26">
        <f t="shared" si="103"/>
        <v>7744</v>
      </c>
      <c r="X124" s="29">
        <f t="shared" si="112"/>
        <v>19258</v>
      </c>
      <c r="Y124" s="30">
        <f t="shared" si="113"/>
        <v>2.8968110709987966</v>
      </c>
      <c r="AA124" s="65">
        <v>0.78</v>
      </c>
      <c r="AB124" s="66">
        <v>1.42</v>
      </c>
      <c r="AC124" s="40">
        <f>AB124-AA124</f>
        <v>0.6399999999999999</v>
      </c>
      <c r="AD124" s="37"/>
      <c r="AE124" s="17">
        <f t="shared" si="114"/>
        <v>0.82</v>
      </c>
      <c r="AF124" s="17">
        <f>AE124-AA124</f>
        <v>3.9999999999999925E-2</v>
      </c>
      <c r="AG124" s="40">
        <f>M124-AE124</f>
        <v>0.18000000000000005</v>
      </c>
      <c r="AH124" s="51"/>
      <c r="AI124" s="42">
        <f>AF124/AC124</f>
        <v>6.2499999999999889E-2</v>
      </c>
      <c r="AJ124" s="42">
        <f t="shared" si="115"/>
        <v>0.34375</v>
      </c>
      <c r="AK124" s="42">
        <f t="shared" si="105"/>
        <v>0.28125000000000011</v>
      </c>
      <c r="AL124" s="51"/>
      <c r="AM124" s="45">
        <f t="shared" si="106"/>
        <v>23637.333333333325</v>
      </c>
      <c r="AN124" s="45">
        <f t="shared" si="107"/>
        <v>1944.888888888888</v>
      </c>
      <c r="AO124" s="44">
        <f t="shared" si="116"/>
        <v>64.829629629629594</v>
      </c>
      <c r="AP124" s="45">
        <f t="shared" si="121"/>
        <v>68472.888888888861</v>
      </c>
      <c r="AQ124" s="50"/>
      <c r="AR124" s="45">
        <f t="shared" si="122"/>
        <v>22159.999999999996</v>
      </c>
      <c r="AS124" s="45">
        <f t="shared" si="118"/>
        <v>1823.333333333333</v>
      </c>
      <c r="AT124" s="44">
        <f t="shared" si="119"/>
        <v>60.777777777777764</v>
      </c>
      <c r="AU124" s="45">
        <f t="shared" si="123"/>
        <v>64193.333333333314</v>
      </c>
      <c r="AV124" s="51"/>
      <c r="AW124" s="45">
        <f t="shared" si="124"/>
        <v>15511.999999999996</v>
      </c>
      <c r="AX124" s="22">
        <f t="shared" si="117"/>
        <v>1276.333333333333</v>
      </c>
      <c r="AY124" s="44">
        <f t="shared" si="108"/>
        <v>42.544444444444437</v>
      </c>
      <c r="AZ124" s="45">
        <f t="shared" si="120"/>
        <v>44935.333333333314</v>
      </c>
      <c r="BB124" s="67" t="str">
        <f t="shared" ca="1" si="131"/>
        <v>Proy &gt; 1 Año</v>
      </c>
      <c r="BC124" s="31" t="str">
        <f t="shared" ca="1" si="132"/>
        <v>Por Condicion</v>
      </c>
    </row>
    <row r="125" spans="2:55" x14ac:dyDescent="0.35">
      <c r="B125" s="64">
        <v>505</v>
      </c>
      <c r="C125" s="64">
        <v>6</v>
      </c>
      <c r="D125" s="99" t="s">
        <v>28</v>
      </c>
      <c r="E125" s="110"/>
      <c r="F125" s="31">
        <v>42323</v>
      </c>
      <c r="G125" s="77">
        <v>2.74</v>
      </c>
      <c r="H125" s="35">
        <v>26656</v>
      </c>
      <c r="I125" s="35">
        <v>38127</v>
      </c>
      <c r="J125" s="35">
        <v>25854</v>
      </c>
      <c r="K125" s="57"/>
      <c r="L125" s="150">
        <v>42745</v>
      </c>
      <c r="M125" s="151">
        <v>2.36</v>
      </c>
      <c r="N125" s="152">
        <v>31672</v>
      </c>
      <c r="O125" s="152">
        <v>44890</v>
      </c>
      <c r="P125" s="152">
        <v>30560</v>
      </c>
      <c r="Q125" s="57"/>
      <c r="R125" s="27">
        <f t="shared" si="109"/>
        <v>422</v>
      </c>
      <c r="S125" s="26">
        <f t="shared" si="110"/>
        <v>5016</v>
      </c>
      <c r="T125" s="28">
        <f t="shared" si="111"/>
        <v>11.886255924170616</v>
      </c>
      <c r="U125" s="59">
        <f t="shared" ref="U125:U133" si="133">AA125-M125</f>
        <v>0.38000000000000034</v>
      </c>
      <c r="V125" s="26">
        <f t="shared" si="102"/>
        <v>6763</v>
      </c>
      <c r="W125" s="26">
        <f t="shared" si="103"/>
        <v>4706</v>
      </c>
      <c r="X125" s="29">
        <f t="shared" si="112"/>
        <v>11469</v>
      </c>
      <c r="Y125" s="30">
        <f t="shared" si="113"/>
        <v>2.2864832535885169</v>
      </c>
      <c r="AA125" s="65">
        <v>2.74</v>
      </c>
      <c r="AB125" s="66">
        <v>1.29</v>
      </c>
      <c r="AC125" s="40">
        <f t="shared" ref="AC125:AC133" si="134">AA125-AB125</f>
        <v>1.4500000000000002</v>
      </c>
      <c r="AD125" s="37"/>
      <c r="AE125" s="17">
        <f t="shared" si="114"/>
        <v>2.74</v>
      </c>
      <c r="AF125" s="17">
        <f t="shared" ref="AF125:AF133" si="135">AA125-AE125</f>
        <v>0</v>
      </c>
      <c r="AG125" s="40">
        <f t="shared" si="104"/>
        <v>0.38000000000000034</v>
      </c>
      <c r="AI125" s="42">
        <f t="shared" ref="AI125:AI133" si="136">AF125/AC125</f>
        <v>0</v>
      </c>
      <c r="AJ125" s="42">
        <f t="shared" si="115"/>
        <v>0.26206896551724157</v>
      </c>
      <c r="AK125" s="42">
        <f t="shared" si="105"/>
        <v>0.26206896551724157</v>
      </c>
      <c r="AM125" s="22">
        <f t="shared" si="106"/>
        <v>19139.999999999985</v>
      </c>
      <c r="AN125" s="22">
        <f t="shared" si="107"/>
        <v>1610.2631578947357</v>
      </c>
      <c r="AO125" s="21">
        <f t="shared" si="116"/>
        <v>53.67543859649119</v>
      </c>
      <c r="AP125" s="22">
        <f t="shared" si="121"/>
        <v>43763.289473684177</v>
      </c>
      <c r="AQ125" s="50"/>
      <c r="AR125" s="22">
        <f t="shared" si="122"/>
        <v>19139.999999999985</v>
      </c>
      <c r="AS125" s="22">
        <f t="shared" si="118"/>
        <v>1610.2631578947357</v>
      </c>
      <c r="AT125" s="44">
        <f t="shared" si="119"/>
        <v>53.67543859649119</v>
      </c>
      <c r="AU125" s="45">
        <f t="shared" si="123"/>
        <v>43763.289473684177</v>
      </c>
      <c r="AW125" s="22">
        <f t="shared" si="124"/>
        <v>14123.999999999985</v>
      </c>
      <c r="AX125" s="22">
        <f t="shared" si="117"/>
        <v>1188.2631578947357</v>
      </c>
      <c r="AY125" s="21">
        <f t="shared" si="108"/>
        <v>39.608771929824528</v>
      </c>
      <c r="AZ125" s="22">
        <f t="shared" si="120"/>
        <v>32294.289473684177</v>
      </c>
      <c r="BB125" s="67" t="str">
        <f t="shared" ca="1" si="131"/>
        <v>Proy &gt; 1 Año</v>
      </c>
      <c r="BC125" s="31" t="str">
        <f t="shared" ca="1" si="132"/>
        <v>Por Condicion</v>
      </c>
    </row>
    <row r="126" spans="2:55" x14ac:dyDescent="0.35">
      <c r="B126" s="64">
        <v>505</v>
      </c>
      <c r="C126" s="64">
        <v>7</v>
      </c>
      <c r="D126" s="99" t="s">
        <v>29</v>
      </c>
      <c r="E126" s="110"/>
      <c r="F126" s="31">
        <v>42323</v>
      </c>
      <c r="G126" s="77">
        <v>2.74</v>
      </c>
      <c r="H126" s="35">
        <v>26656</v>
      </c>
      <c r="I126" s="35">
        <v>38127</v>
      </c>
      <c r="J126" s="35">
        <v>25854</v>
      </c>
      <c r="K126" s="57"/>
      <c r="L126" s="150">
        <v>42745</v>
      </c>
      <c r="M126" s="151">
        <v>2.39</v>
      </c>
      <c r="N126" s="152">
        <v>31672</v>
      </c>
      <c r="O126" s="152">
        <v>44890</v>
      </c>
      <c r="P126" s="152">
        <v>30560</v>
      </c>
      <c r="Q126" s="57"/>
      <c r="R126" s="27">
        <f t="shared" si="109"/>
        <v>422</v>
      </c>
      <c r="S126" s="26">
        <f t="shared" si="110"/>
        <v>5016</v>
      </c>
      <c r="T126" s="28">
        <f t="shared" si="111"/>
        <v>11.886255924170616</v>
      </c>
      <c r="U126" s="59">
        <f>AA126-M126</f>
        <v>0.35000000000000009</v>
      </c>
      <c r="V126" s="26">
        <f t="shared" si="102"/>
        <v>6763</v>
      </c>
      <c r="W126" s="26">
        <f t="shared" si="103"/>
        <v>4706</v>
      </c>
      <c r="X126" s="29">
        <f t="shared" si="112"/>
        <v>11469</v>
      </c>
      <c r="Y126" s="30">
        <f t="shared" si="113"/>
        <v>2.2864832535885169</v>
      </c>
      <c r="AA126" s="65">
        <v>2.74</v>
      </c>
      <c r="AB126" s="66">
        <v>1.29</v>
      </c>
      <c r="AC126" s="40">
        <f t="shared" si="134"/>
        <v>1.4500000000000002</v>
      </c>
      <c r="AD126" s="37"/>
      <c r="AE126" s="17">
        <f t="shared" si="114"/>
        <v>2.74</v>
      </c>
      <c r="AF126" s="17">
        <f t="shared" si="135"/>
        <v>0</v>
      </c>
      <c r="AG126" s="40">
        <f t="shared" si="104"/>
        <v>0.35000000000000009</v>
      </c>
      <c r="AI126" s="42">
        <f t="shared" si="136"/>
        <v>0</v>
      </c>
      <c r="AJ126" s="42">
        <f t="shared" si="115"/>
        <v>0.24137931034482762</v>
      </c>
      <c r="AK126" s="42">
        <f t="shared" si="105"/>
        <v>0.24137931034482762</v>
      </c>
      <c r="AM126" s="22">
        <f t="shared" si="106"/>
        <v>20780.571428571424</v>
      </c>
      <c r="AN126" s="22">
        <f t="shared" si="107"/>
        <v>1748.285714285714</v>
      </c>
      <c r="AO126" s="21">
        <f t="shared" si="116"/>
        <v>58.276190476190465</v>
      </c>
      <c r="AP126" s="22">
        <f t="shared" si="121"/>
        <v>47514.428571428565</v>
      </c>
      <c r="AQ126" s="50"/>
      <c r="AR126" s="22">
        <f t="shared" si="122"/>
        <v>20780.571428571424</v>
      </c>
      <c r="AS126" s="22">
        <f t="shared" si="118"/>
        <v>1748.285714285714</v>
      </c>
      <c r="AT126" s="44">
        <f t="shared" si="119"/>
        <v>58.276190476190465</v>
      </c>
      <c r="AU126" s="45">
        <f t="shared" si="123"/>
        <v>47514.428571428565</v>
      </c>
      <c r="AW126" s="22">
        <f t="shared" si="124"/>
        <v>15764.571428571424</v>
      </c>
      <c r="AX126" s="22">
        <f t="shared" si="117"/>
        <v>1326.285714285714</v>
      </c>
      <c r="AY126" s="21">
        <f t="shared" si="108"/>
        <v>44.209523809523802</v>
      </c>
      <c r="AZ126" s="22">
        <f t="shared" si="120"/>
        <v>36045.428571428565</v>
      </c>
      <c r="BB126" s="67" t="str">
        <f t="shared" ca="1" si="131"/>
        <v>Proy &gt; 1 Año</v>
      </c>
      <c r="BC126" s="31" t="str">
        <f t="shared" ca="1" si="132"/>
        <v>Por Condicion</v>
      </c>
    </row>
    <row r="127" spans="2:55" x14ac:dyDescent="0.35">
      <c r="B127" s="64">
        <v>505</v>
      </c>
      <c r="C127" s="64">
        <v>8</v>
      </c>
      <c r="D127" s="99" t="s">
        <v>30</v>
      </c>
      <c r="E127" s="110"/>
      <c r="F127" s="31">
        <v>42323</v>
      </c>
      <c r="G127" s="77">
        <v>2.54</v>
      </c>
      <c r="H127" s="35">
        <v>26656</v>
      </c>
      <c r="I127" s="35">
        <v>38127</v>
      </c>
      <c r="J127" s="35">
        <v>25854</v>
      </c>
      <c r="K127" s="57"/>
      <c r="L127" s="150">
        <v>42745</v>
      </c>
      <c r="M127" s="151">
        <v>2.3199999999999998</v>
      </c>
      <c r="N127" s="152">
        <v>31672</v>
      </c>
      <c r="O127" s="152">
        <v>44890</v>
      </c>
      <c r="P127" s="152">
        <v>30560</v>
      </c>
      <c r="Q127" s="57"/>
      <c r="R127" s="27">
        <f t="shared" si="109"/>
        <v>422</v>
      </c>
      <c r="S127" s="26">
        <f t="shared" si="110"/>
        <v>5016</v>
      </c>
      <c r="T127" s="28">
        <f t="shared" si="111"/>
        <v>11.886255924170616</v>
      </c>
      <c r="U127" s="59">
        <f t="shared" si="133"/>
        <v>0.2200000000000002</v>
      </c>
      <c r="V127" s="26">
        <f t="shared" si="102"/>
        <v>6763</v>
      </c>
      <c r="W127" s="26">
        <f t="shared" si="103"/>
        <v>4706</v>
      </c>
      <c r="X127" s="29">
        <f t="shared" si="112"/>
        <v>11469</v>
      </c>
      <c r="Y127" s="30">
        <f t="shared" si="113"/>
        <v>2.2864832535885169</v>
      </c>
      <c r="AA127" s="65">
        <v>2.54</v>
      </c>
      <c r="AB127" s="66">
        <v>1.34</v>
      </c>
      <c r="AC127" s="40">
        <f t="shared" si="134"/>
        <v>1.2</v>
      </c>
      <c r="AD127" s="37"/>
      <c r="AE127" s="17">
        <f t="shared" si="114"/>
        <v>2.54</v>
      </c>
      <c r="AF127" s="17">
        <f t="shared" si="135"/>
        <v>0</v>
      </c>
      <c r="AG127" s="40">
        <f t="shared" si="104"/>
        <v>0.2200000000000002</v>
      </c>
      <c r="AI127" s="42">
        <f t="shared" si="136"/>
        <v>0</v>
      </c>
      <c r="AJ127" s="42">
        <f t="shared" si="115"/>
        <v>0.18333333333333351</v>
      </c>
      <c r="AK127" s="42">
        <f t="shared" si="105"/>
        <v>0.18333333333333351</v>
      </c>
      <c r="AM127" s="22">
        <f t="shared" si="106"/>
        <v>27359.999999999975</v>
      </c>
      <c r="AN127" s="22">
        <f t="shared" si="107"/>
        <v>2301.8181818181797</v>
      </c>
      <c r="AO127" s="21">
        <f t="shared" si="116"/>
        <v>76.727272727272663</v>
      </c>
      <c r="AP127" s="22">
        <f t="shared" si="121"/>
        <v>62558.181818181758</v>
      </c>
      <c r="AQ127" s="50"/>
      <c r="AR127" s="22">
        <f t="shared" si="122"/>
        <v>27359.999999999975</v>
      </c>
      <c r="AS127" s="22">
        <f t="shared" si="118"/>
        <v>2301.8181818181797</v>
      </c>
      <c r="AT127" s="44">
        <f t="shared" si="119"/>
        <v>76.727272727272663</v>
      </c>
      <c r="AU127" s="45">
        <f t="shared" si="123"/>
        <v>62558.181818181758</v>
      </c>
      <c r="AW127" s="22">
        <f t="shared" si="124"/>
        <v>22343.999999999975</v>
      </c>
      <c r="AX127" s="22">
        <f t="shared" si="117"/>
        <v>1879.8181818181797</v>
      </c>
      <c r="AY127" s="21">
        <f t="shared" si="108"/>
        <v>62.660606060605993</v>
      </c>
      <c r="AZ127" s="22">
        <f t="shared" si="120"/>
        <v>51089.181818181758</v>
      </c>
      <c r="BB127" s="67" t="str">
        <f t="shared" ca="1" si="131"/>
        <v>Proy &gt; 1 Año</v>
      </c>
      <c r="BC127" s="31" t="str">
        <f t="shared" ca="1" si="132"/>
        <v>Por Condicion</v>
      </c>
    </row>
    <row r="128" spans="2:55" x14ac:dyDescent="0.35">
      <c r="B128" s="64">
        <v>505</v>
      </c>
      <c r="C128" s="64">
        <v>9</v>
      </c>
      <c r="D128" s="99" t="s">
        <v>31</v>
      </c>
      <c r="E128" s="110"/>
      <c r="F128" s="31">
        <v>42323</v>
      </c>
      <c r="G128" s="77">
        <v>2.54</v>
      </c>
      <c r="H128" s="35">
        <v>26656</v>
      </c>
      <c r="I128" s="35">
        <v>38127</v>
      </c>
      <c r="J128" s="35">
        <v>25854</v>
      </c>
      <c r="K128" s="57"/>
      <c r="L128" s="150">
        <v>42745</v>
      </c>
      <c r="M128" s="151">
        <v>2.2999999999999998</v>
      </c>
      <c r="N128" s="152">
        <v>31672</v>
      </c>
      <c r="O128" s="152">
        <v>44890</v>
      </c>
      <c r="P128" s="152">
        <v>30560</v>
      </c>
      <c r="Q128" s="57"/>
      <c r="R128" s="27">
        <f t="shared" si="109"/>
        <v>422</v>
      </c>
      <c r="S128" s="26">
        <f t="shared" si="110"/>
        <v>5016</v>
      </c>
      <c r="T128" s="28">
        <f t="shared" si="111"/>
        <v>11.886255924170616</v>
      </c>
      <c r="U128" s="59">
        <f t="shared" si="133"/>
        <v>0.24000000000000021</v>
      </c>
      <c r="V128" s="26">
        <f t="shared" si="102"/>
        <v>6763</v>
      </c>
      <c r="W128" s="26">
        <f t="shared" si="103"/>
        <v>4706</v>
      </c>
      <c r="X128" s="29">
        <f t="shared" si="112"/>
        <v>11469</v>
      </c>
      <c r="Y128" s="30">
        <f t="shared" si="113"/>
        <v>2.2864832535885169</v>
      </c>
      <c r="AA128" s="65">
        <v>2.54</v>
      </c>
      <c r="AB128" s="66">
        <v>1.34</v>
      </c>
      <c r="AC128" s="40">
        <f t="shared" si="134"/>
        <v>1.2</v>
      </c>
      <c r="AD128" s="37"/>
      <c r="AE128" s="17">
        <f t="shared" si="114"/>
        <v>2.54</v>
      </c>
      <c r="AF128" s="17">
        <f t="shared" si="135"/>
        <v>0</v>
      </c>
      <c r="AG128" s="40">
        <f t="shared" si="104"/>
        <v>0.24000000000000021</v>
      </c>
      <c r="AI128" s="42">
        <f t="shared" si="136"/>
        <v>0</v>
      </c>
      <c r="AJ128" s="42">
        <f t="shared" si="115"/>
        <v>0.20000000000000018</v>
      </c>
      <c r="AK128" s="42">
        <f t="shared" si="105"/>
        <v>0.20000000000000018</v>
      </c>
      <c r="AM128" s="22">
        <f t="shared" si="106"/>
        <v>25079.999999999978</v>
      </c>
      <c r="AN128" s="22">
        <f t="shared" si="107"/>
        <v>2109.9999999999982</v>
      </c>
      <c r="AO128" s="21">
        <f t="shared" si="116"/>
        <v>70.333333333333272</v>
      </c>
      <c r="AP128" s="22">
        <f t="shared" si="121"/>
        <v>57344.999999999949</v>
      </c>
      <c r="AQ128" s="50"/>
      <c r="AR128" s="22">
        <f t="shared" si="122"/>
        <v>25079.999999999978</v>
      </c>
      <c r="AS128" s="22">
        <f t="shared" si="118"/>
        <v>2109.9999999999982</v>
      </c>
      <c r="AT128" s="44">
        <f t="shared" si="119"/>
        <v>70.333333333333272</v>
      </c>
      <c r="AU128" s="45">
        <f t="shared" si="123"/>
        <v>57344.999999999949</v>
      </c>
      <c r="AW128" s="22">
        <f t="shared" si="124"/>
        <v>20063.999999999978</v>
      </c>
      <c r="AX128" s="22">
        <f t="shared" si="117"/>
        <v>1687.9999999999982</v>
      </c>
      <c r="AY128" s="21">
        <f t="shared" si="108"/>
        <v>56.266666666666609</v>
      </c>
      <c r="AZ128" s="22">
        <f t="shared" si="120"/>
        <v>45875.999999999949</v>
      </c>
      <c r="BB128" s="67" t="str">
        <f t="shared" ca="1" si="131"/>
        <v>Proy &gt; 1 Año</v>
      </c>
      <c r="BC128" s="31" t="str">
        <f t="shared" ca="1" si="132"/>
        <v>Por Condicion</v>
      </c>
    </row>
    <row r="129" spans="2:61" x14ac:dyDescent="0.35">
      <c r="B129" s="64">
        <v>505</v>
      </c>
      <c r="C129" s="64">
        <v>10</v>
      </c>
      <c r="D129" s="99" t="s">
        <v>32</v>
      </c>
      <c r="E129" s="110"/>
      <c r="F129" s="31">
        <v>42323</v>
      </c>
      <c r="G129" s="77">
        <v>2.54</v>
      </c>
      <c r="H129" s="35">
        <v>26656</v>
      </c>
      <c r="I129" s="35">
        <v>38127</v>
      </c>
      <c r="J129" s="35">
        <v>25854</v>
      </c>
      <c r="K129" s="57"/>
      <c r="L129" s="150">
        <v>42745</v>
      </c>
      <c r="M129" s="151">
        <v>2.3199999999999998</v>
      </c>
      <c r="N129" s="152">
        <v>31672</v>
      </c>
      <c r="O129" s="152">
        <v>44890</v>
      </c>
      <c r="P129" s="152">
        <v>30560</v>
      </c>
      <c r="Q129" s="57"/>
      <c r="R129" s="27">
        <f t="shared" si="109"/>
        <v>422</v>
      </c>
      <c r="S129" s="26">
        <f t="shared" si="110"/>
        <v>5016</v>
      </c>
      <c r="T129" s="28">
        <f t="shared" si="111"/>
        <v>11.886255924170616</v>
      </c>
      <c r="U129" s="59">
        <f t="shared" si="133"/>
        <v>0.2200000000000002</v>
      </c>
      <c r="V129" s="26">
        <f t="shared" si="102"/>
        <v>6763</v>
      </c>
      <c r="W129" s="26">
        <f t="shared" si="103"/>
        <v>4706</v>
      </c>
      <c r="X129" s="29">
        <f t="shared" si="112"/>
        <v>11469</v>
      </c>
      <c r="Y129" s="30">
        <f t="shared" si="113"/>
        <v>2.2864832535885169</v>
      </c>
      <c r="AA129" s="65">
        <v>2.54</v>
      </c>
      <c r="AB129" s="66">
        <v>1.34</v>
      </c>
      <c r="AC129" s="40">
        <f t="shared" si="134"/>
        <v>1.2</v>
      </c>
      <c r="AD129" s="37"/>
      <c r="AE129" s="17">
        <f t="shared" si="114"/>
        <v>2.54</v>
      </c>
      <c r="AF129" s="17">
        <f t="shared" si="135"/>
        <v>0</v>
      </c>
      <c r="AG129" s="40">
        <f t="shared" si="104"/>
        <v>0.2200000000000002</v>
      </c>
      <c r="AI129" s="42">
        <f t="shared" si="136"/>
        <v>0</v>
      </c>
      <c r="AJ129" s="42">
        <f t="shared" si="115"/>
        <v>0.18333333333333351</v>
      </c>
      <c r="AK129" s="42">
        <f t="shared" si="105"/>
        <v>0.18333333333333351</v>
      </c>
      <c r="AM129" s="22">
        <f t="shared" si="106"/>
        <v>27359.999999999975</v>
      </c>
      <c r="AN129" s="22">
        <f t="shared" si="107"/>
        <v>2301.8181818181797</v>
      </c>
      <c r="AO129" s="21">
        <f t="shared" si="116"/>
        <v>76.727272727272663</v>
      </c>
      <c r="AP129" s="22">
        <f t="shared" si="121"/>
        <v>62558.181818181758</v>
      </c>
      <c r="AQ129" s="50"/>
      <c r="AR129" s="22">
        <f t="shared" si="122"/>
        <v>27359.999999999975</v>
      </c>
      <c r="AS129" s="22">
        <f t="shared" si="118"/>
        <v>2301.8181818181797</v>
      </c>
      <c r="AT129" s="44">
        <f t="shared" si="119"/>
        <v>76.727272727272663</v>
      </c>
      <c r="AU129" s="45">
        <f t="shared" si="123"/>
        <v>62558.181818181758</v>
      </c>
      <c r="AW129" s="22">
        <f t="shared" si="124"/>
        <v>22343.999999999975</v>
      </c>
      <c r="AX129" s="22">
        <f t="shared" si="117"/>
        <v>1879.8181818181797</v>
      </c>
      <c r="AY129" s="21">
        <f t="shared" si="108"/>
        <v>62.660606060605993</v>
      </c>
      <c r="AZ129" s="22">
        <f t="shared" si="120"/>
        <v>51089.181818181758</v>
      </c>
      <c r="BB129" s="67" t="str">
        <f t="shared" ca="1" si="131"/>
        <v>Proy &gt; 1 Año</v>
      </c>
      <c r="BC129" s="31" t="str">
        <f t="shared" ca="1" si="132"/>
        <v>Por Condicion</v>
      </c>
    </row>
    <row r="130" spans="2:61" x14ac:dyDescent="0.35">
      <c r="B130" s="64">
        <v>505</v>
      </c>
      <c r="C130" s="64">
        <v>11</v>
      </c>
      <c r="D130" s="99" t="s">
        <v>33</v>
      </c>
      <c r="E130" s="110"/>
      <c r="F130" s="31">
        <v>42323</v>
      </c>
      <c r="G130" s="77">
        <v>2.54</v>
      </c>
      <c r="H130" s="35">
        <v>26656</v>
      </c>
      <c r="I130" s="35">
        <v>38127</v>
      </c>
      <c r="J130" s="35">
        <v>25854</v>
      </c>
      <c r="K130" s="57"/>
      <c r="L130" s="150">
        <v>42745</v>
      </c>
      <c r="M130" s="151">
        <v>2.34</v>
      </c>
      <c r="N130" s="152">
        <v>31672</v>
      </c>
      <c r="O130" s="152">
        <v>44890</v>
      </c>
      <c r="P130" s="152">
        <v>30560</v>
      </c>
      <c r="Q130" s="57"/>
      <c r="R130" s="27">
        <f t="shared" si="109"/>
        <v>422</v>
      </c>
      <c r="S130" s="26">
        <f t="shared" si="110"/>
        <v>5016</v>
      </c>
      <c r="T130" s="28">
        <f t="shared" si="111"/>
        <v>11.886255924170616</v>
      </c>
      <c r="U130" s="59">
        <f t="shared" si="133"/>
        <v>0.20000000000000018</v>
      </c>
      <c r="V130" s="26">
        <f t="shared" si="102"/>
        <v>6763</v>
      </c>
      <c r="W130" s="26">
        <f t="shared" si="103"/>
        <v>4706</v>
      </c>
      <c r="X130" s="29">
        <f t="shared" si="112"/>
        <v>11469</v>
      </c>
      <c r="Y130" s="30">
        <f t="shared" si="113"/>
        <v>2.2864832535885169</v>
      </c>
      <c r="AA130" s="65">
        <v>2.54</v>
      </c>
      <c r="AB130" s="66">
        <v>1.34</v>
      </c>
      <c r="AC130" s="40">
        <f t="shared" si="134"/>
        <v>1.2</v>
      </c>
      <c r="AD130" s="37"/>
      <c r="AE130" s="17">
        <f t="shared" si="114"/>
        <v>2.54</v>
      </c>
      <c r="AF130" s="17">
        <f t="shared" si="135"/>
        <v>0</v>
      </c>
      <c r="AG130" s="40">
        <f t="shared" si="104"/>
        <v>0.20000000000000018</v>
      </c>
      <c r="AI130" s="42">
        <f t="shared" si="136"/>
        <v>0</v>
      </c>
      <c r="AJ130" s="42">
        <f t="shared" si="115"/>
        <v>0.16666666666666682</v>
      </c>
      <c r="AK130" s="42">
        <f t="shared" si="105"/>
        <v>0.16666666666666682</v>
      </c>
      <c r="AM130" s="22">
        <f t="shared" si="106"/>
        <v>30095.999999999971</v>
      </c>
      <c r="AN130" s="22">
        <f t="shared" si="107"/>
        <v>2531.9999999999977</v>
      </c>
      <c r="AO130" s="21">
        <f t="shared" si="116"/>
        <v>84.39999999999992</v>
      </c>
      <c r="AP130" s="22">
        <f t="shared" si="121"/>
        <v>68813.999999999942</v>
      </c>
      <c r="AQ130" s="50"/>
      <c r="AR130" s="22">
        <f t="shared" si="122"/>
        <v>30095.999999999971</v>
      </c>
      <c r="AS130" s="22">
        <f t="shared" si="118"/>
        <v>2531.9999999999977</v>
      </c>
      <c r="AT130" s="44">
        <f>AS130/30</f>
        <v>84.39999999999992</v>
      </c>
      <c r="AU130" s="45">
        <f t="shared" si="123"/>
        <v>68813.999999999942</v>
      </c>
      <c r="AW130" s="22">
        <f t="shared" si="124"/>
        <v>25079.999999999971</v>
      </c>
      <c r="AX130" s="22">
        <f t="shared" si="117"/>
        <v>2109.9999999999977</v>
      </c>
      <c r="AY130" s="21">
        <f t="shared" si="108"/>
        <v>70.333333333333258</v>
      </c>
      <c r="AZ130" s="22">
        <f t="shared" si="120"/>
        <v>57344.999999999942</v>
      </c>
      <c r="BB130" s="67" t="str">
        <f t="shared" ca="1" si="131"/>
        <v>Proy &gt; 1 Año</v>
      </c>
      <c r="BC130" s="31" t="str">
        <f t="shared" ca="1" si="132"/>
        <v>Por Condicion</v>
      </c>
    </row>
    <row r="131" spans="2:61" x14ac:dyDescent="0.35">
      <c r="B131" s="64">
        <v>505</v>
      </c>
      <c r="C131" s="64">
        <v>12</v>
      </c>
      <c r="D131" s="99" t="s">
        <v>34</v>
      </c>
      <c r="E131" s="110"/>
      <c r="F131" s="31">
        <v>42323</v>
      </c>
      <c r="G131" s="77">
        <v>2.74</v>
      </c>
      <c r="H131" s="35">
        <v>26656</v>
      </c>
      <c r="I131" s="35">
        <v>38127</v>
      </c>
      <c r="J131" s="35">
        <v>25854</v>
      </c>
      <c r="K131" s="57"/>
      <c r="L131" s="150">
        <v>42745</v>
      </c>
      <c r="M131" s="151">
        <v>2.46</v>
      </c>
      <c r="N131" s="152">
        <v>31672</v>
      </c>
      <c r="O131" s="152">
        <v>44890</v>
      </c>
      <c r="P131" s="152">
        <v>30560</v>
      </c>
      <c r="Q131" s="57"/>
      <c r="R131" s="27">
        <f t="shared" si="109"/>
        <v>422</v>
      </c>
      <c r="S131" s="26">
        <f t="shared" si="110"/>
        <v>5016</v>
      </c>
      <c r="T131" s="28">
        <f t="shared" si="111"/>
        <v>11.886255924170616</v>
      </c>
      <c r="U131" s="59">
        <f t="shared" si="133"/>
        <v>0.28000000000000025</v>
      </c>
      <c r="V131" s="26">
        <f t="shared" si="102"/>
        <v>6763</v>
      </c>
      <c r="W131" s="26">
        <f t="shared" si="103"/>
        <v>4706</v>
      </c>
      <c r="X131" s="29">
        <f t="shared" si="112"/>
        <v>11469</v>
      </c>
      <c r="Y131" s="30">
        <f t="shared" si="113"/>
        <v>2.2864832535885169</v>
      </c>
      <c r="AA131" s="65">
        <v>2.74</v>
      </c>
      <c r="AB131" s="66">
        <v>1.29</v>
      </c>
      <c r="AC131" s="40">
        <f t="shared" si="134"/>
        <v>1.4500000000000002</v>
      </c>
      <c r="AD131" s="37"/>
      <c r="AE131" s="17">
        <f t="shared" si="114"/>
        <v>2.74</v>
      </c>
      <c r="AF131" s="17">
        <f t="shared" si="135"/>
        <v>0</v>
      </c>
      <c r="AG131" s="40">
        <f t="shared" si="104"/>
        <v>0.28000000000000025</v>
      </c>
      <c r="AI131" s="42">
        <f t="shared" si="136"/>
        <v>0</v>
      </c>
      <c r="AJ131" s="42">
        <f t="shared" si="115"/>
        <v>0.19310344827586221</v>
      </c>
      <c r="AK131" s="42">
        <f t="shared" si="105"/>
        <v>0.19310344827586221</v>
      </c>
      <c r="AM131" s="22">
        <f t="shared" si="106"/>
        <v>25975.714285714268</v>
      </c>
      <c r="AN131" s="22">
        <f t="shared" si="107"/>
        <v>2185.3571428571413</v>
      </c>
      <c r="AO131" s="21">
        <f t="shared" si="116"/>
        <v>72.845238095238045</v>
      </c>
      <c r="AP131" s="22">
        <f t="shared" si="121"/>
        <v>59393.035714285674</v>
      </c>
      <c r="AQ131" s="50"/>
      <c r="AR131" s="22">
        <f t="shared" si="122"/>
        <v>25975.714285714268</v>
      </c>
      <c r="AS131" s="22">
        <f t="shared" si="118"/>
        <v>2185.3571428571413</v>
      </c>
      <c r="AT131" s="44">
        <f>AS131/30</f>
        <v>72.845238095238045</v>
      </c>
      <c r="AU131" s="45">
        <f t="shared" si="123"/>
        <v>59393.035714285674</v>
      </c>
      <c r="AW131" s="22">
        <f t="shared" si="124"/>
        <v>20959.714285714268</v>
      </c>
      <c r="AX131" s="22">
        <f t="shared" si="117"/>
        <v>1763.3571428571415</v>
      </c>
      <c r="AY131" s="21">
        <f t="shared" si="108"/>
        <v>58.778571428571382</v>
      </c>
      <c r="AZ131" s="22">
        <f t="shared" si="120"/>
        <v>47924.035714285674</v>
      </c>
      <c r="BB131" s="67" t="str">
        <f t="shared" ca="1" si="131"/>
        <v>Proy &gt; 1 Año</v>
      </c>
      <c r="BC131" s="31" t="str">
        <f t="shared" ca="1" si="132"/>
        <v>Por Condicion</v>
      </c>
    </row>
    <row r="132" spans="2:61" x14ac:dyDescent="0.35">
      <c r="B132" s="64">
        <v>505</v>
      </c>
      <c r="C132" s="64">
        <v>13</v>
      </c>
      <c r="D132" s="99" t="s">
        <v>35</v>
      </c>
      <c r="E132" s="110"/>
      <c r="F132" s="31">
        <v>42323</v>
      </c>
      <c r="G132" s="77">
        <v>2.74</v>
      </c>
      <c r="H132" s="35">
        <v>26656</v>
      </c>
      <c r="I132" s="35">
        <v>38127</v>
      </c>
      <c r="J132" s="35">
        <v>25854</v>
      </c>
      <c r="K132" s="57"/>
      <c r="L132" s="150">
        <v>42745</v>
      </c>
      <c r="M132" s="151">
        <v>2.1</v>
      </c>
      <c r="N132" s="152">
        <v>31672</v>
      </c>
      <c r="O132" s="152">
        <v>44890</v>
      </c>
      <c r="P132" s="152">
        <v>30560</v>
      </c>
      <c r="Q132" s="57"/>
      <c r="R132" s="27">
        <f t="shared" si="109"/>
        <v>422</v>
      </c>
      <c r="S132" s="26">
        <f t="shared" si="110"/>
        <v>5016</v>
      </c>
      <c r="T132" s="28">
        <f t="shared" si="111"/>
        <v>11.886255924170616</v>
      </c>
      <c r="U132" s="59">
        <f t="shared" si="133"/>
        <v>0.64000000000000012</v>
      </c>
      <c r="V132" s="26">
        <f t="shared" si="102"/>
        <v>6763</v>
      </c>
      <c r="W132" s="26">
        <f t="shared" si="103"/>
        <v>4706</v>
      </c>
      <c r="X132" s="29">
        <f t="shared" si="112"/>
        <v>11469</v>
      </c>
      <c r="Y132" s="30">
        <f t="shared" si="113"/>
        <v>2.2864832535885169</v>
      </c>
      <c r="AA132" s="65">
        <v>2.74</v>
      </c>
      <c r="AB132" s="66">
        <v>1.29</v>
      </c>
      <c r="AC132" s="40">
        <f t="shared" si="134"/>
        <v>1.4500000000000002</v>
      </c>
      <c r="AD132" s="37"/>
      <c r="AE132" s="17">
        <f t="shared" si="114"/>
        <v>2.74</v>
      </c>
      <c r="AF132" s="17">
        <f t="shared" si="135"/>
        <v>0</v>
      </c>
      <c r="AG132" s="40">
        <f t="shared" si="104"/>
        <v>0.64000000000000012</v>
      </c>
      <c r="AI132" s="42">
        <f t="shared" si="136"/>
        <v>0</v>
      </c>
      <c r="AJ132" s="42">
        <f t="shared" si="115"/>
        <v>0.44137931034482764</v>
      </c>
      <c r="AK132" s="42">
        <f t="shared" si="105"/>
        <v>0.44137931034482764</v>
      </c>
      <c r="AM132" s="22">
        <f t="shared" si="106"/>
        <v>11364.374999999998</v>
      </c>
      <c r="AN132" s="22">
        <f t="shared" si="107"/>
        <v>956.09374999999989</v>
      </c>
      <c r="AO132" s="21">
        <f t="shared" si="116"/>
        <v>31.869791666666664</v>
      </c>
      <c r="AP132" s="22">
        <f t="shared" si="121"/>
        <v>25984.453124999996</v>
      </c>
      <c r="AQ132" s="50"/>
      <c r="AR132" s="22">
        <f t="shared" si="122"/>
        <v>11364.374999999998</v>
      </c>
      <c r="AS132" s="22">
        <f t="shared" si="118"/>
        <v>956.09374999999989</v>
      </c>
      <c r="AT132" s="44">
        <f>AS132/30</f>
        <v>31.869791666666664</v>
      </c>
      <c r="AU132" s="45">
        <f t="shared" si="123"/>
        <v>25984.453124999996</v>
      </c>
      <c r="AW132" s="22">
        <f t="shared" si="124"/>
        <v>6348.3749999999982</v>
      </c>
      <c r="AX132" s="22">
        <f t="shared" si="117"/>
        <v>534.09374999999989</v>
      </c>
      <c r="AY132" s="21">
        <f t="shared" si="108"/>
        <v>17.803124999999998</v>
      </c>
      <c r="AZ132" s="22">
        <f t="shared" si="120"/>
        <v>14515.453124999996</v>
      </c>
      <c r="BB132" s="67" t="str">
        <f t="shared" ca="1" si="131"/>
        <v>Proy &gt; 1 Año</v>
      </c>
      <c r="BC132" s="31" t="str">
        <f t="shared" ca="1" si="132"/>
        <v>Por Condicion</v>
      </c>
    </row>
    <row r="133" spans="2:61" x14ac:dyDescent="0.35">
      <c r="B133" s="64">
        <v>505</v>
      </c>
      <c r="C133" s="64">
        <v>14</v>
      </c>
      <c r="D133" s="99" t="s">
        <v>36</v>
      </c>
      <c r="E133" s="110"/>
      <c r="F133" s="31">
        <v>42351</v>
      </c>
      <c r="G133" s="77">
        <v>10.5</v>
      </c>
      <c r="H133" s="24">
        <v>23312</v>
      </c>
      <c r="I133" s="24">
        <v>33376</v>
      </c>
      <c r="J133" s="24">
        <v>22816</v>
      </c>
      <c r="K133" s="57"/>
      <c r="L133" s="150">
        <v>42745</v>
      </c>
      <c r="M133" s="151">
        <v>9.6300000000000008</v>
      </c>
      <c r="N133" s="152">
        <v>31672</v>
      </c>
      <c r="O133" s="152">
        <v>44890</v>
      </c>
      <c r="P133" s="152">
        <v>30560</v>
      </c>
      <c r="Q133" s="57"/>
      <c r="R133" s="27">
        <f t="shared" si="109"/>
        <v>394</v>
      </c>
      <c r="S133" s="26">
        <f t="shared" si="110"/>
        <v>8360</v>
      </c>
      <c r="T133" s="28">
        <f t="shared" si="111"/>
        <v>21.218274111675125</v>
      </c>
      <c r="U133" s="59">
        <f t="shared" si="133"/>
        <v>0.86999999999999922</v>
      </c>
      <c r="V133" s="26">
        <f t="shared" si="102"/>
        <v>11514</v>
      </c>
      <c r="W133" s="26">
        <f t="shared" si="103"/>
        <v>7744</v>
      </c>
      <c r="X133" s="29">
        <f t="shared" si="112"/>
        <v>19258</v>
      </c>
      <c r="Y133" s="30">
        <f t="shared" si="113"/>
        <v>2.3035885167464114</v>
      </c>
      <c r="AA133" s="65">
        <v>10.5</v>
      </c>
      <c r="AB133" s="66">
        <v>9.4499999999999993</v>
      </c>
      <c r="AC133" s="40">
        <f t="shared" si="134"/>
        <v>1.0500000000000007</v>
      </c>
      <c r="AD133" s="37"/>
      <c r="AE133" s="65">
        <f>G133</f>
        <v>10.5</v>
      </c>
      <c r="AF133" s="17">
        <f t="shared" si="135"/>
        <v>0</v>
      </c>
      <c r="AG133" s="40">
        <f t="shared" si="104"/>
        <v>0.86999999999999922</v>
      </c>
      <c r="AI133" s="42">
        <f t="shared" si="136"/>
        <v>0</v>
      </c>
      <c r="AJ133" s="42">
        <f t="shared" si="115"/>
        <v>0.82857142857142729</v>
      </c>
      <c r="AK133" s="42">
        <f t="shared" si="105"/>
        <v>0.82857142857142729</v>
      </c>
      <c r="AM133" s="22">
        <f>S133/AK133</f>
        <v>10089.655172413808</v>
      </c>
      <c r="AN133" s="22">
        <f t="shared" si="107"/>
        <v>475.51724137931109</v>
      </c>
      <c r="AO133" s="21">
        <f t="shared" si="116"/>
        <v>15.850574712643702</v>
      </c>
      <c r="AP133" s="22">
        <f t="shared" si="121"/>
        <v>23242.413793103486</v>
      </c>
      <c r="AQ133" s="50"/>
      <c r="AR133" s="22">
        <f>AM133*(1-AI133)</f>
        <v>10089.655172413808</v>
      </c>
      <c r="AS133" s="22">
        <f t="shared" si="118"/>
        <v>475.51724137931109</v>
      </c>
      <c r="AT133" s="44">
        <f>AS133/30</f>
        <v>15.850574712643702</v>
      </c>
      <c r="AU133" s="45">
        <f t="shared" si="123"/>
        <v>23242.413793103486</v>
      </c>
      <c r="AW133" s="22">
        <f>AR133-S133</f>
        <v>1729.655172413808</v>
      </c>
      <c r="AX133" s="22">
        <f>AW133/T133</f>
        <v>81.517241379311059</v>
      </c>
      <c r="AY133" s="21">
        <f t="shared" si="108"/>
        <v>2.7172413793103685</v>
      </c>
      <c r="AZ133" s="22">
        <f t="shared" si="120"/>
        <v>3984.4137931034857</v>
      </c>
      <c r="BB133" s="67">
        <f t="shared" ca="1" si="131"/>
        <v>42826.517241379312</v>
      </c>
      <c r="BC133" s="31">
        <f t="shared" ca="1" si="132"/>
        <v>42781.517241379312</v>
      </c>
    </row>
    <row r="136" spans="2:61" s="4" customFormat="1" x14ac:dyDescent="0.35">
      <c r="B136" s="13"/>
      <c r="C136" s="13"/>
      <c r="D136" s="15"/>
      <c r="E136" s="15"/>
      <c r="H136" s="8"/>
      <c r="I136" s="8"/>
      <c r="J136" s="8"/>
      <c r="K136" s="53"/>
      <c r="L136" s="10"/>
      <c r="M136" s="10"/>
      <c r="N136" s="8"/>
      <c r="O136" s="8"/>
      <c r="P136" s="8"/>
      <c r="Q136" s="53"/>
      <c r="R136" s="6"/>
      <c r="S136" s="7"/>
      <c r="T136" s="7"/>
      <c r="U136" s="6"/>
      <c r="V136" s="6"/>
      <c r="W136" s="6"/>
      <c r="X136" s="6"/>
      <c r="Y136" s="6"/>
      <c r="AJ136" s="10"/>
      <c r="AK136" s="10"/>
      <c r="AQ136" s="47"/>
      <c r="AR136" s="47"/>
      <c r="AS136" s="47"/>
      <c r="AT136" s="47"/>
      <c r="AU136" s="47"/>
    </row>
    <row r="137" spans="2:61" s="4" customFormat="1" x14ac:dyDescent="0.35">
      <c r="B137" s="13"/>
      <c r="C137" s="13"/>
      <c r="D137" s="15"/>
      <c r="E137" s="15"/>
      <c r="H137" s="8"/>
      <c r="I137" s="8"/>
      <c r="J137" s="8"/>
      <c r="K137" s="53"/>
      <c r="L137" s="10"/>
      <c r="M137" s="10"/>
      <c r="N137" s="8"/>
      <c r="O137" s="8"/>
      <c r="P137" s="8"/>
      <c r="Q137" s="53"/>
      <c r="R137" s="6"/>
      <c r="S137" s="7"/>
      <c r="T137" s="7"/>
      <c r="U137" s="6"/>
      <c r="V137" s="6"/>
      <c r="W137" s="6"/>
      <c r="X137" s="6"/>
      <c r="Y137" s="6"/>
      <c r="AJ137" s="10"/>
      <c r="AK137" s="10"/>
      <c r="AQ137" s="47"/>
      <c r="AR137" s="47"/>
      <c r="AS137" s="47"/>
      <c r="AT137" s="47"/>
      <c r="AU137" s="47"/>
    </row>
    <row r="138" spans="2:61" s="4" customFormat="1" x14ac:dyDescent="0.35">
      <c r="B138" s="13"/>
      <c r="C138" s="13"/>
      <c r="D138" s="15"/>
      <c r="E138" s="15"/>
      <c r="H138" s="8"/>
      <c r="I138" s="8"/>
      <c r="J138" s="8"/>
      <c r="K138" s="53"/>
      <c r="L138" s="10"/>
      <c r="M138" s="10"/>
      <c r="N138" s="8"/>
      <c r="P138" s="8"/>
      <c r="Q138" s="53"/>
      <c r="R138" s="6"/>
      <c r="S138" s="7"/>
      <c r="T138" s="7"/>
      <c r="U138" s="6"/>
      <c r="V138" s="6"/>
      <c r="W138" s="6"/>
      <c r="X138" s="6"/>
      <c r="Y138" s="6"/>
      <c r="AJ138" s="10"/>
      <c r="AK138" s="10"/>
      <c r="AQ138" s="47"/>
      <c r="AR138" s="47"/>
      <c r="AS138" s="47"/>
      <c r="AT138" s="47"/>
      <c r="AU138" s="47"/>
      <c r="AW138" s="46"/>
      <c r="AX138" s="46"/>
      <c r="AY138" s="46"/>
      <c r="AZ138" s="46"/>
      <c r="BA138" s="46"/>
    </row>
    <row r="139" spans="2:61" s="4" customFormat="1" x14ac:dyDescent="0.35">
      <c r="B139" s="13"/>
      <c r="C139" s="13"/>
      <c r="D139" s="15"/>
      <c r="E139" s="15"/>
      <c r="H139" s="8"/>
      <c r="I139" s="8"/>
      <c r="J139" s="8"/>
      <c r="K139" s="53"/>
      <c r="L139" s="10"/>
      <c r="M139" s="10"/>
      <c r="N139" s="8"/>
      <c r="O139" s="8"/>
      <c r="P139" s="8"/>
      <c r="Q139" s="53"/>
      <c r="R139" s="6"/>
      <c r="S139" s="7"/>
      <c r="T139" s="7"/>
      <c r="U139" s="6"/>
      <c r="V139" s="6"/>
      <c r="W139" s="6"/>
      <c r="X139" s="6"/>
      <c r="Y139" s="6"/>
      <c r="AJ139" s="10"/>
      <c r="AK139" s="10"/>
      <c r="AQ139" s="47"/>
      <c r="AR139" s="47"/>
      <c r="AS139" s="47"/>
      <c r="AT139" s="47"/>
      <c r="AU139" s="47"/>
      <c r="AW139" s="46"/>
      <c r="AX139" s="46"/>
      <c r="AY139" s="46"/>
      <c r="AZ139" s="46"/>
      <c r="BA139" s="46"/>
    </row>
    <row r="140" spans="2:61" s="3" customFormat="1" x14ac:dyDescent="0.35">
      <c r="B140" s="6"/>
      <c r="C140" s="6"/>
      <c r="D140" s="6"/>
      <c r="E140" s="6"/>
      <c r="F140" s="7"/>
      <c r="G140" s="7"/>
      <c r="H140" s="7"/>
      <c r="I140" s="7"/>
      <c r="J140" s="7"/>
      <c r="K140" s="54"/>
      <c r="L140" s="6"/>
      <c r="M140" s="6"/>
      <c r="N140" s="6"/>
      <c r="O140" s="6"/>
      <c r="P140" s="6"/>
      <c r="Q140" s="54"/>
      <c r="R140" s="6"/>
      <c r="S140" s="7"/>
      <c r="T140" s="7"/>
      <c r="U140" s="6"/>
      <c r="V140" s="6"/>
      <c r="W140" s="6"/>
      <c r="X140" s="6"/>
      <c r="Y140" s="6"/>
      <c r="AJ140" s="16"/>
      <c r="AK140" s="16"/>
      <c r="AQ140" s="48"/>
      <c r="AR140" s="48"/>
      <c r="AS140" s="48"/>
      <c r="AT140" s="48"/>
      <c r="AU140" s="48"/>
      <c r="AW140" s="46"/>
      <c r="AX140" s="46"/>
      <c r="AY140" s="46"/>
      <c r="AZ140" s="46"/>
      <c r="BA140" s="46"/>
    </row>
    <row r="141" spans="2:61" s="3" customFormat="1" x14ac:dyDescent="0.35">
      <c r="B141" s="6"/>
      <c r="C141" s="6"/>
      <c r="D141" s="6"/>
      <c r="E141" s="6"/>
      <c r="F141" s="7"/>
      <c r="G141" s="7"/>
      <c r="H141" s="7"/>
      <c r="I141" s="7"/>
      <c r="J141" s="7"/>
      <c r="K141" s="54"/>
      <c r="L141" s="6"/>
      <c r="M141" s="6"/>
      <c r="N141" s="6"/>
      <c r="O141" s="6"/>
      <c r="P141" s="6"/>
      <c r="Q141" s="54"/>
      <c r="R141" s="6"/>
      <c r="S141" s="7"/>
      <c r="T141" s="7"/>
      <c r="U141" s="6"/>
      <c r="V141" s="6"/>
      <c r="W141" s="6"/>
      <c r="X141" s="6"/>
      <c r="Y141" s="6"/>
      <c r="AJ141" s="16"/>
      <c r="AK141" s="16"/>
      <c r="AQ141" s="48"/>
      <c r="AR141" s="48"/>
      <c r="AS141" s="48"/>
      <c r="AT141" s="48"/>
      <c r="AU141" s="48"/>
    </row>
    <row r="142" spans="2:61" s="3" customFormat="1" ht="31.5" customHeight="1" x14ac:dyDescent="0.65">
      <c r="B142" s="63" t="s">
        <v>75</v>
      </c>
      <c r="C142" s="5"/>
      <c r="D142" s="5"/>
      <c r="E142" s="185" t="s">
        <v>6</v>
      </c>
      <c r="F142" s="185"/>
      <c r="G142" s="185"/>
      <c r="H142" s="185"/>
      <c r="I142" s="185"/>
      <c r="J142" s="186"/>
      <c r="K142" s="56"/>
      <c r="L142" s="173" t="s">
        <v>10</v>
      </c>
      <c r="M142" s="174"/>
      <c r="N142" s="174"/>
      <c r="O142" s="174"/>
      <c r="P142" s="175"/>
      <c r="Q142" s="56"/>
      <c r="R142" s="176" t="s">
        <v>44</v>
      </c>
      <c r="S142" s="177"/>
      <c r="T142" s="177"/>
      <c r="U142" s="177"/>
      <c r="V142" s="177"/>
      <c r="W142" s="177"/>
      <c r="X142" s="177"/>
      <c r="Y142" s="178"/>
      <c r="AA142" s="179" t="s">
        <v>48</v>
      </c>
      <c r="AB142" s="180"/>
      <c r="AC142" s="181"/>
      <c r="AD142" s="38"/>
      <c r="AE142" s="38"/>
      <c r="AF142" s="38"/>
      <c r="AG142" s="38"/>
      <c r="AJ142" s="16"/>
      <c r="AK142" s="16"/>
      <c r="AM142" s="182" t="s">
        <v>55</v>
      </c>
      <c r="AN142" s="183"/>
      <c r="AO142" s="183"/>
      <c r="AP142" s="184"/>
      <c r="AQ142" s="49"/>
      <c r="AR142" s="182" t="s">
        <v>56</v>
      </c>
      <c r="AS142" s="183"/>
      <c r="AT142" s="183"/>
      <c r="AU142" s="184"/>
      <c r="AW142" s="190" t="s">
        <v>65</v>
      </c>
      <c r="AX142" s="191"/>
      <c r="AY142" s="191"/>
      <c r="AZ142" s="192"/>
      <c r="BC142" s="73">
        <f>BC2</f>
        <v>45</v>
      </c>
    </row>
    <row r="143" spans="2:61" s="147" customFormat="1" ht="108.5" x14ac:dyDescent="0.35">
      <c r="B143" s="145" t="s">
        <v>3</v>
      </c>
      <c r="C143" s="145" t="s">
        <v>59</v>
      </c>
      <c r="D143" s="137" t="s">
        <v>4</v>
      </c>
      <c r="E143" s="142" t="s">
        <v>105</v>
      </c>
      <c r="F143" s="142" t="s">
        <v>5</v>
      </c>
      <c r="G143" s="58" t="s">
        <v>49</v>
      </c>
      <c r="H143" s="58" t="s">
        <v>0</v>
      </c>
      <c r="I143" s="58" t="s">
        <v>1</v>
      </c>
      <c r="J143" s="58" t="s">
        <v>2</v>
      </c>
      <c r="K143" s="146"/>
      <c r="L143" s="148" t="s">
        <v>11</v>
      </c>
      <c r="M143" s="148" t="s">
        <v>43</v>
      </c>
      <c r="N143" s="149" t="s">
        <v>0</v>
      </c>
      <c r="O143" s="149" t="s">
        <v>1</v>
      </c>
      <c r="P143" s="149" t="s">
        <v>2</v>
      </c>
      <c r="Q143" s="146"/>
      <c r="R143" s="20" t="s">
        <v>9</v>
      </c>
      <c r="S143" s="20" t="s">
        <v>7</v>
      </c>
      <c r="T143" s="20" t="s">
        <v>45</v>
      </c>
      <c r="U143" s="20" t="s">
        <v>60</v>
      </c>
      <c r="V143" s="20" t="s">
        <v>1</v>
      </c>
      <c r="W143" s="20" t="s">
        <v>2</v>
      </c>
      <c r="X143" s="61" t="s">
        <v>8</v>
      </c>
      <c r="Y143" s="61" t="s">
        <v>12</v>
      </c>
      <c r="AA143" s="39" t="s">
        <v>41</v>
      </c>
      <c r="AB143" s="39" t="s">
        <v>61</v>
      </c>
      <c r="AC143" s="39" t="s">
        <v>42</v>
      </c>
      <c r="AD143" s="36"/>
      <c r="AE143" s="39" t="s">
        <v>49</v>
      </c>
      <c r="AF143" s="39" t="s">
        <v>57</v>
      </c>
      <c r="AG143" s="39" t="s">
        <v>54</v>
      </c>
      <c r="AI143" s="41" t="s">
        <v>58</v>
      </c>
      <c r="AJ143" s="41" t="s">
        <v>52</v>
      </c>
      <c r="AK143" s="41" t="s">
        <v>53</v>
      </c>
      <c r="AM143" s="39" t="s">
        <v>7</v>
      </c>
      <c r="AN143" s="39" t="s">
        <v>9</v>
      </c>
      <c r="AO143" s="39" t="s">
        <v>50</v>
      </c>
      <c r="AP143" s="39" t="s">
        <v>51</v>
      </c>
      <c r="AQ143" s="49"/>
      <c r="AR143" s="39" t="s">
        <v>7</v>
      </c>
      <c r="AS143" s="39" t="s">
        <v>9</v>
      </c>
      <c r="AT143" s="39" t="s">
        <v>50</v>
      </c>
      <c r="AU143" s="39" t="s">
        <v>51</v>
      </c>
      <c r="AW143" s="39" t="s">
        <v>7</v>
      </c>
      <c r="AX143" s="39" t="s">
        <v>9</v>
      </c>
      <c r="AY143" s="39" t="s">
        <v>50</v>
      </c>
      <c r="AZ143" s="39" t="s">
        <v>51</v>
      </c>
      <c r="BB143" s="39" t="s">
        <v>97</v>
      </c>
      <c r="BC143" s="61" t="s">
        <v>99</v>
      </c>
    </row>
    <row r="144" spans="2:61" x14ac:dyDescent="0.35">
      <c r="B144" s="64">
        <v>506</v>
      </c>
      <c r="C144" s="64">
        <v>1</v>
      </c>
      <c r="D144" s="98" t="s">
        <v>13</v>
      </c>
      <c r="E144" s="109" t="s">
        <v>106</v>
      </c>
      <c r="F144" s="25">
        <v>42468</v>
      </c>
      <c r="G144" s="18">
        <v>2.36</v>
      </c>
      <c r="H144" s="35">
        <v>29200</v>
      </c>
      <c r="I144" s="35">
        <v>43669</v>
      </c>
      <c r="J144" s="35">
        <v>31121</v>
      </c>
      <c r="K144" s="57"/>
      <c r="L144" s="150">
        <v>42748</v>
      </c>
      <c r="M144" s="151">
        <v>1.82</v>
      </c>
      <c r="N144" s="152">
        <v>33765</v>
      </c>
      <c r="O144" s="152">
        <v>49115.8</v>
      </c>
      <c r="P144" s="152">
        <v>34625</v>
      </c>
      <c r="Q144" s="57"/>
      <c r="R144" s="27">
        <f>L144-F144</f>
        <v>280</v>
      </c>
      <c r="S144" s="26">
        <f>N144-H144</f>
        <v>4565</v>
      </c>
      <c r="T144" s="28">
        <f>S144/R144</f>
        <v>16.303571428571427</v>
      </c>
      <c r="U144" s="59">
        <f>AA144-M144</f>
        <v>0.53999999999999981</v>
      </c>
      <c r="V144" s="26">
        <f t="shared" ref="V144:V171" si="137">O144-I144</f>
        <v>5446.8000000000029</v>
      </c>
      <c r="W144" s="26">
        <f t="shared" ref="W144:W171" si="138">P144-J144</f>
        <v>3504</v>
      </c>
      <c r="X144" s="29">
        <f>W144+V144</f>
        <v>8950.8000000000029</v>
      </c>
      <c r="Y144" s="30">
        <f>X144/S144</f>
        <v>1.9607447973713041</v>
      </c>
      <c r="AA144" s="65">
        <v>2.36</v>
      </c>
      <c r="AB144" s="66">
        <v>1.72</v>
      </c>
      <c r="AC144" s="40">
        <f>AA144-AB144</f>
        <v>0.6399999999999999</v>
      </c>
      <c r="AD144" s="120"/>
      <c r="AE144" s="65">
        <f>G144</f>
        <v>2.36</v>
      </c>
      <c r="AF144" s="65">
        <f>AA144-AE144</f>
        <v>0</v>
      </c>
      <c r="AG144" s="40">
        <f t="shared" ref="AG144:AG171" si="139">IF((M144&gt;AE144),"ErrordeMedicion",(AE144-M144))</f>
        <v>0.53999999999999981</v>
      </c>
      <c r="AI144" s="42">
        <f>AF144/AC144</f>
        <v>0</v>
      </c>
      <c r="AJ144" s="42">
        <f t="shared" ref="AJ144:AJ171" si="140">U144/AC144</f>
        <v>0.84374999999999989</v>
      </c>
      <c r="AK144" s="42">
        <f t="shared" ref="AK144:AK171" si="141">IF(AG144=0,AF144,(AG144/AC144))</f>
        <v>0.84374999999999989</v>
      </c>
      <c r="AM144" s="22">
        <f>S144/AK144</f>
        <v>5410.3703703703713</v>
      </c>
      <c r="AN144" s="22">
        <f t="shared" ref="AN144:AN171" si="142">(AM144/T144)</f>
        <v>331.85185185185196</v>
      </c>
      <c r="AO144" s="21">
        <f>AN144/30</f>
        <v>11.061728395061731</v>
      </c>
      <c r="AP144" s="22">
        <f>X144/AK144</f>
        <v>10608.355555555561</v>
      </c>
      <c r="AQ144" s="50"/>
      <c r="AR144" s="22">
        <f>AM144*(1-AI144)</f>
        <v>5410.3703703703713</v>
      </c>
      <c r="AS144" s="22">
        <f>(AR144/T144)</f>
        <v>331.85185185185196</v>
      </c>
      <c r="AT144" s="21">
        <f>AS144/30</f>
        <v>11.061728395061731</v>
      </c>
      <c r="AU144" s="45">
        <f>AP144*(1-AI144)</f>
        <v>10608.355555555561</v>
      </c>
      <c r="AW144" s="43">
        <f>AR144-S144</f>
        <v>845.37037037037135</v>
      </c>
      <c r="AX144" s="22">
        <f>AW144/T144</f>
        <v>51.851851851851919</v>
      </c>
      <c r="AY144" s="32">
        <f t="shared" ref="AY144:AY171" si="143">(AW144/T144)/30</f>
        <v>1.7283950617283972</v>
      </c>
      <c r="AZ144" s="22">
        <f>AU144-X144</f>
        <v>1657.5555555555584</v>
      </c>
      <c r="BB144" s="67">
        <f ca="1">IF((IFERROR(AX144,"No data"))="No Data","No data",(IF((L144+AX144)&gt;(TODAY()+365),"Proy &gt; 1 Año",(L144+AX144))))</f>
        <v>42799.851851851854</v>
      </c>
      <c r="BC144" s="31">
        <f ca="1">IF((BB144="No data"), "NoHayMedicion", (IF((BB144="Proy &gt; 1 Año"),"Por Condicion",(BB144-$BC$142))))</f>
        <v>42754.851851851854</v>
      </c>
      <c r="BF144" s="72">
        <f ca="1">TODAY()+50</f>
        <v>42847</v>
      </c>
      <c r="BG144" s="46">
        <f ca="1">+BB144-BF144</f>
        <v>-47.148148148145992</v>
      </c>
      <c r="BI144" s="46">
        <f ca="1">+BB144-L144</f>
        <v>51.851851851854008</v>
      </c>
    </row>
    <row r="145" spans="2:61" x14ac:dyDescent="0.35">
      <c r="B145" s="64">
        <v>506</v>
      </c>
      <c r="C145" s="64">
        <v>2</v>
      </c>
      <c r="D145" s="98" t="s">
        <v>14</v>
      </c>
      <c r="E145" s="109" t="s">
        <v>107</v>
      </c>
      <c r="F145" s="25">
        <v>42468</v>
      </c>
      <c r="G145" s="18">
        <v>0.72</v>
      </c>
      <c r="H145" s="35">
        <v>29200</v>
      </c>
      <c r="I145" s="35">
        <v>43669</v>
      </c>
      <c r="J145" s="35">
        <v>31121</v>
      </c>
      <c r="K145" s="57"/>
      <c r="L145" s="150">
        <v>42748</v>
      </c>
      <c r="M145" s="151">
        <v>0.62</v>
      </c>
      <c r="N145" s="152">
        <v>33765</v>
      </c>
      <c r="O145" s="152">
        <v>49115.8</v>
      </c>
      <c r="P145" s="152">
        <v>34625</v>
      </c>
      <c r="Q145" s="57"/>
      <c r="R145" s="27">
        <f t="shared" ref="R145:R171" si="144">L145-F145</f>
        <v>280</v>
      </c>
      <c r="S145" s="26">
        <f t="shared" ref="S145:S171" si="145">N145-H145</f>
        <v>4565</v>
      </c>
      <c r="T145" s="28">
        <f t="shared" ref="T145:T171" si="146">S145/R145</f>
        <v>16.303571428571427</v>
      </c>
      <c r="U145" s="59">
        <f>AA145-M145</f>
        <v>9.9999999999999978E-2</v>
      </c>
      <c r="V145" s="26">
        <f t="shared" si="137"/>
        <v>5446.8000000000029</v>
      </c>
      <c r="W145" s="26">
        <f t="shared" si="138"/>
        <v>3504</v>
      </c>
      <c r="X145" s="29">
        <f t="shared" ref="X145:X171" si="147">W145+V145</f>
        <v>8950.8000000000029</v>
      </c>
      <c r="Y145" s="30">
        <f t="shared" ref="Y145:Y171" si="148">X145/S145</f>
        <v>1.9607447973713041</v>
      </c>
      <c r="AA145" s="65">
        <v>0.72</v>
      </c>
      <c r="AB145" s="66">
        <v>0.34</v>
      </c>
      <c r="AC145" s="40">
        <f>AA145-AB145</f>
        <v>0.37999999999999995</v>
      </c>
      <c r="AD145" s="120"/>
      <c r="AE145" s="65">
        <f t="shared" ref="AE145:AE171" si="149">G145</f>
        <v>0.72</v>
      </c>
      <c r="AF145" s="65">
        <f t="shared" ref="AF145:AF171" si="150">AA145-AE145</f>
        <v>0</v>
      </c>
      <c r="AG145" s="40">
        <f t="shared" si="139"/>
        <v>9.9999999999999978E-2</v>
      </c>
      <c r="AI145" s="42">
        <f>AF145/AC145</f>
        <v>0</v>
      </c>
      <c r="AJ145" s="42">
        <f t="shared" si="140"/>
        <v>0.26315789473684209</v>
      </c>
      <c r="AK145" s="42">
        <f t="shared" si="141"/>
        <v>0.26315789473684209</v>
      </c>
      <c r="AM145" s="22">
        <f t="shared" ref="AM145:AM171" si="151">S145/AK145</f>
        <v>17347</v>
      </c>
      <c r="AN145" s="22">
        <f t="shared" si="142"/>
        <v>1064</v>
      </c>
      <c r="AO145" s="21">
        <f t="shared" ref="AO145:AO171" si="152">AN145/30</f>
        <v>35.466666666666669</v>
      </c>
      <c r="AP145" s="22">
        <f>X145/AK145</f>
        <v>34013.040000000015</v>
      </c>
      <c r="AQ145" s="50"/>
      <c r="AR145" s="22">
        <f>AM145*(1-AI145)</f>
        <v>17347</v>
      </c>
      <c r="AS145" s="22">
        <f>(AR145/T145)</f>
        <v>1064</v>
      </c>
      <c r="AT145" s="21">
        <f>AS145/30</f>
        <v>35.466666666666669</v>
      </c>
      <c r="AU145" s="45">
        <f>AP145*(1-AI145)</f>
        <v>34013.040000000015</v>
      </c>
      <c r="AW145" s="43">
        <f>AR145-S145</f>
        <v>12782</v>
      </c>
      <c r="AX145" s="22">
        <f t="shared" ref="AX145:AX171" si="153">AW145/T145</f>
        <v>784.00000000000011</v>
      </c>
      <c r="AY145" s="21">
        <f t="shared" si="143"/>
        <v>26.133333333333336</v>
      </c>
      <c r="AZ145" s="22">
        <f>AU145-X145</f>
        <v>25062.240000000013</v>
      </c>
      <c r="BB145" s="67" t="str">
        <f ca="1">IF((IFERROR(AX145,"No data"))="No Data","No data",(IF((L145+AX145)&gt;(TODAY()+365),"Proy &gt; 1 Año",(L145+AX145))))</f>
        <v>Proy &gt; 1 Año</v>
      </c>
      <c r="BC145" s="31" t="str">
        <f ca="1">IF((BB145="No data"), "NoHayMedicion", (IF((BB145="Proy &gt; 1 Año"),"Por Condicion",(BB145-$BC$142))))</f>
        <v>Por Condicion</v>
      </c>
      <c r="BF145" s="72">
        <f t="shared" ref="BF145:BF171" ca="1" si="154">TODAY()+50</f>
        <v>42847</v>
      </c>
      <c r="BG145" s="46" t="e">
        <f t="shared" ref="BG145:BG171" ca="1" si="155">+BB145-BF145</f>
        <v>#VALUE!</v>
      </c>
      <c r="BI145" s="46" t="e">
        <f ca="1">+BB145-L145</f>
        <v>#VALUE!</v>
      </c>
    </row>
    <row r="146" spans="2:61" x14ac:dyDescent="0.35">
      <c r="B146" s="64">
        <v>506</v>
      </c>
      <c r="C146" s="64">
        <v>3</v>
      </c>
      <c r="D146" s="98" t="s">
        <v>15</v>
      </c>
      <c r="E146" s="109" t="s">
        <v>107</v>
      </c>
      <c r="F146" s="25">
        <v>42468</v>
      </c>
      <c r="G146" s="18">
        <v>4.0999999999999996</v>
      </c>
      <c r="H146" s="35">
        <v>29200</v>
      </c>
      <c r="I146" s="35">
        <v>43669</v>
      </c>
      <c r="J146" s="35">
        <v>31121</v>
      </c>
      <c r="K146" s="57"/>
      <c r="L146" s="150">
        <v>42748</v>
      </c>
      <c r="M146" s="151">
        <v>2.2999999999999998</v>
      </c>
      <c r="N146" s="152">
        <v>33765</v>
      </c>
      <c r="O146" s="152">
        <v>49115.8</v>
      </c>
      <c r="P146" s="152">
        <v>34625</v>
      </c>
      <c r="Q146" s="57"/>
      <c r="R146" s="27">
        <f t="shared" si="144"/>
        <v>280</v>
      </c>
      <c r="S146" s="26">
        <f t="shared" si="145"/>
        <v>4565</v>
      </c>
      <c r="T146" s="28">
        <f t="shared" si="146"/>
        <v>16.303571428571427</v>
      </c>
      <c r="U146" s="59">
        <f>AA146-M146</f>
        <v>1.7000000000000002</v>
      </c>
      <c r="V146" s="26">
        <f t="shared" si="137"/>
        <v>5446.8000000000029</v>
      </c>
      <c r="W146" s="26">
        <f t="shared" si="138"/>
        <v>3504</v>
      </c>
      <c r="X146" s="29">
        <f t="shared" si="147"/>
        <v>8950.8000000000029</v>
      </c>
      <c r="Y146" s="30">
        <f t="shared" si="148"/>
        <v>1.9607447973713041</v>
      </c>
      <c r="AA146" s="65">
        <v>4</v>
      </c>
      <c r="AB146" s="66">
        <v>1.5</v>
      </c>
      <c r="AC146" s="40">
        <f>AA146-AB146</f>
        <v>2.5</v>
      </c>
      <c r="AD146" s="120"/>
      <c r="AE146" s="65">
        <f t="shared" si="149"/>
        <v>4.0999999999999996</v>
      </c>
      <c r="AF146" s="65">
        <f t="shared" si="150"/>
        <v>-9.9999999999999645E-2</v>
      </c>
      <c r="AG146" s="40">
        <f t="shared" si="139"/>
        <v>1.7999999999999998</v>
      </c>
      <c r="AI146" s="42">
        <f>AF146/AC146</f>
        <v>-3.9999999999999855E-2</v>
      </c>
      <c r="AJ146" s="42">
        <f t="shared" si="140"/>
        <v>0.68</v>
      </c>
      <c r="AK146" s="42">
        <f t="shared" si="141"/>
        <v>0.72</v>
      </c>
      <c r="AM146" s="45">
        <f t="shared" si="151"/>
        <v>6340.2777777777783</v>
      </c>
      <c r="AN146" s="22">
        <f t="shared" si="142"/>
        <v>388.88888888888897</v>
      </c>
      <c r="AO146" s="21">
        <f t="shared" si="152"/>
        <v>12.962962962962965</v>
      </c>
      <c r="AP146" s="22">
        <f>X146/AK146</f>
        <v>12431.666666666672</v>
      </c>
      <c r="AQ146" s="50"/>
      <c r="AR146" s="45">
        <f>AM146*(1-AI146)</f>
        <v>6593.8888888888878</v>
      </c>
      <c r="AS146" s="22">
        <f>(AR146/T146)</f>
        <v>404.4444444444444</v>
      </c>
      <c r="AT146" s="21">
        <f>AS146/30</f>
        <v>13.481481481481479</v>
      </c>
      <c r="AU146" s="45">
        <f>AP146*(1-AI146)</f>
        <v>12928.933333333336</v>
      </c>
      <c r="AW146" s="43">
        <f>AR146-S146</f>
        <v>2028.8888888888878</v>
      </c>
      <c r="AX146" s="22">
        <f t="shared" si="153"/>
        <v>124.44444444444439</v>
      </c>
      <c r="AY146" s="21">
        <f t="shared" si="143"/>
        <v>4.1481481481481461</v>
      </c>
      <c r="AZ146" s="22">
        <f>AU146-X146</f>
        <v>3978.1333333333332</v>
      </c>
      <c r="BB146" s="67">
        <f ca="1">IF((IFERROR(AX146,"No data"))="No Data","No data",(IF((L146+AX146-15)&gt;(TODAY()+365),"Proy &gt; 1 Año",(L146+AX146-15))))</f>
        <v>42857.444444444445</v>
      </c>
      <c r="BC146" s="31">
        <f ca="1">IF((BB146="No data"), "NoHayMedicion", (IF((BB146="Proy &gt; 1 Año"),"NoNecesaria",(BB146-30))))</f>
        <v>42827.444444444445</v>
      </c>
      <c r="BF146" s="72">
        <f t="shared" ca="1" si="154"/>
        <v>42847</v>
      </c>
      <c r="BG146" s="46">
        <f t="shared" ca="1" si="155"/>
        <v>10.444444444445253</v>
      </c>
      <c r="BI146" s="46">
        <f t="shared" ref="BI146:BI171" ca="1" si="156">+BB146-L146</f>
        <v>109.44444444444525</v>
      </c>
    </row>
    <row r="147" spans="2:61" x14ac:dyDescent="0.35">
      <c r="B147" s="64">
        <v>506</v>
      </c>
      <c r="C147" s="64">
        <v>4</v>
      </c>
      <c r="D147" s="98" t="s">
        <v>37</v>
      </c>
      <c r="E147" s="109" t="s">
        <v>107</v>
      </c>
      <c r="F147" s="25">
        <v>42468</v>
      </c>
      <c r="G147" s="18">
        <v>0.82</v>
      </c>
      <c r="H147" s="35">
        <v>29200</v>
      </c>
      <c r="I147" s="35">
        <v>43669</v>
      </c>
      <c r="J147" s="35">
        <v>31121</v>
      </c>
      <c r="K147" s="57"/>
      <c r="L147" s="150">
        <v>42719</v>
      </c>
      <c r="M147" s="151">
        <v>0.9</v>
      </c>
      <c r="N147" s="152">
        <v>32400</v>
      </c>
      <c r="O147" s="152">
        <v>47900</v>
      </c>
      <c r="P147" s="152">
        <v>33998</v>
      </c>
      <c r="Q147" s="57"/>
      <c r="R147" s="27">
        <f t="shared" si="144"/>
        <v>251</v>
      </c>
      <c r="S147" s="26">
        <f t="shared" si="145"/>
        <v>3200</v>
      </c>
      <c r="T147" s="28">
        <f t="shared" si="146"/>
        <v>12.749003984063744</v>
      </c>
      <c r="U147" s="60">
        <f>M147-AA147</f>
        <v>0.12</v>
      </c>
      <c r="V147" s="26">
        <f t="shared" si="137"/>
        <v>4231</v>
      </c>
      <c r="W147" s="26">
        <f t="shared" si="138"/>
        <v>2877</v>
      </c>
      <c r="X147" s="29">
        <f t="shared" si="147"/>
        <v>7108</v>
      </c>
      <c r="Y147" s="30">
        <f t="shared" si="148"/>
        <v>2.2212499999999999</v>
      </c>
      <c r="AA147" s="65">
        <v>0.78</v>
      </c>
      <c r="AB147" s="66">
        <v>1.42</v>
      </c>
      <c r="AC147" s="40">
        <f>AB147-AA147</f>
        <v>0.6399999999999999</v>
      </c>
      <c r="AD147" s="120"/>
      <c r="AE147" s="65">
        <f t="shared" si="149"/>
        <v>0.82</v>
      </c>
      <c r="AF147" s="65">
        <f>AE147-AA147</f>
        <v>3.9999999999999925E-2</v>
      </c>
      <c r="AG147" s="40">
        <f>M147-AE147</f>
        <v>8.0000000000000071E-2</v>
      </c>
      <c r="AH147" s="51"/>
      <c r="AI147" s="42">
        <f>AF147/AC147</f>
        <v>6.2499999999999889E-2</v>
      </c>
      <c r="AJ147" s="42">
        <f t="shared" si="140"/>
        <v>0.18750000000000003</v>
      </c>
      <c r="AK147" s="42">
        <f t="shared" si="141"/>
        <v>0.12500000000000014</v>
      </c>
      <c r="AM147" s="45">
        <f>S147/AK147</f>
        <v>25599.999999999971</v>
      </c>
      <c r="AN147" s="45">
        <f t="shared" si="142"/>
        <v>2007.9999999999977</v>
      </c>
      <c r="AO147" s="44">
        <f t="shared" si="152"/>
        <v>66.933333333333252</v>
      </c>
      <c r="AP147" s="45">
        <f>X147/AK147</f>
        <v>56863.999999999935</v>
      </c>
      <c r="AQ147" s="50"/>
      <c r="AR147" s="45">
        <f>AM147*(1-AI147)</f>
        <v>23999.999999999975</v>
      </c>
      <c r="AS147" s="45">
        <f t="shared" ref="AS147:AS171" si="157">(AR147/T147)</f>
        <v>1882.4999999999982</v>
      </c>
      <c r="AT147" s="44">
        <f t="shared" ref="AT147:AT167" si="158">AS147/30</f>
        <v>62.749999999999936</v>
      </c>
      <c r="AU147" s="45">
        <f>AP147*(1-AI147)</f>
        <v>53309.999999999942</v>
      </c>
      <c r="AV147" s="51"/>
      <c r="AW147" s="43">
        <f>AR147-S147</f>
        <v>20799.999999999975</v>
      </c>
      <c r="AX147" s="22">
        <f t="shared" si="153"/>
        <v>1631.4999999999982</v>
      </c>
      <c r="AY147" s="44">
        <f t="shared" si="143"/>
        <v>54.383333333333276</v>
      </c>
      <c r="AZ147" s="45">
        <f t="shared" ref="AZ147:AZ171" si="159">AU147-X147</f>
        <v>46201.999999999942</v>
      </c>
      <c r="BB147" s="67" t="str">
        <f t="shared" ref="BB147:BB159" ca="1" si="160">IF((IFERROR(AX147,"No data"))="No Data","No data",(IF((L147+AX147)&gt;(TODAY()+365),"Proy &gt; 1 Año",(L147+AX147))))</f>
        <v>Proy &gt; 1 Año</v>
      </c>
      <c r="BC147" s="31" t="str">
        <f t="shared" ref="BC147:BC159" ca="1" si="161">IF((BB147="No data"), "NoHayMedicion", (IF((BB147="Proy &gt; 1 Año"),"Por Condicion",(BB147-$BC$142))))</f>
        <v>Por Condicion</v>
      </c>
      <c r="BF147" s="72">
        <f t="shared" ca="1" si="154"/>
        <v>42847</v>
      </c>
      <c r="BG147" s="46" t="e">
        <f t="shared" ca="1" si="155"/>
        <v>#VALUE!</v>
      </c>
      <c r="BI147" s="46" t="e">
        <f t="shared" ca="1" si="156"/>
        <v>#VALUE!</v>
      </c>
    </row>
    <row r="148" spans="2:61" x14ac:dyDescent="0.35">
      <c r="B148" s="64">
        <v>506</v>
      </c>
      <c r="C148" s="64">
        <v>5</v>
      </c>
      <c r="D148" s="98" t="s">
        <v>38</v>
      </c>
      <c r="E148" s="109" t="s">
        <v>107</v>
      </c>
      <c r="F148" s="25">
        <v>42468</v>
      </c>
      <c r="G148" s="18">
        <v>0.82</v>
      </c>
      <c r="H148" s="35">
        <v>29200</v>
      </c>
      <c r="I148" s="35">
        <v>43669</v>
      </c>
      <c r="J148" s="35">
        <v>31121</v>
      </c>
      <c r="K148" s="57"/>
      <c r="L148" s="150">
        <v>42719</v>
      </c>
      <c r="M148" s="151">
        <v>0.94</v>
      </c>
      <c r="N148" s="152">
        <v>32400</v>
      </c>
      <c r="O148" s="152">
        <v>47900</v>
      </c>
      <c r="P148" s="152">
        <v>33998</v>
      </c>
      <c r="Q148" s="57"/>
      <c r="R148" s="27">
        <f t="shared" si="144"/>
        <v>251</v>
      </c>
      <c r="S148" s="26">
        <f t="shared" si="145"/>
        <v>3200</v>
      </c>
      <c r="T148" s="28">
        <f t="shared" si="146"/>
        <v>12.749003984063744</v>
      </c>
      <c r="U148" s="60">
        <f>M148-AA148</f>
        <v>0.15999999999999992</v>
      </c>
      <c r="V148" s="26">
        <f t="shared" si="137"/>
        <v>4231</v>
      </c>
      <c r="W148" s="26">
        <f t="shared" si="138"/>
        <v>2877</v>
      </c>
      <c r="X148" s="29">
        <f t="shared" si="147"/>
        <v>7108</v>
      </c>
      <c r="Y148" s="30">
        <f t="shared" si="148"/>
        <v>2.2212499999999999</v>
      </c>
      <c r="AA148" s="65">
        <v>0.78</v>
      </c>
      <c r="AB148" s="66">
        <v>1.42</v>
      </c>
      <c r="AC148" s="40">
        <f>AB148-AA148</f>
        <v>0.6399999999999999</v>
      </c>
      <c r="AD148" s="120"/>
      <c r="AE148" s="65">
        <f t="shared" si="149"/>
        <v>0.82</v>
      </c>
      <c r="AF148" s="65">
        <f>AE148-AA148</f>
        <v>3.9999999999999925E-2</v>
      </c>
      <c r="AG148" s="40">
        <f>M148-AE148</f>
        <v>0.12</v>
      </c>
      <c r="AH148" s="51"/>
      <c r="AI148" s="42">
        <f>AF148/AC148</f>
        <v>6.2499999999999889E-2</v>
      </c>
      <c r="AJ148" s="42">
        <f t="shared" si="140"/>
        <v>0.24999999999999992</v>
      </c>
      <c r="AK148" s="42">
        <f t="shared" si="141"/>
        <v>0.18750000000000003</v>
      </c>
      <c r="AL148" s="51"/>
      <c r="AM148" s="45">
        <f t="shared" si="151"/>
        <v>17066.666666666664</v>
      </c>
      <c r="AN148" s="45">
        <f t="shared" si="142"/>
        <v>1338.6666666666665</v>
      </c>
      <c r="AO148" s="44">
        <f t="shared" si="152"/>
        <v>44.62222222222222</v>
      </c>
      <c r="AP148" s="45">
        <f t="shared" ref="AP148:AP171" si="162">X148/AK148</f>
        <v>37909.333333333328</v>
      </c>
      <c r="AQ148" s="50"/>
      <c r="AR148" s="45">
        <f t="shared" ref="AR148:AR171" si="163">AM148*(1-AI148)</f>
        <v>16000</v>
      </c>
      <c r="AS148" s="45">
        <f t="shared" si="157"/>
        <v>1255</v>
      </c>
      <c r="AT148" s="44">
        <f t="shared" si="158"/>
        <v>41.833333333333336</v>
      </c>
      <c r="AU148" s="45">
        <f t="shared" ref="AU148:AU171" si="164">AP148*(1-AI148)</f>
        <v>35540</v>
      </c>
      <c r="AV148" s="51"/>
      <c r="AW148" s="43">
        <f t="shared" ref="AW148:AW171" si="165">AR148-S148</f>
        <v>12800</v>
      </c>
      <c r="AX148" s="22">
        <f t="shared" si="153"/>
        <v>1004</v>
      </c>
      <c r="AY148" s="44">
        <f t="shared" si="143"/>
        <v>33.466666666666669</v>
      </c>
      <c r="AZ148" s="45">
        <f t="shared" si="159"/>
        <v>28432</v>
      </c>
      <c r="BB148" s="67" t="str">
        <f t="shared" ca="1" si="160"/>
        <v>Proy &gt; 1 Año</v>
      </c>
      <c r="BC148" s="31" t="str">
        <f t="shared" ca="1" si="161"/>
        <v>Por Condicion</v>
      </c>
      <c r="BF148" s="72">
        <f t="shared" ca="1" si="154"/>
        <v>42847</v>
      </c>
      <c r="BG148" s="46" t="e">
        <f t="shared" ca="1" si="155"/>
        <v>#VALUE!</v>
      </c>
      <c r="BI148" s="46" t="e">
        <f t="shared" ca="1" si="156"/>
        <v>#VALUE!</v>
      </c>
    </row>
    <row r="149" spans="2:61" x14ac:dyDescent="0.35">
      <c r="B149" s="64">
        <v>506</v>
      </c>
      <c r="C149" s="64">
        <v>6</v>
      </c>
      <c r="D149" s="98" t="s">
        <v>16</v>
      </c>
      <c r="E149" s="109" t="s">
        <v>107</v>
      </c>
      <c r="F149" s="25">
        <v>42468</v>
      </c>
      <c r="G149" s="18">
        <v>2.83</v>
      </c>
      <c r="H149" s="35">
        <v>29200</v>
      </c>
      <c r="I149" s="35">
        <v>43669</v>
      </c>
      <c r="J149" s="35">
        <v>31121</v>
      </c>
      <c r="K149" s="57"/>
      <c r="L149" s="150">
        <v>42719</v>
      </c>
      <c r="M149" s="151">
        <v>2.5</v>
      </c>
      <c r="N149" s="152">
        <v>32400</v>
      </c>
      <c r="O149" s="152">
        <v>47900</v>
      </c>
      <c r="P149" s="152">
        <v>33998</v>
      </c>
      <c r="Q149" s="57"/>
      <c r="R149" s="27">
        <f t="shared" si="144"/>
        <v>251</v>
      </c>
      <c r="S149" s="26">
        <f t="shared" si="145"/>
        <v>3200</v>
      </c>
      <c r="T149" s="28">
        <f t="shared" si="146"/>
        <v>12.749003984063744</v>
      </c>
      <c r="U149" s="59">
        <f t="shared" ref="U149:U160" si="166">AA149-M149</f>
        <v>0.35999999999999988</v>
      </c>
      <c r="V149" s="26">
        <f t="shared" si="137"/>
        <v>4231</v>
      </c>
      <c r="W149" s="26">
        <f t="shared" si="138"/>
        <v>2877</v>
      </c>
      <c r="X149" s="29">
        <f t="shared" si="147"/>
        <v>7108</v>
      </c>
      <c r="Y149" s="30">
        <f t="shared" si="148"/>
        <v>2.2212499999999999</v>
      </c>
      <c r="AA149" s="65">
        <v>2.86</v>
      </c>
      <c r="AB149" s="66">
        <v>1.45</v>
      </c>
      <c r="AC149" s="40">
        <f t="shared" ref="AC149:AC157" si="167">AA149-AB149</f>
        <v>1.41</v>
      </c>
      <c r="AD149" s="120"/>
      <c r="AE149" s="65">
        <f t="shared" si="149"/>
        <v>2.83</v>
      </c>
      <c r="AF149" s="65">
        <f t="shared" si="150"/>
        <v>2.9999999999999805E-2</v>
      </c>
      <c r="AG149" s="40">
        <f t="shared" si="139"/>
        <v>0.33000000000000007</v>
      </c>
      <c r="AI149" s="42">
        <f t="shared" ref="AI149:AI160" si="168">AF149/AC149</f>
        <v>2.1276595744680715E-2</v>
      </c>
      <c r="AJ149" s="42">
        <f t="shared" si="140"/>
        <v>0.25531914893617014</v>
      </c>
      <c r="AK149" s="42">
        <f t="shared" si="141"/>
        <v>0.23404255319148942</v>
      </c>
      <c r="AM149" s="22">
        <f t="shared" si="151"/>
        <v>13672.727272727268</v>
      </c>
      <c r="AN149" s="22">
        <f t="shared" si="142"/>
        <v>1072.4545454545453</v>
      </c>
      <c r="AO149" s="21">
        <f t="shared" si="152"/>
        <v>35.748484848484843</v>
      </c>
      <c r="AP149" s="22">
        <f t="shared" si="162"/>
        <v>30370.545454545445</v>
      </c>
      <c r="AQ149" s="50"/>
      <c r="AR149" s="45">
        <f t="shared" si="163"/>
        <v>13381.818181818178</v>
      </c>
      <c r="AS149" s="22">
        <f t="shared" si="157"/>
        <v>1049.6363636363635</v>
      </c>
      <c r="AT149" s="44">
        <f t="shared" si="158"/>
        <v>34.987878787878785</v>
      </c>
      <c r="AU149" s="45">
        <f t="shared" si="164"/>
        <v>29724.363636363629</v>
      </c>
      <c r="AW149" s="43">
        <f t="shared" si="165"/>
        <v>10181.818181818178</v>
      </c>
      <c r="AX149" s="22">
        <f t="shared" si="153"/>
        <v>798.6363636363634</v>
      </c>
      <c r="AY149" s="21">
        <f t="shared" si="143"/>
        <v>26.621212121212114</v>
      </c>
      <c r="AZ149" s="22">
        <f t="shared" si="159"/>
        <v>22616.363636363629</v>
      </c>
      <c r="BB149" s="67" t="str">
        <f t="shared" ca="1" si="160"/>
        <v>Proy &gt; 1 Año</v>
      </c>
      <c r="BC149" s="31" t="str">
        <f t="shared" ca="1" si="161"/>
        <v>Por Condicion</v>
      </c>
      <c r="BF149" s="72">
        <f t="shared" ca="1" si="154"/>
        <v>42847</v>
      </c>
      <c r="BG149" s="46" t="e">
        <f t="shared" ca="1" si="155"/>
        <v>#VALUE!</v>
      </c>
      <c r="BI149" s="46" t="e">
        <f t="shared" ca="1" si="156"/>
        <v>#VALUE!</v>
      </c>
    </row>
    <row r="150" spans="2:61" x14ac:dyDescent="0.35">
      <c r="B150" s="64">
        <v>506</v>
      </c>
      <c r="C150" s="64">
        <v>7</v>
      </c>
      <c r="D150" s="98" t="s">
        <v>17</v>
      </c>
      <c r="E150" s="109" t="s">
        <v>107</v>
      </c>
      <c r="F150" s="25">
        <v>42468</v>
      </c>
      <c r="G150" s="18">
        <v>2.85</v>
      </c>
      <c r="H150" s="35">
        <v>29200</v>
      </c>
      <c r="I150" s="35">
        <v>43669</v>
      </c>
      <c r="J150" s="35">
        <v>31121</v>
      </c>
      <c r="K150" s="57"/>
      <c r="L150" s="150">
        <v>42719</v>
      </c>
      <c r="M150" s="151">
        <v>2.58</v>
      </c>
      <c r="N150" s="152">
        <v>32400</v>
      </c>
      <c r="O150" s="152">
        <v>47900</v>
      </c>
      <c r="P150" s="152">
        <v>33998</v>
      </c>
      <c r="Q150" s="57"/>
      <c r="R150" s="27">
        <f t="shared" si="144"/>
        <v>251</v>
      </c>
      <c r="S150" s="26">
        <f t="shared" si="145"/>
        <v>3200</v>
      </c>
      <c r="T150" s="28">
        <f t="shared" si="146"/>
        <v>12.749003984063744</v>
      </c>
      <c r="U150" s="59">
        <f>AA150-M150</f>
        <v>0.2799999999999998</v>
      </c>
      <c r="V150" s="26">
        <f t="shared" si="137"/>
        <v>4231</v>
      </c>
      <c r="W150" s="26">
        <f t="shared" si="138"/>
        <v>2877</v>
      </c>
      <c r="X150" s="29">
        <f t="shared" si="147"/>
        <v>7108</v>
      </c>
      <c r="Y150" s="30">
        <f t="shared" si="148"/>
        <v>2.2212499999999999</v>
      </c>
      <c r="AA150" s="65">
        <v>2.86</v>
      </c>
      <c r="AB150" s="66">
        <v>1.45</v>
      </c>
      <c r="AC150" s="40">
        <f t="shared" si="167"/>
        <v>1.41</v>
      </c>
      <c r="AD150" s="120"/>
      <c r="AE150" s="65">
        <f t="shared" si="149"/>
        <v>2.85</v>
      </c>
      <c r="AF150" s="65">
        <f t="shared" si="150"/>
        <v>9.9999999999997868E-3</v>
      </c>
      <c r="AG150" s="40">
        <f t="shared" si="139"/>
        <v>0.27</v>
      </c>
      <c r="AI150" s="42">
        <f t="shared" si="168"/>
        <v>7.0921985815601326E-3</v>
      </c>
      <c r="AJ150" s="42">
        <f t="shared" si="140"/>
        <v>0.19858156028368781</v>
      </c>
      <c r="AK150" s="42">
        <f t="shared" si="141"/>
        <v>0.19148936170212769</v>
      </c>
      <c r="AM150" s="22">
        <f t="shared" si="151"/>
        <v>16711.111111111109</v>
      </c>
      <c r="AN150" s="22">
        <f t="shared" si="142"/>
        <v>1310.7777777777778</v>
      </c>
      <c r="AO150" s="21">
        <f t="shared" si="152"/>
        <v>43.692592592592597</v>
      </c>
      <c r="AP150" s="22">
        <f t="shared" si="162"/>
        <v>37119.555555555547</v>
      </c>
      <c r="AQ150" s="50"/>
      <c r="AR150" s="45">
        <f t="shared" si="163"/>
        <v>16592.592592592591</v>
      </c>
      <c r="AS150" s="22">
        <f t="shared" si="157"/>
        <v>1301.4814814814815</v>
      </c>
      <c r="AT150" s="44">
        <f t="shared" si="158"/>
        <v>43.382716049382715</v>
      </c>
      <c r="AU150" s="45">
        <f t="shared" si="164"/>
        <v>36856.296296296292</v>
      </c>
      <c r="AW150" s="43">
        <f t="shared" si="165"/>
        <v>13392.592592592591</v>
      </c>
      <c r="AX150" s="22">
        <f t="shared" si="153"/>
        <v>1050.4814814814815</v>
      </c>
      <c r="AY150" s="21">
        <f t="shared" si="143"/>
        <v>35.016049382716048</v>
      </c>
      <c r="AZ150" s="22">
        <f t="shared" si="159"/>
        <v>29748.296296296292</v>
      </c>
      <c r="BB150" s="67" t="str">
        <f t="shared" ca="1" si="160"/>
        <v>Proy &gt; 1 Año</v>
      </c>
      <c r="BC150" s="31" t="str">
        <f t="shared" ca="1" si="161"/>
        <v>Por Condicion</v>
      </c>
      <c r="BF150" s="72">
        <f t="shared" ca="1" si="154"/>
        <v>42847</v>
      </c>
      <c r="BG150" s="46" t="e">
        <f t="shared" ca="1" si="155"/>
        <v>#VALUE!</v>
      </c>
      <c r="BI150" s="46" t="e">
        <f t="shared" ca="1" si="156"/>
        <v>#VALUE!</v>
      </c>
    </row>
    <row r="151" spans="2:61" x14ac:dyDescent="0.35">
      <c r="B151" s="64">
        <v>506</v>
      </c>
      <c r="C151" s="64">
        <v>8</v>
      </c>
      <c r="D151" s="98" t="s">
        <v>18</v>
      </c>
      <c r="E151" s="109" t="s">
        <v>107</v>
      </c>
      <c r="F151" s="25">
        <v>42468</v>
      </c>
      <c r="G151" s="18">
        <v>2.65</v>
      </c>
      <c r="H151" s="35">
        <v>29200</v>
      </c>
      <c r="I151" s="35">
        <v>43669</v>
      </c>
      <c r="J151" s="35">
        <v>31121</v>
      </c>
      <c r="K151" s="57"/>
      <c r="L151" s="150">
        <v>42719</v>
      </c>
      <c r="M151" s="151">
        <v>2.4500000000000002</v>
      </c>
      <c r="N151" s="152">
        <v>32400</v>
      </c>
      <c r="O151" s="152">
        <v>47900</v>
      </c>
      <c r="P151" s="152">
        <v>33998</v>
      </c>
      <c r="Q151" s="57"/>
      <c r="R151" s="27">
        <f t="shared" si="144"/>
        <v>251</v>
      </c>
      <c r="S151" s="26">
        <f t="shared" si="145"/>
        <v>3200</v>
      </c>
      <c r="T151" s="28">
        <f t="shared" si="146"/>
        <v>12.749003984063744</v>
      </c>
      <c r="U151" s="59">
        <f t="shared" si="166"/>
        <v>0.21999999999999975</v>
      </c>
      <c r="V151" s="26">
        <f t="shared" si="137"/>
        <v>4231</v>
      </c>
      <c r="W151" s="26">
        <f t="shared" si="138"/>
        <v>2877</v>
      </c>
      <c r="X151" s="29">
        <f t="shared" si="147"/>
        <v>7108</v>
      </c>
      <c r="Y151" s="30">
        <f t="shared" si="148"/>
        <v>2.2212499999999999</v>
      </c>
      <c r="AA151" s="65">
        <v>2.67</v>
      </c>
      <c r="AB151" s="66">
        <v>1.45</v>
      </c>
      <c r="AC151" s="40">
        <f t="shared" si="167"/>
        <v>1.22</v>
      </c>
      <c r="AD151" s="120"/>
      <c r="AE151" s="65">
        <f t="shared" si="149"/>
        <v>2.65</v>
      </c>
      <c r="AF151" s="65">
        <f t="shared" si="150"/>
        <v>2.0000000000000018E-2</v>
      </c>
      <c r="AG151" s="40">
        <f t="shared" si="139"/>
        <v>0.19999999999999973</v>
      </c>
      <c r="AI151" s="42">
        <f t="shared" si="168"/>
        <v>1.6393442622950834E-2</v>
      </c>
      <c r="AJ151" s="42">
        <f t="shared" si="140"/>
        <v>0.18032786885245883</v>
      </c>
      <c r="AK151" s="42">
        <f t="shared" si="141"/>
        <v>0.16393442622950799</v>
      </c>
      <c r="AM151" s="22">
        <f t="shared" si="151"/>
        <v>19520.000000000025</v>
      </c>
      <c r="AN151" s="22">
        <f t="shared" si="142"/>
        <v>1531.1000000000022</v>
      </c>
      <c r="AO151" s="21">
        <f t="shared" si="152"/>
        <v>51.03666666666674</v>
      </c>
      <c r="AP151" s="22">
        <f t="shared" si="162"/>
        <v>43358.800000000054</v>
      </c>
      <c r="AQ151" s="50"/>
      <c r="AR151" s="45">
        <f t="shared" si="163"/>
        <v>19200.000000000025</v>
      </c>
      <c r="AS151" s="22">
        <f t="shared" si="157"/>
        <v>1506.000000000002</v>
      </c>
      <c r="AT151" s="44">
        <f t="shared" si="158"/>
        <v>50.200000000000067</v>
      </c>
      <c r="AU151" s="45">
        <f t="shared" si="164"/>
        <v>42648.000000000051</v>
      </c>
      <c r="AW151" s="43">
        <f t="shared" si="165"/>
        <v>16000.000000000025</v>
      </c>
      <c r="AX151" s="22">
        <f t="shared" si="153"/>
        <v>1255.000000000002</v>
      </c>
      <c r="AY151" s="21">
        <f t="shared" si="143"/>
        <v>41.8333333333334</v>
      </c>
      <c r="AZ151" s="22">
        <f t="shared" si="159"/>
        <v>35540.000000000051</v>
      </c>
      <c r="BB151" s="67" t="str">
        <f t="shared" ca="1" si="160"/>
        <v>Proy &gt; 1 Año</v>
      </c>
      <c r="BC151" s="31" t="str">
        <f t="shared" ca="1" si="161"/>
        <v>Por Condicion</v>
      </c>
      <c r="BF151" s="72">
        <f t="shared" ca="1" si="154"/>
        <v>42847</v>
      </c>
      <c r="BG151" s="46" t="e">
        <f t="shared" ca="1" si="155"/>
        <v>#VALUE!</v>
      </c>
      <c r="BI151" s="46" t="e">
        <f t="shared" ca="1" si="156"/>
        <v>#VALUE!</v>
      </c>
    </row>
    <row r="152" spans="2:61" x14ac:dyDescent="0.35">
      <c r="B152" s="64">
        <v>506</v>
      </c>
      <c r="C152" s="64">
        <v>9</v>
      </c>
      <c r="D152" s="98" t="s">
        <v>19</v>
      </c>
      <c r="E152" s="109" t="s">
        <v>107</v>
      </c>
      <c r="F152" s="25">
        <v>42468</v>
      </c>
      <c r="G152" s="18">
        <v>2.66</v>
      </c>
      <c r="H152" s="35">
        <v>29200</v>
      </c>
      <c r="I152" s="35">
        <v>43669</v>
      </c>
      <c r="J152" s="35">
        <v>31121</v>
      </c>
      <c r="K152" s="57"/>
      <c r="L152" s="150">
        <v>42719</v>
      </c>
      <c r="M152" s="151">
        <v>2.4500000000000002</v>
      </c>
      <c r="N152" s="152">
        <v>32400</v>
      </c>
      <c r="O152" s="152">
        <v>47900</v>
      </c>
      <c r="P152" s="152">
        <v>33998</v>
      </c>
      <c r="Q152" s="57"/>
      <c r="R152" s="27">
        <f t="shared" si="144"/>
        <v>251</v>
      </c>
      <c r="S152" s="26">
        <f t="shared" si="145"/>
        <v>3200</v>
      </c>
      <c r="T152" s="28">
        <f t="shared" si="146"/>
        <v>12.749003984063744</v>
      </c>
      <c r="U152" s="59">
        <f t="shared" si="166"/>
        <v>0.21999999999999975</v>
      </c>
      <c r="V152" s="26">
        <f t="shared" si="137"/>
        <v>4231</v>
      </c>
      <c r="W152" s="26">
        <f t="shared" si="138"/>
        <v>2877</v>
      </c>
      <c r="X152" s="29">
        <f t="shared" si="147"/>
        <v>7108</v>
      </c>
      <c r="Y152" s="30">
        <f t="shared" si="148"/>
        <v>2.2212499999999999</v>
      </c>
      <c r="AA152" s="65">
        <v>2.67</v>
      </c>
      <c r="AB152" s="66">
        <v>1.45</v>
      </c>
      <c r="AC152" s="40">
        <f t="shared" si="167"/>
        <v>1.22</v>
      </c>
      <c r="AD152" s="120"/>
      <c r="AE152" s="65">
        <f t="shared" si="149"/>
        <v>2.66</v>
      </c>
      <c r="AF152" s="65">
        <f t="shared" si="150"/>
        <v>9.9999999999997868E-3</v>
      </c>
      <c r="AG152" s="40">
        <f t="shared" si="139"/>
        <v>0.20999999999999996</v>
      </c>
      <c r="AI152" s="42">
        <f t="shared" si="168"/>
        <v>8.1967213114752351E-3</v>
      </c>
      <c r="AJ152" s="42">
        <f t="shared" si="140"/>
        <v>0.18032786885245883</v>
      </c>
      <c r="AK152" s="42">
        <f t="shared" si="141"/>
        <v>0.17213114754098358</v>
      </c>
      <c r="AM152" s="22">
        <f t="shared" si="151"/>
        <v>18590.476190476194</v>
      </c>
      <c r="AN152" s="22">
        <f t="shared" si="142"/>
        <v>1458.1904761904766</v>
      </c>
      <c r="AO152" s="21">
        <f t="shared" si="152"/>
        <v>48.606349206349222</v>
      </c>
      <c r="AP152" s="22">
        <f t="shared" si="162"/>
        <v>41294.095238095244</v>
      </c>
      <c r="AQ152" s="50"/>
      <c r="AR152" s="45">
        <f t="shared" si="163"/>
        <v>18438.095238095248</v>
      </c>
      <c r="AS152" s="22">
        <f t="shared" si="157"/>
        <v>1446.2380952380961</v>
      </c>
      <c r="AT152" s="44">
        <f t="shared" si="158"/>
        <v>48.207936507936537</v>
      </c>
      <c r="AU152" s="45">
        <f t="shared" si="164"/>
        <v>40955.61904761906</v>
      </c>
      <c r="AW152" s="43">
        <f t="shared" si="165"/>
        <v>15238.095238095248</v>
      </c>
      <c r="AX152" s="22">
        <f t="shared" si="153"/>
        <v>1195.2380952380961</v>
      </c>
      <c r="AY152" s="21">
        <f t="shared" si="143"/>
        <v>39.84126984126987</v>
      </c>
      <c r="AZ152" s="22">
        <f t="shared" si="159"/>
        <v>33847.61904761906</v>
      </c>
      <c r="BB152" s="67" t="str">
        <f t="shared" ca="1" si="160"/>
        <v>Proy &gt; 1 Año</v>
      </c>
      <c r="BC152" s="31" t="str">
        <f t="shared" ca="1" si="161"/>
        <v>Por Condicion</v>
      </c>
      <c r="BF152" s="72">
        <f t="shared" ca="1" si="154"/>
        <v>42847</v>
      </c>
      <c r="BG152" s="46" t="e">
        <f t="shared" ca="1" si="155"/>
        <v>#VALUE!</v>
      </c>
      <c r="BI152" s="46" t="e">
        <f t="shared" ca="1" si="156"/>
        <v>#VALUE!</v>
      </c>
    </row>
    <row r="153" spans="2:61" x14ac:dyDescent="0.35">
      <c r="B153" s="64">
        <v>506</v>
      </c>
      <c r="C153" s="64">
        <v>10</v>
      </c>
      <c r="D153" s="98" t="s">
        <v>20</v>
      </c>
      <c r="E153" s="109" t="s">
        <v>107</v>
      </c>
      <c r="F153" s="25">
        <v>42468</v>
      </c>
      <c r="G153" s="18">
        <v>2.66</v>
      </c>
      <c r="H153" s="35">
        <v>29200</v>
      </c>
      <c r="I153" s="35">
        <v>43669</v>
      </c>
      <c r="J153" s="35">
        <v>31121</v>
      </c>
      <c r="K153" s="57"/>
      <c r="L153" s="150">
        <v>42719</v>
      </c>
      <c r="M153" s="151">
        <v>2.4500000000000002</v>
      </c>
      <c r="N153" s="152">
        <v>32400</v>
      </c>
      <c r="O153" s="152">
        <v>47900</v>
      </c>
      <c r="P153" s="152">
        <v>33998</v>
      </c>
      <c r="Q153" s="57"/>
      <c r="R153" s="27">
        <f t="shared" si="144"/>
        <v>251</v>
      </c>
      <c r="S153" s="26">
        <f t="shared" si="145"/>
        <v>3200</v>
      </c>
      <c r="T153" s="28">
        <f t="shared" si="146"/>
        <v>12.749003984063744</v>
      </c>
      <c r="U153" s="59">
        <f t="shared" si="166"/>
        <v>0.21999999999999975</v>
      </c>
      <c r="V153" s="26">
        <f t="shared" si="137"/>
        <v>4231</v>
      </c>
      <c r="W153" s="26">
        <f t="shared" si="138"/>
        <v>2877</v>
      </c>
      <c r="X153" s="29">
        <f t="shared" si="147"/>
        <v>7108</v>
      </c>
      <c r="Y153" s="30">
        <f t="shared" si="148"/>
        <v>2.2212499999999999</v>
      </c>
      <c r="AA153" s="65">
        <v>2.67</v>
      </c>
      <c r="AB153" s="66">
        <v>1.45</v>
      </c>
      <c r="AC153" s="40">
        <f t="shared" si="167"/>
        <v>1.22</v>
      </c>
      <c r="AD153" s="120"/>
      <c r="AE153" s="65">
        <f t="shared" si="149"/>
        <v>2.66</v>
      </c>
      <c r="AF153" s="65">
        <f t="shared" si="150"/>
        <v>9.9999999999997868E-3</v>
      </c>
      <c r="AG153" s="40">
        <f t="shared" si="139"/>
        <v>0.20999999999999996</v>
      </c>
      <c r="AI153" s="42">
        <f t="shared" si="168"/>
        <v>8.1967213114752351E-3</v>
      </c>
      <c r="AJ153" s="42">
        <f t="shared" si="140"/>
        <v>0.18032786885245883</v>
      </c>
      <c r="AK153" s="42">
        <f t="shared" si="141"/>
        <v>0.17213114754098358</v>
      </c>
      <c r="AM153" s="22">
        <f t="shared" si="151"/>
        <v>18590.476190476194</v>
      </c>
      <c r="AN153" s="22">
        <f t="shared" si="142"/>
        <v>1458.1904761904766</v>
      </c>
      <c r="AO153" s="21">
        <f t="shared" si="152"/>
        <v>48.606349206349222</v>
      </c>
      <c r="AP153" s="22">
        <f t="shared" si="162"/>
        <v>41294.095238095244</v>
      </c>
      <c r="AQ153" s="50"/>
      <c r="AR153" s="45">
        <f t="shared" si="163"/>
        <v>18438.095238095248</v>
      </c>
      <c r="AS153" s="22">
        <f t="shared" si="157"/>
        <v>1446.2380952380961</v>
      </c>
      <c r="AT153" s="44">
        <f t="shared" si="158"/>
        <v>48.207936507936537</v>
      </c>
      <c r="AU153" s="45">
        <f t="shared" si="164"/>
        <v>40955.61904761906</v>
      </c>
      <c r="AW153" s="43">
        <f t="shared" si="165"/>
        <v>15238.095238095248</v>
      </c>
      <c r="AX153" s="22">
        <f t="shared" si="153"/>
        <v>1195.2380952380961</v>
      </c>
      <c r="AY153" s="21">
        <f t="shared" si="143"/>
        <v>39.84126984126987</v>
      </c>
      <c r="AZ153" s="22">
        <f t="shared" si="159"/>
        <v>33847.61904761906</v>
      </c>
      <c r="BB153" s="67" t="str">
        <f t="shared" ca="1" si="160"/>
        <v>Proy &gt; 1 Año</v>
      </c>
      <c r="BC153" s="31" t="str">
        <f t="shared" ca="1" si="161"/>
        <v>Por Condicion</v>
      </c>
      <c r="BF153" s="72">
        <f t="shared" ca="1" si="154"/>
        <v>42847</v>
      </c>
      <c r="BG153" s="46" t="e">
        <f t="shared" ca="1" si="155"/>
        <v>#VALUE!</v>
      </c>
      <c r="BI153" s="46" t="e">
        <f t="shared" ca="1" si="156"/>
        <v>#VALUE!</v>
      </c>
    </row>
    <row r="154" spans="2:61" x14ac:dyDescent="0.35">
      <c r="B154" s="64">
        <v>506</v>
      </c>
      <c r="C154" s="64">
        <v>11</v>
      </c>
      <c r="D154" s="98" t="s">
        <v>21</v>
      </c>
      <c r="E154" s="109" t="s">
        <v>107</v>
      </c>
      <c r="F154" s="25">
        <v>42468</v>
      </c>
      <c r="G154" s="18">
        <v>2.65</v>
      </c>
      <c r="H154" s="35">
        <v>29200</v>
      </c>
      <c r="I154" s="35">
        <v>43669</v>
      </c>
      <c r="J154" s="35">
        <v>31121</v>
      </c>
      <c r="K154" s="57"/>
      <c r="L154" s="150">
        <v>42719</v>
      </c>
      <c r="M154" s="151">
        <v>2.46</v>
      </c>
      <c r="N154" s="152">
        <v>32400</v>
      </c>
      <c r="O154" s="152">
        <v>47900</v>
      </c>
      <c r="P154" s="152">
        <v>33998</v>
      </c>
      <c r="Q154" s="57"/>
      <c r="R154" s="27">
        <f t="shared" si="144"/>
        <v>251</v>
      </c>
      <c r="S154" s="26">
        <f t="shared" si="145"/>
        <v>3200</v>
      </c>
      <c r="T154" s="28">
        <f t="shared" si="146"/>
        <v>12.749003984063744</v>
      </c>
      <c r="U154" s="59">
        <f t="shared" si="166"/>
        <v>0.20999999999999996</v>
      </c>
      <c r="V154" s="26">
        <f t="shared" si="137"/>
        <v>4231</v>
      </c>
      <c r="W154" s="26">
        <f t="shared" si="138"/>
        <v>2877</v>
      </c>
      <c r="X154" s="29">
        <f t="shared" si="147"/>
        <v>7108</v>
      </c>
      <c r="Y154" s="30">
        <f t="shared" si="148"/>
        <v>2.2212499999999999</v>
      </c>
      <c r="AA154" s="65">
        <v>2.67</v>
      </c>
      <c r="AB154" s="66">
        <v>1.45</v>
      </c>
      <c r="AC154" s="40">
        <f t="shared" si="167"/>
        <v>1.22</v>
      </c>
      <c r="AD154" s="120"/>
      <c r="AE154" s="65">
        <f t="shared" si="149"/>
        <v>2.65</v>
      </c>
      <c r="AF154" s="65">
        <f t="shared" si="150"/>
        <v>2.0000000000000018E-2</v>
      </c>
      <c r="AG154" s="40">
        <f t="shared" si="139"/>
        <v>0.18999999999999995</v>
      </c>
      <c r="AI154" s="42">
        <f t="shared" si="168"/>
        <v>1.6393442622950834E-2</v>
      </c>
      <c r="AJ154" s="42">
        <f t="shared" si="140"/>
        <v>0.17213114754098358</v>
      </c>
      <c r="AK154" s="42">
        <f t="shared" si="141"/>
        <v>0.15573770491803274</v>
      </c>
      <c r="AM154" s="22">
        <f t="shared" si="151"/>
        <v>20547.368421052637</v>
      </c>
      <c r="AN154" s="22">
        <f t="shared" si="142"/>
        <v>1611.6842105263163</v>
      </c>
      <c r="AO154" s="21">
        <f t="shared" si="152"/>
        <v>53.722807017543879</v>
      </c>
      <c r="AP154" s="22">
        <f t="shared" si="162"/>
        <v>45640.842105263175</v>
      </c>
      <c r="AQ154" s="50"/>
      <c r="AR154" s="45">
        <f t="shared" si="163"/>
        <v>20210.526315789481</v>
      </c>
      <c r="AS154" s="22">
        <f t="shared" si="157"/>
        <v>1585.2631578947376</v>
      </c>
      <c r="AT154" s="44">
        <f t="shared" si="158"/>
        <v>52.842105263157919</v>
      </c>
      <c r="AU154" s="45">
        <f t="shared" si="164"/>
        <v>44892.631578947381</v>
      </c>
      <c r="AW154" s="43">
        <f t="shared" si="165"/>
        <v>17010.526315789481</v>
      </c>
      <c r="AX154" s="22">
        <f t="shared" si="153"/>
        <v>1334.2631578947376</v>
      </c>
      <c r="AY154" s="21">
        <f t="shared" si="143"/>
        <v>44.475438596491252</v>
      </c>
      <c r="AZ154" s="22">
        <f t="shared" si="159"/>
        <v>37784.631578947381</v>
      </c>
      <c r="BB154" s="67" t="str">
        <f t="shared" ca="1" si="160"/>
        <v>Proy &gt; 1 Año</v>
      </c>
      <c r="BC154" s="31" t="str">
        <f t="shared" ca="1" si="161"/>
        <v>Por Condicion</v>
      </c>
      <c r="BF154" s="72">
        <f t="shared" ca="1" si="154"/>
        <v>42847</v>
      </c>
      <c r="BG154" s="46" t="e">
        <f t="shared" ca="1" si="155"/>
        <v>#VALUE!</v>
      </c>
      <c r="BI154" s="46" t="e">
        <f t="shared" ca="1" si="156"/>
        <v>#VALUE!</v>
      </c>
    </row>
    <row r="155" spans="2:61" x14ac:dyDescent="0.35">
      <c r="B155" s="64">
        <v>506</v>
      </c>
      <c r="C155" s="64">
        <v>12</v>
      </c>
      <c r="D155" s="98" t="s">
        <v>22</v>
      </c>
      <c r="E155" s="109" t="s">
        <v>107</v>
      </c>
      <c r="F155" s="25">
        <v>42468</v>
      </c>
      <c r="G155" s="18">
        <v>2.85</v>
      </c>
      <c r="H155" s="35">
        <v>29200</v>
      </c>
      <c r="I155" s="35">
        <v>43669</v>
      </c>
      <c r="J155" s="35">
        <v>31121</v>
      </c>
      <c r="K155" s="57"/>
      <c r="L155" s="150">
        <v>42719</v>
      </c>
      <c r="M155" s="151">
        <v>2.64</v>
      </c>
      <c r="N155" s="152">
        <v>32400</v>
      </c>
      <c r="O155" s="152">
        <v>47900</v>
      </c>
      <c r="P155" s="152">
        <v>33998</v>
      </c>
      <c r="Q155" s="57"/>
      <c r="R155" s="27">
        <f t="shared" si="144"/>
        <v>251</v>
      </c>
      <c r="S155" s="26">
        <f t="shared" si="145"/>
        <v>3200</v>
      </c>
      <c r="T155" s="28">
        <f t="shared" si="146"/>
        <v>12.749003984063744</v>
      </c>
      <c r="U155" s="59">
        <f t="shared" si="166"/>
        <v>0.21999999999999975</v>
      </c>
      <c r="V155" s="26">
        <f t="shared" si="137"/>
        <v>4231</v>
      </c>
      <c r="W155" s="26">
        <f t="shared" si="138"/>
        <v>2877</v>
      </c>
      <c r="X155" s="29">
        <f t="shared" si="147"/>
        <v>7108</v>
      </c>
      <c r="Y155" s="30">
        <f t="shared" si="148"/>
        <v>2.2212499999999999</v>
      </c>
      <c r="AA155" s="65">
        <v>2.86</v>
      </c>
      <c r="AB155" s="66">
        <v>1.45</v>
      </c>
      <c r="AC155" s="40">
        <f t="shared" si="167"/>
        <v>1.41</v>
      </c>
      <c r="AD155" s="120"/>
      <c r="AE155" s="65">
        <f t="shared" si="149"/>
        <v>2.85</v>
      </c>
      <c r="AF155" s="65">
        <f t="shared" si="150"/>
        <v>9.9999999999997868E-3</v>
      </c>
      <c r="AG155" s="40">
        <f t="shared" si="139"/>
        <v>0.20999999999999996</v>
      </c>
      <c r="AI155" s="42">
        <f t="shared" si="168"/>
        <v>7.0921985815601326E-3</v>
      </c>
      <c r="AJ155" s="42">
        <f t="shared" si="140"/>
        <v>0.15602836879432608</v>
      </c>
      <c r="AK155" s="42">
        <f t="shared" si="141"/>
        <v>0.14893617021276595</v>
      </c>
      <c r="AM155" s="22">
        <f t="shared" si="151"/>
        <v>21485.714285714286</v>
      </c>
      <c r="AN155" s="22">
        <f t="shared" si="142"/>
        <v>1685.2857142857144</v>
      </c>
      <c r="AO155" s="21">
        <f t="shared" si="152"/>
        <v>56.176190476190484</v>
      </c>
      <c r="AP155" s="22">
        <f t="shared" si="162"/>
        <v>47725.142857142862</v>
      </c>
      <c r="AQ155" s="50"/>
      <c r="AR155" s="45">
        <f t="shared" si="163"/>
        <v>21333.333333333336</v>
      </c>
      <c r="AS155" s="22">
        <f t="shared" si="157"/>
        <v>1673.3333333333337</v>
      </c>
      <c r="AT155" s="44">
        <f t="shared" si="158"/>
        <v>55.777777777777793</v>
      </c>
      <c r="AU155" s="45">
        <f t="shared" si="164"/>
        <v>47386.666666666679</v>
      </c>
      <c r="AW155" s="43">
        <f t="shared" si="165"/>
        <v>18133.333333333336</v>
      </c>
      <c r="AX155" s="22">
        <f t="shared" si="153"/>
        <v>1422.3333333333335</v>
      </c>
      <c r="AY155" s="21">
        <f t="shared" si="143"/>
        <v>47.411111111111119</v>
      </c>
      <c r="AZ155" s="22">
        <f t="shared" si="159"/>
        <v>40278.666666666679</v>
      </c>
      <c r="BB155" s="67" t="str">
        <f t="shared" ca="1" si="160"/>
        <v>Proy &gt; 1 Año</v>
      </c>
      <c r="BC155" s="31" t="str">
        <f t="shared" ca="1" si="161"/>
        <v>Por Condicion</v>
      </c>
      <c r="BF155" s="72">
        <f t="shared" ca="1" si="154"/>
        <v>42847</v>
      </c>
      <c r="BG155" s="46" t="e">
        <f t="shared" ca="1" si="155"/>
        <v>#VALUE!</v>
      </c>
      <c r="BI155" s="46" t="e">
        <f t="shared" ca="1" si="156"/>
        <v>#VALUE!</v>
      </c>
    </row>
    <row r="156" spans="2:61" x14ac:dyDescent="0.35">
      <c r="B156" s="64">
        <v>506</v>
      </c>
      <c r="C156" s="64">
        <v>13</v>
      </c>
      <c r="D156" s="98" t="s">
        <v>23</v>
      </c>
      <c r="E156" s="109" t="s">
        <v>107</v>
      </c>
      <c r="F156" s="25">
        <v>42468</v>
      </c>
      <c r="G156" s="18">
        <v>2.85</v>
      </c>
      <c r="H156" s="35">
        <v>29200</v>
      </c>
      <c r="I156" s="35">
        <v>43669</v>
      </c>
      <c r="J156" s="35">
        <v>31121</v>
      </c>
      <c r="K156" s="57"/>
      <c r="L156" s="150">
        <v>42719</v>
      </c>
      <c r="M156" s="151">
        <v>2.58</v>
      </c>
      <c r="N156" s="152">
        <v>32400</v>
      </c>
      <c r="O156" s="152">
        <v>47900</v>
      </c>
      <c r="P156" s="152">
        <v>33998</v>
      </c>
      <c r="Q156" s="57"/>
      <c r="R156" s="27">
        <f t="shared" si="144"/>
        <v>251</v>
      </c>
      <c r="S156" s="26">
        <f t="shared" si="145"/>
        <v>3200</v>
      </c>
      <c r="T156" s="28">
        <f t="shared" si="146"/>
        <v>12.749003984063744</v>
      </c>
      <c r="U156" s="59">
        <f t="shared" si="166"/>
        <v>0.2799999999999998</v>
      </c>
      <c r="V156" s="26">
        <f t="shared" si="137"/>
        <v>4231</v>
      </c>
      <c r="W156" s="26">
        <f t="shared" si="138"/>
        <v>2877</v>
      </c>
      <c r="X156" s="29">
        <f t="shared" si="147"/>
        <v>7108</v>
      </c>
      <c r="Y156" s="30">
        <f t="shared" si="148"/>
        <v>2.2212499999999999</v>
      </c>
      <c r="AA156" s="65">
        <v>2.86</v>
      </c>
      <c r="AB156" s="66">
        <v>1.45</v>
      </c>
      <c r="AC156" s="40">
        <f t="shared" si="167"/>
        <v>1.41</v>
      </c>
      <c r="AD156" s="120"/>
      <c r="AE156" s="65">
        <f t="shared" si="149"/>
        <v>2.85</v>
      </c>
      <c r="AF156" s="65">
        <f t="shared" si="150"/>
        <v>9.9999999999997868E-3</v>
      </c>
      <c r="AG156" s="40">
        <f t="shared" si="139"/>
        <v>0.27</v>
      </c>
      <c r="AI156" s="42">
        <f t="shared" si="168"/>
        <v>7.0921985815601326E-3</v>
      </c>
      <c r="AJ156" s="42">
        <f t="shared" si="140"/>
        <v>0.19858156028368781</v>
      </c>
      <c r="AK156" s="42">
        <f t="shared" si="141"/>
        <v>0.19148936170212769</v>
      </c>
      <c r="AM156" s="22">
        <f t="shared" si="151"/>
        <v>16711.111111111109</v>
      </c>
      <c r="AN156" s="22">
        <f t="shared" si="142"/>
        <v>1310.7777777777778</v>
      </c>
      <c r="AO156" s="21">
        <f t="shared" si="152"/>
        <v>43.692592592592597</v>
      </c>
      <c r="AP156" s="22">
        <f t="shared" si="162"/>
        <v>37119.555555555547</v>
      </c>
      <c r="AQ156" s="50"/>
      <c r="AR156" s="45">
        <f t="shared" si="163"/>
        <v>16592.592592592591</v>
      </c>
      <c r="AS156" s="22">
        <f t="shared" si="157"/>
        <v>1301.4814814814815</v>
      </c>
      <c r="AT156" s="44">
        <f t="shared" si="158"/>
        <v>43.382716049382715</v>
      </c>
      <c r="AU156" s="45">
        <f t="shared" si="164"/>
        <v>36856.296296296292</v>
      </c>
      <c r="AW156" s="43">
        <f t="shared" si="165"/>
        <v>13392.592592592591</v>
      </c>
      <c r="AX156" s="22">
        <f t="shared" si="153"/>
        <v>1050.4814814814815</v>
      </c>
      <c r="AY156" s="21">
        <f t="shared" si="143"/>
        <v>35.016049382716048</v>
      </c>
      <c r="AZ156" s="22">
        <f t="shared" si="159"/>
        <v>29748.296296296292</v>
      </c>
      <c r="BB156" s="67" t="str">
        <f t="shared" ca="1" si="160"/>
        <v>Proy &gt; 1 Año</v>
      </c>
      <c r="BC156" s="31" t="str">
        <f t="shared" ca="1" si="161"/>
        <v>Por Condicion</v>
      </c>
      <c r="BF156" s="72">
        <f t="shared" ca="1" si="154"/>
        <v>42847</v>
      </c>
      <c r="BG156" s="46" t="e">
        <f t="shared" ca="1" si="155"/>
        <v>#VALUE!</v>
      </c>
      <c r="BI156" s="46" t="e">
        <f t="shared" ca="1" si="156"/>
        <v>#VALUE!</v>
      </c>
    </row>
    <row r="157" spans="2:61" x14ac:dyDescent="0.35">
      <c r="B157" s="64">
        <v>506</v>
      </c>
      <c r="C157" s="64">
        <v>14</v>
      </c>
      <c r="D157" s="98" t="s">
        <v>24</v>
      </c>
      <c r="E157" s="109" t="s">
        <v>107</v>
      </c>
      <c r="F157" s="25">
        <v>42468</v>
      </c>
      <c r="G157" s="18">
        <v>11.28</v>
      </c>
      <c r="H157" s="35">
        <v>29200</v>
      </c>
      <c r="I157" s="35">
        <v>43669</v>
      </c>
      <c r="J157" s="35">
        <v>31121</v>
      </c>
      <c r="K157" s="57"/>
      <c r="L157" s="150">
        <v>42748</v>
      </c>
      <c r="M157" s="151">
        <v>10.88</v>
      </c>
      <c r="N157" s="152">
        <v>33765</v>
      </c>
      <c r="O157" s="152">
        <v>49115.8</v>
      </c>
      <c r="P157" s="152">
        <v>34625</v>
      </c>
      <c r="Q157" s="57"/>
      <c r="R157" s="27">
        <f t="shared" si="144"/>
        <v>280</v>
      </c>
      <c r="S157" s="26">
        <f t="shared" si="145"/>
        <v>4565</v>
      </c>
      <c r="T157" s="28">
        <f t="shared" si="146"/>
        <v>16.303571428571427</v>
      </c>
      <c r="U157" s="59">
        <f t="shared" si="166"/>
        <v>0.41999999999999993</v>
      </c>
      <c r="V157" s="26">
        <f t="shared" si="137"/>
        <v>5446.8000000000029</v>
      </c>
      <c r="W157" s="26">
        <f t="shared" si="138"/>
        <v>3504</v>
      </c>
      <c r="X157" s="29">
        <f t="shared" si="147"/>
        <v>8950.8000000000029</v>
      </c>
      <c r="Y157" s="30">
        <f t="shared" si="148"/>
        <v>1.9607447973713041</v>
      </c>
      <c r="AA157" s="65">
        <v>11.3</v>
      </c>
      <c r="AB157" s="66">
        <v>10.4</v>
      </c>
      <c r="AC157" s="40">
        <f t="shared" si="167"/>
        <v>0.90000000000000036</v>
      </c>
      <c r="AD157" s="120"/>
      <c r="AE157" s="65">
        <f>G157</f>
        <v>11.28</v>
      </c>
      <c r="AF157" s="65">
        <f t="shared" si="150"/>
        <v>2.000000000000135E-2</v>
      </c>
      <c r="AG157" s="40">
        <f t="shared" si="139"/>
        <v>0.39999999999999858</v>
      </c>
      <c r="AI157" s="42">
        <f t="shared" si="168"/>
        <v>2.2222222222223715E-2</v>
      </c>
      <c r="AJ157" s="42">
        <f t="shared" si="140"/>
        <v>0.4666666666666664</v>
      </c>
      <c r="AK157" s="42">
        <f t="shared" si="141"/>
        <v>0.4444444444444427</v>
      </c>
      <c r="AM157" s="22">
        <f>S157/AK157</f>
        <v>10271.25000000004</v>
      </c>
      <c r="AN157" s="22">
        <f t="shared" si="142"/>
        <v>630.0000000000025</v>
      </c>
      <c r="AO157" s="21">
        <f t="shared" si="152"/>
        <v>21.000000000000082</v>
      </c>
      <c r="AP157" s="22">
        <f t="shared" si="162"/>
        <v>20139.300000000087</v>
      </c>
      <c r="AQ157" s="50"/>
      <c r="AR157" s="45">
        <f>AM157*(1-AI157)</f>
        <v>10043.000000000024</v>
      </c>
      <c r="AS157" s="22">
        <f t="shared" si="157"/>
        <v>616.00000000000148</v>
      </c>
      <c r="AT157" s="44">
        <f t="shared" si="158"/>
        <v>20.533333333333381</v>
      </c>
      <c r="AU157" s="45">
        <f t="shared" si="164"/>
        <v>19691.760000000057</v>
      </c>
      <c r="AW157" s="43">
        <f>AR157-S157</f>
        <v>5478.0000000000236</v>
      </c>
      <c r="AX157" s="22">
        <f t="shared" si="153"/>
        <v>336.00000000000148</v>
      </c>
      <c r="AY157" s="21">
        <f t="shared" si="143"/>
        <v>11.200000000000049</v>
      </c>
      <c r="AZ157" s="22">
        <f t="shared" si="159"/>
        <v>10740.960000000054</v>
      </c>
      <c r="BB157" s="67">
        <f t="shared" ca="1" si="160"/>
        <v>43084</v>
      </c>
      <c r="BC157" s="31">
        <f t="shared" ca="1" si="161"/>
        <v>43039</v>
      </c>
      <c r="BF157" s="72">
        <f t="shared" ca="1" si="154"/>
        <v>42847</v>
      </c>
      <c r="BG157" s="46">
        <f t="shared" ca="1" si="155"/>
        <v>237</v>
      </c>
      <c r="BI157" s="46">
        <f t="shared" ca="1" si="156"/>
        <v>336</v>
      </c>
    </row>
    <row r="158" spans="2:61" x14ac:dyDescent="0.35">
      <c r="B158" s="64">
        <v>506</v>
      </c>
      <c r="C158" s="64">
        <v>1</v>
      </c>
      <c r="D158" s="99" t="s">
        <v>25</v>
      </c>
      <c r="E158" s="109" t="s">
        <v>107</v>
      </c>
      <c r="F158" s="25">
        <v>42468</v>
      </c>
      <c r="G158" s="17">
        <v>2.36</v>
      </c>
      <c r="H158" s="35">
        <v>29200</v>
      </c>
      <c r="I158" s="35">
        <v>43669</v>
      </c>
      <c r="J158" s="35">
        <v>31121</v>
      </c>
      <c r="K158" s="57"/>
      <c r="L158" s="150">
        <v>42748</v>
      </c>
      <c r="M158" s="151">
        <v>2.17</v>
      </c>
      <c r="N158" s="152">
        <v>33765</v>
      </c>
      <c r="O158" s="152">
        <v>49115.8</v>
      </c>
      <c r="P158" s="152">
        <v>34625</v>
      </c>
      <c r="Q158" s="57"/>
      <c r="R158" s="27">
        <f t="shared" si="144"/>
        <v>280</v>
      </c>
      <c r="S158" s="26">
        <f t="shared" si="145"/>
        <v>4565</v>
      </c>
      <c r="T158" s="28">
        <f t="shared" si="146"/>
        <v>16.303571428571427</v>
      </c>
      <c r="U158" s="59">
        <f t="shared" si="166"/>
        <v>0.18999999999999995</v>
      </c>
      <c r="V158" s="26">
        <f t="shared" si="137"/>
        <v>5446.8000000000029</v>
      </c>
      <c r="W158" s="26">
        <f t="shared" si="138"/>
        <v>3504</v>
      </c>
      <c r="X158" s="29">
        <f t="shared" si="147"/>
        <v>8950.8000000000029</v>
      </c>
      <c r="Y158" s="30">
        <f t="shared" si="148"/>
        <v>1.9607447973713041</v>
      </c>
      <c r="AA158" s="65">
        <v>2.36</v>
      </c>
      <c r="AB158" s="66">
        <v>1.72</v>
      </c>
      <c r="AC158" s="40">
        <f>AA158-AB158</f>
        <v>0.6399999999999999</v>
      </c>
      <c r="AD158" s="120"/>
      <c r="AE158" s="65">
        <f t="shared" si="149"/>
        <v>2.36</v>
      </c>
      <c r="AF158" s="65">
        <f t="shared" si="150"/>
        <v>0</v>
      </c>
      <c r="AG158" s="40">
        <f t="shared" si="139"/>
        <v>0.18999999999999995</v>
      </c>
      <c r="AI158" s="42">
        <f t="shared" si="168"/>
        <v>0</v>
      </c>
      <c r="AJ158" s="42">
        <f t="shared" si="140"/>
        <v>0.29687499999999994</v>
      </c>
      <c r="AK158" s="42">
        <f t="shared" si="141"/>
        <v>0.29687499999999994</v>
      </c>
      <c r="AM158" s="22">
        <f t="shared" si="151"/>
        <v>15376.84210526316</v>
      </c>
      <c r="AN158" s="22">
        <f t="shared" si="142"/>
        <v>943.15789473684231</v>
      </c>
      <c r="AO158" s="21">
        <f t="shared" si="152"/>
        <v>31.438596491228076</v>
      </c>
      <c r="AP158" s="22">
        <f t="shared" si="162"/>
        <v>30150.06315789475</v>
      </c>
      <c r="AQ158" s="50"/>
      <c r="AR158" s="45">
        <f t="shared" si="163"/>
        <v>15376.84210526316</v>
      </c>
      <c r="AS158" s="22">
        <f t="shared" si="157"/>
        <v>943.15789473684231</v>
      </c>
      <c r="AT158" s="44">
        <f t="shared" si="158"/>
        <v>31.438596491228076</v>
      </c>
      <c r="AU158" s="45">
        <f t="shared" si="164"/>
        <v>30150.06315789475</v>
      </c>
      <c r="AW158" s="43">
        <f t="shared" si="165"/>
        <v>10811.84210526316</v>
      </c>
      <c r="AX158" s="22">
        <f t="shared" si="153"/>
        <v>663.15789473684231</v>
      </c>
      <c r="AY158" s="21">
        <f t="shared" si="143"/>
        <v>22.105263157894743</v>
      </c>
      <c r="AZ158" s="22">
        <f t="shared" si="159"/>
        <v>21199.263157894748</v>
      </c>
      <c r="BB158" s="67" t="str">
        <f t="shared" ca="1" si="160"/>
        <v>Proy &gt; 1 Año</v>
      </c>
      <c r="BC158" s="31" t="str">
        <f t="shared" ca="1" si="161"/>
        <v>Por Condicion</v>
      </c>
      <c r="BF158" s="72">
        <f t="shared" ca="1" si="154"/>
        <v>42847</v>
      </c>
      <c r="BG158" s="46" t="e">
        <f t="shared" ca="1" si="155"/>
        <v>#VALUE!</v>
      </c>
      <c r="BI158" s="46" t="e">
        <f t="shared" ca="1" si="156"/>
        <v>#VALUE!</v>
      </c>
    </row>
    <row r="159" spans="2:61" x14ac:dyDescent="0.35">
      <c r="B159" s="64">
        <v>506</v>
      </c>
      <c r="C159" s="64">
        <v>2</v>
      </c>
      <c r="D159" s="99" t="s">
        <v>26</v>
      </c>
      <c r="E159" s="109" t="s">
        <v>107</v>
      </c>
      <c r="F159" s="25">
        <v>42468</v>
      </c>
      <c r="G159" s="17">
        <v>0.72</v>
      </c>
      <c r="H159" s="35">
        <v>29200</v>
      </c>
      <c r="I159" s="35">
        <v>43669</v>
      </c>
      <c r="J159" s="35">
        <v>31121</v>
      </c>
      <c r="K159" s="57"/>
      <c r="L159" s="150">
        <v>42748</v>
      </c>
      <c r="M159" s="151">
        <v>0.6</v>
      </c>
      <c r="N159" s="152">
        <v>33765</v>
      </c>
      <c r="O159" s="152">
        <v>49115.8</v>
      </c>
      <c r="P159" s="152">
        <v>34625</v>
      </c>
      <c r="Q159" s="57"/>
      <c r="R159" s="27">
        <f t="shared" si="144"/>
        <v>280</v>
      </c>
      <c r="S159" s="26">
        <f t="shared" si="145"/>
        <v>4565</v>
      </c>
      <c r="T159" s="28">
        <f t="shared" si="146"/>
        <v>16.303571428571427</v>
      </c>
      <c r="U159" s="59">
        <f t="shared" si="166"/>
        <v>0.12</v>
      </c>
      <c r="V159" s="26">
        <f t="shared" si="137"/>
        <v>5446.8000000000029</v>
      </c>
      <c r="W159" s="26">
        <f t="shared" si="138"/>
        <v>3504</v>
      </c>
      <c r="X159" s="29">
        <f t="shared" si="147"/>
        <v>8950.8000000000029</v>
      </c>
      <c r="Y159" s="30">
        <f t="shared" si="148"/>
        <v>1.9607447973713041</v>
      </c>
      <c r="AA159" s="65">
        <v>0.72</v>
      </c>
      <c r="AB159" s="66">
        <v>0.34</v>
      </c>
      <c r="AC159" s="40">
        <f>AA159-AB159</f>
        <v>0.37999999999999995</v>
      </c>
      <c r="AD159" s="120"/>
      <c r="AE159" s="65">
        <f t="shared" si="149"/>
        <v>0.72</v>
      </c>
      <c r="AF159" s="65">
        <f t="shared" si="150"/>
        <v>0</v>
      </c>
      <c r="AG159" s="40">
        <f t="shared" si="139"/>
        <v>0.12</v>
      </c>
      <c r="AI159" s="42">
        <f t="shared" si="168"/>
        <v>0</v>
      </c>
      <c r="AJ159" s="42">
        <f t="shared" si="140"/>
        <v>0.31578947368421056</v>
      </c>
      <c r="AK159" s="42">
        <f t="shared" si="141"/>
        <v>0.31578947368421056</v>
      </c>
      <c r="AM159" s="22">
        <f t="shared" si="151"/>
        <v>14455.833333333332</v>
      </c>
      <c r="AN159" s="22">
        <f t="shared" si="142"/>
        <v>886.66666666666663</v>
      </c>
      <c r="AO159" s="21">
        <f t="shared" si="152"/>
        <v>29.555555555555554</v>
      </c>
      <c r="AP159" s="22">
        <f t="shared" si="162"/>
        <v>28344.200000000004</v>
      </c>
      <c r="AQ159" s="50"/>
      <c r="AR159" s="45">
        <f t="shared" si="163"/>
        <v>14455.833333333332</v>
      </c>
      <c r="AS159" s="22">
        <f t="shared" si="157"/>
        <v>886.66666666666663</v>
      </c>
      <c r="AT159" s="44">
        <f t="shared" si="158"/>
        <v>29.555555555555554</v>
      </c>
      <c r="AU159" s="45">
        <f t="shared" si="164"/>
        <v>28344.200000000004</v>
      </c>
      <c r="AW159" s="43">
        <f t="shared" si="165"/>
        <v>9890.8333333333321</v>
      </c>
      <c r="AX159" s="22">
        <f t="shared" si="153"/>
        <v>606.66666666666663</v>
      </c>
      <c r="AY159" s="21">
        <f t="shared" si="143"/>
        <v>20.222222222222221</v>
      </c>
      <c r="AZ159" s="22">
        <f t="shared" si="159"/>
        <v>19393.400000000001</v>
      </c>
      <c r="BB159" s="67" t="str">
        <f t="shared" ca="1" si="160"/>
        <v>Proy &gt; 1 Año</v>
      </c>
      <c r="BC159" s="31" t="str">
        <f t="shared" ca="1" si="161"/>
        <v>Por Condicion</v>
      </c>
      <c r="BF159" s="72">
        <f t="shared" ca="1" si="154"/>
        <v>42847</v>
      </c>
      <c r="BG159" s="46" t="e">
        <f t="shared" ca="1" si="155"/>
        <v>#VALUE!</v>
      </c>
      <c r="BI159" s="46" t="e">
        <f t="shared" ca="1" si="156"/>
        <v>#VALUE!</v>
      </c>
    </row>
    <row r="160" spans="2:61" x14ac:dyDescent="0.35">
      <c r="B160" s="64">
        <v>506</v>
      </c>
      <c r="C160" s="64">
        <v>3</v>
      </c>
      <c r="D160" s="99" t="s">
        <v>27</v>
      </c>
      <c r="E160" s="109" t="s">
        <v>107</v>
      </c>
      <c r="F160" s="25">
        <v>42468</v>
      </c>
      <c r="G160" s="17">
        <v>4.0999999999999996</v>
      </c>
      <c r="H160" s="35">
        <v>29200</v>
      </c>
      <c r="I160" s="35">
        <v>43669</v>
      </c>
      <c r="J160" s="35">
        <v>31121</v>
      </c>
      <c r="K160" s="57"/>
      <c r="L160" s="150">
        <v>42748</v>
      </c>
      <c r="M160" s="151">
        <v>2.6</v>
      </c>
      <c r="N160" s="152">
        <v>33765</v>
      </c>
      <c r="O160" s="152">
        <v>49115.8</v>
      </c>
      <c r="P160" s="152">
        <v>34625</v>
      </c>
      <c r="Q160" s="57"/>
      <c r="R160" s="27">
        <f t="shared" si="144"/>
        <v>280</v>
      </c>
      <c r="S160" s="26">
        <f t="shared" si="145"/>
        <v>4565</v>
      </c>
      <c r="T160" s="28">
        <f t="shared" si="146"/>
        <v>16.303571428571427</v>
      </c>
      <c r="U160" s="59">
        <f t="shared" si="166"/>
        <v>1.4</v>
      </c>
      <c r="V160" s="26">
        <f t="shared" si="137"/>
        <v>5446.8000000000029</v>
      </c>
      <c r="W160" s="26">
        <f t="shared" si="138"/>
        <v>3504</v>
      </c>
      <c r="X160" s="29">
        <f t="shared" si="147"/>
        <v>8950.8000000000029</v>
      </c>
      <c r="Y160" s="30">
        <f t="shared" si="148"/>
        <v>1.9607447973713041</v>
      </c>
      <c r="AA160" s="65">
        <v>4</v>
      </c>
      <c r="AB160" s="66">
        <v>1.5</v>
      </c>
      <c r="AC160" s="40">
        <f>AA160-AB160</f>
        <v>2.5</v>
      </c>
      <c r="AD160" s="120"/>
      <c r="AE160" s="65">
        <f t="shared" si="149"/>
        <v>4.0999999999999996</v>
      </c>
      <c r="AF160" s="65">
        <f t="shared" si="150"/>
        <v>-9.9999999999999645E-2</v>
      </c>
      <c r="AG160" s="40">
        <f t="shared" si="139"/>
        <v>1.4999999999999996</v>
      </c>
      <c r="AI160" s="42">
        <f t="shared" si="168"/>
        <v>-3.9999999999999855E-2</v>
      </c>
      <c r="AJ160" s="42">
        <f t="shared" si="140"/>
        <v>0.55999999999999994</v>
      </c>
      <c r="AK160" s="42">
        <f t="shared" si="141"/>
        <v>0.59999999999999987</v>
      </c>
      <c r="AM160" s="45">
        <f t="shared" si="151"/>
        <v>7608.3333333333348</v>
      </c>
      <c r="AN160" s="22">
        <f t="shared" si="142"/>
        <v>466.6666666666668</v>
      </c>
      <c r="AO160" s="21">
        <f t="shared" si="152"/>
        <v>15.555555555555561</v>
      </c>
      <c r="AP160" s="22">
        <f t="shared" si="162"/>
        <v>14918.000000000007</v>
      </c>
      <c r="AQ160" s="50"/>
      <c r="AR160" s="45">
        <f t="shared" si="163"/>
        <v>7912.666666666667</v>
      </c>
      <c r="AS160" s="22">
        <f t="shared" si="157"/>
        <v>485.33333333333337</v>
      </c>
      <c r="AT160" s="44">
        <f t="shared" si="158"/>
        <v>16.177777777777781</v>
      </c>
      <c r="AU160" s="45">
        <f t="shared" si="164"/>
        <v>15514.720000000005</v>
      </c>
      <c r="AW160" s="43">
        <f t="shared" si="165"/>
        <v>3347.666666666667</v>
      </c>
      <c r="AX160" s="22">
        <f t="shared" si="153"/>
        <v>205.33333333333337</v>
      </c>
      <c r="AY160" s="21">
        <f t="shared" si="143"/>
        <v>6.8444444444444459</v>
      </c>
      <c r="AZ160" s="22">
        <f t="shared" si="159"/>
        <v>6563.9200000000019</v>
      </c>
      <c r="BB160" s="67">
        <f ca="1">IF((IFERROR(AX160,"No data"))="No Data","No data",(IF((L160+AX160-15)&gt;(TODAY()+365),"Proy &gt; 1 Año",(L160+AX160-15))))</f>
        <v>42938.333333333336</v>
      </c>
      <c r="BC160" s="31">
        <f ca="1">IF((BB160="No data"), "NoHayMedicion", (IF((BB160="Proy &gt; 1 Año"),"NoNecesaria",(BB160-30))))</f>
        <v>42908.333333333336</v>
      </c>
      <c r="BF160" s="72">
        <f t="shared" ca="1" si="154"/>
        <v>42847</v>
      </c>
      <c r="BG160" s="46">
        <f t="shared" ca="1" si="155"/>
        <v>91.333333333335759</v>
      </c>
      <c r="BI160" s="46">
        <f t="shared" ca="1" si="156"/>
        <v>190.33333333333576</v>
      </c>
    </row>
    <row r="161" spans="2:61" x14ac:dyDescent="0.35">
      <c r="B161" s="64">
        <v>506</v>
      </c>
      <c r="C161" s="64">
        <v>4</v>
      </c>
      <c r="D161" s="99" t="s">
        <v>39</v>
      </c>
      <c r="E161" s="109" t="s">
        <v>107</v>
      </c>
      <c r="F161" s="25">
        <v>42468</v>
      </c>
      <c r="G161" s="17">
        <v>0.82</v>
      </c>
      <c r="H161" s="35">
        <v>29200</v>
      </c>
      <c r="I161" s="35">
        <v>43669</v>
      </c>
      <c r="J161" s="35">
        <v>31121</v>
      </c>
      <c r="K161" s="57"/>
      <c r="L161" s="150">
        <v>42719</v>
      </c>
      <c r="M161" s="151">
        <v>0.88</v>
      </c>
      <c r="N161" s="152">
        <v>32400</v>
      </c>
      <c r="O161" s="152">
        <v>47900</v>
      </c>
      <c r="P161" s="152">
        <v>33998</v>
      </c>
      <c r="Q161" s="57"/>
      <c r="R161" s="27">
        <f t="shared" si="144"/>
        <v>251</v>
      </c>
      <c r="S161" s="26">
        <f t="shared" si="145"/>
        <v>3200</v>
      </c>
      <c r="T161" s="28">
        <f t="shared" si="146"/>
        <v>12.749003984063744</v>
      </c>
      <c r="U161" s="60">
        <f>M161-AA161</f>
        <v>9.9999999999999978E-2</v>
      </c>
      <c r="V161" s="26">
        <f t="shared" si="137"/>
        <v>4231</v>
      </c>
      <c r="W161" s="26">
        <f t="shared" si="138"/>
        <v>2877</v>
      </c>
      <c r="X161" s="29">
        <f t="shared" si="147"/>
        <v>7108</v>
      </c>
      <c r="Y161" s="30">
        <f t="shared" si="148"/>
        <v>2.2212499999999999</v>
      </c>
      <c r="AA161" s="65">
        <v>0.78</v>
      </c>
      <c r="AB161" s="66">
        <v>1.42</v>
      </c>
      <c r="AC161" s="40">
        <f>AB161-AA161</f>
        <v>0.6399999999999999</v>
      </c>
      <c r="AD161" s="120"/>
      <c r="AE161" s="65">
        <f t="shared" si="149"/>
        <v>0.82</v>
      </c>
      <c r="AF161" s="65">
        <f>AE161-AA161</f>
        <v>3.9999999999999925E-2</v>
      </c>
      <c r="AG161" s="40">
        <f>M161-AE161</f>
        <v>6.0000000000000053E-2</v>
      </c>
      <c r="AH161" s="51"/>
      <c r="AI161" s="42">
        <f>AF161/AC161</f>
        <v>6.2499999999999889E-2</v>
      </c>
      <c r="AJ161" s="42">
        <f t="shared" si="140"/>
        <v>0.15625</v>
      </c>
      <c r="AK161" s="42">
        <f t="shared" si="141"/>
        <v>9.3750000000000097E-2</v>
      </c>
      <c r="AL161" s="51"/>
      <c r="AM161" s="45">
        <f>S161/AK161</f>
        <v>34133.333333333299</v>
      </c>
      <c r="AN161" s="45">
        <f t="shared" si="142"/>
        <v>2677.3333333333308</v>
      </c>
      <c r="AO161" s="44">
        <f t="shared" si="152"/>
        <v>89.244444444444355</v>
      </c>
      <c r="AP161" s="45">
        <f t="shared" si="162"/>
        <v>75818.666666666584</v>
      </c>
      <c r="AQ161" s="50"/>
      <c r="AR161" s="45">
        <f>AM161*(1-AI161)</f>
        <v>31999.999999999971</v>
      </c>
      <c r="AS161" s="45">
        <f t="shared" si="157"/>
        <v>2509.9999999999977</v>
      </c>
      <c r="AT161" s="44">
        <f t="shared" si="158"/>
        <v>83.666666666666586</v>
      </c>
      <c r="AU161" s="45">
        <f t="shared" si="164"/>
        <v>71079.999999999927</v>
      </c>
      <c r="AV161" s="51"/>
      <c r="AW161" s="43">
        <f>AR161-S161</f>
        <v>28799.999999999971</v>
      </c>
      <c r="AX161" s="22">
        <f t="shared" si="153"/>
        <v>2258.9999999999977</v>
      </c>
      <c r="AY161" s="44">
        <f t="shared" si="143"/>
        <v>75.299999999999926</v>
      </c>
      <c r="AZ161" s="45">
        <f t="shared" si="159"/>
        <v>63971.999999999927</v>
      </c>
      <c r="BB161" s="67" t="str">
        <f t="shared" ref="BB161:BB171" ca="1" si="169">IF((IFERROR(AX161,"No data"))="No Data","No data",(IF((L161+AX161)&gt;(TODAY()+365),"Proy &gt; 1 Año",(L161+AX161))))</f>
        <v>Proy &gt; 1 Año</v>
      </c>
      <c r="BC161" s="31" t="str">
        <f t="shared" ref="BC161:BC171" ca="1" si="170">IF((BB161="No data"), "NoHayMedicion", (IF((BB161="Proy &gt; 1 Año"),"Por Condicion",(BB161-$BC$142))))</f>
        <v>Por Condicion</v>
      </c>
      <c r="BF161" s="72">
        <f t="shared" ca="1" si="154"/>
        <v>42847</v>
      </c>
      <c r="BG161" s="46" t="e">
        <f t="shared" ca="1" si="155"/>
        <v>#VALUE!</v>
      </c>
      <c r="BI161" s="46" t="e">
        <f t="shared" ca="1" si="156"/>
        <v>#VALUE!</v>
      </c>
    </row>
    <row r="162" spans="2:61" x14ac:dyDescent="0.35">
      <c r="B162" s="64">
        <v>506</v>
      </c>
      <c r="C162" s="64">
        <v>5</v>
      </c>
      <c r="D162" s="99" t="s">
        <v>40</v>
      </c>
      <c r="E162" s="109" t="s">
        <v>107</v>
      </c>
      <c r="F162" s="25">
        <v>42468</v>
      </c>
      <c r="G162" s="17">
        <v>0.82</v>
      </c>
      <c r="H162" s="35">
        <v>29200</v>
      </c>
      <c r="I162" s="35">
        <v>43669</v>
      </c>
      <c r="J162" s="35">
        <v>31121</v>
      </c>
      <c r="K162" s="57"/>
      <c r="L162" s="150">
        <v>42719</v>
      </c>
      <c r="M162" s="151">
        <v>0.94</v>
      </c>
      <c r="N162" s="152">
        <v>32400</v>
      </c>
      <c r="O162" s="152">
        <v>47900</v>
      </c>
      <c r="P162" s="152">
        <v>33998</v>
      </c>
      <c r="Q162" s="57"/>
      <c r="R162" s="27">
        <f t="shared" si="144"/>
        <v>251</v>
      </c>
      <c r="S162" s="26">
        <f t="shared" si="145"/>
        <v>3200</v>
      </c>
      <c r="T162" s="28">
        <f t="shared" si="146"/>
        <v>12.749003984063744</v>
      </c>
      <c r="U162" s="60">
        <f>M162-AA162</f>
        <v>0.15999999999999992</v>
      </c>
      <c r="V162" s="26">
        <f t="shared" si="137"/>
        <v>4231</v>
      </c>
      <c r="W162" s="26">
        <f t="shared" si="138"/>
        <v>2877</v>
      </c>
      <c r="X162" s="29">
        <f t="shared" si="147"/>
        <v>7108</v>
      </c>
      <c r="Y162" s="30">
        <f t="shared" si="148"/>
        <v>2.2212499999999999</v>
      </c>
      <c r="AA162" s="65">
        <v>0.78</v>
      </c>
      <c r="AB162" s="66">
        <v>1.42</v>
      </c>
      <c r="AC162" s="40">
        <f>AB162-AA162</f>
        <v>0.6399999999999999</v>
      </c>
      <c r="AD162" s="120"/>
      <c r="AE162" s="65">
        <f t="shared" si="149"/>
        <v>0.82</v>
      </c>
      <c r="AF162" s="65">
        <f>AE162-AA162</f>
        <v>3.9999999999999925E-2</v>
      </c>
      <c r="AG162" s="40">
        <f>M162-AE162</f>
        <v>0.12</v>
      </c>
      <c r="AH162" s="51"/>
      <c r="AI162" s="42">
        <f>AF162/AC162</f>
        <v>6.2499999999999889E-2</v>
      </c>
      <c r="AJ162" s="42">
        <f t="shared" si="140"/>
        <v>0.24999999999999992</v>
      </c>
      <c r="AK162" s="42">
        <f t="shared" si="141"/>
        <v>0.18750000000000003</v>
      </c>
      <c r="AL162" s="51"/>
      <c r="AM162" s="45">
        <f t="shared" si="151"/>
        <v>17066.666666666664</v>
      </c>
      <c r="AN162" s="45">
        <f t="shared" si="142"/>
        <v>1338.6666666666665</v>
      </c>
      <c r="AO162" s="44">
        <f t="shared" si="152"/>
        <v>44.62222222222222</v>
      </c>
      <c r="AP162" s="45">
        <f t="shared" si="162"/>
        <v>37909.333333333328</v>
      </c>
      <c r="AQ162" s="50"/>
      <c r="AR162" s="45">
        <f t="shared" si="163"/>
        <v>16000</v>
      </c>
      <c r="AS162" s="45">
        <f t="shared" si="157"/>
        <v>1255</v>
      </c>
      <c r="AT162" s="44">
        <f t="shared" si="158"/>
        <v>41.833333333333336</v>
      </c>
      <c r="AU162" s="45">
        <f t="shared" si="164"/>
        <v>35540</v>
      </c>
      <c r="AV162" s="51"/>
      <c r="AW162" s="43">
        <f t="shared" si="165"/>
        <v>12800</v>
      </c>
      <c r="AX162" s="22">
        <f t="shared" si="153"/>
        <v>1004</v>
      </c>
      <c r="AY162" s="44">
        <f t="shared" si="143"/>
        <v>33.466666666666669</v>
      </c>
      <c r="AZ162" s="45">
        <f t="shared" si="159"/>
        <v>28432</v>
      </c>
      <c r="BB162" s="67" t="str">
        <f t="shared" ca="1" si="169"/>
        <v>Proy &gt; 1 Año</v>
      </c>
      <c r="BC162" s="31" t="str">
        <f t="shared" ca="1" si="170"/>
        <v>Por Condicion</v>
      </c>
      <c r="BF162" s="72">
        <f t="shared" ca="1" si="154"/>
        <v>42847</v>
      </c>
      <c r="BG162" s="46" t="e">
        <f t="shared" ca="1" si="155"/>
        <v>#VALUE!</v>
      </c>
      <c r="BI162" s="46" t="e">
        <f t="shared" ca="1" si="156"/>
        <v>#VALUE!</v>
      </c>
    </row>
    <row r="163" spans="2:61" x14ac:dyDescent="0.35">
      <c r="B163" s="64">
        <v>506</v>
      </c>
      <c r="C163" s="64">
        <v>6</v>
      </c>
      <c r="D163" s="99" t="s">
        <v>28</v>
      </c>
      <c r="E163" s="109" t="s">
        <v>107</v>
      </c>
      <c r="F163" s="25">
        <v>42468</v>
      </c>
      <c r="G163" s="17">
        <v>2.83</v>
      </c>
      <c r="H163" s="35">
        <v>29200</v>
      </c>
      <c r="I163" s="35">
        <v>43669</v>
      </c>
      <c r="J163" s="35">
        <v>31121</v>
      </c>
      <c r="K163" s="57"/>
      <c r="L163" s="150">
        <v>42719</v>
      </c>
      <c r="M163" s="151">
        <v>2.4700000000000002</v>
      </c>
      <c r="N163" s="152">
        <v>32400</v>
      </c>
      <c r="O163" s="152">
        <v>47900</v>
      </c>
      <c r="P163" s="152">
        <v>33998</v>
      </c>
      <c r="Q163" s="57"/>
      <c r="R163" s="27">
        <f t="shared" si="144"/>
        <v>251</v>
      </c>
      <c r="S163" s="26">
        <f t="shared" si="145"/>
        <v>3200</v>
      </c>
      <c r="T163" s="28">
        <f t="shared" si="146"/>
        <v>12.749003984063744</v>
      </c>
      <c r="U163" s="59">
        <f t="shared" ref="U163:U171" si="171">AA163-M163</f>
        <v>0.38999999999999968</v>
      </c>
      <c r="V163" s="26">
        <f t="shared" si="137"/>
        <v>4231</v>
      </c>
      <c r="W163" s="26">
        <f t="shared" si="138"/>
        <v>2877</v>
      </c>
      <c r="X163" s="29">
        <f t="shared" si="147"/>
        <v>7108</v>
      </c>
      <c r="Y163" s="30">
        <f t="shared" si="148"/>
        <v>2.2212499999999999</v>
      </c>
      <c r="AA163" s="65">
        <v>2.86</v>
      </c>
      <c r="AB163" s="66">
        <v>1.45</v>
      </c>
      <c r="AC163" s="40">
        <f t="shared" ref="AC163:AC171" si="172">AA163-AB163</f>
        <v>1.41</v>
      </c>
      <c r="AD163" s="120"/>
      <c r="AE163" s="65">
        <f t="shared" si="149"/>
        <v>2.83</v>
      </c>
      <c r="AF163" s="65">
        <f t="shared" si="150"/>
        <v>2.9999999999999805E-2</v>
      </c>
      <c r="AG163" s="40">
        <f t="shared" si="139"/>
        <v>0.35999999999999988</v>
      </c>
      <c r="AI163" s="42">
        <f t="shared" ref="AI163:AI171" si="173">AF163/AC163</f>
        <v>2.1276595744680715E-2</v>
      </c>
      <c r="AJ163" s="42">
        <f t="shared" si="140"/>
        <v>0.27659574468085085</v>
      </c>
      <c r="AK163" s="42">
        <f t="shared" si="141"/>
        <v>0.25531914893617014</v>
      </c>
      <c r="AM163" s="22">
        <f t="shared" si="151"/>
        <v>12533.333333333338</v>
      </c>
      <c r="AN163" s="22">
        <f t="shared" si="142"/>
        <v>983.08333333333371</v>
      </c>
      <c r="AO163" s="21">
        <f t="shared" si="152"/>
        <v>32.76944444444446</v>
      </c>
      <c r="AP163" s="22">
        <f t="shared" si="162"/>
        <v>27839.666666666675</v>
      </c>
      <c r="AQ163" s="50"/>
      <c r="AR163" s="22">
        <f t="shared" si="163"/>
        <v>12266.666666666672</v>
      </c>
      <c r="AS163" s="22">
        <f t="shared" si="157"/>
        <v>962.16666666666708</v>
      </c>
      <c r="AT163" s="44">
        <f t="shared" si="158"/>
        <v>32.072222222222237</v>
      </c>
      <c r="AU163" s="45">
        <f t="shared" si="164"/>
        <v>27247.333333333343</v>
      </c>
      <c r="AW163" s="43">
        <f>AR163-S163</f>
        <v>9066.6666666666715</v>
      </c>
      <c r="AX163" s="22">
        <f>AW163/T163</f>
        <v>711.16666666666708</v>
      </c>
      <c r="AY163" s="21">
        <f t="shared" si="143"/>
        <v>23.70555555555557</v>
      </c>
      <c r="AZ163" s="22">
        <f t="shared" si="159"/>
        <v>20139.333333333343</v>
      </c>
      <c r="BB163" s="67" t="str">
        <f t="shared" ca="1" si="169"/>
        <v>Proy &gt; 1 Año</v>
      </c>
      <c r="BC163" s="31" t="str">
        <f t="shared" ca="1" si="170"/>
        <v>Por Condicion</v>
      </c>
      <c r="BF163" s="72">
        <f t="shared" ca="1" si="154"/>
        <v>42847</v>
      </c>
      <c r="BG163" s="46" t="e">
        <f t="shared" ca="1" si="155"/>
        <v>#VALUE!</v>
      </c>
      <c r="BI163" s="46" t="e">
        <f t="shared" ca="1" si="156"/>
        <v>#VALUE!</v>
      </c>
    </row>
    <row r="164" spans="2:61" x14ac:dyDescent="0.35">
      <c r="B164" s="64">
        <v>506</v>
      </c>
      <c r="C164" s="64">
        <v>7</v>
      </c>
      <c r="D164" s="99" t="s">
        <v>29</v>
      </c>
      <c r="E164" s="109" t="s">
        <v>107</v>
      </c>
      <c r="F164" s="25">
        <v>42468</v>
      </c>
      <c r="G164" s="17">
        <v>2.84</v>
      </c>
      <c r="H164" s="35">
        <v>29200</v>
      </c>
      <c r="I164" s="35">
        <v>43669</v>
      </c>
      <c r="J164" s="35">
        <v>31121</v>
      </c>
      <c r="K164" s="57"/>
      <c r="L164" s="150">
        <v>42719</v>
      </c>
      <c r="M164" s="151">
        <v>2.56</v>
      </c>
      <c r="N164" s="152">
        <v>32400</v>
      </c>
      <c r="O164" s="152">
        <v>47900</v>
      </c>
      <c r="P164" s="152">
        <v>33998</v>
      </c>
      <c r="Q164" s="57"/>
      <c r="R164" s="27">
        <f t="shared" si="144"/>
        <v>251</v>
      </c>
      <c r="S164" s="26">
        <f t="shared" si="145"/>
        <v>3200</v>
      </c>
      <c r="T164" s="28">
        <f t="shared" si="146"/>
        <v>12.749003984063744</v>
      </c>
      <c r="U164" s="59">
        <f t="shared" si="171"/>
        <v>0.29999999999999982</v>
      </c>
      <c r="V164" s="26">
        <f t="shared" si="137"/>
        <v>4231</v>
      </c>
      <c r="W164" s="26">
        <f t="shared" si="138"/>
        <v>2877</v>
      </c>
      <c r="X164" s="29">
        <f t="shared" si="147"/>
        <v>7108</v>
      </c>
      <c r="Y164" s="30">
        <f t="shared" si="148"/>
        <v>2.2212499999999999</v>
      </c>
      <c r="AA164" s="65">
        <v>2.86</v>
      </c>
      <c r="AB164" s="66">
        <v>1.45</v>
      </c>
      <c r="AC164" s="40">
        <f t="shared" si="172"/>
        <v>1.41</v>
      </c>
      <c r="AD164" s="120"/>
      <c r="AE164" s="65">
        <f t="shared" si="149"/>
        <v>2.84</v>
      </c>
      <c r="AF164" s="65">
        <f t="shared" si="150"/>
        <v>2.0000000000000018E-2</v>
      </c>
      <c r="AG164" s="40">
        <f t="shared" si="139"/>
        <v>0.2799999999999998</v>
      </c>
      <c r="AI164" s="42">
        <f t="shared" si="173"/>
        <v>1.4184397163120581E-2</v>
      </c>
      <c r="AJ164" s="42">
        <f t="shared" si="140"/>
        <v>0.2127659574468084</v>
      </c>
      <c r="AK164" s="42">
        <f t="shared" si="141"/>
        <v>0.19858156028368781</v>
      </c>
      <c r="AM164" s="22">
        <f t="shared" si="151"/>
        <v>16114.285714285725</v>
      </c>
      <c r="AN164" s="22">
        <f t="shared" si="142"/>
        <v>1263.9642857142867</v>
      </c>
      <c r="AO164" s="21">
        <f t="shared" si="152"/>
        <v>42.132142857142888</v>
      </c>
      <c r="AP164" s="22">
        <f t="shared" si="162"/>
        <v>35793.857142857167</v>
      </c>
      <c r="AQ164" s="50"/>
      <c r="AR164" s="22">
        <f t="shared" si="163"/>
        <v>15885.714285714295</v>
      </c>
      <c r="AS164" s="22">
        <f t="shared" si="157"/>
        <v>1246.0357142857151</v>
      </c>
      <c r="AT164" s="44">
        <f t="shared" si="158"/>
        <v>41.53452380952384</v>
      </c>
      <c r="AU164" s="45">
        <f t="shared" si="164"/>
        <v>35286.142857142877</v>
      </c>
      <c r="AW164" s="43">
        <f t="shared" si="165"/>
        <v>12685.714285714295</v>
      </c>
      <c r="AX164" s="22">
        <f t="shared" si="153"/>
        <v>995.03571428571513</v>
      </c>
      <c r="AY164" s="21">
        <f t="shared" si="143"/>
        <v>33.167857142857173</v>
      </c>
      <c r="AZ164" s="22">
        <f t="shared" si="159"/>
        <v>28178.142857142877</v>
      </c>
      <c r="BB164" s="67" t="str">
        <f t="shared" ca="1" si="169"/>
        <v>Proy &gt; 1 Año</v>
      </c>
      <c r="BC164" s="31" t="str">
        <f t="shared" ca="1" si="170"/>
        <v>Por Condicion</v>
      </c>
      <c r="BF164" s="72">
        <f t="shared" ca="1" si="154"/>
        <v>42847</v>
      </c>
      <c r="BG164" s="46" t="e">
        <f t="shared" ca="1" si="155"/>
        <v>#VALUE!</v>
      </c>
      <c r="BI164" s="46" t="e">
        <f t="shared" ca="1" si="156"/>
        <v>#VALUE!</v>
      </c>
    </row>
    <row r="165" spans="2:61" x14ac:dyDescent="0.35">
      <c r="B165" s="64">
        <v>506</v>
      </c>
      <c r="C165" s="64">
        <v>8</v>
      </c>
      <c r="D165" s="99" t="s">
        <v>30</v>
      </c>
      <c r="E165" s="109" t="s">
        <v>107</v>
      </c>
      <c r="F165" s="25">
        <v>42468</v>
      </c>
      <c r="G165" s="17">
        <v>2.66</v>
      </c>
      <c r="H165" s="35">
        <v>29200</v>
      </c>
      <c r="I165" s="35">
        <v>43669</v>
      </c>
      <c r="J165" s="35">
        <v>31121</v>
      </c>
      <c r="K165" s="57"/>
      <c r="L165" s="150">
        <v>42719</v>
      </c>
      <c r="M165" s="151">
        <v>2.5099999999999998</v>
      </c>
      <c r="N165" s="152">
        <v>32400</v>
      </c>
      <c r="O165" s="152">
        <v>47900</v>
      </c>
      <c r="P165" s="152">
        <v>33998</v>
      </c>
      <c r="Q165" s="57"/>
      <c r="R165" s="27">
        <f t="shared" si="144"/>
        <v>251</v>
      </c>
      <c r="S165" s="26">
        <f t="shared" si="145"/>
        <v>3200</v>
      </c>
      <c r="T165" s="28">
        <f t="shared" si="146"/>
        <v>12.749003984063744</v>
      </c>
      <c r="U165" s="59">
        <f t="shared" si="171"/>
        <v>0.16000000000000014</v>
      </c>
      <c r="V165" s="26">
        <f t="shared" si="137"/>
        <v>4231</v>
      </c>
      <c r="W165" s="26">
        <f t="shared" si="138"/>
        <v>2877</v>
      </c>
      <c r="X165" s="29">
        <f t="shared" si="147"/>
        <v>7108</v>
      </c>
      <c r="Y165" s="30">
        <f t="shared" si="148"/>
        <v>2.2212499999999999</v>
      </c>
      <c r="AA165" s="65">
        <v>2.67</v>
      </c>
      <c r="AB165" s="66">
        <v>1.45</v>
      </c>
      <c r="AC165" s="40">
        <f>AA165-AB165</f>
        <v>1.22</v>
      </c>
      <c r="AD165" s="120"/>
      <c r="AE165" s="65">
        <f t="shared" si="149"/>
        <v>2.66</v>
      </c>
      <c r="AF165" s="65">
        <f t="shared" si="150"/>
        <v>9.9999999999997868E-3</v>
      </c>
      <c r="AG165" s="40">
        <f t="shared" si="139"/>
        <v>0.15000000000000036</v>
      </c>
      <c r="AI165" s="42">
        <f t="shared" si="173"/>
        <v>8.1967213114752351E-3</v>
      </c>
      <c r="AJ165" s="42">
        <f t="shared" si="140"/>
        <v>0.13114754098360668</v>
      </c>
      <c r="AK165" s="42">
        <f t="shared" si="141"/>
        <v>0.12295081967213144</v>
      </c>
      <c r="AM165" s="22">
        <f t="shared" si="151"/>
        <v>26026.666666666606</v>
      </c>
      <c r="AN165" s="22">
        <f t="shared" si="142"/>
        <v>2041.4666666666619</v>
      </c>
      <c r="AO165" s="21">
        <f t="shared" si="152"/>
        <v>68.048888888888726</v>
      </c>
      <c r="AP165" s="22">
        <f t="shared" si="162"/>
        <v>57811.733333333199</v>
      </c>
      <c r="AQ165" s="50"/>
      <c r="AR165" s="22">
        <f t="shared" si="163"/>
        <v>25813.333333333278</v>
      </c>
      <c r="AS165" s="22">
        <f t="shared" si="157"/>
        <v>2024.733333333329</v>
      </c>
      <c r="AT165" s="44">
        <f t="shared" si="158"/>
        <v>67.491111111110968</v>
      </c>
      <c r="AU165" s="45">
        <f t="shared" si="164"/>
        <v>57337.866666666545</v>
      </c>
      <c r="AW165" s="43">
        <f t="shared" si="165"/>
        <v>22613.333333333278</v>
      </c>
      <c r="AX165" s="22">
        <f t="shared" si="153"/>
        <v>1773.733333333329</v>
      </c>
      <c r="AY165" s="21">
        <f t="shared" si="143"/>
        <v>59.1244444444443</v>
      </c>
      <c r="AZ165" s="22">
        <f t="shared" si="159"/>
        <v>50229.866666666545</v>
      </c>
      <c r="BB165" s="67" t="str">
        <f t="shared" ca="1" si="169"/>
        <v>Proy &gt; 1 Año</v>
      </c>
      <c r="BC165" s="31" t="str">
        <f t="shared" ca="1" si="170"/>
        <v>Por Condicion</v>
      </c>
      <c r="BF165" s="72">
        <f t="shared" ca="1" si="154"/>
        <v>42847</v>
      </c>
      <c r="BG165" s="46" t="e">
        <f t="shared" ca="1" si="155"/>
        <v>#VALUE!</v>
      </c>
      <c r="BI165" s="46" t="e">
        <f t="shared" ca="1" si="156"/>
        <v>#VALUE!</v>
      </c>
    </row>
    <row r="166" spans="2:61" x14ac:dyDescent="0.35">
      <c r="B166" s="64">
        <v>506</v>
      </c>
      <c r="C166" s="64">
        <v>9</v>
      </c>
      <c r="D166" s="99" t="s">
        <v>31</v>
      </c>
      <c r="E166" s="109" t="s">
        <v>107</v>
      </c>
      <c r="F166" s="25">
        <v>42468</v>
      </c>
      <c r="G166" s="17">
        <v>2.65</v>
      </c>
      <c r="H166" s="35">
        <v>29200</v>
      </c>
      <c r="I166" s="35">
        <v>43669</v>
      </c>
      <c r="J166" s="35">
        <v>31121</v>
      </c>
      <c r="K166" s="57"/>
      <c r="L166" s="150">
        <v>42719</v>
      </c>
      <c r="M166" s="151">
        <v>2.4700000000000002</v>
      </c>
      <c r="N166" s="152">
        <v>32400</v>
      </c>
      <c r="O166" s="152">
        <v>47900</v>
      </c>
      <c r="P166" s="152">
        <v>33998</v>
      </c>
      <c r="Q166" s="57"/>
      <c r="R166" s="27">
        <f t="shared" si="144"/>
        <v>251</v>
      </c>
      <c r="S166" s="26">
        <f t="shared" si="145"/>
        <v>3200</v>
      </c>
      <c r="T166" s="28">
        <f t="shared" si="146"/>
        <v>12.749003984063744</v>
      </c>
      <c r="U166" s="59">
        <f t="shared" si="171"/>
        <v>0.19999999999999973</v>
      </c>
      <c r="V166" s="26">
        <f t="shared" si="137"/>
        <v>4231</v>
      </c>
      <c r="W166" s="26">
        <f t="shared" si="138"/>
        <v>2877</v>
      </c>
      <c r="X166" s="29">
        <f t="shared" si="147"/>
        <v>7108</v>
      </c>
      <c r="Y166" s="30">
        <f t="shared" si="148"/>
        <v>2.2212499999999999</v>
      </c>
      <c r="AA166" s="65">
        <v>2.67</v>
      </c>
      <c r="AB166" s="66">
        <v>1.45</v>
      </c>
      <c r="AC166" s="40">
        <f t="shared" si="172"/>
        <v>1.22</v>
      </c>
      <c r="AD166" s="120"/>
      <c r="AE166" s="65">
        <f t="shared" si="149"/>
        <v>2.65</v>
      </c>
      <c r="AF166" s="65">
        <f>AA166-AE166</f>
        <v>2.0000000000000018E-2</v>
      </c>
      <c r="AG166" s="40">
        <f t="shared" si="139"/>
        <v>0.17999999999999972</v>
      </c>
      <c r="AI166" s="42">
        <f t="shared" si="173"/>
        <v>1.6393442622950834E-2</v>
      </c>
      <c r="AJ166" s="42">
        <f t="shared" si="140"/>
        <v>0.16393442622950799</v>
      </c>
      <c r="AK166" s="42">
        <f t="shared" si="141"/>
        <v>0.14754098360655715</v>
      </c>
      <c r="AM166" s="22">
        <f t="shared" si="151"/>
        <v>21688.888888888923</v>
      </c>
      <c r="AN166" s="22">
        <f t="shared" si="142"/>
        <v>1701.2222222222249</v>
      </c>
      <c r="AO166" s="21">
        <f t="shared" si="152"/>
        <v>56.707407407407494</v>
      </c>
      <c r="AP166" s="22">
        <f t="shared" si="162"/>
        <v>48176.444444444518</v>
      </c>
      <c r="AQ166" s="50"/>
      <c r="AR166" s="22">
        <f t="shared" si="163"/>
        <v>21333.333333333369</v>
      </c>
      <c r="AS166" s="22">
        <f t="shared" si="157"/>
        <v>1673.3333333333362</v>
      </c>
      <c r="AT166" s="44">
        <f t="shared" si="158"/>
        <v>55.777777777777871</v>
      </c>
      <c r="AU166" s="45">
        <f t="shared" si="164"/>
        <v>47386.666666666737</v>
      </c>
      <c r="AW166" s="43">
        <f t="shared" si="165"/>
        <v>18133.333333333369</v>
      </c>
      <c r="AX166" s="22">
        <f t="shared" si="153"/>
        <v>1422.3333333333362</v>
      </c>
      <c r="AY166" s="21">
        <f t="shared" si="143"/>
        <v>47.411111111111204</v>
      </c>
      <c r="AZ166" s="22">
        <f t="shared" si="159"/>
        <v>40278.666666666737</v>
      </c>
      <c r="BB166" s="67" t="str">
        <f t="shared" ca="1" si="169"/>
        <v>Proy &gt; 1 Año</v>
      </c>
      <c r="BC166" s="31" t="str">
        <f t="shared" ca="1" si="170"/>
        <v>Por Condicion</v>
      </c>
      <c r="BF166" s="72">
        <f t="shared" ca="1" si="154"/>
        <v>42847</v>
      </c>
      <c r="BG166" s="46" t="e">
        <f t="shared" ca="1" si="155"/>
        <v>#VALUE!</v>
      </c>
      <c r="BI166" s="46" t="e">
        <f t="shared" ca="1" si="156"/>
        <v>#VALUE!</v>
      </c>
    </row>
    <row r="167" spans="2:61" x14ac:dyDescent="0.35">
      <c r="B167" s="64">
        <v>506</v>
      </c>
      <c r="C167" s="64">
        <v>10</v>
      </c>
      <c r="D167" s="99" t="s">
        <v>32</v>
      </c>
      <c r="E167" s="109" t="s">
        <v>107</v>
      </c>
      <c r="F167" s="25">
        <v>42468</v>
      </c>
      <c r="G167" s="17">
        <v>2.66</v>
      </c>
      <c r="H167" s="35">
        <v>29200</v>
      </c>
      <c r="I167" s="35">
        <v>43669</v>
      </c>
      <c r="J167" s="35">
        <v>31121</v>
      </c>
      <c r="K167" s="57"/>
      <c r="L167" s="150">
        <v>42719</v>
      </c>
      <c r="M167" s="151">
        <v>2.4700000000000002</v>
      </c>
      <c r="N167" s="152">
        <v>32400</v>
      </c>
      <c r="O167" s="152">
        <v>47900</v>
      </c>
      <c r="P167" s="152">
        <v>33998</v>
      </c>
      <c r="Q167" s="57"/>
      <c r="R167" s="27">
        <f t="shared" si="144"/>
        <v>251</v>
      </c>
      <c r="S167" s="26">
        <f t="shared" si="145"/>
        <v>3200</v>
      </c>
      <c r="T167" s="28">
        <f t="shared" si="146"/>
        <v>12.749003984063744</v>
      </c>
      <c r="U167" s="59">
        <f t="shared" si="171"/>
        <v>0.19999999999999973</v>
      </c>
      <c r="V167" s="26">
        <f t="shared" si="137"/>
        <v>4231</v>
      </c>
      <c r="W167" s="26">
        <f t="shared" si="138"/>
        <v>2877</v>
      </c>
      <c r="X167" s="29">
        <f t="shared" si="147"/>
        <v>7108</v>
      </c>
      <c r="Y167" s="30">
        <f t="shared" si="148"/>
        <v>2.2212499999999999</v>
      </c>
      <c r="AA167" s="65">
        <v>2.67</v>
      </c>
      <c r="AB167" s="66">
        <v>1.45</v>
      </c>
      <c r="AC167" s="40">
        <f t="shared" si="172"/>
        <v>1.22</v>
      </c>
      <c r="AD167" s="120"/>
      <c r="AE167" s="65">
        <f t="shared" si="149"/>
        <v>2.66</v>
      </c>
      <c r="AF167" s="65">
        <f>AA167-AE167</f>
        <v>9.9999999999997868E-3</v>
      </c>
      <c r="AG167" s="40">
        <f t="shared" si="139"/>
        <v>0.18999999999999995</v>
      </c>
      <c r="AI167" s="42">
        <f t="shared" si="173"/>
        <v>8.1967213114752351E-3</v>
      </c>
      <c r="AJ167" s="42">
        <f t="shared" si="140"/>
        <v>0.16393442622950799</v>
      </c>
      <c r="AK167" s="42">
        <f t="shared" si="141"/>
        <v>0.15573770491803274</v>
      </c>
      <c r="AM167" s="22">
        <f t="shared" si="151"/>
        <v>20547.368421052637</v>
      </c>
      <c r="AN167" s="22">
        <f t="shared" si="142"/>
        <v>1611.6842105263163</v>
      </c>
      <c r="AO167" s="21">
        <f t="shared" si="152"/>
        <v>53.722807017543879</v>
      </c>
      <c r="AP167" s="22">
        <f t="shared" si="162"/>
        <v>45640.842105263175</v>
      </c>
      <c r="AQ167" s="50"/>
      <c r="AR167" s="22">
        <f t="shared" si="163"/>
        <v>20378.947368421064</v>
      </c>
      <c r="AS167" s="22">
        <f t="shared" si="157"/>
        <v>1598.4736842105274</v>
      </c>
      <c r="AT167" s="44">
        <f t="shared" si="158"/>
        <v>53.282456140350909</v>
      </c>
      <c r="AU167" s="45">
        <f t="shared" si="164"/>
        <v>45266.736842105289</v>
      </c>
      <c r="AW167" s="43">
        <f t="shared" si="165"/>
        <v>17178.947368421064</v>
      </c>
      <c r="AX167" s="22">
        <f t="shared" si="153"/>
        <v>1347.4736842105274</v>
      </c>
      <c r="AY167" s="21">
        <f t="shared" si="143"/>
        <v>44.915789473684249</v>
      </c>
      <c r="AZ167" s="22">
        <f t="shared" si="159"/>
        <v>38158.736842105289</v>
      </c>
      <c r="BB167" s="67" t="str">
        <f t="shared" ca="1" si="169"/>
        <v>Proy &gt; 1 Año</v>
      </c>
      <c r="BC167" s="31" t="str">
        <f t="shared" ca="1" si="170"/>
        <v>Por Condicion</v>
      </c>
      <c r="BF167" s="72">
        <f t="shared" ca="1" si="154"/>
        <v>42847</v>
      </c>
      <c r="BG167" s="46" t="e">
        <f t="shared" ca="1" si="155"/>
        <v>#VALUE!</v>
      </c>
      <c r="BI167" s="46" t="e">
        <f t="shared" ca="1" si="156"/>
        <v>#VALUE!</v>
      </c>
    </row>
    <row r="168" spans="2:61" x14ac:dyDescent="0.35">
      <c r="B168" s="64">
        <v>506</v>
      </c>
      <c r="C168" s="64">
        <v>11</v>
      </c>
      <c r="D168" s="99" t="s">
        <v>33</v>
      </c>
      <c r="E168" s="109" t="s">
        <v>107</v>
      </c>
      <c r="F168" s="25">
        <v>42468</v>
      </c>
      <c r="G168" s="17">
        <v>2.65</v>
      </c>
      <c r="H168" s="35">
        <v>29200</v>
      </c>
      <c r="I168" s="35">
        <v>43669</v>
      </c>
      <c r="J168" s="35">
        <v>31121</v>
      </c>
      <c r="K168" s="57"/>
      <c r="L168" s="150">
        <v>42719</v>
      </c>
      <c r="M168" s="151">
        <v>2.5</v>
      </c>
      <c r="N168" s="152">
        <v>32400</v>
      </c>
      <c r="O168" s="152">
        <v>47900</v>
      </c>
      <c r="P168" s="152">
        <v>33998</v>
      </c>
      <c r="Q168" s="57"/>
      <c r="R168" s="27">
        <f t="shared" si="144"/>
        <v>251</v>
      </c>
      <c r="S168" s="26">
        <f t="shared" si="145"/>
        <v>3200</v>
      </c>
      <c r="T168" s="28">
        <f t="shared" si="146"/>
        <v>12.749003984063744</v>
      </c>
      <c r="U168" s="59">
        <f t="shared" si="171"/>
        <v>0.16999999999999993</v>
      </c>
      <c r="V168" s="26">
        <f t="shared" si="137"/>
        <v>4231</v>
      </c>
      <c r="W168" s="26">
        <f t="shared" si="138"/>
        <v>2877</v>
      </c>
      <c r="X168" s="29">
        <f t="shared" si="147"/>
        <v>7108</v>
      </c>
      <c r="Y168" s="30">
        <f t="shared" si="148"/>
        <v>2.2212499999999999</v>
      </c>
      <c r="AA168" s="65">
        <v>2.67</v>
      </c>
      <c r="AB168" s="66">
        <v>1.45</v>
      </c>
      <c r="AC168" s="40">
        <f t="shared" si="172"/>
        <v>1.22</v>
      </c>
      <c r="AD168" s="120"/>
      <c r="AE168" s="65">
        <f t="shared" si="149"/>
        <v>2.65</v>
      </c>
      <c r="AF168" s="65">
        <f>AA168-AE168</f>
        <v>2.0000000000000018E-2</v>
      </c>
      <c r="AG168" s="40">
        <f t="shared" si="139"/>
        <v>0.14999999999999991</v>
      </c>
      <c r="AI168" s="42">
        <f t="shared" si="173"/>
        <v>1.6393442622950834E-2</v>
      </c>
      <c r="AJ168" s="42">
        <f t="shared" si="140"/>
        <v>0.1393442622950819</v>
      </c>
      <c r="AK168" s="42">
        <f t="shared" si="141"/>
        <v>0.12295081967213108</v>
      </c>
      <c r="AM168" s="22">
        <f t="shared" si="151"/>
        <v>26026.666666666682</v>
      </c>
      <c r="AN168" s="22">
        <f t="shared" si="142"/>
        <v>2041.4666666666681</v>
      </c>
      <c r="AO168" s="21">
        <f t="shared" si="152"/>
        <v>68.048888888888939</v>
      </c>
      <c r="AP168" s="22">
        <f t="shared" si="162"/>
        <v>57811.733333333366</v>
      </c>
      <c r="AQ168" s="50"/>
      <c r="AR168" s="22">
        <f t="shared" si="163"/>
        <v>25600.000000000015</v>
      </c>
      <c r="AS168" s="22">
        <f t="shared" si="157"/>
        <v>2008.0000000000011</v>
      </c>
      <c r="AT168" s="44">
        <f>AS168/30</f>
        <v>66.933333333333366</v>
      </c>
      <c r="AU168" s="45">
        <f t="shared" si="164"/>
        <v>56864.000000000029</v>
      </c>
      <c r="AW168" s="43">
        <f t="shared" si="165"/>
        <v>22400.000000000015</v>
      </c>
      <c r="AX168" s="22">
        <f t="shared" si="153"/>
        <v>1757.0000000000011</v>
      </c>
      <c r="AY168" s="21">
        <f t="shared" si="143"/>
        <v>58.566666666666706</v>
      </c>
      <c r="AZ168" s="22">
        <f t="shared" si="159"/>
        <v>49756.000000000029</v>
      </c>
      <c r="BB168" s="67" t="str">
        <f t="shared" ca="1" si="169"/>
        <v>Proy &gt; 1 Año</v>
      </c>
      <c r="BC168" s="31" t="str">
        <f t="shared" ca="1" si="170"/>
        <v>Por Condicion</v>
      </c>
      <c r="BF168" s="72">
        <f t="shared" ca="1" si="154"/>
        <v>42847</v>
      </c>
      <c r="BG168" s="46" t="e">
        <f t="shared" ca="1" si="155"/>
        <v>#VALUE!</v>
      </c>
      <c r="BI168" s="46" t="e">
        <f t="shared" ca="1" si="156"/>
        <v>#VALUE!</v>
      </c>
    </row>
    <row r="169" spans="2:61" x14ac:dyDescent="0.35">
      <c r="B169" s="64">
        <v>506</v>
      </c>
      <c r="C169" s="64">
        <v>12</v>
      </c>
      <c r="D169" s="99" t="s">
        <v>34</v>
      </c>
      <c r="E169" s="109" t="s">
        <v>107</v>
      </c>
      <c r="F169" s="25">
        <v>42468</v>
      </c>
      <c r="G169" s="17">
        <v>2.85</v>
      </c>
      <c r="H169" s="35">
        <v>29200</v>
      </c>
      <c r="I169" s="35">
        <v>43669</v>
      </c>
      <c r="J169" s="35">
        <v>31121</v>
      </c>
      <c r="K169" s="57"/>
      <c r="L169" s="150">
        <v>42719</v>
      </c>
      <c r="M169" s="151">
        <v>2.62</v>
      </c>
      <c r="N169" s="152">
        <v>32400</v>
      </c>
      <c r="O169" s="152">
        <v>47900</v>
      </c>
      <c r="P169" s="152">
        <v>33998</v>
      </c>
      <c r="Q169" s="57"/>
      <c r="R169" s="27">
        <f t="shared" si="144"/>
        <v>251</v>
      </c>
      <c r="S169" s="26">
        <f t="shared" si="145"/>
        <v>3200</v>
      </c>
      <c r="T169" s="28">
        <f t="shared" si="146"/>
        <v>12.749003984063744</v>
      </c>
      <c r="U169" s="59">
        <f t="shared" si="171"/>
        <v>0.23999999999999977</v>
      </c>
      <c r="V169" s="26">
        <f t="shared" si="137"/>
        <v>4231</v>
      </c>
      <c r="W169" s="26">
        <f t="shared" si="138"/>
        <v>2877</v>
      </c>
      <c r="X169" s="29">
        <f t="shared" si="147"/>
        <v>7108</v>
      </c>
      <c r="Y169" s="30">
        <f t="shared" si="148"/>
        <v>2.2212499999999999</v>
      </c>
      <c r="AA169" s="65">
        <v>2.86</v>
      </c>
      <c r="AB169" s="66">
        <v>1.45</v>
      </c>
      <c r="AC169" s="40">
        <f t="shared" si="172"/>
        <v>1.41</v>
      </c>
      <c r="AD169" s="120"/>
      <c r="AE169" s="65">
        <f t="shared" si="149"/>
        <v>2.85</v>
      </c>
      <c r="AF169" s="65">
        <f t="shared" si="150"/>
        <v>9.9999999999997868E-3</v>
      </c>
      <c r="AG169" s="40">
        <f t="shared" si="139"/>
        <v>0.22999999999999998</v>
      </c>
      <c r="AI169" s="42">
        <f t="shared" si="173"/>
        <v>7.0921985815601326E-3</v>
      </c>
      <c r="AJ169" s="42">
        <f t="shared" si="140"/>
        <v>0.17021276595744667</v>
      </c>
      <c r="AK169" s="42">
        <f t="shared" si="141"/>
        <v>0.16312056737588651</v>
      </c>
      <c r="AM169" s="22">
        <f t="shared" si="151"/>
        <v>19617.391304347828</v>
      </c>
      <c r="AN169" s="22">
        <f t="shared" si="142"/>
        <v>1538.7391304347827</v>
      </c>
      <c r="AO169" s="21">
        <f t="shared" si="152"/>
        <v>51.291304347826092</v>
      </c>
      <c r="AP169" s="22">
        <f t="shared" si="162"/>
        <v>43575.130434782615</v>
      </c>
      <c r="AQ169" s="50"/>
      <c r="AR169" s="22">
        <f t="shared" si="163"/>
        <v>19478.26086956522</v>
      </c>
      <c r="AS169" s="22">
        <f t="shared" si="157"/>
        <v>1527.826086956522</v>
      </c>
      <c r="AT169" s="44">
        <f>AS169/30</f>
        <v>50.927536231884069</v>
      </c>
      <c r="AU169" s="45">
        <f t="shared" si="164"/>
        <v>43266.086956521751</v>
      </c>
      <c r="AW169" s="43">
        <f t="shared" si="165"/>
        <v>16278.26086956522</v>
      </c>
      <c r="AX169" s="22">
        <f t="shared" si="153"/>
        <v>1276.826086956522</v>
      </c>
      <c r="AY169" s="21">
        <f t="shared" si="143"/>
        <v>42.560869565217402</v>
      </c>
      <c r="AZ169" s="22">
        <f t="shared" si="159"/>
        <v>36158.086956521751</v>
      </c>
      <c r="BB169" s="67" t="str">
        <f t="shared" ca="1" si="169"/>
        <v>Proy &gt; 1 Año</v>
      </c>
      <c r="BC169" s="31" t="str">
        <f t="shared" ca="1" si="170"/>
        <v>Por Condicion</v>
      </c>
      <c r="BF169" s="72">
        <f t="shared" ca="1" si="154"/>
        <v>42847</v>
      </c>
      <c r="BG169" s="46" t="e">
        <f t="shared" ca="1" si="155"/>
        <v>#VALUE!</v>
      </c>
      <c r="BI169" s="46" t="e">
        <f t="shared" ca="1" si="156"/>
        <v>#VALUE!</v>
      </c>
    </row>
    <row r="170" spans="2:61" x14ac:dyDescent="0.35">
      <c r="B170" s="64">
        <v>506</v>
      </c>
      <c r="C170" s="64">
        <v>13</v>
      </c>
      <c r="D170" s="99" t="s">
        <v>35</v>
      </c>
      <c r="E170" s="109" t="s">
        <v>107</v>
      </c>
      <c r="F170" s="25">
        <v>42468</v>
      </c>
      <c r="G170" s="17">
        <v>2.84</v>
      </c>
      <c r="H170" s="35">
        <v>29200</v>
      </c>
      <c r="I170" s="35">
        <v>43669</v>
      </c>
      <c r="J170" s="35">
        <v>31121</v>
      </c>
      <c r="K170" s="57"/>
      <c r="L170" s="150">
        <v>42719</v>
      </c>
      <c r="M170" s="151">
        <v>2.6</v>
      </c>
      <c r="N170" s="152">
        <v>32400</v>
      </c>
      <c r="O170" s="152">
        <v>47900</v>
      </c>
      <c r="P170" s="152">
        <v>33998</v>
      </c>
      <c r="Q170" s="57"/>
      <c r="R170" s="27">
        <f t="shared" si="144"/>
        <v>251</v>
      </c>
      <c r="S170" s="26">
        <f t="shared" si="145"/>
        <v>3200</v>
      </c>
      <c r="T170" s="28">
        <f t="shared" si="146"/>
        <v>12.749003984063744</v>
      </c>
      <c r="U170" s="59">
        <f t="shared" si="171"/>
        <v>0.25999999999999979</v>
      </c>
      <c r="V170" s="26">
        <f t="shared" si="137"/>
        <v>4231</v>
      </c>
      <c r="W170" s="26">
        <f t="shared" si="138"/>
        <v>2877</v>
      </c>
      <c r="X170" s="29">
        <f t="shared" si="147"/>
        <v>7108</v>
      </c>
      <c r="Y170" s="30">
        <f t="shared" si="148"/>
        <v>2.2212499999999999</v>
      </c>
      <c r="AA170" s="65">
        <v>2.86</v>
      </c>
      <c r="AB170" s="66">
        <v>1.45</v>
      </c>
      <c r="AC170" s="40">
        <f t="shared" si="172"/>
        <v>1.41</v>
      </c>
      <c r="AD170" s="120"/>
      <c r="AE170" s="65">
        <f t="shared" si="149"/>
        <v>2.84</v>
      </c>
      <c r="AF170" s="65">
        <f t="shared" si="150"/>
        <v>2.0000000000000018E-2</v>
      </c>
      <c r="AG170" s="40">
        <f t="shared" si="139"/>
        <v>0.23999999999999977</v>
      </c>
      <c r="AI170" s="42">
        <f t="shared" si="173"/>
        <v>1.4184397163120581E-2</v>
      </c>
      <c r="AJ170" s="42">
        <f t="shared" si="140"/>
        <v>0.18439716312056723</v>
      </c>
      <c r="AK170" s="42">
        <f t="shared" si="141"/>
        <v>0.17021276595744667</v>
      </c>
      <c r="AM170" s="22">
        <f t="shared" si="151"/>
        <v>18800.000000000015</v>
      </c>
      <c r="AN170" s="22">
        <f t="shared" si="142"/>
        <v>1474.6250000000011</v>
      </c>
      <c r="AO170" s="21">
        <f t="shared" si="152"/>
        <v>49.154166666666704</v>
      </c>
      <c r="AP170" s="22">
        <f t="shared" si="162"/>
        <v>41759.500000000036</v>
      </c>
      <c r="AQ170" s="50"/>
      <c r="AR170" s="22">
        <f t="shared" si="163"/>
        <v>18533.333333333347</v>
      </c>
      <c r="AS170" s="22">
        <f t="shared" si="157"/>
        <v>1453.7083333333344</v>
      </c>
      <c r="AT170" s="44">
        <f>AS170/30</f>
        <v>48.456944444444481</v>
      </c>
      <c r="AU170" s="45">
        <f t="shared" si="164"/>
        <v>41167.166666666701</v>
      </c>
      <c r="AW170" s="43">
        <f t="shared" si="165"/>
        <v>15333.333333333347</v>
      </c>
      <c r="AX170" s="22">
        <f t="shared" si="153"/>
        <v>1202.7083333333344</v>
      </c>
      <c r="AY170" s="21">
        <f t="shared" si="143"/>
        <v>40.090277777777814</v>
      </c>
      <c r="AZ170" s="22">
        <f t="shared" si="159"/>
        <v>34059.166666666701</v>
      </c>
      <c r="BB170" s="67" t="str">
        <f t="shared" ca="1" si="169"/>
        <v>Proy &gt; 1 Año</v>
      </c>
      <c r="BC170" s="31" t="str">
        <f t="shared" ca="1" si="170"/>
        <v>Por Condicion</v>
      </c>
      <c r="BF170" s="72">
        <f t="shared" ca="1" si="154"/>
        <v>42847</v>
      </c>
      <c r="BG170" s="46" t="e">
        <f t="shared" ca="1" si="155"/>
        <v>#VALUE!</v>
      </c>
      <c r="BI170" s="46" t="e">
        <f t="shared" ca="1" si="156"/>
        <v>#VALUE!</v>
      </c>
    </row>
    <row r="171" spans="2:61" x14ac:dyDescent="0.35">
      <c r="B171" s="64">
        <v>506</v>
      </c>
      <c r="C171" s="64">
        <v>14</v>
      </c>
      <c r="D171" s="99" t="s">
        <v>36</v>
      </c>
      <c r="E171" s="109" t="s">
        <v>107</v>
      </c>
      <c r="F171" s="25">
        <v>42468</v>
      </c>
      <c r="G171" s="77">
        <v>11.28</v>
      </c>
      <c r="H171" s="35">
        <v>29200</v>
      </c>
      <c r="I171" s="35">
        <v>43669</v>
      </c>
      <c r="J171" s="35">
        <v>31121</v>
      </c>
      <c r="K171" s="57"/>
      <c r="L171" s="150">
        <v>42748</v>
      </c>
      <c r="M171" s="151">
        <v>10.78</v>
      </c>
      <c r="N171" s="152">
        <v>33765</v>
      </c>
      <c r="O171" s="152">
        <v>49115.8</v>
      </c>
      <c r="P171" s="152">
        <v>34625</v>
      </c>
      <c r="Q171" s="57"/>
      <c r="R171" s="27">
        <f t="shared" si="144"/>
        <v>280</v>
      </c>
      <c r="S171" s="26">
        <f t="shared" si="145"/>
        <v>4565</v>
      </c>
      <c r="T171" s="28">
        <f t="shared" si="146"/>
        <v>16.303571428571427</v>
      </c>
      <c r="U171" s="59">
        <f t="shared" si="171"/>
        <v>0.52000000000000135</v>
      </c>
      <c r="V171" s="26">
        <f t="shared" si="137"/>
        <v>5446.8000000000029</v>
      </c>
      <c r="W171" s="26">
        <f t="shared" si="138"/>
        <v>3504</v>
      </c>
      <c r="X171" s="29">
        <f t="shared" si="147"/>
        <v>8950.8000000000029</v>
      </c>
      <c r="Y171" s="30">
        <f t="shared" si="148"/>
        <v>1.9607447973713041</v>
      </c>
      <c r="AA171" s="65">
        <v>11.3</v>
      </c>
      <c r="AB171" s="66">
        <v>10.4</v>
      </c>
      <c r="AC171" s="40">
        <f t="shared" si="172"/>
        <v>0.90000000000000036</v>
      </c>
      <c r="AD171" s="120"/>
      <c r="AE171" s="65">
        <f t="shared" si="149"/>
        <v>11.28</v>
      </c>
      <c r="AF171" s="65">
        <f t="shared" si="150"/>
        <v>2.000000000000135E-2</v>
      </c>
      <c r="AG171" s="40">
        <f t="shared" si="139"/>
        <v>0.5</v>
      </c>
      <c r="AI171" s="42">
        <f t="shared" si="173"/>
        <v>2.2222222222223715E-2</v>
      </c>
      <c r="AJ171" s="42">
        <f t="shared" si="140"/>
        <v>0.57777777777777906</v>
      </c>
      <c r="AK171" s="42">
        <f t="shared" si="141"/>
        <v>0.55555555555555536</v>
      </c>
      <c r="AM171" s="22">
        <f t="shared" si="151"/>
        <v>8217.0000000000036</v>
      </c>
      <c r="AN171" s="22">
        <f t="shared" si="142"/>
        <v>504.00000000000028</v>
      </c>
      <c r="AO171" s="21">
        <f t="shared" si="152"/>
        <v>16.800000000000008</v>
      </c>
      <c r="AP171" s="22">
        <f t="shared" si="162"/>
        <v>16111.440000000011</v>
      </c>
      <c r="AQ171" s="50"/>
      <c r="AR171" s="22">
        <f t="shared" si="163"/>
        <v>8034.3999999999915</v>
      </c>
      <c r="AS171" s="22">
        <f t="shared" si="157"/>
        <v>492.7999999999995</v>
      </c>
      <c r="AT171" s="44">
        <f>AS171/30</f>
        <v>16.426666666666652</v>
      </c>
      <c r="AU171" s="45">
        <f t="shared" si="164"/>
        <v>15753.407999999987</v>
      </c>
      <c r="AW171" s="43">
        <f t="shared" si="165"/>
        <v>3469.3999999999915</v>
      </c>
      <c r="AX171" s="22">
        <f t="shared" si="153"/>
        <v>212.7999999999995</v>
      </c>
      <c r="AY171" s="21">
        <f t="shared" si="143"/>
        <v>7.0933333333333168</v>
      </c>
      <c r="AZ171" s="22">
        <f t="shared" si="159"/>
        <v>6802.6079999999838</v>
      </c>
      <c r="BB171" s="67">
        <f t="shared" ca="1" si="169"/>
        <v>42960.800000000003</v>
      </c>
      <c r="BC171" s="31">
        <f t="shared" ca="1" si="170"/>
        <v>42915.8</v>
      </c>
      <c r="BF171" s="72">
        <f t="shared" ca="1" si="154"/>
        <v>42847</v>
      </c>
      <c r="BG171" s="46">
        <f t="shared" ca="1" si="155"/>
        <v>113.80000000000291</v>
      </c>
      <c r="BI171" s="46">
        <f t="shared" ca="1" si="156"/>
        <v>212.80000000000291</v>
      </c>
    </row>
    <row r="172" spans="2:61" x14ac:dyDescent="0.35">
      <c r="B172" s="13"/>
      <c r="C172" s="13"/>
      <c r="D172" s="9"/>
      <c r="E172" s="9"/>
      <c r="F172" s="4"/>
      <c r="G172" s="4"/>
      <c r="H172" s="8"/>
      <c r="I172" s="8"/>
      <c r="J172" s="8"/>
      <c r="K172" s="53"/>
      <c r="L172" s="10"/>
      <c r="M172" s="10"/>
      <c r="N172" s="11"/>
      <c r="O172" s="11"/>
      <c r="P172" s="11"/>
      <c r="Q172" s="53"/>
      <c r="R172" s="7"/>
      <c r="S172" s="11"/>
      <c r="T172" s="11"/>
      <c r="U172" s="11"/>
      <c r="V172" s="11"/>
      <c r="W172" s="11"/>
      <c r="X172" s="12"/>
      <c r="Y172" s="14"/>
    </row>
    <row r="173" spans="2:61" x14ac:dyDescent="0.35">
      <c r="B173" s="13"/>
      <c r="C173" s="13"/>
      <c r="D173" s="9"/>
      <c r="E173" s="9"/>
      <c r="F173" s="4"/>
      <c r="G173" s="4"/>
      <c r="H173" s="8"/>
      <c r="I173" s="8"/>
      <c r="J173" s="8"/>
      <c r="K173" s="53"/>
      <c r="L173" s="10"/>
      <c r="M173" s="10"/>
      <c r="N173" s="11"/>
      <c r="O173" s="11"/>
      <c r="P173" s="11"/>
      <c r="Q173" s="53"/>
      <c r="R173" s="7"/>
      <c r="S173" s="11"/>
      <c r="T173" s="11"/>
      <c r="U173" s="11"/>
      <c r="V173" s="11"/>
      <c r="W173" s="11"/>
      <c r="X173" s="12"/>
      <c r="Y173" s="14"/>
      <c r="BE173" s="46"/>
    </row>
    <row r="174" spans="2:61" x14ac:dyDescent="0.35">
      <c r="B174" s="13"/>
      <c r="C174" s="13"/>
      <c r="D174" s="9"/>
      <c r="E174" s="9"/>
      <c r="F174" s="4"/>
      <c r="G174" s="4"/>
      <c r="H174" s="8"/>
      <c r="I174" s="8"/>
      <c r="J174" s="8"/>
      <c r="K174" s="53"/>
      <c r="L174" s="10"/>
      <c r="M174" s="10"/>
      <c r="N174" s="11"/>
      <c r="O174" s="11"/>
      <c r="P174" s="11"/>
      <c r="Q174" s="53"/>
      <c r="R174" s="7"/>
      <c r="S174" s="11"/>
      <c r="T174" s="11"/>
      <c r="U174" s="11"/>
      <c r="V174" s="11"/>
      <c r="W174" s="11"/>
      <c r="X174" s="12"/>
      <c r="Y174" s="14"/>
    </row>
    <row r="175" spans="2:61" ht="15.5" x14ac:dyDescent="0.35">
      <c r="B175" s="116"/>
    </row>
    <row r="176" spans="2:61" ht="46.5" customHeight="1" x14ac:dyDescent="0.65">
      <c r="B176" s="63" t="s">
        <v>75</v>
      </c>
      <c r="C176" s="5"/>
      <c r="E176" s="185" t="s">
        <v>6</v>
      </c>
      <c r="F176" s="185"/>
      <c r="G176" s="185"/>
      <c r="H176" s="185"/>
      <c r="I176" s="185"/>
      <c r="J176" s="186"/>
      <c r="K176" s="56"/>
      <c r="L176" s="173" t="s">
        <v>10</v>
      </c>
      <c r="M176" s="174"/>
      <c r="N176" s="174"/>
      <c r="O176" s="174"/>
      <c r="P176" s="175"/>
      <c r="Q176" s="56"/>
      <c r="R176" s="176" t="s">
        <v>44</v>
      </c>
      <c r="S176" s="177"/>
      <c r="T176" s="177"/>
      <c r="U176" s="177"/>
      <c r="V176" s="177"/>
      <c r="W176" s="177"/>
      <c r="X176" s="177"/>
      <c r="Y176" s="178"/>
      <c r="Z176" s="3"/>
      <c r="AA176" s="179" t="s">
        <v>48</v>
      </c>
      <c r="AB176" s="180"/>
      <c r="AC176" s="181"/>
      <c r="AD176" s="38"/>
      <c r="AE176" s="38"/>
      <c r="AF176" s="38"/>
      <c r="AG176" s="38"/>
      <c r="AH176" s="3"/>
      <c r="AI176" s="3"/>
      <c r="AJ176" s="16"/>
      <c r="AK176" s="16"/>
      <c r="AL176" s="3"/>
      <c r="AM176" s="182" t="s">
        <v>55</v>
      </c>
      <c r="AN176" s="183"/>
      <c r="AO176" s="183"/>
      <c r="AP176" s="184"/>
      <c r="AQ176" s="49"/>
      <c r="AR176" s="182" t="s">
        <v>64</v>
      </c>
      <c r="AS176" s="183"/>
      <c r="AT176" s="183"/>
      <c r="AU176" s="184"/>
      <c r="AV176" s="3"/>
      <c r="AW176" s="190" t="s">
        <v>65</v>
      </c>
      <c r="AX176" s="191"/>
      <c r="AY176" s="191"/>
      <c r="AZ176" s="192"/>
      <c r="BA176" s="3"/>
      <c r="BB176" s="3"/>
      <c r="BC176" s="73">
        <f>BC2</f>
        <v>45</v>
      </c>
    </row>
    <row r="177" spans="2:58" s="147" customFormat="1" ht="108.5" x14ac:dyDescent="0.35">
      <c r="B177" s="145" t="s">
        <v>3</v>
      </c>
      <c r="C177" s="145" t="s">
        <v>59</v>
      </c>
      <c r="D177" s="137" t="s">
        <v>4</v>
      </c>
      <c r="E177" s="142" t="s">
        <v>105</v>
      </c>
      <c r="F177" s="142" t="s">
        <v>5</v>
      </c>
      <c r="G177" s="58" t="s">
        <v>49</v>
      </c>
      <c r="H177" s="58" t="s">
        <v>0</v>
      </c>
      <c r="I177" s="58" t="s">
        <v>1</v>
      </c>
      <c r="J177" s="58" t="s">
        <v>2</v>
      </c>
      <c r="K177" s="146"/>
      <c r="L177" s="148" t="s">
        <v>11</v>
      </c>
      <c r="M177" s="148" t="s">
        <v>43</v>
      </c>
      <c r="N177" s="149" t="s">
        <v>0</v>
      </c>
      <c r="O177" s="149" t="s">
        <v>1</v>
      </c>
      <c r="P177" s="149" t="s">
        <v>2</v>
      </c>
      <c r="Q177" s="146"/>
      <c r="R177" s="20" t="s">
        <v>9</v>
      </c>
      <c r="S177" s="20" t="s">
        <v>7</v>
      </c>
      <c r="T177" s="20" t="s">
        <v>45</v>
      </c>
      <c r="U177" s="20" t="s">
        <v>60</v>
      </c>
      <c r="V177" s="20" t="s">
        <v>1</v>
      </c>
      <c r="W177" s="20" t="s">
        <v>2</v>
      </c>
      <c r="X177" s="61" t="s">
        <v>8</v>
      </c>
      <c r="Y177" s="61" t="s">
        <v>12</v>
      </c>
      <c r="AA177" s="39" t="s">
        <v>41</v>
      </c>
      <c r="AB177" s="39" t="s">
        <v>61</v>
      </c>
      <c r="AC177" s="39" t="s">
        <v>42</v>
      </c>
      <c r="AD177" s="36"/>
      <c r="AE177" s="39" t="s">
        <v>49</v>
      </c>
      <c r="AF177" s="39" t="s">
        <v>57</v>
      </c>
      <c r="AG177" s="39" t="s">
        <v>54</v>
      </c>
      <c r="AI177" s="41" t="s">
        <v>58</v>
      </c>
      <c r="AJ177" s="41" t="s">
        <v>52</v>
      </c>
      <c r="AK177" s="41" t="s">
        <v>53</v>
      </c>
      <c r="AM177" s="39" t="s">
        <v>7</v>
      </c>
      <c r="AN177" s="39" t="s">
        <v>9</v>
      </c>
      <c r="AO177" s="39" t="s">
        <v>50</v>
      </c>
      <c r="AP177" s="39" t="s">
        <v>51</v>
      </c>
      <c r="AQ177" s="49"/>
      <c r="AR177" s="39" t="s">
        <v>7</v>
      </c>
      <c r="AS177" s="39" t="s">
        <v>9</v>
      </c>
      <c r="AT177" s="39" t="s">
        <v>50</v>
      </c>
      <c r="AU177" s="39" t="s">
        <v>51</v>
      </c>
      <c r="AW177" s="39" t="s">
        <v>7</v>
      </c>
      <c r="AX177" s="39" t="s">
        <v>9</v>
      </c>
      <c r="AY177" s="39" t="s">
        <v>50</v>
      </c>
      <c r="AZ177" s="39" t="s">
        <v>51</v>
      </c>
      <c r="BB177" s="39" t="s">
        <v>97</v>
      </c>
      <c r="BC177" s="61" t="s">
        <v>99</v>
      </c>
    </row>
    <row r="178" spans="2:58" x14ac:dyDescent="0.35">
      <c r="B178" s="64">
        <v>507</v>
      </c>
      <c r="C178" s="64">
        <v>1</v>
      </c>
      <c r="D178" s="98" t="s">
        <v>13</v>
      </c>
      <c r="E178" s="109" t="s">
        <v>106</v>
      </c>
      <c r="F178" s="111">
        <v>42745</v>
      </c>
      <c r="G178" s="66">
        <v>2.25</v>
      </c>
      <c r="H178" s="80">
        <v>27312</v>
      </c>
      <c r="I178" s="80">
        <v>40503</v>
      </c>
      <c r="J178" s="80">
        <v>27887</v>
      </c>
      <c r="K178" s="57"/>
      <c r="L178" s="150">
        <v>42746</v>
      </c>
      <c r="M178" s="151">
        <v>2.2400000000000002</v>
      </c>
      <c r="N178" s="152">
        <v>31754</v>
      </c>
      <c r="O178" s="152">
        <v>46350</v>
      </c>
      <c r="P178" s="152">
        <v>31980</v>
      </c>
      <c r="Q178" s="57"/>
      <c r="R178" s="27">
        <f>L178-F178</f>
        <v>1</v>
      </c>
      <c r="S178" s="26">
        <f>N178-H178</f>
        <v>4442</v>
      </c>
      <c r="T178" s="28">
        <f>S178/R178</f>
        <v>4442</v>
      </c>
      <c r="U178" s="59">
        <f>AA178-M178</f>
        <v>0.11999999999999966</v>
      </c>
      <c r="V178" s="26">
        <f t="shared" ref="V178:V205" si="174">O178-I178</f>
        <v>5847</v>
      </c>
      <c r="W178" s="26">
        <f t="shared" ref="W178:W205" si="175">P178-J178</f>
        <v>4093</v>
      </c>
      <c r="X178" s="29">
        <f>W178+V178</f>
        <v>9940</v>
      </c>
      <c r="Y178" s="30">
        <f>X178/S178</f>
        <v>2.2377307519135523</v>
      </c>
      <c r="AA178" s="65">
        <v>2.36</v>
      </c>
      <c r="AB178" s="66">
        <v>1.72</v>
      </c>
      <c r="AC178" s="19">
        <f>AA178-AB178</f>
        <v>0.6399999999999999</v>
      </c>
      <c r="AD178" s="37"/>
      <c r="AE178" s="65">
        <f>G178</f>
        <v>2.25</v>
      </c>
      <c r="AF178" s="65">
        <f>AA178-AE178</f>
        <v>0.10999999999999988</v>
      </c>
      <c r="AG178" s="40">
        <f t="shared" ref="AG178:AG205" si="176">IF((M178&gt;AE178),"ErrordeMedicion",(AE178-M178))</f>
        <v>9.9999999999997868E-3</v>
      </c>
      <c r="AI178" s="42">
        <f>AF178/AC178</f>
        <v>0.17187499999999983</v>
      </c>
      <c r="AJ178" s="42">
        <f t="shared" ref="AJ178:AJ205" si="177">U178/AC178</f>
        <v>0.1874999999999995</v>
      </c>
      <c r="AK178" s="42">
        <f t="shared" ref="AK178:AK205" si="178">IF(AG178=0,AF178,(AG178/AC178))</f>
        <v>1.5624999999999669E-2</v>
      </c>
      <c r="AM178" s="22">
        <f>S178/AK178</f>
        <v>284288.00000000605</v>
      </c>
      <c r="AN178" s="22">
        <f t="shared" ref="AN178:AN205" si="179">(AM178/T178)</f>
        <v>64.000000000001364</v>
      </c>
      <c r="AO178" s="21">
        <f>AN178/30</f>
        <v>2.1333333333333786</v>
      </c>
      <c r="AP178" s="22">
        <f>X178/AK178</f>
        <v>636160.0000000135</v>
      </c>
      <c r="AQ178" s="50"/>
      <c r="AR178" s="22">
        <f>AM178*(1-AI178)</f>
        <v>235426.00000000506</v>
      </c>
      <c r="AS178" s="22">
        <f>(AR178/T178)</f>
        <v>53.000000000001137</v>
      </c>
      <c r="AT178" s="21">
        <f>AS178/30</f>
        <v>1.7666666666667046</v>
      </c>
      <c r="AU178" s="45">
        <f>AP178*(1-AI178)</f>
        <v>526820.00000001129</v>
      </c>
      <c r="AW178" s="22">
        <f>AR178-S178</f>
        <v>230984.00000000506</v>
      </c>
      <c r="AX178" s="22">
        <f>AW178/T178</f>
        <v>52.000000000001137</v>
      </c>
      <c r="AY178" s="32">
        <f t="shared" ref="AY178:AY205" si="180">(AW178/T178)/30</f>
        <v>1.7333333333333711</v>
      </c>
      <c r="AZ178" s="22">
        <f>AU178-X178</f>
        <v>516880.00000001129</v>
      </c>
      <c r="BB178" s="67">
        <f ca="1">IF((IFERROR(AX178,"No data"))="No Data","No data",(IF((L178+AX178)&gt;(TODAY()+365),"Proy &gt; 1 Año",(L178+AX178))))</f>
        <v>42798</v>
      </c>
      <c r="BC178" s="31">
        <f ca="1">IF((BB178="No data"), "NoHayMedicion", (IF((BB178="Proy &gt; 1 Año"),"Por Condicion",(BB178-$BC$176))))</f>
        <v>42753</v>
      </c>
      <c r="BD178" s="72"/>
      <c r="BF178" s="72"/>
    </row>
    <row r="179" spans="2:58" x14ac:dyDescent="0.35">
      <c r="B179" s="64">
        <v>507</v>
      </c>
      <c r="C179" s="64">
        <v>2</v>
      </c>
      <c r="D179" s="98" t="s">
        <v>14</v>
      </c>
      <c r="E179" s="109"/>
      <c r="F179" s="111">
        <v>42745</v>
      </c>
      <c r="G179" s="66">
        <v>0.72</v>
      </c>
      <c r="H179" s="80">
        <v>27312</v>
      </c>
      <c r="I179" s="80">
        <v>40503</v>
      </c>
      <c r="J179" s="80">
        <v>27887</v>
      </c>
      <c r="K179" s="57"/>
      <c r="L179" s="150">
        <v>42746</v>
      </c>
      <c r="M179" s="151">
        <v>0.71</v>
      </c>
      <c r="N179" s="152">
        <v>31754</v>
      </c>
      <c r="O179" s="152">
        <v>46350</v>
      </c>
      <c r="P179" s="152">
        <v>31980</v>
      </c>
      <c r="Q179" s="57"/>
      <c r="R179" s="27">
        <f t="shared" ref="R179:R205" si="181">L179-F179</f>
        <v>1</v>
      </c>
      <c r="S179" s="26">
        <f t="shared" ref="S179:S205" si="182">N179-H179</f>
        <v>4442</v>
      </c>
      <c r="T179" s="28">
        <f t="shared" ref="T179:T205" si="183">S179/R179</f>
        <v>4442</v>
      </c>
      <c r="U179" s="59">
        <f>AA179-M179</f>
        <v>1.0000000000000009E-2</v>
      </c>
      <c r="V179" s="26">
        <f t="shared" si="174"/>
        <v>5847</v>
      </c>
      <c r="W179" s="26">
        <f t="shared" si="175"/>
        <v>4093</v>
      </c>
      <c r="X179" s="29">
        <f t="shared" ref="X179:X205" si="184">W179+V179</f>
        <v>9940</v>
      </c>
      <c r="Y179" s="30">
        <f t="shared" ref="Y179:Y205" si="185">X179/S179</f>
        <v>2.2377307519135523</v>
      </c>
      <c r="AA179" s="65">
        <v>0.72</v>
      </c>
      <c r="AB179" s="66">
        <v>0.34</v>
      </c>
      <c r="AC179" s="19">
        <f>AA179-AB179</f>
        <v>0.37999999999999995</v>
      </c>
      <c r="AD179" s="37"/>
      <c r="AE179" s="65">
        <f t="shared" ref="AE179:AE205" si="186">G179</f>
        <v>0.72</v>
      </c>
      <c r="AF179" s="65">
        <f>AA179-AE179</f>
        <v>0</v>
      </c>
      <c r="AG179" s="40">
        <f t="shared" si="176"/>
        <v>1.0000000000000009E-2</v>
      </c>
      <c r="AH179" s="51"/>
      <c r="AI179" s="42">
        <f>AF179/AC179</f>
        <v>0</v>
      </c>
      <c r="AJ179" s="42">
        <f t="shared" si="177"/>
        <v>2.6315789473684237E-2</v>
      </c>
      <c r="AK179" s="42">
        <f t="shared" si="178"/>
        <v>2.6315789473684237E-2</v>
      </c>
      <c r="AL179" s="51"/>
      <c r="AM179" s="45">
        <f t="shared" ref="AM179:AM205" si="187">S179/AK179</f>
        <v>168795.99999999983</v>
      </c>
      <c r="AN179" s="45">
        <f t="shared" si="179"/>
        <v>37.999999999999957</v>
      </c>
      <c r="AO179" s="44">
        <f t="shared" ref="AO179:AO205" si="188">AN179/30</f>
        <v>1.2666666666666653</v>
      </c>
      <c r="AP179" s="45">
        <f>X179/AK179</f>
        <v>377719.99999999965</v>
      </c>
      <c r="AQ179" s="50"/>
      <c r="AR179" s="22">
        <f>AM179*(1-AI179)</f>
        <v>168795.99999999983</v>
      </c>
      <c r="AS179" s="22">
        <f>(AR179/T179)</f>
        <v>37.999999999999957</v>
      </c>
      <c r="AT179" s="21">
        <f>AS179/30</f>
        <v>1.2666666666666653</v>
      </c>
      <c r="AU179" s="45">
        <f>AP179*(1-AI179)</f>
        <v>377719.99999999965</v>
      </c>
      <c r="AW179" s="22">
        <f>AR179-S179</f>
        <v>164353.99999999983</v>
      </c>
      <c r="AX179" s="22">
        <f t="shared" ref="AX179:AX205" si="189">AW179/T179</f>
        <v>36.999999999999957</v>
      </c>
      <c r="AY179" s="21">
        <f t="shared" si="180"/>
        <v>1.2333333333333318</v>
      </c>
      <c r="AZ179" s="22">
        <f>AU179-X179</f>
        <v>367779.99999999965</v>
      </c>
      <c r="BB179" s="67">
        <f ca="1">IF((IFERROR(AX179,"No data"))="No Data","No data",(IF((L179+AX179)&gt;(TODAY()+365),"Proy &gt; 1 Año",(L179+AX179))))</f>
        <v>42783</v>
      </c>
      <c r="BC179" s="31">
        <f ca="1">IF((BB179="No data"), "NoHayMedicion", (IF((BB179="Proy &gt; 1 Año"),"Por Condicion",(BB179-$BC$176))))</f>
        <v>42738</v>
      </c>
    </row>
    <row r="180" spans="2:58" x14ac:dyDescent="0.35">
      <c r="B180" s="64">
        <v>507</v>
      </c>
      <c r="C180" s="64">
        <v>3</v>
      </c>
      <c r="D180" s="98" t="s">
        <v>15</v>
      </c>
      <c r="E180" s="109"/>
      <c r="F180" s="111">
        <v>42745</v>
      </c>
      <c r="G180" s="66">
        <v>3.7</v>
      </c>
      <c r="H180" s="80">
        <v>27312</v>
      </c>
      <c r="I180" s="80">
        <v>40503</v>
      </c>
      <c r="J180" s="80">
        <v>27887</v>
      </c>
      <c r="K180" s="57"/>
      <c r="L180" s="150">
        <v>42746</v>
      </c>
      <c r="M180" s="151">
        <v>3.69</v>
      </c>
      <c r="N180" s="152">
        <v>31754</v>
      </c>
      <c r="O180" s="152">
        <v>46350</v>
      </c>
      <c r="P180" s="152">
        <v>31980</v>
      </c>
      <c r="Q180" s="57"/>
      <c r="R180" s="27">
        <f t="shared" si="181"/>
        <v>1</v>
      </c>
      <c r="S180" s="26">
        <f t="shared" si="182"/>
        <v>4442</v>
      </c>
      <c r="T180" s="28">
        <f t="shared" si="183"/>
        <v>4442</v>
      </c>
      <c r="U180" s="59">
        <f>AA180-M180</f>
        <v>0.31000000000000005</v>
      </c>
      <c r="V180" s="26">
        <f t="shared" si="174"/>
        <v>5847</v>
      </c>
      <c r="W180" s="26">
        <f t="shared" si="175"/>
        <v>4093</v>
      </c>
      <c r="X180" s="29">
        <f t="shared" si="184"/>
        <v>9940</v>
      </c>
      <c r="Y180" s="30">
        <f t="shared" si="185"/>
        <v>2.2377307519135523</v>
      </c>
      <c r="AA180" s="65">
        <v>4</v>
      </c>
      <c r="AB180" s="66">
        <v>1.5</v>
      </c>
      <c r="AC180" s="19">
        <f>AA180-AB180</f>
        <v>2.5</v>
      </c>
      <c r="AD180" s="37"/>
      <c r="AE180" s="65">
        <f t="shared" si="186"/>
        <v>3.7</v>
      </c>
      <c r="AF180" s="65">
        <f>AA180-AE180</f>
        <v>0.29999999999999982</v>
      </c>
      <c r="AG180" s="40">
        <f t="shared" si="176"/>
        <v>1.0000000000000231E-2</v>
      </c>
      <c r="AH180" s="51"/>
      <c r="AI180" s="42">
        <f>AF180/AC180</f>
        <v>0.11999999999999993</v>
      </c>
      <c r="AJ180" s="42">
        <f t="shared" si="177"/>
        <v>0.12400000000000003</v>
      </c>
      <c r="AK180" s="42">
        <f t="shared" si="178"/>
        <v>4.000000000000092E-3</v>
      </c>
      <c r="AL180" s="51"/>
      <c r="AM180" s="45">
        <f t="shared" si="187"/>
        <v>1110499.9999999744</v>
      </c>
      <c r="AN180" s="45">
        <f t="shared" si="179"/>
        <v>249.99999999999423</v>
      </c>
      <c r="AO180" s="44">
        <f t="shared" si="188"/>
        <v>8.3333333333331403</v>
      </c>
      <c r="AP180" s="45">
        <f>X180/AK180</f>
        <v>2484999.9999999427</v>
      </c>
      <c r="AQ180" s="50"/>
      <c r="AR180" s="45">
        <f>AM180*(1-AI180)</f>
        <v>977239.99999997765</v>
      </c>
      <c r="AS180" s="22">
        <f>(AR180/T180)</f>
        <v>219.99999999999497</v>
      </c>
      <c r="AT180" s="21">
        <f>AS180/30</f>
        <v>7.3333333333331661</v>
      </c>
      <c r="AU180" s="45">
        <f>AP180*(1-AI180)</f>
        <v>2186799.9999999497</v>
      </c>
      <c r="AW180" s="22">
        <f>AR180-S180</f>
        <v>972797.99999997765</v>
      </c>
      <c r="AX180" s="22">
        <f t="shared" si="189"/>
        <v>218.99999999999497</v>
      </c>
      <c r="AY180" s="21">
        <f t="shared" si="180"/>
        <v>7.299999999999832</v>
      </c>
      <c r="AZ180" s="22">
        <f>AU180-X180</f>
        <v>2176859.9999999497</v>
      </c>
      <c r="BB180" s="67">
        <f ca="1">IF((IFERROR(AX180,"No data"))="No Data","No data",(IF((L180+AX180-15)&gt;(TODAY()+365),"Proy &gt; 1 Año",(L180+AX180-15))))</f>
        <v>42949.999999999993</v>
      </c>
      <c r="BC180" s="31">
        <f ca="1">IF((BB180="No data"), "NoHayMedicion", (IF((BB180="Proy &gt; 1 Año"),"NoNecesaria",(BB180-30))))</f>
        <v>42919.999999999993</v>
      </c>
    </row>
    <row r="181" spans="2:58" x14ac:dyDescent="0.35">
      <c r="B181" s="64">
        <v>507</v>
      </c>
      <c r="C181" s="64">
        <v>4</v>
      </c>
      <c r="D181" s="98" t="s">
        <v>37</v>
      </c>
      <c r="E181" s="109"/>
      <c r="F181" s="111">
        <v>42718</v>
      </c>
      <c r="G181" s="66">
        <v>0.82</v>
      </c>
      <c r="H181" s="80">
        <v>31392</v>
      </c>
      <c r="I181" s="80">
        <v>46154</v>
      </c>
      <c r="J181" s="80">
        <v>31621</v>
      </c>
      <c r="K181" s="57"/>
      <c r="L181" s="150">
        <v>42746</v>
      </c>
      <c r="M181" s="151">
        <v>0.82</v>
      </c>
      <c r="N181" s="152">
        <v>31754</v>
      </c>
      <c r="O181" s="152">
        <v>46350</v>
      </c>
      <c r="P181" s="152">
        <v>31980</v>
      </c>
      <c r="Q181" s="57"/>
      <c r="R181" s="27">
        <f t="shared" si="181"/>
        <v>28</v>
      </c>
      <c r="S181" s="26">
        <f t="shared" si="182"/>
        <v>362</v>
      </c>
      <c r="T181" s="28">
        <f t="shared" si="183"/>
        <v>12.928571428571429</v>
      </c>
      <c r="U181" s="60">
        <f>M181-AA181</f>
        <v>3.9999999999999925E-2</v>
      </c>
      <c r="V181" s="26">
        <f t="shared" si="174"/>
        <v>196</v>
      </c>
      <c r="W181" s="26">
        <f t="shared" si="175"/>
        <v>359</v>
      </c>
      <c r="X181" s="29">
        <f t="shared" si="184"/>
        <v>555</v>
      </c>
      <c r="Y181" s="30">
        <f t="shared" si="185"/>
        <v>1.5331491712707181</v>
      </c>
      <c r="AA181" s="65">
        <v>0.78</v>
      </c>
      <c r="AB181" s="66">
        <v>1.42</v>
      </c>
      <c r="AC181" s="19">
        <f>AB181-AA181</f>
        <v>0.6399999999999999</v>
      </c>
      <c r="AD181" s="37"/>
      <c r="AE181" s="65">
        <f t="shared" si="186"/>
        <v>0.82</v>
      </c>
      <c r="AF181" s="65">
        <f>AE181-AA181</f>
        <v>3.9999999999999925E-2</v>
      </c>
      <c r="AG181" s="40">
        <f>M181-AE181</f>
        <v>0</v>
      </c>
      <c r="AH181" s="51"/>
      <c r="AI181" s="42">
        <f>AF181/AC181</f>
        <v>6.2499999999999889E-2</v>
      </c>
      <c r="AJ181" s="42">
        <f t="shared" si="177"/>
        <v>6.2499999999999889E-2</v>
      </c>
      <c r="AK181" s="42">
        <f t="shared" si="178"/>
        <v>3.9999999999999925E-2</v>
      </c>
      <c r="AL181" s="51"/>
      <c r="AM181" s="45">
        <f t="shared" si="187"/>
        <v>9050.0000000000164</v>
      </c>
      <c r="AN181" s="45">
        <f t="shared" si="179"/>
        <v>700.00000000000125</v>
      </c>
      <c r="AO181" s="44">
        <f t="shared" si="188"/>
        <v>23.333333333333375</v>
      </c>
      <c r="AP181" s="45">
        <f>X181/AK181</f>
        <v>13875.000000000025</v>
      </c>
      <c r="AQ181" s="50"/>
      <c r="AR181" s="45">
        <f>AM181*(1-AI181)</f>
        <v>8484.3750000000164</v>
      </c>
      <c r="AS181" s="45">
        <f t="shared" ref="AS181:AS205" si="190">(AR181/T181)</f>
        <v>656.25000000000125</v>
      </c>
      <c r="AT181" s="44">
        <f t="shared" ref="AT181:AT201" si="191">AS181/30</f>
        <v>21.875000000000043</v>
      </c>
      <c r="AU181" s="45">
        <f>AP181*(1-AI181)</f>
        <v>13007.812500000025</v>
      </c>
      <c r="AV181" s="51"/>
      <c r="AW181" s="45">
        <f>AR181-S181</f>
        <v>8122.3750000000164</v>
      </c>
      <c r="AX181" s="22">
        <f t="shared" si="189"/>
        <v>628.25000000000125</v>
      </c>
      <c r="AY181" s="44">
        <f t="shared" si="180"/>
        <v>20.941666666666709</v>
      </c>
      <c r="AZ181" s="45">
        <f t="shared" ref="AZ181:AZ205" si="192">AU181-X181</f>
        <v>12452.812500000025</v>
      </c>
      <c r="BB181" s="67" t="str">
        <f t="shared" ref="BB181:BB193" ca="1" si="193">IF((IFERROR(AX181,"No data"))="No Data","No data",(IF((L181+AX181)&gt;(TODAY()+365),"Proy &gt; 1 Año",(L181+AX181))))</f>
        <v>Proy &gt; 1 Año</v>
      </c>
      <c r="BC181" s="31" t="str">
        <f t="shared" ref="BC181:BC193" ca="1" si="194">IF((BB181="No data"), "NoHayMedicion", (IF((BB181="Proy &gt; 1 Año"),"Por Condicion",(BB181-$BC$176))))</f>
        <v>Por Condicion</v>
      </c>
    </row>
    <row r="182" spans="2:58" x14ac:dyDescent="0.35">
      <c r="B182" s="64">
        <v>507</v>
      </c>
      <c r="C182" s="64">
        <v>5</v>
      </c>
      <c r="D182" s="98" t="s">
        <v>38</v>
      </c>
      <c r="E182" s="109"/>
      <c r="F182" s="111">
        <v>42745</v>
      </c>
      <c r="G182" s="66">
        <v>0.82</v>
      </c>
      <c r="H182" s="80">
        <v>27312</v>
      </c>
      <c r="I182" s="80">
        <v>40503</v>
      </c>
      <c r="J182" s="80">
        <v>27887</v>
      </c>
      <c r="K182" s="57"/>
      <c r="L182" s="150">
        <v>42746</v>
      </c>
      <c r="M182" s="151">
        <v>0.83</v>
      </c>
      <c r="N182" s="152">
        <v>31754</v>
      </c>
      <c r="O182" s="152">
        <v>46350</v>
      </c>
      <c r="P182" s="152">
        <v>31980</v>
      </c>
      <c r="Q182" s="57"/>
      <c r="R182" s="27">
        <f t="shared" si="181"/>
        <v>1</v>
      </c>
      <c r="S182" s="26">
        <f t="shared" si="182"/>
        <v>4442</v>
      </c>
      <c r="T182" s="28">
        <f t="shared" si="183"/>
        <v>4442</v>
      </c>
      <c r="U182" s="60">
        <f>M182-AA182</f>
        <v>4.9999999999999933E-2</v>
      </c>
      <c r="V182" s="26">
        <f t="shared" si="174"/>
        <v>5847</v>
      </c>
      <c r="W182" s="26">
        <f t="shared" si="175"/>
        <v>4093</v>
      </c>
      <c r="X182" s="29">
        <f t="shared" si="184"/>
        <v>9940</v>
      </c>
      <c r="Y182" s="30">
        <f t="shared" si="185"/>
        <v>2.2377307519135523</v>
      </c>
      <c r="AA182" s="65">
        <v>0.78</v>
      </c>
      <c r="AB182" s="66">
        <v>1.42</v>
      </c>
      <c r="AC182" s="19">
        <f>AB182-AA182</f>
        <v>0.6399999999999999</v>
      </c>
      <c r="AD182" s="37"/>
      <c r="AE182" s="65">
        <f t="shared" si="186"/>
        <v>0.82</v>
      </c>
      <c r="AF182" s="65">
        <f>AE182-AA182</f>
        <v>3.9999999999999925E-2</v>
      </c>
      <c r="AG182" s="40">
        <f>M182-AE182</f>
        <v>1.0000000000000009E-2</v>
      </c>
      <c r="AH182" s="51"/>
      <c r="AI182" s="42">
        <f>AF182/AC182</f>
        <v>6.2499999999999889E-2</v>
      </c>
      <c r="AJ182" s="42">
        <f t="shared" si="177"/>
        <v>7.8124999999999903E-2</v>
      </c>
      <c r="AK182" s="42">
        <f t="shared" si="178"/>
        <v>1.5625000000000017E-2</v>
      </c>
      <c r="AL182" s="51"/>
      <c r="AM182" s="45">
        <f t="shared" si="187"/>
        <v>284287.99999999971</v>
      </c>
      <c r="AN182" s="45">
        <f t="shared" si="179"/>
        <v>63.999999999999936</v>
      </c>
      <c r="AO182" s="44">
        <f t="shared" si="188"/>
        <v>2.1333333333333311</v>
      </c>
      <c r="AP182" s="45">
        <f t="shared" ref="AP182:AP205" si="195">X182/AK182</f>
        <v>636159.9999999993</v>
      </c>
      <c r="AQ182" s="50"/>
      <c r="AR182" s="45">
        <f t="shared" ref="AR182:AR205" si="196">AM182*(1-AI182)</f>
        <v>266519.99999999977</v>
      </c>
      <c r="AS182" s="45">
        <f t="shared" si="190"/>
        <v>59.99999999999995</v>
      </c>
      <c r="AT182" s="44">
        <f t="shared" si="191"/>
        <v>1.9999999999999984</v>
      </c>
      <c r="AU182" s="45">
        <f t="shared" ref="AU182:AU205" si="197">AP182*(1-AI182)</f>
        <v>596399.99999999942</v>
      </c>
      <c r="AV182" s="51"/>
      <c r="AW182" s="45">
        <f t="shared" ref="AW182:AW205" si="198">AR182-S182</f>
        <v>262077.99999999977</v>
      </c>
      <c r="AX182" s="22">
        <f t="shared" si="189"/>
        <v>58.99999999999995</v>
      </c>
      <c r="AY182" s="44">
        <f t="shared" si="180"/>
        <v>1.966666666666665</v>
      </c>
      <c r="AZ182" s="45">
        <f t="shared" si="192"/>
        <v>586459.99999999942</v>
      </c>
      <c r="BB182" s="67">
        <f t="shared" ca="1" si="193"/>
        <v>42805</v>
      </c>
      <c r="BC182" s="31">
        <f t="shared" ca="1" si="194"/>
        <v>42760</v>
      </c>
    </row>
    <row r="183" spans="2:58" x14ac:dyDescent="0.35">
      <c r="B183" s="64">
        <v>507</v>
      </c>
      <c r="C183" s="64">
        <v>6</v>
      </c>
      <c r="D183" s="98" t="s">
        <v>16</v>
      </c>
      <c r="E183" s="109"/>
      <c r="F183" s="111">
        <v>42407</v>
      </c>
      <c r="G183" s="66">
        <v>2.86</v>
      </c>
      <c r="H183" s="80">
        <v>27312</v>
      </c>
      <c r="I183" s="80">
        <v>40503</v>
      </c>
      <c r="J183" s="80">
        <v>27887</v>
      </c>
      <c r="K183" s="57"/>
      <c r="L183" s="150">
        <v>42746</v>
      </c>
      <c r="M183" s="151">
        <v>2.36</v>
      </c>
      <c r="N183" s="152">
        <v>31754</v>
      </c>
      <c r="O183" s="152">
        <v>46350</v>
      </c>
      <c r="P183" s="152">
        <v>31980</v>
      </c>
      <c r="Q183" s="57"/>
      <c r="R183" s="27">
        <f t="shared" si="181"/>
        <v>339</v>
      </c>
      <c r="S183" s="26">
        <f t="shared" si="182"/>
        <v>4442</v>
      </c>
      <c r="T183" s="28">
        <f t="shared" si="183"/>
        <v>13.103244837758112</v>
      </c>
      <c r="U183" s="59">
        <f t="shared" ref="U183:U194" si="199">AA183-M183</f>
        <v>0.5</v>
      </c>
      <c r="V183" s="26">
        <f t="shared" si="174"/>
        <v>5847</v>
      </c>
      <c r="W183" s="26">
        <f t="shared" si="175"/>
        <v>4093</v>
      </c>
      <c r="X183" s="29">
        <f t="shared" si="184"/>
        <v>9940</v>
      </c>
      <c r="Y183" s="30">
        <f t="shared" si="185"/>
        <v>2.2377307519135523</v>
      </c>
      <c r="AA183" s="65">
        <v>2.86</v>
      </c>
      <c r="AB183" s="66">
        <v>1.45</v>
      </c>
      <c r="AC183" s="19">
        <f t="shared" ref="AC183:AC191" si="200">AA183-AB183</f>
        <v>1.41</v>
      </c>
      <c r="AD183" s="37"/>
      <c r="AE183" s="65">
        <f t="shared" si="186"/>
        <v>2.86</v>
      </c>
      <c r="AF183" s="65">
        <f t="shared" ref="AF183:AF194" si="201">AA183-AE183</f>
        <v>0</v>
      </c>
      <c r="AG183" s="40">
        <f t="shared" si="176"/>
        <v>0.5</v>
      </c>
      <c r="AH183" s="51"/>
      <c r="AI183" s="42">
        <f t="shared" ref="AI183:AI194" si="202">AF183/AC183</f>
        <v>0</v>
      </c>
      <c r="AJ183" s="42">
        <f t="shared" si="177"/>
        <v>0.3546099290780142</v>
      </c>
      <c r="AK183" s="42">
        <f t="shared" si="178"/>
        <v>0.3546099290780142</v>
      </c>
      <c r="AL183" s="51"/>
      <c r="AM183" s="45">
        <f t="shared" si="187"/>
        <v>12526.439999999999</v>
      </c>
      <c r="AN183" s="45">
        <f t="shared" si="179"/>
        <v>955.9799999999999</v>
      </c>
      <c r="AO183" s="44">
        <f t="shared" si="188"/>
        <v>31.865999999999996</v>
      </c>
      <c r="AP183" s="45">
        <f t="shared" si="195"/>
        <v>28030.799999999999</v>
      </c>
      <c r="AQ183" s="50"/>
      <c r="AR183" s="45">
        <f t="shared" si="196"/>
        <v>12526.439999999999</v>
      </c>
      <c r="AS183" s="22">
        <f t="shared" si="190"/>
        <v>955.9799999999999</v>
      </c>
      <c r="AT183" s="44">
        <f t="shared" si="191"/>
        <v>31.865999999999996</v>
      </c>
      <c r="AU183" s="45">
        <f t="shared" si="197"/>
        <v>28030.799999999999</v>
      </c>
      <c r="AW183" s="22">
        <f t="shared" si="198"/>
        <v>8084.4399999999987</v>
      </c>
      <c r="AX183" s="22">
        <f t="shared" si="189"/>
        <v>616.9799999999999</v>
      </c>
      <c r="AY183" s="21">
        <f t="shared" si="180"/>
        <v>20.565999999999995</v>
      </c>
      <c r="AZ183" s="22">
        <f t="shared" si="192"/>
        <v>18090.8</v>
      </c>
      <c r="BB183" s="67" t="str">
        <f t="shared" ca="1" si="193"/>
        <v>Proy &gt; 1 Año</v>
      </c>
      <c r="BC183" s="31" t="str">
        <f t="shared" ca="1" si="194"/>
        <v>Por Condicion</v>
      </c>
    </row>
    <row r="184" spans="2:58" x14ac:dyDescent="0.35">
      <c r="B184" s="64">
        <v>507</v>
      </c>
      <c r="C184" s="64">
        <v>7</v>
      </c>
      <c r="D184" s="98" t="s">
        <v>17</v>
      </c>
      <c r="E184" s="109"/>
      <c r="F184" s="111">
        <v>42407</v>
      </c>
      <c r="G184" s="66">
        <v>2.86</v>
      </c>
      <c r="H184" s="80">
        <v>27312</v>
      </c>
      <c r="I184" s="80">
        <v>40503</v>
      </c>
      <c r="J184" s="80">
        <v>27887</v>
      </c>
      <c r="K184" s="57"/>
      <c r="L184" s="150">
        <v>42746</v>
      </c>
      <c r="M184" s="151">
        <v>2.46</v>
      </c>
      <c r="N184" s="152">
        <v>31754</v>
      </c>
      <c r="O184" s="152">
        <v>46350</v>
      </c>
      <c r="P184" s="152">
        <v>31980</v>
      </c>
      <c r="Q184" s="57"/>
      <c r="R184" s="27">
        <f t="shared" si="181"/>
        <v>339</v>
      </c>
      <c r="S184" s="26">
        <f t="shared" si="182"/>
        <v>4442</v>
      </c>
      <c r="T184" s="28">
        <f t="shared" si="183"/>
        <v>13.103244837758112</v>
      </c>
      <c r="U184" s="59">
        <f t="shared" si="199"/>
        <v>0.39999999999999991</v>
      </c>
      <c r="V184" s="26">
        <f t="shared" si="174"/>
        <v>5847</v>
      </c>
      <c r="W184" s="26">
        <f t="shared" si="175"/>
        <v>4093</v>
      </c>
      <c r="X184" s="29">
        <f t="shared" si="184"/>
        <v>9940</v>
      </c>
      <c r="Y184" s="30">
        <f t="shared" si="185"/>
        <v>2.2377307519135523</v>
      </c>
      <c r="AA184" s="65">
        <v>2.86</v>
      </c>
      <c r="AB184" s="66">
        <v>1.45</v>
      </c>
      <c r="AC184" s="19">
        <f t="shared" si="200"/>
        <v>1.41</v>
      </c>
      <c r="AD184" s="37"/>
      <c r="AE184" s="65">
        <f t="shared" si="186"/>
        <v>2.86</v>
      </c>
      <c r="AF184" s="65">
        <f t="shared" si="201"/>
        <v>0</v>
      </c>
      <c r="AG184" s="40">
        <f t="shared" si="176"/>
        <v>0.39999999999999991</v>
      </c>
      <c r="AH184" s="51"/>
      <c r="AI184" s="42">
        <f t="shared" si="202"/>
        <v>0</v>
      </c>
      <c r="AJ184" s="42">
        <f t="shared" si="177"/>
        <v>0.28368794326241131</v>
      </c>
      <c r="AK184" s="42">
        <f t="shared" si="178"/>
        <v>0.28368794326241131</v>
      </c>
      <c r="AL184" s="51"/>
      <c r="AM184" s="45">
        <f t="shared" si="187"/>
        <v>15658.050000000001</v>
      </c>
      <c r="AN184" s="45">
        <f t="shared" si="179"/>
        <v>1194.9750000000001</v>
      </c>
      <c r="AO184" s="44">
        <f t="shared" si="188"/>
        <v>39.832500000000003</v>
      </c>
      <c r="AP184" s="45">
        <f t="shared" si="195"/>
        <v>35038.500000000007</v>
      </c>
      <c r="AQ184" s="50"/>
      <c r="AR184" s="45">
        <f t="shared" si="196"/>
        <v>15658.050000000001</v>
      </c>
      <c r="AS184" s="22">
        <f t="shared" si="190"/>
        <v>1194.9750000000001</v>
      </c>
      <c r="AT184" s="44">
        <f t="shared" si="191"/>
        <v>39.832500000000003</v>
      </c>
      <c r="AU184" s="45">
        <f t="shared" si="197"/>
        <v>35038.500000000007</v>
      </c>
      <c r="AW184" s="22">
        <f t="shared" si="198"/>
        <v>11216.050000000001</v>
      </c>
      <c r="AX184" s="22">
        <f t="shared" si="189"/>
        <v>855.97500000000014</v>
      </c>
      <c r="AY184" s="21">
        <f t="shared" si="180"/>
        <v>28.532500000000006</v>
      </c>
      <c r="AZ184" s="22">
        <f t="shared" si="192"/>
        <v>25098.500000000007</v>
      </c>
      <c r="BB184" s="67" t="str">
        <f t="shared" ca="1" si="193"/>
        <v>Proy &gt; 1 Año</v>
      </c>
      <c r="BC184" s="31" t="str">
        <f t="shared" ca="1" si="194"/>
        <v>Por Condicion</v>
      </c>
    </row>
    <row r="185" spans="2:58" x14ac:dyDescent="0.35">
      <c r="B185" s="64">
        <v>507</v>
      </c>
      <c r="C185" s="64">
        <v>8</v>
      </c>
      <c r="D185" s="98" t="s">
        <v>18</v>
      </c>
      <c r="E185" s="109"/>
      <c r="F185" s="111">
        <v>42407</v>
      </c>
      <c r="G185" s="66">
        <v>2.66</v>
      </c>
      <c r="H185" s="80">
        <v>27312</v>
      </c>
      <c r="I185" s="80">
        <v>40503</v>
      </c>
      <c r="J185" s="80">
        <v>27887</v>
      </c>
      <c r="K185" s="57"/>
      <c r="L185" s="150">
        <v>42746</v>
      </c>
      <c r="M185" s="151">
        <v>2.38</v>
      </c>
      <c r="N185" s="152">
        <v>31754</v>
      </c>
      <c r="O185" s="152">
        <v>46350</v>
      </c>
      <c r="P185" s="152">
        <v>31980</v>
      </c>
      <c r="Q185" s="57"/>
      <c r="R185" s="27">
        <f t="shared" si="181"/>
        <v>339</v>
      </c>
      <c r="S185" s="26">
        <f t="shared" si="182"/>
        <v>4442</v>
      </c>
      <c r="T185" s="28">
        <f t="shared" si="183"/>
        <v>13.103244837758112</v>
      </c>
      <c r="U185" s="59">
        <f t="shared" si="199"/>
        <v>0.29000000000000004</v>
      </c>
      <c r="V185" s="26">
        <f t="shared" si="174"/>
        <v>5847</v>
      </c>
      <c r="W185" s="26">
        <f t="shared" si="175"/>
        <v>4093</v>
      </c>
      <c r="X185" s="29">
        <f t="shared" si="184"/>
        <v>9940</v>
      </c>
      <c r="Y185" s="30">
        <f t="shared" si="185"/>
        <v>2.2377307519135523</v>
      </c>
      <c r="AA185" s="65">
        <v>2.67</v>
      </c>
      <c r="AB185" s="66">
        <v>1.45</v>
      </c>
      <c r="AC185" s="19">
        <f t="shared" si="200"/>
        <v>1.22</v>
      </c>
      <c r="AD185" s="37"/>
      <c r="AE185" s="65">
        <f t="shared" si="186"/>
        <v>2.66</v>
      </c>
      <c r="AF185" s="65">
        <f t="shared" si="201"/>
        <v>9.9999999999997868E-3</v>
      </c>
      <c r="AG185" s="40">
        <f t="shared" si="176"/>
        <v>0.28000000000000025</v>
      </c>
      <c r="AH185" s="51"/>
      <c r="AI185" s="42">
        <f t="shared" si="202"/>
        <v>8.1967213114752351E-3</v>
      </c>
      <c r="AJ185" s="42">
        <f t="shared" si="177"/>
        <v>0.23770491803278693</v>
      </c>
      <c r="AK185" s="42">
        <f t="shared" si="178"/>
        <v>0.22950819672131167</v>
      </c>
      <c r="AL185" s="51"/>
      <c r="AM185" s="45">
        <f t="shared" si="187"/>
        <v>19354.428571428554</v>
      </c>
      <c r="AN185" s="45">
        <f t="shared" si="179"/>
        <v>1477.0714285714273</v>
      </c>
      <c r="AO185" s="44">
        <f t="shared" si="188"/>
        <v>49.235714285714245</v>
      </c>
      <c r="AP185" s="45">
        <f t="shared" si="195"/>
        <v>43309.999999999964</v>
      </c>
      <c r="AQ185" s="50"/>
      <c r="AR185" s="45">
        <f t="shared" si="196"/>
        <v>19195.785714285703</v>
      </c>
      <c r="AS185" s="22">
        <f t="shared" si="190"/>
        <v>1464.9642857142849</v>
      </c>
      <c r="AT185" s="44">
        <f t="shared" si="191"/>
        <v>48.832142857142827</v>
      </c>
      <c r="AU185" s="45">
        <f t="shared" si="197"/>
        <v>42954.999999999971</v>
      </c>
      <c r="AW185" s="22">
        <f t="shared" si="198"/>
        <v>14753.785714285703</v>
      </c>
      <c r="AX185" s="22">
        <f t="shared" si="189"/>
        <v>1125.9642857142849</v>
      </c>
      <c r="AY185" s="21">
        <f t="shared" si="180"/>
        <v>37.53214285714283</v>
      </c>
      <c r="AZ185" s="22">
        <f t="shared" si="192"/>
        <v>33014.999999999971</v>
      </c>
      <c r="BB185" s="67" t="str">
        <f t="shared" ca="1" si="193"/>
        <v>Proy &gt; 1 Año</v>
      </c>
      <c r="BC185" s="31" t="str">
        <f t="shared" ca="1" si="194"/>
        <v>Por Condicion</v>
      </c>
    </row>
    <row r="186" spans="2:58" x14ac:dyDescent="0.35">
      <c r="B186" s="64">
        <v>507</v>
      </c>
      <c r="C186" s="64">
        <v>9</v>
      </c>
      <c r="D186" s="98" t="s">
        <v>19</v>
      </c>
      <c r="E186" s="109"/>
      <c r="F186" s="111">
        <v>42407</v>
      </c>
      <c r="G186" s="66">
        <v>2.67</v>
      </c>
      <c r="H186" s="80">
        <v>27312</v>
      </c>
      <c r="I186" s="80">
        <v>40503</v>
      </c>
      <c r="J186" s="80">
        <v>27887</v>
      </c>
      <c r="K186" s="57"/>
      <c r="L186" s="150">
        <v>42746</v>
      </c>
      <c r="M186" s="151">
        <v>2.37</v>
      </c>
      <c r="N186" s="152">
        <v>31754</v>
      </c>
      <c r="O186" s="152">
        <v>46350</v>
      </c>
      <c r="P186" s="152">
        <v>31980</v>
      </c>
      <c r="Q186" s="57"/>
      <c r="R186" s="27">
        <f t="shared" si="181"/>
        <v>339</v>
      </c>
      <c r="S186" s="26">
        <f t="shared" si="182"/>
        <v>4442</v>
      </c>
      <c r="T186" s="28">
        <f t="shared" si="183"/>
        <v>13.103244837758112</v>
      </c>
      <c r="U186" s="59">
        <f t="shared" si="199"/>
        <v>0.29999999999999982</v>
      </c>
      <c r="V186" s="26">
        <f t="shared" si="174"/>
        <v>5847</v>
      </c>
      <c r="W186" s="26">
        <f t="shared" si="175"/>
        <v>4093</v>
      </c>
      <c r="X186" s="29">
        <f t="shared" si="184"/>
        <v>9940</v>
      </c>
      <c r="Y186" s="30">
        <f t="shared" si="185"/>
        <v>2.2377307519135523</v>
      </c>
      <c r="AA186" s="65">
        <v>2.67</v>
      </c>
      <c r="AB186" s="66">
        <v>1.45</v>
      </c>
      <c r="AC186" s="19">
        <f t="shared" si="200"/>
        <v>1.22</v>
      </c>
      <c r="AD186" s="37"/>
      <c r="AE186" s="65">
        <f t="shared" si="186"/>
        <v>2.67</v>
      </c>
      <c r="AF186" s="65">
        <f t="shared" si="201"/>
        <v>0</v>
      </c>
      <c r="AG186" s="40">
        <f t="shared" si="176"/>
        <v>0.29999999999999982</v>
      </c>
      <c r="AH186" s="51"/>
      <c r="AI186" s="42">
        <f t="shared" si="202"/>
        <v>0</v>
      </c>
      <c r="AJ186" s="42">
        <f t="shared" si="177"/>
        <v>0.24590163934426215</v>
      </c>
      <c r="AK186" s="42">
        <f t="shared" si="178"/>
        <v>0.24590163934426215</v>
      </c>
      <c r="AL186" s="51"/>
      <c r="AM186" s="45">
        <f t="shared" si="187"/>
        <v>18064.133333333342</v>
      </c>
      <c r="AN186" s="45">
        <f t="shared" si="179"/>
        <v>1378.6000000000008</v>
      </c>
      <c r="AO186" s="44">
        <f t="shared" si="188"/>
        <v>45.953333333333362</v>
      </c>
      <c r="AP186" s="45">
        <f t="shared" si="195"/>
        <v>40422.666666666693</v>
      </c>
      <c r="AQ186" s="50"/>
      <c r="AR186" s="45">
        <f t="shared" si="196"/>
        <v>18064.133333333342</v>
      </c>
      <c r="AS186" s="22">
        <f t="shared" si="190"/>
        <v>1378.6000000000008</v>
      </c>
      <c r="AT186" s="44">
        <f t="shared" si="191"/>
        <v>45.953333333333362</v>
      </c>
      <c r="AU186" s="45">
        <f t="shared" si="197"/>
        <v>40422.666666666693</v>
      </c>
      <c r="AW186" s="22">
        <f t="shared" si="198"/>
        <v>13622.133333333342</v>
      </c>
      <c r="AX186" s="22">
        <f t="shared" si="189"/>
        <v>1039.6000000000006</v>
      </c>
      <c r="AY186" s="21">
        <f t="shared" si="180"/>
        <v>34.65333333333335</v>
      </c>
      <c r="AZ186" s="22">
        <f t="shared" si="192"/>
        <v>30482.666666666693</v>
      </c>
      <c r="BB186" s="67" t="str">
        <f t="shared" ca="1" si="193"/>
        <v>Proy &gt; 1 Año</v>
      </c>
      <c r="BC186" s="31" t="str">
        <f t="shared" ca="1" si="194"/>
        <v>Por Condicion</v>
      </c>
    </row>
    <row r="187" spans="2:58" x14ac:dyDescent="0.35">
      <c r="B187" s="64">
        <v>507</v>
      </c>
      <c r="C187" s="64">
        <v>10</v>
      </c>
      <c r="D187" s="98" t="s">
        <v>20</v>
      </c>
      <c r="E187" s="109"/>
      <c r="F187" s="111">
        <v>42407</v>
      </c>
      <c r="G187" s="66">
        <v>2.68</v>
      </c>
      <c r="H187" s="80">
        <v>27312</v>
      </c>
      <c r="I187" s="80">
        <v>40503</v>
      </c>
      <c r="J187" s="80">
        <v>27887</v>
      </c>
      <c r="K187" s="57"/>
      <c r="L187" s="150">
        <v>42746</v>
      </c>
      <c r="M187" s="151">
        <v>2.37</v>
      </c>
      <c r="N187" s="152">
        <v>31754</v>
      </c>
      <c r="O187" s="152">
        <v>46350</v>
      </c>
      <c r="P187" s="152">
        <v>31980</v>
      </c>
      <c r="Q187" s="57"/>
      <c r="R187" s="27">
        <f t="shared" si="181"/>
        <v>339</v>
      </c>
      <c r="S187" s="26">
        <f t="shared" si="182"/>
        <v>4442</v>
      </c>
      <c r="T187" s="28">
        <f t="shared" si="183"/>
        <v>13.103244837758112</v>
      </c>
      <c r="U187" s="59">
        <f t="shared" si="199"/>
        <v>0.29999999999999982</v>
      </c>
      <c r="V187" s="26">
        <f t="shared" si="174"/>
        <v>5847</v>
      </c>
      <c r="W187" s="26">
        <f t="shared" si="175"/>
        <v>4093</v>
      </c>
      <c r="X187" s="29">
        <f t="shared" si="184"/>
        <v>9940</v>
      </c>
      <c r="Y187" s="30">
        <f t="shared" si="185"/>
        <v>2.2377307519135523</v>
      </c>
      <c r="AA187" s="65">
        <v>2.67</v>
      </c>
      <c r="AB187" s="66">
        <v>1.45</v>
      </c>
      <c r="AC187" s="19">
        <f t="shared" si="200"/>
        <v>1.22</v>
      </c>
      <c r="AD187" s="37"/>
      <c r="AE187" s="65">
        <f t="shared" si="186"/>
        <v>2.68</v>
      </c>
      <c r="AF187" s="65">
        <f t="shared" si="201"/>
        <v>-1.0000000000000231E-2</v>
      </c>
      <c r="AG187" s="40">
        <f t="shared" si="176"/>
        <v>0.31000000000000005</v>
      </c>
      <c r="AH187" s="51"/>
      <c r="AI187" s="42">
        <f t="shared" si="202"/>
        <v>-8.1967213114755993E-3</v>
      </c>
      <c r="AJ187" s="42">
        <f t="shared" si="177"/>
        <v>0.24590163934426215</v>
      </c>
      <c r="AK187" s="42">
        <f t="shared" si="178"/>
        <v>0.25409836065573776</v>
      </c>
      <c r="AL187" s="51"/>
      <c r="AM187" s="45">
        <f t="shared" si="187"/>
        <v>17481.419354838705</v>
      </c>
      <c r="AN187" s="45">
        <f t="shared" si="179"/>
        <v>1334.1290322580642</v>
      </c>
      <c r="AO187" s="44">
        <f t="shared" si="188"/>
        <v>44.470967741935475</v>
      </c>
      <c r="AP187" s="45">
        <f t="shared" si="195"/>
        <v>39118.709677419349</v>
      </c>
      <c r="AQ187" s="50"/>
      <c r="AR187" s="45">
        <f t="shared" si="196"/>
        <v>17624.709677419352</v>
      </c>
      <c r="AS187" s="22">
        <f t="shared" si="190"/>
        <v>1345.0645161290322</v>
      </c>
      <c r="AT187" s="44">
        <f t="shared" si="191"/>
        <v>44.835483870967742</v>
      </c>
      <c r="AU187" s="45">
        <f t="shared" si="197"/>
        <v>39439.354838709674</v>
      </c>
      <c r="AW187" s="22">
        <f t="shared" si="198"/>
        <v>13182.709677419352</v>
      </c>
      <c r="AX187" s="22">
        <f t="shared" si="189"/>
        <v>1006.0645161290321</v>
      </c>
      <c r="AY187" s="21">
        <f t="shared" si="180"/>
        <v>33.535483870967738</v>
      </c>
      <c r="AZ187" s="22">
        <f t="shared" si="192"/>
        <v>29499.354838709674</v>
      </c>
      <c r="BB187" s="67" t="str">
        <f t="shared" ca="1" si="193"/>
        <v>Proy &gt; 1 Año</v>
      </c>
      <c r="BC187" s="31" t="str">
        <f t="shared" ca="1" si="194"/>
        <v>Por Condicion</v>
      </c>
    </row>
    <row r="188" spans="2:58" x14ac:dyDescent="0.35">
      <c r="B188" s="64">
        <v>507</v>
      </c>
      <c r="C188" s="64">
        <v>11</v>
      </c>
      <c r="D188" s="98" t="s">
        <v>21</v>
      </c>
      <c r="E188" s="109"/>
      <c r="F188" s="111">
        <v>42407</v>
      </c>
      <c r="G188" s="66">
        <v>2.67</v>
      </c>
      <c r="H188" s="80">
        <v>27312</v>
      </c>
      <c r="I188" s="80">
        <v>40503</v>
      </c>
      <c r="J188" s="80">
        <v>27887</v>
      </c>
      <c r="K188" s="57"/>
      <c r="L188" s="150">
        <v>42746</v>
      </c>
      <c r="M188" s="151">
        <v>2.37</v>
      </c>
      <c r="N188" s="152">
        <v>31754</v>
      </c>
      <c r="O188" s="152">
        <v>46350</v>
      </c>
      <c r="P188" s="152">
        <v>31980</v>
      </c>
      <c r="Q188" s="57"/>
      <c r="R188" s="27">
        <f t="shared" si="181"/>
        <v>339</v>
      </c>
      <c r="S188" s="26">
        <f t="shared" si="182"/>
        <v>4442</v>
      </c>
      <c r="T188" s="28">
        <f t="shared" si="183"/>
        <v>13.103244837758112</v>
      </c>
      <c r="U188" s="59">
        <f t="shared" si="199"/>
        <v>0.29999999999999982</v>
      </c>
      <c r="V188" s="26">
        <f t="shared" si="174"/>
        <v>5847</v>
      </c>
      <c r="W188" s="26">
        <f t="shared" si="175"/>
        <v>4093</v>
      </c>
      <c r="X188" s="29">
        <f t="shared" si="184"/>
        <v>9940</v>
      </c>
      <c r="Y188" s="30">
        <f t="shared" si="185"/>
        <v>2.2377307519135523</v>
      </c>
      <c r="AA188" s="65">
        <v>2.67</v>
      </c>
      <c r="AB188" s="66">
        <v>1.45</v>
      </c>
      <c r="AC188" s="19">
        <f t="shared" si="200"/>
        <v>1.22</v>
      </c>
      <c r="AD188" s="37"/>
      <c r="AE188" s="65">
        <f t="shared" si="186"/>
        <v>2.67</v>
      </c>
      <c r="AF188" s="65">
        <f t="shared" si="201"/>
        <v>0</v>
      </c>
      <c r="AG188" s="40">
        <f t="shared" si="176"/>
        <v>0.29999999999999982</v>
      </c>
      <c r="AH188" s="51"/>
      <c r="AI188" s="42">
        <f t="shared" si="202"/>
        <v>0</v>
      </c>
      <c r="AJ188" s="42">
        <f t="shared" si="177"/>
        <v>0.24590163934426215</v>
      </c>
      <c r="AK188" s="42">
        <f t="shared" si="178"/>
        <v>0.24590163934426215</v>
      </c>
      <c r="AL188" s="51"/>
      <c r="AM188" s="45">
        <f t="shared" si="187"/>
        <v>18064.133333333342</v>
      </c>
      <c r="AN188" s="45">
        <f t="shared" si="179"/>
        <v>1378.6000000000008</v>
      </c>
      <c r="AO188" s="44">
        <f t="shared" si="188"/>
        <v>45.953333333333362</v>
      </c>
      <c r="AP188" s="45">
        <f t="shared" si="195"/>
        <v>40422.666666666693</v>
      </c>
      <c r="AQ188" s="50"/>
      <c r="AR188" s="45">
        <f t="shared" si="196"/>
        <v>18064.133333333342</v>
      </c>
      <c r="AS188" s="22">
        <f t="shared" si="190"/>
        <v>1378.6000000000008</v>
      </c>
      <c r="AT188" s="44">
        <f t="shared" si="191"/>
        <v>45.953333333333362</v>
      </c>
      <c r="AU188" s="45">
        <f t="shared" si="197"/>
        <v>40422.666666666693</v>
      </c>
      <c r="AW188" s="22">
        <f t="shared" si="198"/>
        <v>13622.133333333342</v>
      </c>
      <c r="AX188" s="22">
        <f t="shared" si="189"/>
        <v>1039.6000000000006</v>
      </c>
      <c r="AY188" s="21">
        <f t="shared" si="180"/>
        <v>34.65333333333335</v>
      </c>
      <c r="AZ188" s="22">
        <f t="shared" si="192"/>
        <v>30482.666666666693</v>
      </c>
      <c r="BB188" s="67" t="str">
        <f t="shared" ca="1" si="193"/>
        <v>Proy &gt; 1 Año</v>
      </c>
      <c r="BC188" s="31" t="str">
        <f t="shared" ca="1" si="194"/>
        <v>Por Condicion</v>
      </c>
    </row>
    <row r="189" spans="2:58" x14ac:dyDescent="0.35">
      <c r="B189" s="64">
        <v>507</v>
      </c>
      <c r="C189" s="64">
        <v>12</v>
      </c>
      <c r="D189" s="98" t="s">
        <v>22</v>
      </c>
      <c r="E189" s="109"/>
      <c r="F189" s="111">
        <v>42407</v>
      </c>
      <c r="G189" s="66">
        <v>2.87</v>
      </c>
      <c r="H189" s="80">
        <v>27312</v>
      </c>
      <c r="I189" s="80">
        <v>40503</v>
      </c>
      <c r="J189" s="80">
        <v>27887</v>
      </c>
      <c r="K189" s="57"/>
      <c r="L189" s="150">
        <v>42746</v>
      </c>
      <c r="M189" s="151">
        <v>2.5099999999999998</v>
      </c>
      <c r="N189" s="152">
        <v>31754</v>
      </c>
      <c r="O189" s="152">
        <v>46350</v>
      </c>
      <c r="P189" s="152">
        <v>31980</v>
      </c>
      <c r="Q189" s="57"/>
      <c r="R189" s="27">
        <f t="shared" si="181"/>
        <v>339</v>
      </c>
      <c r="S189" s="26">
        <f t="shared" si="182"/>
        <v>4442</v>
      </c>
      <c r="T189" s="28">
        <f t="shared" si="183"/>
        <v>13.103244837758112</v>
      </c>
      <c r="U189" s="59">
        <f t="shared" si="199"/>
        <v>0.35000000000000009</v>
      </c>
      <c r="V189" s="26">
        <f t="shared" si="174"/>
        <v>5847</v>
      </c>
      <c r="W189" s="26">
        <f t="shared" si="175"/>
        <v>4093</v>
      </c>
      <c r="X189" s="29">
        <f t="shared" si="184"/>
        <v>9940</v>
      </c>
      <c r="Y189" s="30">
        <f t="shared" si="185"/>
        <v>2.2377307519135523</v>
      </c>
      <c r="AA189" s="65">
        <v>2.86</v>
      </c>
      <c r="AB189" s="66">
        <v>1.45</v>
      </c>
      <c r="AC189" s="19">
        <f t="shared" si="200"/>
        <v>1.41</v>
      </c>
      <c r="AD189" s="37"/>
      <c r="AE189" s="65">
        <f t="shared" si="186"/>
        <v>2.87</v>
      </c>
      <c r="AF189" s="65">
        <f t="shared" si="201"/>
        <v>-1.0000000000000231E-2</v>
      </c>
      <c r="AG189" s="40">
        <f t="shared" si="176"/>
        <v>0.36000000000000032</v>
      </c>
      <c r="AH189" s="51"/>
      <c r="AI189" s="42">
        <f t="shared" si="202"/>
        <v>-7.0921985815604474E-3</v>
      </c>
      <c r="AJ189" s="42">
        <f t="shared" si="177"/>
        <v>0.24822695035461001</v>
      </c>
      <c r="AK189" s="42">
        <f t="shared" si="178"/>
        <v>0.25531914893617047</v>
      </c>
      <c r="AL189" s="51"/>
      <c r="AM189" s="45">
        <f t="shared" si="187"/>
        <v>17397.833333333318</v>
      </c>
      <c r="AN189" s="45">
        <f t="shared" si="179"/>
        <v>1327.7499999999989</v>
      </c>
      <c r="AO189" s="44">
        <f t="shared" si="188"/>
        <v>44.258333333333297</v>
      </c>
      <c r="AP189" s="45">
        <f t="shared" si="195"/>
        <v>38931.666666666628</v>
      </c>
      <c r="AQ189" s="50"/>
      <c r="AR189" s="45">
        <f t="shared" si="196"/>
        <v>17521.222222222208</v>
      </c>
      <c r="AS189" s="22">
        <f t="shared" si="190"/>
        <v>1337.1666666666656</v>
      </c>
      <c r="AT189" s="44">
        <f t="shared" si="191"/>
        <v>44.572222222222187</v>
      </c>
      <c r="AU189" s="45">
        <f t="shared" si="197"/>
        <v>39207.777777777745</v>
      </c>
      <c r="AW189" s="22">
        <f t="shared" si="198"/>
        <v>13079.222222222208</v>
      </c>
      <c r="AX189" s="22">
        <f t="shared" si="189"/>
        <v>998.16666666666561</v>
      </c>
      <c r="AY189" s="21">
        <f t="shared" si="180"/>
        <v>33.27222222222219</v>
      </c>
      <c r="AZ189" s="22">
        <f t="shared" si="192"/>
        <v>29267.777777777745</v>
      </c>
      <c r="BB189" s="67" t="str">
        <f t="shared" ca="1" si="193"/>
        <v>Proy &gt; 1 Año</v>
      </c>
      <c r="BC189" s="31" t="str">
        <f t="shared" ca="1" si="194"/>
        <v>Por Condicion</v>
      </c>
    </row>
    <row r="190" spans="2:58" x14ac:dyDescent="0.35">
      <c r="B190" s="64">
        <v>507</v>
      </c>
      <c r="C190" s="64">
        <v>13</v>
      </c>
      <c r="D190" s="98" t="s">
        <v>23</v>
      </c>
      <c r="E190" s="109"/>
      <c r="F190" s="111">
        <v>42407</v>
      </c>
      <c r="G190" s="66">
        <v>2.86</v>
      </c>
      <c r="H190" s="80">
        <v>27312</v>
      </c>
      <c r="I190" s="80">
        <v>40503</v>
      </c>
      <c r="J190" s="80">
        <v>27887</v>
      </c>
      <c r="K190" s="57"/>
      <c r="L190" s="150">
        <v>42746</v>
      </c>
      <c r="M190" s="151">
        <v>2.41</v>
      </c>
      <c r="N190" s="152">
        <v>31754</v>
      </c>
      <c r="O190" s="152">
        <v>46350</v>
      </c>
      <c r="P190" s="152">
        <v>31980</v>
      </c>
      <c r="Q190" s="57"/>
      <c r="R190" s="27">
        <f t="shared" si="181"/>
        <v>339</v>
      </c>
      <c r="S190" s="26">
        <f t="shared" si="182"/>
        <v>4442</v>
      </c>
      <c r="T190" s="28">
        <f t="shared" si="183"/>
        <v>13.103244837758112</v>
      </c>
      <c r="U190" s="59">
        <f t="shared" si="199"/>
        <v>0.44999999999999973</v>
      </c>
      <c r="V190" s="26">
        <f t="shared" si="174"/>
        <v>5847</v>
      </c>
      <c r="W190" s="26">
        <f t="shared" si="175"/>
        <v>4093</v>
      </c>
      <c r="X190" s="29">
        <f t="shared" si="184"/>
        <v>9940</v>
      </c>
      <c r="Y190" s="30">
        <f t="shared" si="185"/>
        <v>2.2377307519135523</v>
      </c>
      <c r="AA190" s="65">
        <v>2.86</v>
      </c>
      <c r="AB190" s="66">
        <v>1.45</v>
      </c>
      <c r="AC190" s="19">
        <f t="shared" si="200"/>
        <v>1.41</v>
      </c>
      <c r="AD190" s="37"/>
      <c r="AE190" s="65">
        <f t="shared" si="186"/>
        <v>2.86</v>
      </c>
      <c r="AF190" s="65">
        <f t="shared" si="201"/>
        <v>0</v>
      </c>
      <c r="AG190" s="40">
        <f t="shared" si="176"/>
        <v>0.44999999999999973</v>
      </c>
      <c r="AH190" s="51"/>
      <c r="AI190" s="42">
        <f t="shared" si="202"/>
        <v>0</v>
      </c>
      <c r="AJ190" s="42">
        <f t="shared" si="177"/>
        <v>0.31914893617021262</v>
      </c>
      <c r="AK190" s="42">
        <f t="shared" si="178"/>
        <v>0.31914893617021262</v>
      </c>
      <c r="AL190" s="51"/>
      <c r="AM190" s="45">
        <f t="shared" si="187"/>
        <v>13918.266666666674</v>
      </c>
      <c r="AN190" s="45">
        <f t="shared" si="179"/>
        <v>1062.2000000000005</v>
      </c>
      <c r="AO190" s="44">
        <f t="shared" si="188"/>
        <v>35.40666666666668</v>
      </c>
      <c r="AP190" s="45">
        <f t="shared" si="195"/>
        <v>31145.333333333347</v>
      </c>
      <c r="AQ190" s="50"/>
      <c r="AR190" s="45">
        <f t="shared" si="196"/>
        <v>13918.266666666674</v>
      </c>
      <c r="AS190" s="22">
        <f t="shared" si="190"/>
        <v>1062.2000000000005</v>
      </c>
      <c r="AT190" s="44">
        <f t="shared" si="191"/>
        <v>35.40666666666668</v>
      </c>
      <c r="AU190" s="45">
        <f t="shared" si="197"/>
        <v>31145.333333333347</v>
      </c>
      <c r="AW190" s="22">
        <f t="shared" si="198"/>
        <v>9476.2666666666737</v>
      </c>
      <c r="AX190" s="22">
        <f t="shared" si="189"/>
        <v>723.2000000000005</v>
      </c>
      <c r="AY190" s="21">
        <f t="shared" si="180"/>
        <v>24.106666666666683</v>
      </c>
      <c r="AZ190" s="22">
        <f t="shared" si="192"/>
        <v>21205.333333333347</v>
      </c>
      <c r="BB190" s="67" t="str">
        <f t="shared" ca="1" si="193"/>
        <v>Proy &gt; 1 Año</v>
      </c>
      <c r="BC190" s="31" t="str">
        <f t="shared" ca="1" si="194"/>
        <v>Por Condicion</v>
      </c>
    </row>
    <row r="191" spans="2:58" x14ac:dyDescent="0.35">
      <c r="B191" s="64">
        <v>507</v>
      </c>
      <c r="C191" s="64">
        <v>14</v>
      </c>
      <c r="D191" s="98" t="s">
        <v>24</v>
      </c>
      <c r="E191" s="109"/>
      <c r="F191" s="111">
        <v>42407</v>
      </c>
      <c r="G191" s="66">
        <v>11.2</v>
      </c>
      <c r="H191" s="80">
        <v>27312</v>
      </c>
      <c r="I191" s="80">
        <v>40503</v>
      </c>
      <c r="J191" s="80">
        <v>27887</v>
      </c>
      <c r="K191" s="57"/>
      <c r="L191" s="150">
        <v>42746</v>
      </c>
      <c r="M191" s="151">
        <v>10.7</v>
      </c>
      <c r="N191" s="152">
        <v>31754</v>
      </c>
      <c r="O191" s="152">
        <v>46350</v>
      </c>
      <c r="P191" s="152">
        <v>31980</v>
      </c>
      <c r="Q191" s="57"/>
      <c r="R191" s="27">
        <f t="shared" si="181"/>
        <v>339</v>
      </c>
      <c r="S191" s="26">
        <f t="shared" si="182"/>
        <v>4442</v>
      </c>
      <c r="T191" s="28">
        <f t="shared" si="183"/>
        <v>13.103244837758112</v>
      </c>
      <c r="U191" s="59">
        <f t="shared" si="199"/>
        <v>0.60000000000000142</v>
      </c>
      <c r="V191" s="26">
        <f t="shared" si="174"/>
        <v>5847</v>
      </c>
      <c r="W191" s="26">
        <f t="shared" si="175"/>
        <v>4093</v>
      </c>
      <c r="X191" s="29">
        <f t="shared" si="184"/>
        <v>9940</v>
      </c>
      <c r="Y191" s="30">
        <f t="shared" si="185"/>
        <v>2.2377307519135523</v>
      </c>
      <c r="AA191" s="65">
        <v>11.3</v>
      </c>
      <c r="AB191" s="66">
        <v>10.4</v>
      </c>
      <c r="AC191" s="19">
        <f t="shared" si="200"/>
        <v>0.90000000000000036</v>
      </c>
      <c r="AD191" s="37"/>
      <c r="AE191" s="65">
        <f t="shared" si="186"/>
        <v>11.2</v>
      </c>
      <c r="AF191" s="65">
        <f t="shared" si="201"/>
        <v>0.10000000000000142</v>
      </c>
      <c r="AG191" s="40">
        <f t="shared" si="176"/>
        <v>0.5</v>
      </c>
      <c r="AH191" s="51"/>
      <c r="AI191" s="42">
        <f t="shared" si="202"/>
        <v>0.11111111111111265</v>
      </c>
      <c r="AJ191" s="42">
        <f t="shared" si="177"/>
        <v>0.66666666666666796</v>
      </c>
      <c r="AK191" s="42">
        <f t="shared" si="178"/>
        <v>0.55555555555555536</v>
      </c>
      <c r="AL191" s="51"/>
      <c r="AM191" s="45">
        <f>S191/AK191</f>
        <v>7995.6000000000031</v>
      </c>
      <c r="AN191" s="45">
        <f t="shared" si="179"/>
        <v>610.20000000000027</v>
      </c>
      <c r="AO191" s="44">
        <f t="shared" si="188"/>
        <v>20.340000000000011</v>
      </c>
      <c r="AP191" s="45">
        <f t="shared" si="195"/>
        <v>17892.000000000007</v>
      </c>
      <c r="AQ191" s="50"/>
      <c r="AR191" s="45">
        <f t="shared" si="196"/>
        <v>7107.1999999999907</v>
      </c>
      <c r="AS191" s="22">
        <f t="shared" si="190"/>
        <v>542.3999999999993</v>
      </c>
      <c r="AT191" s="44">
        <f t="shared" si="191"/>
        <v>18.079999999999977</v>
      </c>
      <c r="AU191" s="45">
        <f t="shared" si="197"/>
        <v>15903.99999999998</v>
      </c>
      <c r="AW191" s="22">
        <f t="shared" si="198"/>
        <v>2665.1999999999907</v>
      </c>
      <c r="AX191" s="22">
        <f t="shared" si="189"/>
        <v>203.3999999999993</v>
      </c>
      <c r="AY191" s="21">
        <f t="shared" si="180"/>
        <v>6.7799999999999763</v>
      </c>
      <c r="AZ191" s="22">
        <f t="shared" si="192"/>
        <v>5963.99999999998</v>
      </c>
      <c r="BB191" s="67">
        <f t="shared" ca="1" si="193"/>
        <v>42949.4</v>
      </c>
      <c r="BC191" s="31">
        <f t="shared" ca="1" si="194"/>
        <v>42904.4</v>
      </c>
    </row>
    <row r="192" spans="2:58" x14ac:dyDescent="0.35">
      <c r="B192" s="64">
        <v>507</v>
      </c>
      <c r="C192" s="64">
        <v>1</v>
      </c>
      <c r="D192" s="99" t="s">
        <v>25</v>
      </c>
      <c r="E192" s="110"/>
      <c r="F192" s="111">
        <v>42745</v>
      </c>
      <c r="G192" s="77">
        <v>2.25</v>
      </c>
      <c r="H192" s="80">
        <v>27312</v>
      </c>
      <c r="I192" s="80">
        <v>40503</v>
      </c>
      <c r="J192" s="80">
        <v>27887</v>
      </c>
      <c r="K192" s="57"/>
      <c r="L192" s="150">
        <v>42746</v>
      </c>
      <c r="M192" s="151">
        <v>2.2400000000000002</v>
      </c>
      <c r="N192" s="152">
        <v>31754</v>
      </c>
      <c r="O192" s="152">
        <v>46350</v>
      </c>
      <c r="P192" s="152">
        <v>31980</v>
      </c>
      <c r="Q192" s="57"/>
      <c r="R192" s="27">
        <f>L192-F192</f>
        <v>1</v>
      </c>
      <c r="S192" s="26">
        <f t="shared" si="182"/>
        <v>4442</v>
      </c>
      <c r="T192" s="28">
        <f t="shared" si="183"/>
        <v>4442</v>
      </c>
      <c r="U192" s="59">
        <f>AA192-M192</f>
        <v>0.11999999999999966</v>
      </c>
      <c r="V192" s="26">
        <f t="shared" si="174"/>
        <v>5847</v>
      </c>
      <c r="W192" s="26">
        <f t="shared" si="175"/>
        <v>4093</v>
      </c>
      <c r="X192" s="29">
        <f t="shared" si="184"/>
        <v>9940</v>
      </c>
      <c r="Y192" s="30">
        <f t="shared" si="185"/>
        <v>2.2377307519135523</v>
      </c>
      <c r="AA192" s="65">
        <v>2.36</v>
      </c>
      <c r="AB192" s="66">
        <v>1.72</v>
      </c>
      <c r="AC192" s="19">
        <f>AA192-AB192</f>
        <v>0.6399999999999999</v>
      </c>
      <c r="AD192" s="37"/>
      <c r="AE192" s="65">
        <f t="shared" si="186"/>
        <v>2.25</v>
      </c>
      <c r="AF192" s="65">
        <f>AA192-AE192</f>
        <v>0.10999999999999988</v>
      </c>
      <c r="AG192" s="40">
        <f t="shared" si="176"/>
        <v>9.9999999999997868E-3</v>
      </c>
      <c r="AH192" s="51"/>
      <c r="AI192" s="42">
        <f t="shared" si="202"/>
        <v>0.17187499999999983</v>
      </c>
      <c r="AJ192" s="42">
        <f t="shared" si="177"/>
        <v>0.1874999999999995</v>
      </c>
      <c r="AK192" s="42">
        <f t="shared" si="178"/>
        <v>1.5624999999999669E-2</v>
      </c>
      <c r="AL192" s="51"/>
      <c r="AM192" s="45">
        <f t="shared" si="187"/>
        <v>284288.00000000605</v>
      </c>
      <c r="AN192" s="45">
        <f t="shared" si="179"/>
        <v>64.000000000001364</v>
      </c>
      <c r="AO192" s="44">
        <f t="shared" si="188"/>
        <v>2.1333333333333786</v>
      </c>
      <c r="AP192" s="45">
        <f t="shared" si="195"/>
        <v>636160.0000000135</v>
      </c>
      <c r="AQ192" s="50"/>
      <c r="AR192" s="45">
        <f t="shared" si="196"/>
        <v>235426.00000000506</v>
      </c>
      <c r="AS192" s="22">
        <f t="shared" si="190"/>
        <v>53.000000000001137</v>
      </c>
      <c r="AT192" s="44">
        <f t="shared" si="191"/>
        <v>1.7666666666667046</v>
      </c>
      <c r="AU192" s="45">
        <f t="shared" si="197"/>
        <v>526820.00000001129</v>
      </c>
      <c r="AW192" s="22">
        <f t="shared" si="198"/>
        <v>230984.00000000506</v>
      </c>
      <c r="AX192" s="22">
        <f t="shared" si="189"/>
        <v>52.000000000001137</v>
      </c>
      <c r="AY192" s="21">
        <f t="shared" si="180"/>
        <v>1.7333333333333711</v>
      </c>
      <c r="AZ192" s="22">
        <f t="shared" si="192"/>
        <v>516880.00000001129</v>
      </c>
      <c r="BB192" s="67">
        <f t="shared" ca="1" si="193"/>
        <v>42798</v>
      </c>
      <c r="BC192" s="31">
        <f t="shared" ca="1" si="194"/>
        <v>42753</v>
      </c>
    </row>
    <row r="193" spans="2:55" x14ac:dyDescent="0.35">
      <c r="B193" s="64">
        <v>507</v>
      </c>
      <c r="C193" s="64">
        <v>2</v>
      </c>
      <c r="D193" s="99" t="s">
        <v>26</v>
      </c>
      <c r="E193" s="110"/>
      <c r="F193" s="111">
        <v>42745</v>
      </c>
      <c r="G193" s="77">
        <v>0.72</v>
      </c>
      <c r="H193" s="80">
        <v>27312</v>
      </c>
      <c r="I193" s="80">
        <v>40503</v>
      </c>
      <c r="J193" s="80">
        <v>27887</v>
      </c>
      <c r="K193" s="57"/>
      <c r="L193" s="150">
        <v>42746</v>
      </c>
      <c r="M193" s="151">
        <v>0.71</v>
      </c>
      <c r="N193" s="152">
        <v>31754</v>
      </c>
      <c r="O193" s="152">
        <v>46350</v>
      </c>
      <c r="P193" s="152">
        <v>31980</v>
      </c>
      <c r="Q193" s="57"/>
      <c r="R193" s="27">
        <f t="shared" si="181"/>
        <v>1</v>
      </c>
      <c r="S193" s="26">
        <f t="shared" si="182"/>
        <v>4442</v>
      </c>
      <c r="T193" s="28">
        <f t="shared" si="183"/>
        <v>4442</v>
      </c>
      <c r="U193" s="59">
        <f>AA193-M193</f>
        <v>1.0000000000000009E-2</v>
      </c>
      <c r="V193" s="26">
        <f t="shared" si="174"/>
        <v>5847</v>
      </c>
      <c r="W193" s="26">
        <f t="shared" si="175"/>
        <v>4093</v>
      </c>
      <c r="X193" s="29">
        <f t="shared" si="184"/>
        <v>9940</v>
      </c>
      <c r="Y193" s="30">
        <f t="shared" si="185"/>
        <v>2.2377307519135523</v>
      </c>
      <c r="AA193" s="65">
        <v>0.72</v>
      </c>
      <c r="AB193" s="66">
        <v>0.34</v>
      </c>
      <c r="AC193" s="19">
        <f>AA193-AB193</f>
        <v>0.37999999999999995</v>
      </c>
      <c r="AD193" s="37"/>
      <c r="AE193" s="65">
        <f t="shared" si="186"/>
        <v>0.72</v>
      </c>
      <c r="AF193" s="65">
        <f t="shared" si="201"/>
        <v>0</v>
      </c>
      <c r="AG193" s="40">
        <f t="shared" si="176"/>
        <v>1.0000000000000009E-2</v>
      </c>
      <c r="AH193" s="51"/>
      <c r="AI193" s="42">
        <f t="shared" si="202"/>
        <v>0</v>
      </c>
      <c r="AJ193" s="42">
        <f t="shared" si="177"/>
        <v>2.6315789473684237E-2</v>
      </c>
      <c r="AK193" s="42">
        <f t="shared" si="178"/>
        <v>2.6315789473684237E-2</v>
      </c>
      <c r="AL193" s="51"/>
      <c r="AM193" s="45">
        <f t="shared" si="187"/>
        <v>168795.99999999983</v>
      </c>
      <c r="AN193" s="45">
        <f t="shared" si="179"/>
        <v>37.999999999999957</v>
      </c>
      <c r="AO193" s="44">
        <f t="shared" si="188"/>
        <v>1.2666666666666653</v>
      </c>
      <c r="AP193" s="45">
        <f t="shared" si="195"/>
        <v>377719.99999999965</v>
      </c>
      <c r="AQ193" s="50"/>
      <c r="AR193" s="45">
        <f t="shared" si="196"/>
        <v>168795.99999999983</v>
      </c>
      <c r="AS193" s="22">
        <f t="shared" si="190"/>
        <v>37.999999999999957</v>
      </c>
      <c r="AT193" s="44">
        <f t="shared" si="191"/>
        <v>1.2666666666666653</v>
      </c>
      <c r="AU193" s="45">
        <f t="shared" si="197"/>
        <v>377719.99999999965</v>
      </c>
      <c r="AW193" s="22">
        <f t="shared" si="198"/>
        <v>164353.99999999983</v>
      </c>
      <c r="AX193" s="22">
        <f t="shared" si="189"/>
        <v>36.999999999999957</v>
      </c>
      <c r="AY193" s="21">
        <f t="shared" si="180"/>
        <v>1.2333333333333318</v>
      </c>
      <c r="AZ193" s="22">
        <f t="shared" si="192"/>
        <v>367779.99999999965</v>
      </c>
      <c r="BB193" s="67">
        <f t="shared" ca="1" si="193"/>
        <v>42783</v>
      </c>
      <c r="BC193" s="31">
        <f t="shared" ca="1" si="194"/>
        <v>42738</v>
      </c>
    </row>
    <row r="194" spans="2:55" x14ac:dyDescent="0.35">
      <c r="B194" s="64">
        <v>507</v>
      </c>
      <c r="C194" s="64">
        <v>3</v>
      </c>
      <c r="D194" s="99" t="s">
        <v>27</v>
      </c>
      <c r="E194" s="110"/>
      <c r="F194" s="111">
        <v>42745</v>
      </c>
      <c r="G194" s="77">
        <v>3.7</v>
      </c>
      <c r="H194" s="80">
        <v>27312</v>
      </c>
      <c r="I194" s="80">
        <v>40503</v>
      </c>
      <c r="J194" s="80">
        <v>27887</v>
      </c>
      <c r="K194" s="57"/>
      <c r="L194" s="150">
        <v>42746</v>
      </c>
      <c r="M194" s="151">
        <v>3.68</v>
      </c>
      <c r="N194" s="152">
        <v>31754</v>
      </c>
      <c r="O194" s="152">
        <v>46350</v>
      </c>
      <c r="P194" s="152">
        <v>31980</v>
      </c>
      <c r="Q194" s="57"/>
      <c r="R194" s="27">
        <f>L194-F194</f>
        <v>1</v>
      </c>
      <c r="S194" s="26">
        <f>N194-H194</f>
        <v>4442</v>
      </c>
      <c r="T194" s="28">
        <f t="shared" si="183"/>
        <v>4442</v>
      </c>
      <c r="U194" s="59">
        <f t="shared" si="199"/>
        <v>0.31999999999999984</v>
      </c>
      <c r="V194" s="26">
        <f t="shared" si="174"/>
        <v>5847</v>
      </c>
      <c r="W194" s="26">
        <f t="shared" si="175"/>
        <v>4093</v>
      </c>
      <c r="X194" s="29">
        <f t="shared" si="184"/>
        <v>9940</v>
      </c>
      <c r="Y194" s="30">
        <f t="shared" si="185"/>
        <v>2.2377307519135523</v>
      </c>
      <c r="AA194" s="65">
        <v>4</v>
      </c>
      <c r="AB194" s="66">
        <v>1.5</v>
      </c>
      <c r="AC194" s="19">
        <f>AA194-AB194</f>
        <v>2.5</v>
      </c>
      <c r="AD194" s="37"/>
      <c r="AE194" s="65">
        <f t="shared" si="186"/>
        <v>3.7</v>
      </c>
      <c r="AF194" s="65">
        <f t="shared" si="201"/>
        <v>0.29999999999999982</v>
      </c>
      <c r="AG194" s="40">
        <f t="shared" si="176"/>
        <v>2.0000000000000018E-2</v>
      </c>
      <c r="AH194" s="51"/>
      <c r="AI194" s="42">
        <f t="shared" si="202"/>
        <v>0.11999999999999993</v>
      </c>
      <c r="AJ194" s="42">
        <f t="shared" si="177"/>
        <v>0.12799999999999995</v>
      </c>
      <c r="AK194" s="42">
        <f t="shared" si="178"/>
        <v>8.0000000000000071E-3</v>
      </c>
      <c r="AL194" s="51"/>
      <c r="AM194" s="45">
        <f t="shared" si="187"/>
        <v>555249.99999999953</v>
      </c>
      <c r="AN194" s="45">
        <f t="shared" si="179"/>
        <v>124.9999999999999</v>
      </c>
      <c r="AO194" s="44">
        <f t="shared" si="188"/>
        <v>4.1666666666666634</v>
      </c>
      <c r="AP194" s="45">
        <f t="shared" si="195"/>
        <v>1242499.9999999988</v>
      </c>
      <c r="AQ194" s="50"/>
      <c r="AR194" s="45">
        <f t="shared" si="196"/>
        <v>488619.99999999965</v>
      </c>
      <c r="AS194" s="22">
        <f t="shared" si="190"/>
        <v>109.99999999999991</v>
      </c>
      <c r="AT194" s="44">
        <f t="shared" si="191"/>
        <v>3.6666666666666639</v>
      </c>
      <c r="AU194" s="45">
        <f t="shared" si="197"/>
        <v>1093399.9999999991</v>
      </c>
      <c r="AW194" s="22">
        <f t="shared" si="198"/>
        <v>484177.99999999965</v>
      </c>
      <c r="AX194" s="22">
        <f t="shared" si="189"/>
        <v>108.99999999999991</v>
      </c>
      <c r="AY194" s="21">
        <f t="shared" si="180"/>
        <v>3.6333333333333306</v>
      </c>
      <c r="AZ194" s="22">
        <f t="shared" si="192"/>
        <v>1083459.9999999991</v>
      </c>
      <c r="BB194" s="67">
        <f ca="1">IF((IFERROR(AX194,"No data"))="No Data","No data",(IF((L194+AX194-15)&gt;(TODAY()+365),"Proy &gt; 1 Año",(L194+AX194-15))))</f>
        <v>42840</v>
      </c>
      <c r="BC194" s="31">
        <f ca="1">IF((BB194="No data"), "NoHayMedicion", (IF((BB194="Proy &gt; 1 Año"),"NoNecesaria",(BB194-30))))</f>
        <v>42810</v>
      </c>
    </row>
    <row r="195" spans="2:55" x14ac:dyDescent="0.35">
      <c r="B195" s="64">
        <v>507</v>
      </c>
      <c r="C195" s="64">
        <v>4</v>
      </c>
      <c r="D195" s="99" t="s">
        <v>39</v>
      </c>
      <c r="E195" s="110"/>
      <c r="F195" s="111">
        <v>42745</v>
      </c>
      <c r="G195" s="77">
        <v>0.82</v>
      </c>
      <c r="H195" s="80">
        <v>31392</v>
      </c>
      <c r="I195" s="80">
        <v>46154</v>
      </c>
      <c r="J195" s="80">
        <v>31621</v>
      </c>
      <c r="K195" s="57"/>
      <c r="L195" s="150">
        <v>42746</v>
      </c>
      <c r="M195" s="151">
        <v>0.83</v>
      </c>
      <c r="N195" s="152">
        <v>31754</v>
      </c>
      <c r="O195" s="152">
        <v>46350</v>
      </c>
      <c r="P195" s="152">
        <v>31980</v>
      </c>
      <c r="Q195" s="57"/>
      <c r="R195" s="27">
        <f t="shared" si="181"/>
        <v>1</v>
      </c>
      <c r="S195" s="26">
        <f t="shared" si="182"/>
        <v>362</v>
      </c>
      <c r="T195" s="28">
        <f t="shared" si="183"/>
        <v>362</v>
      </c>
      <c r="U195" s="60">
        <f>M195-AA195</f>
        <v>4.9999999999999933E-2</v>
      </c>
      <c r="V195" s="26">
        <f t="shared" si="174"/>
        <v>196</v>
      </c>
      <c r="W195" s="26">
        <f t="shared" si="175"/>
        <v>359</v>
      </c>
      <c r="X195" s="29">
        <f t="shared" si="184"/>
        <v>555</v>
      </c>
      <c r="Y195" s="30">
        <f t="shared" si="185"/>
        <v>1.5331491712707181</v>
      </c>
      <c r="AA195" s="65">
        <v>0.78</v>
      </c>
      <c r="AB195" s="66">
        <v>1.42</v>
      </c>
      <c r="AC195" s="19">
        <f>AB195-AA195</f>
        <v>0.6399999999999999</v>
      </c>
      <c r="AD195" s="37"/>
      <c r="AE195" s="65">
        <f t="shared" si="186"/>
        <v>0.82</v>
      </c>
      <c r="AF195" s="65">
        <f>AE195-AA195</f>
        <v>3.9999999999999925E-2</v>
      </c>
      <c r="AG195" s="40">
        <f>M195-AE195</f>
        <v>1.0000000000000009E-2</v>
      </c>
      <c r="AH195" s="51"/>
      <c r="AI195" s="42">
        <f>AF195/AC195</f>
        <v>6.2499999999999889E-2</v>
      </c>
      <c r="AJ195" s="42">
        <f t="shared" si="177"/>
        <v>7.8124999999999903E-2</v>
      </c>
      <c r="AK195" s="42">
        <f t="shared" si="178"/>
        <v>1.5625000000000017E-2</v>
      </c>
      <c r="AL195" s="51"/>
      <c r="AM195" s="45">
        <f t="shared" si="187"/>
        <v>23167.999999999975</v>
      </c>
      <c r="AN195" s="45">
        <f t="shared" si="179"/>
        <v>63.999999999999929</v>
      </c>
      <c r="AO195" s="44">
        <f t="shared" si="188"/>
        <v>2.1333333333333311</v>
      </c>
      <c r="AP195" s="45">
        <f t="shared" si="195"/>
        <v>35519.999999999964</v>
      </c>
      <c r="AQ195" s="50"/>
      <c r="AR195" s="45">
        <f t="shared" si="196"/>
        <v>21719.999999999978</v>
      </c>
      <c r="AS195" s="45">
        <f t="shared" si="190"/>
        <v>59.999999999999943</v>
      </c>
      <c r="AT195" s="44">
        <f t="shared" si="191"/>
        <v>1.999999999999998</v>
      </c>
      <c r="AU195" s="45">
        <f t="shared" si="197"/>
        <v>33299.999999999971</v>
      </c>
      <c r="AV195" s="51"/>
      <c r="AW195" s="45">
        <f t="shared" si="198"/>
        <v>21357.999999999978</v>
      </c>
      <c r="AX195" s="22">
        <f t="shared" si="189"/>
        <v>58.999999999999943</v>
      </c>
      <c r="AY195" s="44">
        <f t="shared" si="180"/>
        <v>1.9666666666666648</v>
      </c>
      <c r="AZ195" s="45">
        <f t="shared" si="192"/>
        <v>32744.999999999971</v>
      </c>
      <c r="BB195" s="67">
        <f t="shared" ref="BB195:BB205" ca="1" si="203">IF((IFERROR(AX195,"No data"))="No Data","No data",(IF((L195+AX195)&gt;(TODAY()+365),"Proy &gt; 1 Año",(L195+AX195))))</f>
        <v>42805</v>
      </c>
      <c r="BC195" s="31">
        <f t="shared" ref="BC195:BC205" ca="1" si="204">IF((BB195="No data"), "NoHayMedicion", (IF((BB195="Proy &gt; 1 Año"),"Por Condicion",(BB195-$BC$176))))</f>
        <v>42760</v>
      </c>
    </row>
    <row r="196" spans="2:55" x14ac:dyDescent="0.35">
      <c r="B196" s="64">
        <v>507</v>
      </c>
      <c r="C196" s="64">
        <v>5</v>
      </c>
      <c r="D196" s="99" t="s">
        <v>40</v>
      </c>
      <c r="E196" s="110"/>
      <c r="F196" s="111">
        <v>42745</v>
      </c>
      <c r="G196" s="77">
        <v>0.82</v>
      </c>
      <c r="H196" s="80">
        <v>27312</v>
      </c>
      <c r="I196" s="80">
        <v>40503</v>
      </c>
      <c r="J196" s="80">
        <v>27887</v>
      </c>
      <c r="K196" s="57"/>
      <c r="L196" s="150">
        <v>42746</v>
      </c>
      <c r="M196" s="151">
        <v>0.83</v>
      </c>
      <c r="N196" s="152">
        <v>31754</v>
      </c>
      <c r="O196" s="152">
        <v>46350</v>
      </c>
      <c r="P196" s="152">
        <v>31980</v>
      </c>
      <c r="Q196" s="57"/>
      <c r="R196" s="27">
        <f t="shared" si="181"/>
        <v>1</v>
      </c>
      <c r="S196" s="26">
        <f t="shared" si="182"/>
        <v>4442</v>
      </c>
      <c r="T196" s="28">
        <f t="shared" si="183"/>
        <v>4442</v>
      </c>
      <c r="U196" s="60">
        <f>M196-AA196</f>
        <v>4.9999999999999933E-2</v>
      </c>
      <c r="V196" s="26">
        <f t="shared" si="174"/>
        <v>5847</v>
      </c>
      <c r="W196" s="26">
        <f t="shared" si="175"/>
        <v>4093</v>
      </c>
      <c r="X196" s="29">
        <f t="shared" si="184"/>
        <v>9940</v>
      </c>
      <c r="Y196" s="30">
        <f t="shared" si="185"/>
        <v>2.2377307519135523</v>
      </c>
      <c r="AA196" s="65">
        <v>0.78</v>
      </c>
      <c r="AB196" s="66">
        <v>1.42</v>
      </c>
      <c r="AC196" s="19">
        <f>AB196-AA196</f>
        <v>0.6399999999999999</v>
      </c>
      <c r="AD196" s="37"/>
      <c r="AE196" s="65">
        <f t="shared" si="186"/>
        <v>0.82</v>
      </c>
      <c r="AF196" s="65">
        <f>AE196-AA196</f>
        <v>3.9999999999999925E-2</v>
      </c>
      <c r="AG196" s="40">
        <f>M196-AE196</f>
        <v>1.0000000000000009E-2</v>
      </c>
      <c r="AH196" s="51"/>
      <c r="AI196" s="42">
        <f>AF196/AC196</f>
        <v>6.2499999999999889E-2</v>
      </c>
      <c r="AJ196" s="42">
        <f t="shared" si="177"/>
        <v>7.8124999999999903E-2</v>
      </c>
      <c r="AK196" s="42">
        <f t="shared" si="178"/>
        <v>1.5625000000000017E-2</v>
      </c>
      <c r="AL196" s="51"/>
      <c r="AM196" s="45">
        <f t="shared" si="187"/>
        <v>284287.99999999971</v>
      </c>
      <c r="AN196" s="45">
        <f t="shared" si="179"/>
        <v>63.999999999999936</v>
      </c>
      <c r="AO196" s="44">
        <f t="shared" si="188"/>
        <v>2.1333333333333311</v>
      </c>
      <c r="AP196" s="45">
        <f t="shared" si="195"/>
        <v>636159.9999999993</v>
      </c>
      <c r="AQ196" s="50"/>
      <c r="AR196" s="45">
        <f t="shared" si="196"/>
        <v>266519.99999999977</v>
      </c>
      <c r="AS196" s="45">
        <f t="shared" si="190"/>
        <v>59.99999999999995</v>
      </c>
      <c r="AT196" s="44">
        <f t="shared" si="191"/>
        <v>1.9999999999999984</v>
      </c>
      <c r="AU196" s="45">
        <f t="shared" si="197"/>
        <v>596399.99999999942</v>
      </c>
      <c r="AV196" s="51"/>
      <c r="AW196" s="45">
        <f t="shared" si="198"/>
        <v>262077.99999999977</v>
      </c>
      <c r="AX196" s="22">
        <f t="shared" si="189"/>
        <v>58.99999999999995</v>
      </c>
      <c r="AY196" s="44">
        <f t="shared" si="180"/>
        <v>1.966666666666665</v>
      </c>
      <c r="AZ196" s="45">
        <f t="shared" si="192"/>
        <v>586459.99999999942</v>
      </c>
      <c r="BB196" s="67">
        <f t="shared" ca="1" si="203"/>
        <v>42805</v>
      </c>
      <c r="BC196" s="31">
        <f t="shared" ca="1" si="204"/>
        <v>42760</v>
      </c>
    </row>
    <row r="197" spans="2:55" x14ac:dyDescent="0.35">
      <c r="B197" s="64">
        <v>507</v>
      </c>
      <c r="C197" s="64">
        <v>6</v>
      </c>
      <c r="D197" s="99" t="s">
        <v>28</v>
      </c>
      <c r="E197" s="110"/>
      <c r="F197" s="111">
        <v>42407</v>
      </c>
      <c r="G197" s="77">
        <v>2.88</v>
      </c>
      <c r="H197" s="80">
        <v>27312</v>
      </c>
      <c r="I197" s="80">
        <v>40503</v>
      </c>
      <c r="J197" s="80">
        <v>27887</v>
      </c>
      <c r="K197" s="57"/>
      <c r="L197" s="150">
        <v>42746</v>
      </c>
      <c r="M197" s="151">
        <v>2.4500000000000002</v>
      </c>
      <c r="N197" s="152">
        <v>31754</v>
      </c>
      <c r="O197" s="152">
        <v>46350</v>
      </c>
      <c r="P197" s="152">
        <v>31980</v>
      </c>
      <c r="Q197" s="57"/>
      <c r="R197" s="27">
        <f t="shared" si="181"/>
        <v>339</v>
      </c>
      <c r="S197" s="26">
        <f t="shared" si="182"/>
        <v>4442</v>
      </c>
      <c r="T197" s="28">
        <f t="shared" si="183"/>
        <v>13.103244837758112</v>
      </c>
      <c r="U197" s="59">
        <f t="shared" ref="U197:U205" si="205">AA197-M197</f>
        <v>0.4099999999999997</v>
      </c>
      <c r="V197" s="26">
        <f t="shared" si="174"/>
        <v>5847</v>
      </c>
      <c r="W197" s="26">
        <f t="shared" si="175"/>
        <v>4093</v>
      </c>
      <c r="X197" s="29">
        <f t="shared" si="184"/>
        <v>9940</v>
      </c>
      <c r="Y197" s="30">
        <f t="shared" si="185"/>
        <v>2.2377307519135523</v>
      </c>
      <c r="AA197" s="65">
        <v>2.86</v>
      </c>
      <c r="AB197" s="66">
        <v>1.45</v>
      </c>
      <c r="AC197" s="19">
        <f t="shared" ref="AC197:AC205" si="206">AA197-AB197</f>
        <v>1.41</v>
      </c>
      <c r="AD197" s="37"/>
      <c r="AE197" s="65">
        <f t="shared" si="186"/>
        <v>2.88</v>
      </c>
      <c r="AF197" s="65">
        <f t="shared" ref="AF197:AF205" si="207">AA197-AE197</f>
        <v>-2.0000000000000018E-2</v>
      </c>
      <c r="AG197" s="40">
        <f t="shared" si="176"/>
        <v>0.42999999999999972</v>
      </c>
      <c r="AH197" s="51"/>
      <c r="AI197" s="42">
        <f t="shared" ref="AI197:AI205" si="208">AF197/AC197</f>
        <v>-1.4184397163120581E-2</v>
      </c>
      <c r="AJ197" s="42">
        <f t="shared" si="177"/>
        <v>0.29078014184397144</v>
      </c>
      <c r="AK197" s="42">
        <f t="shared" si="178"/>
        <v>0.30496453900709203</v>
      </c>
      <c r="AL197" s="51"/>
      <c r="AM197" s="45">
        <f t="shared" si="187"/>
        <v>14565.627906976752</v>
      </c>
      <c r="AN197" s="45">
        <f t="shared" si="179"/>
        <v>1111.6046511627912</v>
      </c>
      <c r="AO197" s="44">
        <f t="shared" si="188"/>
        <v>37.053488372093042</v>
      </c>
      <c r="AP197" s="45">
        <f t="shared" si="195"/>
        <v>32593.95348837211</v>
      </c>
      <c r="AQ197" s="50"/>
      <c r="AR197" s="22">
        <f t="shared" si="196"/>
        <v>14772.232558139543</v>
      </c>
      <c r="AS197" s="22">
        <f t="shared" si="190"/>
        <v>1127.3720930232564</v>
      </c>
      <c r="AT197" s="44">
        <f t="shared" si="191"/>
        <v>37.579069767441879</v>
      </c>
      <c r="AU197" s="45">
        <f t="shared" si="197"/>
        <v>33056.279069767457</v>
      </c>
      <c r="AW197" s="22">
        <f t="shared" si="198"/>
        <v>10330.232558139543</v>
      </c>
      <c r="AX197" s="22">
        <f t="shared" si="189"/>
        <v>788.37209302325653</v>
      </c>
      <c r="AY197" s="21">
        <f t="shared" si="180"/>
        <v>26.279069767441886</v>
      </c>
      <c r="AZ197" s="22">
        <f t="shared" si="192"/>
        <v>23116.279069767457</v>
      </c>
      <c r="BB197" s="67" t="str">
        <f t="shared" ca="1" si="203"/>
        <v>Proy &gt; 1 Año</v>
      </c>
      <c r="BC197" s="31" t="str">
        <f t="shared" ca="1" si="204"/>
        <v>Por Condicion</v>
      </c>
    </row>
    <row r="198" spans="2:55" x14ac:dyDescent="0.35">
      <c r="B198" s="64">
        <v>507</v>
      </c>
      <c r="C198" s="64">
        <v>7</v>
      </c>
      <c r="D198" s="99" t="s">
        <v>29</v>
      </c>
      <c r="E198" s="110"/>
      <c r="F198" s="111">
        <v>42407</v>
      </c>
      <c r="G198" s="77">
        <v>2.86</v>
      </c>
      <c r="H198" s="80">
        <v>27312</v>
      </c>
      <c r="I198" s="80">
        <v>40503</v>
      </c>
      <c r="J198" s="80">
        <v>27887</v>
      </c>
      <c r="K198" s="57"/>
      <c r="L198" s="150">
        <v>42746</v>
      </c>
      <c r="M198" s="151">
        <v>2.4900000000000002</v>
      </c>
      <c r="N198" s="152">
        <v>31754</v>
      </c>
      <c r="O198" s="152">
        <v>46350</v>
      </c>
      <c r="P198" s="152">
        <v>31980</v>
      </c>
      <c r="Q198" s="57"/>
      <c r="R198" s="27">
        <f t="shared" si="181"/>
        <v>339</v>
      </c>
      <c r="S198" s="26">
        <f t="shared" si="182"/>
        <v>4442</v>
      </c>
      <c r="T198" s="28">
        <f t="shared" si="183"/>
        <v>13.103244837758112</v>
      </c>
      <c r="U198" s="59">
        <f t="shared" si="205"/>
        <v>0.36999999999999966</v>
      </c>
      <c r="V198" s="26">
        <f t="shared" si="174"/>
        <v>5847</v>
      </c>
      <c r="W198" s="26">
        <f t="shared" si="175"/>
        <v>4093</v>
      </c>
      <c r="X198" s="29">
        <f t="shared" si="184"/>
        <v>9940</v>
      </c>
      <c r="Y198" s="30">
        <f t="shared" si="185"/>
        <v>2.2377307519135523</v>
      </c>
      <c r="AA198" s="65">
        <v>2.86</v>
      </c>
      <c r="AB198" s="66">
        <v>1.45</v>
      </c>
      <c r="AC198" s="19">
        <f t="shared" si="206"/>
        <v>1.41</v>
      </c>
      <c r="AD198" s="37"/>
      <c r="AE198" s="65">
        <f t="shared" si="186"/>
        <v>2.86</v>
      </c>
      <c r="AF198" s="65">
        <f t="shared" si="207"/>
        <v>0</v>
      </c>
      <c r="AG198" s="40">
        <f t="shared" si="176"/>
        <v>0.36999999999999966</v>
      </c>
      <c r="AH198" s="51"/>
      <c r="AI198" s="42">
        <f t="shared" si="208"/>
        <v>0</v>
      </c>
      <c r="AJ198" s="42">
        <f t="shared" si="177"/>
        <v>0.26241134751773026</v>
      </c>
      <c r="AK198" s="42">
        <f t="shared" si="178"/>
        <v>0.26241134751773026</v>
      </c>
      <c r="AL198" s="51"/>
      <c r="AM198" s="45">
        <f t="shared" si="187"/>
        <v>16927.621621621638</v>
      </c>
      <c r="AN198" s="45">
        <f t="shared" si="179"/>
        <v>1291.8648648648661</v>
      </c>
      <c r="AO198" s="44">
        <f t="shared" si="188"/>
        <v>43.062162162162203</v>
      </c>
      <c r="AP198" s="45">
        <f t="shared" si="195"/>
        <v>37879.459459459496</v>
      </c>
      <c r="AQ198" s="50"/>
      <c r="AR198" s="22">
        <f t="shared" si="196"/>
        <v>16927.621621621638</v>
      </c>
      <c r="AS198" s="22">
        <f t="shared" si="190"/>
        <v>1291.8648648648661</v>
      </c>
      <c r="AT198" s="44">
        <f t="shared" si="191"/>
        <v>43.062162162162203</v>
      </c>
      <c r="AU198" s="45">
        <f t="shared" si="197"/>
        <v>37879.459459459496</v>
      </c>
      <c r="AW198" s="22">
        <f t="shared" si="198"/>
        <v>12485.621621621638</v>
      </c>
      <c r="AX198" s="22">
        <f t="shared" si="189"/>
        <v>952.86486486486615</v>
      </c>
      <c r="AY198" s="21">
        <f t="shared" si="180"/>
        <v>31.762162162162205</v>
      </c>
      <c r="AZ198" s="22">
        <f t="shared" si="192"/>
        <v>27939.459459459496</v>
      </c>
      <c r="BB198" s="67" t="str">
        <f t="shared" ca="1" si="203"/>
        <v>Proy &gt; 1 Año</v>
      </c>
      <c r="BC198" s="31" t="str">
        <f t="shared" ca="1" si="204"/>
        <v>Por Condicion</v>
      </c>
    </row>
    <row r="199" spans="2:55" x14ac:dyDescent="0.35">
      <c r="B199" s="64">
        <v>507</v>
      </c>
      <c r="C199" s="64">
        <v>8</v>
      </c>
      <c r="D199" s="99" t="s">
        <v>30</v>
      </c>
      <c r="E199" s="110"/>
      <c r="F199" s="111">
        <v>42407</v>
      </c>
      <c r="G199" s="77">
        <v>2.65</v>
      </c>
      <c r="H199" s="80">
        <v>27312</v>
      </c>
      <c r="I199" s="80">
        <v>40503</v>
      </c>
      <c r="J199" s="80">
        <v>27887</v>
      </c>
      <c r="K199" s="57"/>
      <c r="L199" s="150">
        <v>42746</v>
      </c>
      <c r="M199" s="151">
        <v>2.4300000000000002</v>
      </c>
      <c r="N199" s="152">
        <v>31754</v>
      </c>
      <c r="O199" s="152">
        <v>46350</v>
      </c>
      <c r="P199" s="152">
        <v>31980</v>
      </c>
      <c r="Q199" s="57"/>
      <c r="R199" s="27">
        <f t="shared" si="181"/>
        <v>339</v>
      </c>
      <c r="S199" s="26">
        <f t="shared" si="182"/>
        <v>4442</v>
      </c>
      <c r="T199" s="28">
        <f t="shared" si="183"/>
        <v>13.103244837758112</v>
      </c>
      <c r="U199" s="59">
        <f t="shared" si="205"/>
        <v>0.23999999999999977</v>
      </c>
      <c r="V199" s="26">
        <f t="shared" si="174"/>
        <v>5847</v>
      </c>
      <c r="W199" s="26">
        <f t="shared" si="175"/>
        <v>4093</v>
      </c>
      <c r="X199" s="29">
        <f t="shared" si="184"/>
        <v>9940</v>
      </c>
      <c r="Y199" s="30">
        <f t="shared" si="185"/>
        <v>2.2377307519135523</v>
      </c>
      <c r="AA199" s="65">
        <v>2.67</v>
      </c>
      <c r="AB199" s="66">
        <v>1.45</v>
      </c>
      <c r="AC199" s="19">
        <f t="shared" si="206"/>
        <v>1.22</v>
      </c>
      <c r="AD199" s="37"/>
      <c r="AE199" s="65">
        <f t="shared" si="186"/>
        <v>2.65</v>
      </c>
      <c r="AF199" s="65">
        <f t="shared" si="207"/>
        <v>2.0000000000000018E-2</v>
      </c>
      <c r="AG199" s="40">
        <f t="shared" si="176"/>
        <v>0.21999999999999975</v>
      </c>
      <c r="AI199" s="42">
        <f t="shared" si="208"/>
        <v>1.6393442622950834E-2</v>
      </c>
      <c r="AJ199" s="42">
        <f t="shared" si="177"/>
        <v>0.19672131147540964</v>
      </c>
      <c r="AK199" s="42">
        <f t="shared" si="178"/>
        <v>0.18032786885245883</v>
      </c>
      <c r="AM199" s="22">
        <f t="shared" si="187"/>
        <v>24632.909090909117</v>
      </c>
      <c r="AN199" s="22">
        <f t="shared" si="179"/>
        <v>1879.909090909093</v>
      </c>
      <c r="AO199" s="21">
        <f t="shared" si="188"/>
        <v>62.663636363636435</v>
      </c>
      <c r="AP199" s="22">
        <f t="shared" si="195"/>
        <v>55121.818181818242</v>
      </c>
      <c r="AQ199" s="50"/>
      <c r="AR199" s="22">
        <f t="shared" si="196"/>
        <v>24229.090909090934</v>
      </c>
      <c r="AS199" s="22">
        <f t="shared" si="190"/>
        <v>1849.0909090909111</v>
      </c>
      <c r="AT199" s="44">
        <f t="shared" si="191"/>
        <v>61.636363636363704</v>
      </c>
      <c r="AU199" s="45">
        <f t="shared" si="197"/>
        <v>54218.181818181874</v>
      </c>
      <c r="AW199" s="22">
        <f t="shared" si="198"/>
        <v>19787.090909090934</v>
      </c>
      <c r="AX199" s="22">
        <f t="shared" si="189"/>
        <v>1510.0909090909111</v>
      </c>
      <c r="AY199" s="21">
        <f t="shared" si="180"/>
        <v>50.3363636363637</v>
      </c>
      <c r="AZ199" s="22">
        <f t="shared" si="192"/>
        <v>44278.181818181874</v>
      </c>
      <c r="BB199" s="67" t="str">
        <f t="shared" ca="1" si="203"/>
        <v>Proy &gt; 1 Año</v>
      </c>
      <c r="BC199" s="31" t="str">
        <f t="shared" ca="1" si="204"/>
        <v>Por Condicion</v>
      </c>
    </row>
    <row r="200" spans="2:55" x14ac:dyDescent="0.35">
      <c r="B200" s="64">
        <v>507</v>
      </c>
      <c r="C200" s="64">
        <v>9</v>
      </c>
      <c r="D200" s="99" t="s">
        <v>31</v>
      </c>
      <c r="E200" s="110"/>
      <c r="F200" s="111">
        <v>42407</v>
      </c>
      <c r="G200" s="77">
        <v>2.68</v>
      </c>
      <c r="H200" s="80">
        <v>27312</v>
      </c>
      <c r="I200" s="80">
        <v>40503</v>
      </c>
      <c r="J200" s="80">
        <v>27887</v>
      </c>
      <c r="K200" s="57"/>
      <c r="L200" s="150">
        <v>42746</v>
      </c>
      <c r="M200" s="151">
        <v>2.4</v>
      </c>
      <c r="N200" s="152">
        <v>31754</v>
      </c>
      <c r="O200" s="152">
        <v>46350</v>
      </c>
      <c r="P200" s="152">
        <v>31980</v>
      </c>
      <c r="Q200" s="57"/>
      <c r="R200" s="27">
        <f t="shared" si="181"/>
        <v>339</v>
      </c>
      <c r="S200" s="26">
        <f t="shared" si="182"/>
        <v>4442</v>
      </c>
      <c r="T200" s="28">
        <f t="shared" si="183"/>
        <v>13.103244837758112</v>
      </c>
      <c r="U200" s="59">
        <f t="shared" si="205"/>
        <v>0.27</v>
      </c>
      <c r="V200" s="26">
        <f t="shared" si="174"/>
        <v>5847</v>
      </c>
      <c r="W200" s="26">
        <f t="shared" si="175"/>
        <v>4093</v>
      </c>
      <c r="X200" s="29">
        <f t="shared" si="184"/>
        <v>9940</v>
      </c>
      <c r="Y200" s="30">
        <f t="shared" si="185"/>
        <v>2.2377307519135523</v>
      </c>
      <c r="AA200" s="65">
        <v>2.67</v>
      </c>
      <c r="AB200" s="66">
        <v>1.45</v>
      </c>
      <c r="AC200" s="19">
        <f t="shared" si="206"/>
        <v>1.22</v>
      </c>
      <c r="AD200" s="37"/>
      <c r="AE200" s="65">
        <f t="shared" si="186"/>
        <v>2.68</v>
      </c>
      <c r="AF200" s="65">
        <f t="shared" si="207"/>
        <v>-1.0000000000000231E-2</v>
      </c>
      <c r="AG200" s="40">
        <f t="shared" si="176"/>
        <v>0.28000000000000025</v>
      </c>
      <c r="AI200" s="42">
        <f t="shared" si="208"/>
        <v>-8.1967213114755993E-3</v>
      </c>
      <c r="AJ200" s="42">
        <f t="shared" si="177"/>
        <v>0.22131147540983609</v>
      </c>
      <c r="AK200" s="42">
        <f t="shared" si="178"/>
        <v>0.22950819672131167</v>
      </c>
      <c r="AM200" s="22">
        <f t="shared" si="187"/>
        <v>19354.428571428554</v>
      </c>
      <c r="AN200" s="22">
        <f t="shared" si="179"/>
        <v>1477.0714285714273</v>
      </c>
      <c r="AO200" s="21">
        <f t="shared" si="188"/>
        <v>49.235714285714245</v>
      </c>
      <c r="AP200" s="22">
        <f t="shared" si="195"/>
        <v>43309.999999999964</v>
      </c>
      <c r="AQ200" s="50"/>
      <c r="AR200" s="22">
        <f t="shared" si="196"/>
        <v>19513.071428571413</v>
      </c>
      <c r="AS200" s="22">
        <f t="shared" si="190"/>
        <v>1489.1785714285702</v>
      </c>
      <c r="AT200" s="44">
        <f t="shared" si="191"/>
        <v>49.63928571428567</v>
      </c>
      <c r="AU200" s="45">
        <f t="shared" si="197"/>
        <v>43664.999999999971</v>
      </c>
      <c r="AW200" s="22">
        <f t="shared" si="198"/>
        <v>15071.071428571413</v>
      </c>
      <c r="AX200" s="22">
        <f t="shared" si="189"/>
        <v>1150.1785714285702</v>
      </c>
      <c r="AY200" s="21">
        <f t="shared" si="180"/>
        <v>38.339285714285673</v>
      </c>
      <c r="AZ200" s="22">
        <f t="shared" si="192"/>
        <v>33724.999999999971</v>
      </c>
      <c r="BB200" s="67" t="str">
        <f t="shared" ca="1" si="203"/>
        <v>Proy &gt; 1 Año</v>
      </c>
      <c r="BC200" s="31" t="str">
        <f t="shared" ca="1" si="204"/>
        <v>Por Condicion</v>
      </c>
    </row>
    <row r="201" spans="2:55" x14ac:dyDescent="0.35">
      <c r="B201" s="64">
        <v>507</v>
      </c>
      <c r="C201" s="64">
        <v>10</v>
      </c>
      <c r="D201" s="99" t="s">
        <v>32</v>
      </c>
      <c r="E201" s="110"/>
      <c r="F201" s="111">
        <v>42407</v>
      </c>
      <c r="G201" s="77">
        <v>2.57</v>
      </c>
      <c r="H201" s="80">
        <v>27312</v>
      </c>
      <c r="I201" s="80">
        <v>40503</v>
      </c>
      <c r="J201" s="80">
        <v>27887</v>
      </c>
      <c r="K201" s="57"/>
      <c r="L201" s="150">
        <v>42746</v>
      </c>
      <c r="M201" s="151">
        <v>2.41</v>
      </c>
      <c r="N201" s="152">
        <v>31754</v>
      </c>
      <c r="O201" s="152">
        <v>46350</v>
      </c>
      <c r="P201" s="152">
        <v>31980</v>
      </c>
      <c r="Q201" s="57"/>
      <c r="R201" s="27">
        <f t="shared" si="181"/>
        <v>339</v>
      </c>
      <c r="S201" s="26">
        <f t="shared" si="182"/>
        <v>4442</v>
      </c>
      <c r="T201" s="28">
        <f t="shared" si="183"/>
        <v>13.103244837758112</v>
      </c>
      <c r="U201" s="59">
        <f t="shared" si="205"/>
        <v>0.25999999999999979</v>
      </c>
      <c r="V201" s="26">
        <f t="shared" si="174"/>
        <v>5847</v>
      </c>
      <c r="W201" s="26">
        <f t="shared" si="175"/>
        <v>4093</v>
      </c>
      <c r="X201" s="29">
        <f t="shared" si="184"/>
        <v>9940</v>
      </c>
      <c r="Y201" s="30">
        <f t="shared" si="185"/>
        <v>2.2377307519135523</v>
      </c>
      <c r="AA201" s="65">
        <v>2.67</v>
      </c>
      <c r="AB201" s="66">
        <v>1.45</v>
      </c>
      <c r="AC201" s="19">
        <f t="shared" si="206"/>
        <v>1.22</v>
      </c>
      <c r="AD201" s="37"/>
      <c r="AE201" s="65">
        <f t="shared" si="186"/>
        <v>2.57</v>
      </c>
      <c r="AF201" s="65">
        <f t="shared" si="207"/>
        <v>0.10000000000000009</v>
      </c>
      <c r="AG201" s="40">
        <f t="shared" si="176"/>
        <v>0.1599999999999997</v>
      </c>
      <c r="AI201" s="42">
        <f t="shared" si="208"/>
        <v>8.1967213114754175E-2</v>
      </c>
      <c r="AJ201" s="42">
        <f t="shared" si="177"/>
        <v>0.21311475409836048</v>
      </c>
      <c r="AK201" s="42">
        <f t="shared" si="178"/>
        <v>0.13114754098360631</v>
      </c>
      <c r="AM201" s="22">
        <f t="shared" si="187"/>
        <v>33870.250000000065</v>
      </c>
      <c r="AN201" s="22">
        <f t="shared" si="179"/>
        <v>2584.875000000005</v>
      </c>
      <c r="AO201" s="21">
        <f t="shared" si="188"/>
        <v>86.162500000000165</v>
      </c>
      <c r="AP201" s="22">
        <f t="shared" si="195"/>
        <v>75792.500000000146</v>
      </c>
      <c r="AQ201" s="50"/>
      <c r="AR201" s="22">
        <f t="shared" si="196"/>
        <v>31094.000000000058</v>
      </c>
      <c r="AS201" s="22">
        <f t="shared" si="190"/>
        <v>2373.0000000000045</v>
      </c>
      <c r="AT201" s="44">
        <f t="shared" si="191"/>
        <v>79.100000000000151</v>
      </c>
      <c r="AU201" s="45">
        <f t="shared" si="197"/>
        <v>69580.000000000131</v>
      </c>
      <c r="AW201" s="22">
        <f t="shared" si="198"/>
        <v>26652.000000000058</v>
      </c>
      <c r="AX201" s="22">
        <f t="shared" si="189"/>
        <v>2034.0000000000045</v>
      </c>
      <c r="AY201" s="21">
        <f t="shared" si="180"/>
        <v>67.800000000000153</v>
      </c>
      <c r="AZ201" s="22">
        <f t="shared" si="192"/>
        <v>59640.000000000131</v>
      </c>
      <c r="BB201" s="67" t="str">
        <f t="shared" ca="1" si="203"/>
        <v>Proy &gt; 1 Año</v>
      </c>
      <c r="BC201" s="31" t="str">
        <f t="shared" ca="1" si="204"/>
        <v>Por Condicion</v>
      </c>
    </row>
    <row r="202" spans="2:55" x14ac:dyDescent="0.35">
      <c r="B202" s="64">
        <v>507</v>
      </c>
      <c r="C202" s="64">
        <v>11</v>
      </c>
      <c r="D202" s="99" t="s">
        <v>33</v>
      </c>
      <c r="E202" s="110"/>
      <c r="F202" s="111">
        <v>42407</v>
      </c>
      <c r="G202" s="77">
        <v>2.57</v>
      </c>
      <c r="H202" s="80">
        <v>27312</v>
      </c>
      <c r="I202" s="80">
        <v>40503</v>
      </c>
      <c r="J202" s="80">
        <v>27887</v>
      </c>
      <c r="K202" s="57"/>
      <c r="L202" s="150">
        <v>42746</v>
      </c>
      <c r="M202" s="151">
        <v>2.42</v>
      </c>
      <c r="N202" s="152">
        <v>31754</v>
      </c>
      <c r="O202" s="152">
        <v>46350</v>
      </c>
      <c r="P202" s="152">
        <v>31980</v>
      </c>
      <c r="Q202" s="57"/>
      <c r="R202" s="27">
        <f t="shared" si="181"/>
        <v>339</v>
      </c>
      <c r="S202" s="26">
        <f t="shared" si="182"/>
        <v>4442</v>
      </c>
      <c r="T202" s="28">
        <f t="shared" si="183"/>
        <v>13.103244837758112</v>
      </c>
      <c r="U202" s="59">
        <f t="shared" si="205"/>
        <v>0.25</v>
      </c>
      <c r="V202" s="26">
        <f t="shared" si="174"/>
        <v>5847</v>
      </c>
      <c r="W202" s="26">
        <f t="shared" si="175"/>
        <v>4093</v>
      </c>
      <c r="X202" s="29">
        <f t="shared" si="184"/>
        <v>9940</v>
      </c>
      <c r="Y202" s="30">
        <f t="shared" si="185"/>
        <v>2.2377307519135523</v>
      </c>
      <c r="AA202" s="65">
        <v>2.67</v>
      </c>
      <c r="AB202" s="66">
        <v>1.45</v>
      </c>
      <c r="AC202" s="19">
        <f t="shared" si="206"/>
        <v>1.22</v>
      </c>
      <c r="AD202" s="37"/>
      <c r="AE202" s="65">
        <f t="shared" si="186"/>
        <v>2.57</v>
      </c>
      <c r="AF202" s="65">
        <f t="shared" si="207"/>
        <v>0.10000000000000009</v>
      </c>
      <c r="AG202" s="40">
        <f t="shared" si="176"/>
        <v>0.14999999999999991</v>
      </c>
      <c r="AI202" s="42">
        <f t="shared" si="208"/>
        <v>8.1967213114754175E-2</v>
      </c>
      <c r="AJ202" s="42">
        <f t="shared" si="177"/>
        <v>0.20491803278688525</v>
      </c>
      <c r="AK202" s="42">
        <f t="shared" si="178"/>
        <v>0.12295081967213108</v>
      </c>
      <c r="AM202" s="22">
        <f t="shared" si="187"/>
        <v>36128.266666666685</v>
      </c>
      <c r="AN202" s="22">
        <f t="shared" si="179"/>
        <v>2757.2000000000016</v>
      </c>
      <c r="AO202" s="21">
        <f t="shared" si="188"/>
        <v>91.906666666666723</v>
      </c>
      <c r="AP202" s="22">
        <f t="shared" si="195"/>
        <v>80845.333333333387</v>
      </c>
      <c r="AQ202" s="50"/>
      <c r="AR202" s="22">
        <f t="shared" si="196"/>
        <v>33166.933333333349</v>
      </c>
      <c r="AS202" s="22">
        <f t="shared" si="190"/>
        <v>2531.2000000000012</v>
      </c>
      <c r="AT202" s="44">
        <f>AS202/30</f>
        <v>84.373333333333377</v>
      </c>
      <c r="AU202" s="45">
        <f t="shared" si="197"/>
        <v>74218.666666666715</v>
      </c>
      <c r="AW202" s="22">
        <f t="shared" si="198"/>
        <v>28724.933333333349</v>
      </c>
      <c r="AX202" s="22">
        <f t="shared" si="189"/>
        <v>2192.2000000000012</v>
      </c>
      <c r="AY202" s="21">
        <f t="shared" si="180"/>
        <v>73.073333333333366</v>
      </c>
      <c r="AZ202" s="22">
        <f t="shared" si="192"/>
        <v>64278.666666666715</v>
      </c>
      <c r="BB202" s="67" t="str">
        <f t="shared" ca="1" si="203"/>
        <v>Proy &gt; 1 Año</v>
      </c>
      <c r="BC202" s="31" t="str">
        <f t="shared" ca="1" si="204"/>
        <v>Por Condicion</v>
      </c>
    </row>
    <row r="203" spans="2:55" x14ac:dyDescent="0.35">
      <c r="B203" s="64">
        <v>507</v>
      </c>
      <c r="C203" s="64">
        <v>12</v>
      </c>
      <c r="D203" s="99" t="s">
        <v>34</v>
      </c>
      <c r="E203" s="110"/>
      <c r="F203" s="111">
        <v>42407</v>
      </c>
      <c r="G203" s="77">
        <v>2.75</v>
      </c>
      <c r="H203" s="80">
        <v>27312</v>
      </c>
      <c r="I203" s="80">
        <v>40503</v>
      </c>
      <c r="J203" s="80">
        <v>27887</v>
      </c>
      <c r="K203" s="57"/>
      <c r="L203" s="150">
        <v>42746</v>
      </c>
      <c r="M203" s="151">
        <v>2.5499999999999998</v>
      </c>
      <c r="N203" s="152">
        <v>31754</v>
      </c>
      <c r="O203" s="152">
        <v>46350</v>
      </c>
      <c r="P203" s="152">
        <v>31980</v>
      </c>
      <c r="Q203" s="57"/>
      <c r="R203" s="27">
        <f t="shared" si="181"/>
        <v>339</v>
      </c>
      <c r="S203" s="26">
        <f t="shared" si="182"/>
        <v>4442</v>
      </c>
      <c r="T203" s="28">
        <f t="shared" si="183"/>
        <v>13.103244837758112</v>
      </c>
      <c r="U203" s="59">
        <f t="shared" si="205"/>
        <v>0.31000000000000005</v>
      </c>
      <c r="V203" s="26">
        <f t="shared" si="174"/>
        <v>5847</v>
      </c>
      <c r="W203" s="26">
        <f t="shared" si="175"/>
        <v>4093</v>
      </c>
      <c r="X203" s="29">
        <f t="shared" si="184"/>
        <v>9940</v>
      </c>
      <c r="Y203" s="30">
        <f t="shared" si="185"/>
        <v>2.2377307519135523</v>
      </c>
      <c r="AA203" s="65">
        <v>2.86</v>
      </c>
      <c r="AB203" s="66">
        <v>1.45</v>
      </c>
      <c r="AC203" s="19">
        <f t="shared" si="206"/>
        <v>1.41</v>
      </c>
      <c r="AD203" s="37"/>
      <c r="AE203" s="65">
        <f t="shared" si="186"/>
        <v>2.75</v>
      </c>
      <c r="AF203" s="65">
        <f t="shared" si="207"/>
        <v>0.10999999999999988</v>
      </c>
      <c r="AG203" s="40">
        <f t="shared" si="176"/>
        <v>0.20000000000000018</v>
      </c>
      <c r="AI203" s="42">
        <f t="shared" si="208"/>
        <v>7.8014184397163039E-2</v>
      </c>
      <c r="AJ203" s="42">
        <f t="shared" si="177"/>
        <v>0.21985815602836883</v>
      </c>
      <c r="AK203" s="42">
        <f t="shared" si="178"/>
        <v>0.1418439716312058</v>
      </c>
      <c r="AM203" s="22">
        <f t="shared" si="187"/>
        <v>31316.099999999973</v>
      </c>
      <c r="AN203" s="22">
        <f t="shared" si="179"/>
        <v>2389.949999999998</v>
      </c>
      <c r="AO203" s="21">
        <f t="shared" si="188"/>
        <v>79.664999999999935</v>
      </c>
      <c r="AP203" s="22">
        <f t="shared" si="195"/>
        <v>70076.999999999942</v>
      </c>
      <c r="AQ203" s="50"/>
      <c r="AR203" s="22">
        <f t="shared" si="196"/>
        <v>28872.999999999978</v>
      </c>
      <c r="AS203" s="22">
        <f t="shared" si="190"/>
        <v>2203.4999999999982</v>
      </c>
      <c r="AT203" s="44">
        <f>AS203/30</f>
        <v>73.449999999999946</v>
      </c>
      <c r="AU203" s="45">
        <f t="shared" si="197"/>
        <v>64609.999999999956</v>
      </c>
      <c r="AW203" s="22">
        <f t="shared" si="198"/>
        <v>24430.999999999978</v>
      </c>
      <c r="AX203" s="22">
        <f t="shared" si="189"/>
        <v>1864.4999999999984</v>
      </c>
      <c r="AY203" s="21">
        <f t="shared" si="180"/>
        <v>62.149999999999949</v>
      </c>
      <c r="AZ203" s="22">
        <f t="shared" si="192"/>
        <v>54669.999999999956</v>
      </c>
      <c r="BB203" s="67" t="str">
        <f t="shared" ca="1" si="203"/>
        <v>Proy &gt; 1 Año</v>
      </c>
      <c r="BC203" s="31" t="str">
        <f t="shared" ca="1" si="204"/>
        <v>Por Condicion</v>
      </c>
    </row>
    <row r="204" spans="2:55" x14ac:dyDescent="0.35">
      <c r="B204" s="64">
        <v>507</v>
      </c>
      <c r="C204" s="64">
        <v>13</v>
      </c>
      <c r="D204" s="99" t="s">
        <v>35</v>
      </c>
      <c r="E204" s="110"/>
      <c r="F204" s="111">
        <v>42407</v>
      </c>
      <c r="G204" s="77">
        <v>2.72</v>
      </c>
      <c r="H204" s="80">
        <v>27312</v>
      </c>
      <c r="I204" s="80">
        <v>40503</v>
      </c>
      <c r="J204" s="80">
        <v>27887</v>
      </c>
      <c r="K204" s="57"/>
      <c r="L204" s="150">
        <v>42746</v>
      </c>
      <c r="M204" s="151">
        <v>2.46</v>
      </c>
      <c r="N204" s="152">
        <v>31754</v>
      </c>
      <c r="O204" s="152">
        <v>46350</v>
      </c>
      <c r="P204" s="152">
        <v>31980</v>
      </c>
      <c r="Q204" s="57"/>
      <c r="R204" s="27">
        <f t="shared" si="181"/>
        <v>339</v>
      </c>
      <c r="S204" s="26">
        <f t="shared" si="182"/>
        <v>4442</v>
      </c>
      <c r="T204" s="28">
        <f t="shared" si="183"/>
        <v>13.103244837758112</v>
      </c>
      <c r="U204" s="59">
        <f t="shared" si="205"/>
        <v>0.39999999999999991</v>
      </c>
      <c r="V204" s="26">
        <f t="shared" si="174"/>
        <v>5847</v>
      </c>
      <c r="W204" s="26">
        <f t="shared" si="175"/>
        <v>4093</v>
      </c>
      <c r="X204" s="29">
        <f>W204+V204</f>
        <v>9940</v>
      </c>
      <c r="Y204" s="30">
        <f>X204/S204</f>
        <v>2.2377307519135523</v>
      </c>
      <c r="AA204" s="65">
        <v>2.86</v>
      </c>
      <c r="AB204" s="66">
        <v>1.45</v>
      </c>
      <c r="AC204" s="19">
        <f t="shared" si="206"/>
        <v>1.41</v>
      </c>
      <c r="AD204" s="37"/>
      <c r="AE204" s="65">
        <f t="shared" si="186"/>
        <v>2.72</v>
      </c>
      <c r="AF204" s="65">
        <f t="shared" si="207"/>
        <v>0.13999999999999968</v>
      </c>
      <c r="AG204" s="40">
        <f t="shared" si="176"/>
        <v>0.26000000000000023</v>
      </c>
      <c r="AI204" s="42">
        <f t="shared" si="208"/>
        <v>9.9290780141843754E-2</v>
      </c>
      <c r="AJ204" s="42">
        <f t="shared" si="177"/>
        <v>0.28368794326241131</v>
      </c>
      <c r="AK204" s="42">
        <f t="shared" si="178"/>
        <v>0.18439716312056756</v>
      </c>
      <c r="AM204" s="22">
        <f t="shared" si="187"/>
        <v>24089.30769230767</v>
      </c>
      <c r="AN204" s="22">
        <f t="shared" si="179"/>
        <v>1838.4230769230753</v>
      </c>
      <c r="AO204" s="21">
        <f t="shared" si="188"/>
        <v>61.280769230769174</v>
      </c>
      <c r="AP204" s="22">
        <f t="shared" si="195"/>
        <v>53905.384615384559</v>
      </c>
      <c r="AQ204" s="50"/>
      <c r="AR204" s="22">
        <f t="shared" si="196"/>
        <v>21697.461538461521</v>
      </c>
      <c r="AS204" s="22">
        <f t="shared" si="190"/>
        <v>1655.8846153846141</v>
      </c>
      <c r="AT204" s="44">
        <f>AS204/30</f>
        <v>55.196153846153805</v>
      </c>
      <c r="AU204" s="45">
        <f t="shared" si="197"/>
        <v>48553.076923076886</v>
      </c>
      <c r="AW204" s="22">
        <f t="shared" si="198"/>
        <v>17255.461538461521</v>
      </c>
      <c r="AX204" s="22">
        <f t="shared" si="189"/>
        <v>1316.8846153846141</v>
      </c>
      <c r="AY204" s="21">
        <f t="shared" si="180"/>
        <v>43.896153846153801</v>
      </c>
      <c r="AZ204" s="22">
        <f t="shared" si="192"/>
        <v>38613.076923076886</v>
      </c>
      <c r="BB204" s="67" t="str">
        <f t="shared" ca="1" si="203"/>
        <v>Proy &gt; 1 Año</v>
      </c>
      <c r="BC204" s="31" t="str">
        <f t="shared" ca="1" si="204"/>
        <v>Por Condicion</v>
      </c>
    </row>
    <row r="205" spans="2:55" x14ac:dyDescent="0.35">
      <c r="B205" s="64">
        <v>507</v>
      </c>
      <c r="C205" s="64">
        <v>14</v>
      </c>
      <c r="D205" s="99" t="s">
        <v>36</v>
      </c>
      <c r="E205" s="110"/>
      <c r="F205" s="111">
        <v>42407</v>
      </c>
      <c r="G205" s="77">
        <v>11.2</v>
      </c>
      <c r="H205" s="80">
        <v>27312</v>
      </c>
      <c r="I205" s="80">
        <v>40503</v>
      </c>
      <c r="J205" s="80">
        <v>27887</v>
      </c>
      <c r="K205" s="57"/>
      <c r="L205" s="150">
        <v>42746</v>
      </c>
      <c r="M205" s="151">
        <v>10.7</v>
      </c>
      <c r="N205" s="152">
        <v>31754</v>
      </c>
      <c r="O205" s="152">
        <v>46350</v>
      </c>
      <c r="P205" s="152">
        <v>31980</v>
      </c>
      <c r="Q205" s="57"/>
      <c r="R205" s="27">
        <f t="shared" si="181"/>
        <v>339</v>
      </c>
      <c r="S205" s="26">
        <f t="shared" si="182"/>
        <v>4442</v>
      </c>
      <c r="T205" s="28">
        <f t="shared" si="183"/>
        <v>13.103244837758112</v>
      </c>
      <c r="U205" s="59">
        <f t="shared" si="205"/>
        <v>0.60000000000000142</v>
      </c>
      <c r="V205" s="26">
        <f t="shared" si="174"/>
        <v>5847</v>
      </c>
      <c r="W205" s="26">
        <f t="shared" si="175"/>
        <v>4093</v>
      </c>
      <c r="X205" s="29">
        <f t="shared" si="184"/>
        <v>9940</v>
      </c>
      <c r="Y205" s="30">
        <f t="shared" si="185"/>
        <v>2.2377307519135523</v>
      </c>
      <c r="AA205" s="65">
        <v>11.3</v>
      </c>
      <c r="AB205" s="66">
        <v>10.4</v>
      </c>
      <c r="AC205" s="19">
        <f t="shared" si="206"/>
        <v>0.90000000000000036</v>
      </c>
      <c r="AD205" s="37"/>
      <c r="AE205" s="65">
        <f t="shared" si="186"/>
        <v>11.2</v>
      </c>
      <c r="AF205" s="65">
        <f t="shared" si="207"/>
        <v>0.10000000000000142</v>
      </c>
      <c r="AG205" s="40">
        <f t="shared" si="176"/>
        <v>0.5</v>
      </c>
      <c r="AI205" s="42">
        <f t="shared" si="208"/>
        <v>0.11111111111111265</v>
      </c>
      <c r="AJ205" s="42">
        <f t="shared" si="177"/>
        <v>0.66666666666666796</v>
      </c>
      <c r="AK205" s="42">
        <f t="shared" si="178"/>
        <v>0.55555555555555536</v>
      </c>
      <c r="AM205" s="22">
        <f t="shared" si="187"/>
        <v>7995.6000000000031</v>
      </c>
      <c r="AN205" s="22">
        <f t="shared" si="179"/>
        <v>610.20000000000027</v>
      </c>
      <c r="AO205" s="21">
        <f t="shared" si="188"/>
        <v>20.340000000000011</v>
      </c>
      <c r="AP205" s="22">
        <f t="shared" si="195"/>
        <v>17892.000000000007</v>
      </c>
      <c r="AQ205" s="50"/>
      <c r="AR205" s="22">
        <f t="shared" si="196"/>
        <v>7107.1999999999907</v>
      </c>
      <c r="AS205" s="22">
        <f t="shared" si="190"/>
        <v>542.3999999999993</v>
      </c>
      <c r="AT205" s="44">
        <f>AS205/30</f>
        <v>18.079999999999977</v>
      </c>
      <c r="AU205" s="45">
        <f t="shared" si="197"/>
        <v>15903.99999999998</v>
      </c>
      <c r="AW205" s="22">
        <f t="shared" si="198"/>
        <v>2665.1999999999907</v>
      </c>
      <c r="AX205" s="22">
        <f t="shared" si="189"/>
        <v>203.3999999999993</v>
      </c>
      <c r="AY205" s="21">
        <f t="shared" si="180"/>
        <v>6.7799999999999763</v>
      </c>
      <c r="AZ205" s="22">
        <f t="shared" si="192"/>
        <v>5963.99999999998</v>
      </c>
      <c r="BB205" s="67">
        <f t="shared" ca="1" si="203"/>
        <v>42949.4</v>
      </c>
      <c r="BC205" s="31">
        <f t="shared" ca="1" si="204"/>
        <v>42904.4</v>
      </c>
    </row>
    <row r="209" spans="2:55" ht="54" customHeight="1" x14ac:dyDescent="0.65">
      <c r="B209" s="63" t="s">
        <v>75</v>
      </c>
      <c r="C209" s="5"/>
      <c r="D209" s="5"/>
      <c r="E209" s="185" t="s">
        <v>6</v>
      </c>
      <c r="F209" s="185"/>
      <c r="G209" s="185"/>
      <c r="H209" s="185"/>
      <c r="I209" s="185"/>
      <c r="J209" s="186"/>
      <c r="K209" s="56"/>
      <c r="L209" s="173" t="s">
        <v>10</v>
      </c>
      <c r="M209" s="174"/>
      <c r="N209" s="174"/>
      <c r="O209" s="174"/>
      <c r="P209" s="175"/>
      <c r="Q209" s="56"/>
      <c r="R209" s="176" t="s">
        <v>44</v>
      </c>
      <c r="S209" s="177"/>
      <c r="T209" s="177"/>
      <c r="U209" s="177"/>
      <c r="V209" s="177"/>
      <c r="W209" s="177"/>
      <c r="X209" s="177"/>
      <c r="Y209" s="178"/>
      <c r="Z209" s="3"/>
      <c r="AA209" s="179" t="s">
        <v>48</v>
      </c>
      <c r="AB209" s="180"/>
      <c r="AC209" s="181"/>
      <c r="AD209" s="38"/>
      <c r="AE209" s="38"/>
      <c r="AF209" s="38"/>
      <c r="AG209" s="38"/>
      <c r="AH209" s="3"/>
      <c r="AI209" s="3"/>
      <c r="AJ209" s="16"/>
      <c r="AK209" s="16"/>
      <c r="AL209" s="3"/>
      <c r="AM209" s="182" t="s">
        <v>55</v>
      </c>
      <c r="AN209" s="183"/>
      <c r="AO209" s="183"/>
      <c r="AP209" s="184"/>
      <c r="AQ209" s="49"/>
      <c r="AR209" s="182" t="s">
        <v>64</v>
      </c>
      <c r="AS209" s="183"/>
      <c r="AT209" s="183"/>
      <c r="AU209" s="184"/>
      <c r="AV209" s="3"/>
      <c r="AW209" s="190" t="s">
        <v>65</v>
      </c>
      <c r="AX209" s="191"/>
      <c r="AY209" s="191"/>
      <c r="AZ209" s="192"/>
      <c r="BA209" s="3"/>
      <c r="BB209" s="3"/>
      <c r="BC209" s="73">
        <f>BC2</f>
        <v>45</v>
      </c>
    </row>
    <row r="210" spans="2:55" s="147" customFormat="1" ht="108.5" x14ac:dyDescent="0.35">
      <c r="B210" s="145" t="s">
        <v>3</v>
      </c>
      <c r="C210" s="145" t="s">
        <v>59</v>
      </c>
      <c r="D210" s="137" t="s">
        <v>4</v>
      </c>
      <c r="E210" s="142" t="s">
        <v>105</v>
      </c>
      <c r="F210" s="142" t="s">
        <v>5</v>
      </c>
      <c r="G210" s="58" t="s">
        <v>49</v>
      </c>
      <c r="H210" s="58" t="s">
        <v>0</v>
      </c>
      <c r="I210" s="58" t="s">
        <v>1</v>
      </c>
      <c r="J210" s="58" t="s">
        <v>2</v>
      </c>
      <c r="K210" s="146"/>
      <c r="L210" s="148" t="s">
        <v>11</v>
      </c>
      <c r="M210" s="148" t="s">
        <v>43</v>
      </c>
      <c r="N210" s="149" t="s">
        <v>0</v>
      </c>
      <c r="O210" s="149" t="s">
        <v>1</v>
      </c>
      <c r="P210" s="149" t="s">
        <v>2</v>
      </c>
      <c r="Q210" s="146"/>
      <c r="R210" s="20" t="s">
        <v>9</v>
      </c>
      <c r="S210" s="20" t="s">
        <v>7</v>
      </c>
      <c r="T210" s="20" t="s">
        <v>45</v>
      </c>
      <c r="U210" s="20" t="s">
        <v>60</v>
      </c>
      <c r="V210" s="20" t="s">
        <v>1</v>
      </c>
      <c r="W210" s="20" t="s">
        <v>2</v>
      </c>
      <c r="X210" s="61" t="s">
        <v>8</v>
      </c>
      <c r="Y210" s="61" t="s">
        <v>12</v>
      </c>
      <c r="AA210" s="39" t="s">
        <v>41</v>
      </c>
      <c r="AB210" s="39" t="s">
        <v>61</v>
      </c>
      <c r="AC210" s="39" t="s">
        <v>42</v>
      </c>
      <c r="AD210" s="36"/>
      <c r="AE210" s="39" t="s">
        <v>49</v>
      </c>
      <c r="AF210" s="39" t="s">
        <v>57</v>
      </c>
      <c r="AG210" s="39" t="s">
        <v>54</v>
      </c>
      <c r="AI210" s="41" t="s">
        <v>58</v>
      </c>
      <c r="AJ210" s="41" t="s">
        <v>52</v>
      </c>
      <c r="AK210" s="41" t="s">
        <v>53</v>
      </c>
      <c r="AM210" s="39" t="s">
        <v>7</v>
      </c>
      <c r="AN210" s="39" t="s">
        <v>9</v>
      </c>
      <c r="AO210" s="39" t="s">
        <v>50</v>
      </c>
      <c r="AP210" s="39" t="s">
        <v>51</v>
      </c>
      <c r="AQ210" s="49"/>
      <c r="AR210" s="39" t="s">
        <v>7</v>
      </c>
      <c r="AS210" s="39" t="s">
        <v>9</v>
      </c>
      <c r="AT210" s="39" t="s">
        <v>50</v>
      </c>
      <c r="AU210" s="39" t="s">
        <v>51</v>
      </c>
      <c r="AW210" s="39" t="s">
        <v>7</v>
      </c>
      <c r="AX210" s="39" t="s">
        <v>9</v>
      </c>
      <c r="AY210" s="39" t="s">
        <v>50</v>
      </c>
      <c r="AZ210" s="39" t="s">
        <v>51</v>
      </c>
      <c r="BB210" s="39" t="s">
        <v>97</v>
      </c>
      <c r="BC210" s="61" t="s">
        <v>99</v>
      </c>
    </row>
    <row r="211" spans="2:55" x14ac:dyDescent="0.35">
      <c r="B211" s="64">
        <v>511</v>
      </c>
      <c r="C211" s="64">
        <v>1</v>
      </c>
      <c r="D211" s="98" t="s">
        <v>13</v>
      </c>
      <c r="E211" s="109" t="s">
        <v>106</v>
      </c>
      <c r="F211" s="31">
        <v>42597</v>
      </c>
      <c r="G211" s="66">
        <v>2.36</v>
      </c>
      <c r="H211" s="26">
        <v>17338</v>
      </c>
      <c r="I211" s="26">
        <v>26604</v>
      </c>
      <c r="J211" s="26">
        <v>18696</v>
      </c>
      <c r="K211" s="57"/>
      <c r="L211" s="150">
        <v>42716</v>
      </c>
      <c r="M211" s="151">
        <v>2.12</v>
      </c>
      <c r="N211" s="152">
        <v>30211.4</v>
      </c>
      <c r="O211" s="152">
        <v>31000</v>
      </c>
      <c r="P211" s="152">
        <v>21560</v>
      </c>
      <c r="Q211" s="57"/>
      <c r="R211" s="27">
        <f>L211-F211</f>
        <v>119</v>
      </c>
      <c r="S211" s="26">
        <f>N211-H211</f>
        <v>12873.400000000001</v>
      </c>
      <c r="T211" s="28">
        <f>S211/R211</f>
        <v>108.17983193277313</v>
      </c>
      <c r="U211" s="59">
        <f>AA211-M211</f>
        <v>0.23999999999999977</v>
      </c>
      <c r="V211" s="26">
        <f t="shared" ref="V211:V238" si="209">O211-I211</f>
        <v>4396</v>
      </c>
      <c r="W211" s="26">
        <f t="shared" ref="W211:W238" si="210">P211-J211</f>
        <v>2864</v>
      </c>
      <c r="X211" s="29">
        <f>W211+V211</f>
        <v>7260</v>
      </c>
      <c r="Y211" s="30">
        <f>X211/S211</f>
        <v>0.56395357869715845</v>
      </c>
      <c r="AA211" s="65">
        <v>2.36</v>
      </c>
      <c r="AB211" s="66">
        <v>1.72</v>
      </c>
      <c r="AC211" s="19">
        <f>AA211-AB211</f>
        <v>0.6399999999999999</v>
      </c>
      <c r="AD211" s="37"/>
      <c r="AE211" s="65">
        <f>G211</f>
        <v>2.36</v>
      </c>
      <c r="AF211" s="17">
        <f>AA211-AE211</f>
        <v>0</v>
      </c>
      <c r="AG211" s="40">
        <f t="shared" ref="AG211:AG238" si="211">IF((M211&gt;AE211),"ErrordeMedicion",(AE211-M211))</f>
        <v>0.23999999999999977</v>
      </c>
      <c r="AI211" s="42">
        <f>AF211/AC211</f>
        <v>0</v>
      </c>
      <c r="AJ211" s="42">
        <f t="shared" ref="AJ211:AJ238" si="212">U211/AC211</f>
        <v>0.37499999999999972</v>
      </c>
      <c r="AK211" s="42">
        <f t="shared" ref="AK211:AK238" si="213">IF(AG211=0,AF211,(AG211/AC211))</f>
        <v>0.37499999999999972</v>
      </c>
      <c r="AM211" s="22">
        <f t="shared" ref="AM211:AM238" si="214">S211/AK211</f>
        <v>34329.066666666695</v>
      </c>
      <c r="AN211" s="22">
        <f t="shared" ref="AN211:AN238" si="215">(AM211/T211)</f>
        <v>317.33333333333354</v>
      </c>
      <c r="AO211" s="21">
        <f>AN211/30</f>
        <v>10.577777777777785</v>
      </c>
      <c r="AP211" s="22">
        <f>X211/AK211</f>
        <v>19360.000000000015</v>
      </c>
      <c r="AQ211" s="50"/>
      <c r="AR211" s="22">
        <f>AM211*(1-AI211)</f>
        <v>34329.066666666695</v>
      </c>
      <c r="AS211" s="22">
        <f>(AR211/T211)</f>
        <v>317.33333333333354</v>
      </c>
      <c r="AT211" s="21">
        <f>AS211/30</f>
        <v>10.577777777777785</v>
      </c>
      <c r="AU211" s="45">
        <f>AP211*(1-AI211)</f>
        <v>19360.000000000015</v>
      </c>
      <c r="AW211" s="22">
        <f>AR211-S211</f>
        <v>21455.666666666693</v>
      </c>
      <c r="AX211" s="22">
        <f>AW211/T211</f>
        <v>198.33333333333354</v>
      </c>
      <c r="AY211" s="32">
        <f t="shared" ref="AY211:AY238" si="216">(AW211/T211)/30</f>
        <v>6.6111111111111178</v>
      </c>
      <c r="AZ211" s="22">
        <f>AU211-X211</f>
        <v>12100.000000000015</v>
      </c>
      <c r="BB211" s="136">
        <f ca="1">IF((IFERROR(AX211,"No data"))="No Data","No data",(IF((L211+AX211)&gt;(TODAY()+365),"Proy &gt; 1 Año",(L211+AX211))))</f>
        <v>42914.333333333336</v>
      </c>
      <c r="BC211" s="31">
        <f ca="1">IF((BB211="No data"), "NoHayMedicion", (IF((BB211="Proy &gt; 1 Año"),"Por Condicion",(BB211-$BC$2))))</f>
        <v>42869.333333333336</v>
      </c>
    </row>
    <row r="212" spans="2:55" x14ac:dyDescent="0.35">
      <c r="B212" s="64">
        <v>511</v>
      </c>
      <c r="C212" s="64">
        <v>2</v>
      </c>
      <c r="D212" s="98" t="s">
        <v>14</v>
      </c>
      <c r="E212" s="109"/>
      <c r="F212" s="31">
        <v>42449</v>
      </c>
      <c r="G212" s="66">
        <v>0.72</v>
      </c>
      <c r="H212" s="26">
        <v>17338</v>
      </c>
      <c r="I212" s="26">
        <v>26604</v>
      </c>
      <c r="J212" s="26">
        <v>18696</v>
      </c>
      <c r="K212" s="57"/>
      <c r="L212" s="150">
        <v>42716</v>
      </c>
      <c r="M212" s="151">
        <v>0.43</v>
      </c>
      <c r="N212" s="152">
        <v>30211.4</v>
      </c>
      <c r="O212" s="152">
        <v>31000</v>
      </c>
      <c r="P212" s="152">
        <v>21560</v>
      </c>
      <c r="Q212" s="57"/>
      <c r="R212" s="27">
        <f t="shared" ref="R212:R238" si="217">L212-F212</f>
        <v>267</v>
      </c>
      <c r="S212" s="26">
        <f t="shared" ref="S212:S238" si="218">N212-H212</f>
        <v>12873.400000000001</v>
      </c>
      <c r="T212" s="28">
        <f t="shared" ref="T212:T238" si="219">S212/R212</f>
        <v>48.214981273408242</v>
      </c>
      <c r="U212" s="59">
        <f>AA212-M212</f>
        <v>0.28999999999999998</v>
      </c>
      <c r="V212" s="26">
        <f t="shared" si="209"/>
        <v>4396</v>
      </c>
      <c r="W212" s="26">
        <f t="shared" si="210"/>
        <v>2864</v>
      </c>
      <c r="X212" s="29">
        <f t="shared" ref="X212:X238" si="220">W212+V212</f>
        <v>7260</v>
      </c>
      <c r="Y212" s="30">
        <f t="shared" ref="Y212:Y238" si="221">X212/S212</f>
        <v>0.56395357869715845</v>
      </c>
      <c r="AA212" s="65">
        <v>0.72</v>
      </c>
      <c r="AB212" s="66">
        <v>0.34</v>
      </c>
      <c r="AC212" s="19">
        <f>AA212-AB212</f>
        <v>0.37999999999999995</v>
      </c>
      <c r="AD212" s="37"/>
      <c r="AE212" s="65">
        <f t="shared" ref="AE212:AE238" si="222">G212</f>
        <v>0.72</v>
      </c>
      <c r="AF212" s="17">
        <f>AA212-AE212</f>
        <v>0</v>
      </c>
      <c r="AG212" s="40">
        <f t="shared" si="211"/>
        <v>0.28999999999999998</v>
      </c>
      <c r="AI212" s="42">
        <f>AF212/AC212</f>
        <v>0</v>
      </c>
      <c r="AJ212" s="42">
        <f t="shared" si="212"/>
        <v>0.76315789473684215</v>
      </c>
      <c r="AK212" s="42">
        <f t="shared" si="213"/>
        <v>0.76315789473684215</v>
      </c>
      <c r="AM212" s="22">
        <f t="shared" si="214"/>
        <v>16868.593103448278</v>
      </c>
      <c r="AN212" s="22">
        <f t="shared" si="215"/>
        <v>349.86206896551727</v>
      </c>
      <c r="AO212" s="21">
        <f t="shared" ref="AO212:AO238" si="223">AN212/30</f>
        <v>11.662068965517243</v>
      </c>
      <c r="AP212" s="22">
        <f>X212/AK212</f>
        <v>9513.1034482758623</v>
      </c>
      <c r="AQ212" s="50"/>
      <c r="AR212" s="22">
        <f>AM212*(1-AI212)</f>
        <v>16868.593103448278</v>
      </c>
      <c r="AS212" s="22">
        <f>(AR212/T212)</f>
        <v>349.86206896551727</v>
      </c>
      <c r="AT212" s="21">
        <f t="shared" ref="AT212:AT234" si="224">AS212/30</f>
        <v>11.662068965517243</v>
      </c>
      <c r="AU212" s="45">
        <f>AP212*(1-AI212)</f>
        <v>9513.1034482758623</v>
      </c>
      <c r="AW212" s="22">
        <f>AR212-S212</f>
        <v>3995.1931034482768</v>
      </c>
      <c r="AX212" s="22">
        <f t="shared" ref="AX212:AX238" si="225">AW212/T212</f>
        <v>82.862068965517253</v>
      </c>
      <c r="AY212" s="21">
        <f t="shared" si="216"/>
        <v>2.7620689655172419</v>
      </c>
      <c r="AZ212" s="22">
        <f t="shared" ref="AZ212:AZ238" si="226">AU212-X212</f>
        <v>2253.1034482758623</v>
      </c>
      <c r="BB212" s="136">
        <f ca="1">IF((IFERROR(AX212,"No data"))="No Data","No data",(IF((L212+AX212)&gt;(TODAY()+365),"Proy &gt; 1 Año",(L212+AX212))))</f>
        <v>42798.862068965514</v>
      </c>
      <c r="BC212" s="31">
        <f ca="1">IF((BB212="No data"), "NoHayMedicion", (IF((BB212="Proy &gt; 1 Año"),"Por Condicion",(BB212-$BC$2))))</f>
        <v>42753.862068965514</v>
      </c>
    </row>
    <row r="213" spans="2:55" x14ac:dyDescent="0.35">
      <c r="B213" s="64">
        <v>511</v>
      </c>
      <c r="C213" s="64">
        <v>3</v>
      </c>
      <c r="D213" s="98" t="s">
        <v>15</v>
      </c>
      <c r="E213" s="109"/>
      <c r="F213" s="31">
        <v>42475</v>
      </c>
      <c r="G213" s="66">
        <v>4.4000000000000004</v>
      </c>
      <c r="H213" s="26">
        <v>17338</v>
      </c>
      <c r="I213" s="26">
        <v>26604</v>
      </c>
      <c r="J213" s="26">
        <v>18696</v>
      </c>
      <c r="K213" s="57"/>
      <c r="L213" s="150">
        <v>42716</v>
      </c>
      <c r="M213" s="151">
        <v>1.8</v>
      </c>
      <c r="N213" s="152">
        <v>30211.4</v>
      </c>
      <c r="O213" s="152">
        <v>31000</v>
      </c>
      <c r="P213" s="152">
        <v>21560</v>
      </c>
      <c r="Q213" s="57"/>
      <c r="R213" s="27">
        <f t="shared" si="217"/>
        <v>241</v>
      </c>
      <c r="S213" s="26">
        <f t="shared" si="218"/>
        <v>12873.400000000001</v>
      </c>
      <c r="T213" s="28">
        <f t="shared" si="219"/>
        <v>53.41659751037345</v>
      </c>
      <c r="U213" s="59">
        <f>AA213-M213</f>
        <v>2.2000000000000002</v>
      </c>
      <c r="V213" s="26">
        <f t="shared" si="209"/>
        <v>4396</v>
      </c>
      <c r="W213" s="26">
        <f t="shared" si="210"/>
        <v>2864</v>
      </c>
      <c r="X213" s="29">
        <f t="shared" si="220"/>
        <v>7260</v>
      </c>
      <c r="Y213" s="30">
        <f t="shared" si="221"/>
        <v>0.56395357869715845</v>
      </c>
      <c r="AA213" s="65">
        <v>4</v>
      </c>
      <c r="AB213" s="66">
        <v>1.5</v>
      </c>
      <c r="AC213" s="19">
        <f>AA213-AB213</f>
        <v>2.5</v>
      </c>
      <c r="AD213" s="37"/>
      <c r="AE213" s="65">
        <f t="shared" si="222"/>
        <v>4.4000000000000004</v>
      </c>
      <c r="AF213" s="17">
        <f>AA213-AE213</f>
        <v>-0.40000000000000036</v>
      </c>
      <c r="AG213" s="40">
        <f t="shared" si="211"/>
        <v>2.6000000000000005</v>
      </c>
      <c r="AI213" s="42">
        <f>AF213/AC213</f>
        <v>-0.16000000000000014</v>
      </c>
      <c r="AJ213" s="33">
        <f>U213/AC213</f>
        <v>0.88000000000000012</v>
      </c>
      <c r="AK213" s="42">
        <f t="shared" si="213"/>
        <v>1.0400000000000003</v>
      </c>
      <c r="AM213" s="45">
        <f t="shared" si="214"/>
        <v>12378.269230769229</v>
      </c>
      <c r="AN213" s="22">
        <f t="shared" si="215"/>
        <v>231.73076923076917</v>
      </c>
      <c r="AO213" s="21">
        <f t="shared" si="223"/>
        <v>7.7243589743589727</v>
      </c>
      <c r="AP213" s="22">
        <f>X213/AK213</f>
        <v>6980.7692307692287</v>
      </c>
      <c r="AQ213" s="50"/>
      <c r="AR213" s="45">
        <f>AM213*(1-AI213)</f>
        <v>14358.792307692307</v>
      </c>
      <c r="AS213" s="22">
        <f>(AR213/T213)</f>
        <v>268.80769230769226</v>
      </c>
      <c r="AT213" s="21">
        <f>AS213/30</f>
        <v>8.9602564102564095</v>
      </c>
      <c r="AU213" s="45">
        <f>AP213*(1-AI213)</f>
        <v>8097.6923076923058</v>
      </c>
      <c r="AW213" s="22">
        <f>AR213-S213</f>
        <v>1485.3923076923056</v>
      </c>
      <c r="AX213" s="22">
        <f>AW213/T213</f>
        <v>27.807692307692268</v>
      </c>
      <c r="AY213" s="21">
        <f t="shared" si="216"/>
        <v>0.92692307692307563</v>
      </c>
      <c r="AZ213" s="22">
        <f>AU213-X213</f>
        <v>837.6923076923058</v>
      </c>
      <c r="BB213" s="136">
        <f ca="1">IF((IFERROR(AX213,"No data"))="No Data","No data",(IF((L213+AX213-15)&gt;(TODAY()+365),"Proy &gt; 1 Año",(L213+AX213-15))))</f>
        <v>42728.807692307695</v>
      </c>
      <c r="BC213" s="31">
        <f ca="1">IF((BB213="No data"), "NoHayMedicion", (IF((BB213="Proy &gt; 1 Año"),"NoNecesaria",(BB213-30))))</f>
        <v>42698.807692307695</v>
      </c>
    </row>
    <row r="214" spans="2:55" x14ac:dyDescent="0.35">
      <c r="B214" s="64">
        <v>511</v>
      </c>
      <c r="C214" s="64">
        <v>4</v>
      </c>
      <c r="D214" s="98" t="s">
        <v>37</v>
      </c>
      <c r="E214" s="109"/>
      <c r="F214" s="31">
        <v>42154</v>
      </c>
      <c r="G214" s="66">
        <v>0.82</v>
      </c>
      <c r="H214" s="24">
        <v>12806</v>
      </c>
      <c r="I214" s="24">
        <v>20353</v>
      </c>
      <c r="J214" s="24">
        <v>14440</v>
      </c>
      <c r="K214" s="57"/>
      <c r="L214" s="150">
        <v>42716</v>
      </c>
      <c r="M214" s="151">
        <v>1.1499999999999999</v>
      </c>
      <c r="N214" s="152">
        <v>30211.4</v>
      </c>
      <c r="O214" s="152">
        <v>31000</v>
      </c>
      <c r="P214" s="152">
        <v>21560</v>
      </c>
      <c r="Q214" s="57"/>
      <c r="R214" s="27">
        <f t="shared" si="217"/>
        <v>562</v>
      </c>
      <c r="S214" s="26">
        <f>N214-H214</f>
        <v>17405.400000000001</v>
      </c>
      <c r="T214" s="28">
        <f t="shared" si="219"/>
        <v>30.970462633451959</v>
      </c>
      <c r="U214" s="60">
        <f>M214-AA214</f>
        <v>0.36999999999999988</v>
      </c>
      <c r="V214" s="26">
        <f t="shared" si="209"/>
        <v>10647</v>
      </c>
      <c r="W214" s="26">
        <f t="shared" si="210"/>
        <v>7120</v>
      </c>
      <c r="X214" s="29">
        <f t="shared" si="220"/>
        <v>17767</v>
      </c>
      <c r="Y214" s="30">
        <f t="shared" si="221"/>
        <v>1.0207751617314167</v>
      </c>
      <c r="AA214" s="65">
        <v>0.78</v>
      </c>
      <c r="AB214" s="66">
        <v>1.42</v>
      </c>
      <c r="AC214" s="19">
        <f>AB214-AA214</f>
        <v>0.6399999999999999</v>
      </c>
      <c r="AD214" s="37"/>
      <c r="AE214" s="65">
        <f t="shared" si="222"/>
        <v>0.82</v>
      </c>
      <c r="AF214" s="17">
        <f>AE214-AA214</f>
        <v>3.9999999999999925E-2</v>
      </c>
      <c r="AG214" s="40">
        <f>M214-AE214</f>
        <v>0.32999999999999996</v>
      </c>
      <c r="AH214" s="51"/>
      <c r="AI214" s="42">
        <f>AF214/AC214</f>
        <v>6.2499999999999889E-2</v>
      </c>
      <c r="AJ214" s="42">
        <f t="shared" si="212"/>
        <v>0.57812499999999989</v>
      </c>
      <c r="AK214" s="42">
        <f t="shared" si="213"/>
        <v>0.515625</v>
      </c>
      <c r="AL214" s="51"/>
      <c r="AM214" s="45">
        <f>S214/AK214</f>
        <v>33755.927272727276</v>
      </c>
      <c r="AN214" s="45">
        <f t="shared" si="215"/>
        <v>1089.939393939394</v>
      </c>
      <c r="AO214" s="44">
        <f t="shared" si="223"/>
        <v>36.331313131313131</v>
      </c>
      <c r="AP214" s="45">
        <f>X214/AK214</f>
        <v>34457.21212121212</v>
      </c>
      <c r="AQ214" s="50"/>
      <c r="AR214" s="45">
        <f>AM214*(1-AI214)</f>
        <v>31646.181818181827</v>
      </c>
      <c r="AS214" s="45">
        <f t="shared" ref="AS214:AS238" si="227">(AR214/T214)</f>
        <v>1021.8181818181821</v>
      </c>
      <c r="AT214" s="44">
        <f t="shared" si="224"/>
        <v>34.060606060606069</v>
      </c>
      <c r="AU214" s="45">
        <f>AP214*(1-AI214)</f>
        <v>32303.636363636368</v>
      </c>
      <c r="AV214" s="51"/>
      <c r="AW214" s="45">
        <f>AR214-S214</f>
        <v>14240.781818181826</v>
      </c>
      <c r="AX214" s="22">
        <f t="shared" si="225"/>
        <v>459.81818181818204</v>
      </c>
      <c r="AY214" s="44">
        <f t="shared" si="216"/>
        <v>15.327272727272735</v>
      </c>
      <c r="AZ214" s="45">
        <f t="shared" si="226"/>
        <v>14536.636363636368</v>
      </c>
      <c r="BB214" s="136" t="str">
        <f t="shared" ref="BB214:BB225" ca="1" si="228">IF((IFERROR(AX214,"No data"))="No Data","No data",(IF((L214+AX214)&gt;(TODAY()+365),"Proy &gt; 1 Año",(L214+AX214))))</f>
        <v>Proy &gt; 1 Año</v>
      </c>
      <c r="BC214" s="31" t="str">
        <f t="shared" ref="BC214:BC226" ca="1" si="229">IF((BB214="No data"), "NoHayMedicion", (IF((BB214="Proy &gt; 1 Año"),"Por Condicion",(BB214-$BC$2))))</f>
        <v>Por Condicion</v>
      </c>
    </row>
    <row r="215" spans="2:55" x14ac:dyDescent="0.35">
      <c r="B215" s="64">
        <v>511</v>
      </c>
      <c r="C215" s="64">
        <v>5</v>
      </c>
      <c r="D215" s="98" t="s">
        <v>38</v>
      </c>
      <c r="E215" s="109"/>
      <c r="F215" s="31">
        <v>42323</v>
      </c>
      <c r="G215" s="66">
        <v>0.82</v>
      </c>
      <c r="H215" s="24">
        <v>15415</v>
      </c>
      <c r="I215" s="24">
        <v>23996</v>
      </c>
      <c r="J215" s="24">
        <v>16891</v>
      </c>
      <c r="K215" s="57"/>
      <c r="L215" s="150">
        <v>42716</v>
      </c>
      <c r="M215" s="151">
        <v>1.1000000000000001</v>
      </c>
      <c r="N215" s="152">
        <v>30211.4</v>
      </c>
      <c r="O215" s="152">
        <v>31000</v>
      </c>
      <c r="P215" s="152">
        <v>21560</v>
      </c>
      <c r="Q215" s="57"/>
      <c r="R215" s="27">
        <f t="shared" si="217"/>
        <v>393</v>
      </c>
      <c r="S215" s="26">
        <f>N215-H215</f>
        <v>14796.400000000001</v>
      </c>
      <c r="T215" s="28">
        <f t="shared" si="219"/>
        <v>37.649872773536899</v>
      </c>
      <c r="U215" s="60">
        <f>M215-AA215</f>
        <v>0.32000000000000006</v>
      </c>
      <c r="V215" s="26">
        <f t="shared" si="209"/>
        <v>7004</v>
      </c>
      <c r="W215" s="26">
        <f t="shared" si="210"/>
        <v>4669</v>
      </c>
      <c r="X215" s="29">
        <f t="shared" si="220"/>
        <v>11673</v>
      </c>
      <c r="Y215" s="30">
        <f t="shared" si="221"/>
        <v>0.78890811278419071</v>
      </c>
      <c r="AA215" s="65">
        <v>0.78</v>
      </c>
      <c r="AB215" s="66">
        <v>1.42</v>
      </c>
      <c r="AC215" s="19">
        <f>AB215-AA215</f>
        <v>0.6399999999999999</v>
      </c>
      <c r="AD215" s="37"/>
      <c r="AE215" s="65">
        <f t="shared" si="222"/>
        <v>0.82</v>
      </c>
      <c r="AF215" s="17">
        <f>AE215-AA215</f>
        <v>3.9999999999999925E-2</v>
      </c>
      <c r="AG215" s="40">
        <f>M215-AE215</f>
        <v>0.28000000000000014</v>
      </c>
      <c r="AH215" s="51"/>
      <c r="AI215" s="42">
        <f>AF215/AC215</f>
        <v>6.2499999999999889E-2</v>
      </c>
      <c r="AJ215" s="42">
        <f t="shared" si="212"/>
        <v>0.50000000000000022</v>
      </c>
      <c r="AK215" s="42">
        <f t="shared" si="213"/>
        <v>0.43750000000000028</v>
      </c>
      <c r="AL215" s="51"/>
      <c r="AM215" s="45">
        <f t="shared" si="214"/>
        <v>33820.342857142838</v>
      </c>
      <c r="AN215" s="45">
        <f>(AM215/T215)</f>
        <v>898.28571428571365</v>
      </c>
      <c r="AO215" s="44">
        <f t="shared" si="223"/>
        <v>29.942857142857122</v>
      </c>
      <c r="AP215" s="45">
        <f t="shared" ref="AP215:AP238" si="230">X215/AK215</f>
        <v>26681.142857142841</v>
      </c>
      <c r="AQ215" s="50"/>
      <c r="AR215" s="45">
        <f t="shared" ref="AR215:AR238" si="231">AM215*(1-AI215)</f>
        <v>31706.571428571413</v>
      </c>
      <c r="AS215" s="45">
        <f t="shared" si="227"/>
        <v>842.14285714285666</v>
      </c>
      <c r="AT215" s="44">
        <f t="shared" si="224"/>
        <v>28.071428571428555</v>
      </c>
      <c r="AU215" s="45">
        <f t="shared" ref="AU215:AU238" si="232">AP215*(1-AI215)</f>
        <v>25013.571428571417</v>
      </c>
      <c r="AV215" s="51"/>
      <c r="AW215" s="45">
        <f>AR215-S215</f>
        <v>16910.171428571412</v>
      </c>
      <c r="AX215" s="22">
        <f t="shared" si="225"/>
        <v>449.14285714285666</v>
      </c>
      <c r="AY215" s="44">
        <f t="shared" si="216"/>
        <v>14.971428571428556</v>
      </c>
      <c r="AZ215" s="45">
        <f t="shared" si="226"/>
        <v>13340.571428571417</v>
      </c>
      <c r="BB215" s="136" t="str">
        <f t="shared" ca="1" si="228"/>
        <v>Proy &gt; 1 Año</v>
      </c>
      <c r="BC215" s="31" t="str">
        <f t="shared" ca="1" si="229"/>
        <v>Por Condicion</v>
      </c>
    </row>
    <row r="216" spans="2:55" x14ac:dyDescent="0.35">
      <c r="B216" s="64">
        <v>511</v>
      </c>
      <c r="C216" s="64">
        <v>6</v>
      </c>
      <c r="D216" s="98" t="s">
        <v>16</v>
      </c>
      <c r="E216" s="109"/>
      <c r="F216" s="31">
        <v>42154</v>
      </c>
      <c r="G216" s="66">
        <v>2.85</v>
      </c>
      <c r="H216" s="24">
        <v>12806</v>
      </c>
      <c r="I216" s="24">
        <v>20353</v>
      </c>
      <c r="J216" s="24">
        <v>14440</v>
      </c>
      <c r="K216" s="57"/>
      <c r="L216" s="150">
        <v>42716</v>
      </c>
      <c r="M216" s="151">
        <v>1.9</v>
      </c>
      <c r="N216" s="152">
        <v>30211.4</v>
      </c>
      <c r="O216" s="152">
        <v>31000</v>
      </c>
      <c r="P216" s="152">
        <v>21560</v>
      </c>
      <c r="Q216" s="57"/>
      <c r="R216" s="27">
        <f t="shared" si="217"/>
        <v>562</v>
      </c>
      <c r="S216" s="26">
        <f t="shared" si="218"/>
        <v>17405.400000000001</v>
      </c>
      <c r="T216" s="28">
        <f t="shared" si="219"/>
        <v>30.970462633451959</v>
      </c>
      <c r="U216" s="59">
        <f t="shared" ref="U216:U227" si="233">AA216-M216</f>
        <v>0.96</v>
      </c>
      <c r="V216" s="26">
        <f t="shared" si="209"/>
        <v>10647</v>
      </c>
      <c r="W216" s="26">
        <f t="shared" si="210"/>
        <v>7120</v>
      </c>
      <c r="X216" s="29">
        <f t="shared" si="220"/>
        <v>17767</v>
      </c>
      <c r="Y216" s="30">
        <f t="shared" si="221"/>
        <v>1.0207751617314167</v>
      </c>
      <c r="AA216" s="65">
        <v>2.86</v>
      </c>
      <c r="AB216" s="66">
        <v>1.45</v>
      </c>
      <c r="AC216" s="19">
        <f t="shared" ref="AC216:AC224" si="234">AA216-AB216</f>
        <v>1.41</v>
      </c>
      <c r="AD216" s="37"/>
      <c r="AE216" s="65">
        <f t="shared" si="222"/>
        <v>2.85</v>
      </c>
      <c r="AF216" s="17">
        <f t="shared" ref="AF216:AF227" si="235">AA216-AE216</f>
        <v>9.9999999999997868E-3</v>
      </c>
      <c r="AG216" s="40">
        <f t="shared" si="211"/>
        <v>0.95000000000000018</v>
      </c>
      <c r="AI216" s="42">
        <f t="shared" ref="AI216:AI227" si="236">AF216/AC216</f>
        <v>7.0921985815601326E-3</v>
      </c>
      <c r="AJ216" s="42">
        <f t="shared" si="212"/>
        <v>0.68085106382978722</v>
      </c>
      <c r="AK216" s="42">
        <f t="shared" si="213"/>
        <v>0.67375886524822715</v>
      </c>
      <c r="AM216" s="22">
        <f t="shared" si="214"/>
        <v>25833.277894736835</v>
      </c>
      <c r="AN216" s="22">
        <f t="shared" si="215"/>
        <v>834.12631578947344</v>
      </c>
      <c r="AO216" s="21">
        <f t="shared" si="223"/>
        <v>27.804210526315781</v>
      </c>
      <c r="AP216" s="22">
        <f t="shared" si="230"/>
        <v>26369.968421052625</v>
      </c>
      <c r="AQ216" s="50"/>
      <c r="AR216" s="45">
        <f t="shared" si="231"/>
        <v>25650.063157894732</v>
      </c>
      <c r="AS216" s="22">
        <f t="shared" si="227"/>
        <v>828.21052631578925</v>
      </c>
      <c r="AT216" s="44">
        <f t="shared" si="224"/>
        <v>27.607017543859641</v>
      </c>
      <c r="AU216" s="45">
        <f t="shared" si="232"/>
        <v>26182.94736842105</v>
      </c>
      <c r="AW216" s="22">
        <f t="shared" ref="AW216:AW238" si="237">AR216-S216</f>
        <v>8244.6631578947308</v>
      </c>
      <c r="AX216" s="22">
        <f t="shared" si="225"/>
        <v>266.21052631578925</v>
      </c>
      <c r="AY216" s="21">
        <f t="shared" si="216"/>
        <v>8.8736842105263083</v>
      </c>
      <c r="AZ216" s="22">
        <f t="shared" si="226"/>
        <v>8415.9473684210498</v>
      </c>
      <c r="BB216" s="136">
        <f t="shared" ca="1" si="228"/>
        <v>42982.210526315786</v>
      </c>
      <c r="BC216" s="31">
        <f t="shared" ca="1" si="229"/>
        <v>42937.210526315786</v>
      </c>
    </row>
    <row r="217" spans="2:55" x14ac:dyDescent="0.35">
      <c r="B217" s="64">
        <v>511</v>
      </c>
      <c r="C217" s="64">
        <v>7</v>
      </c>
      <c r="D217" s="98" t="s">
        <v>17</v>
      </c>
      <c r="E217" s="109"/>
      <c r="F217" s="31">
        <v>42154</v>
      </c>
      <c r="G217" s="66">
        <v>2.85</v>
      </c>
      <c r="H217" s="24">
        <v>12806</v>
      </c>
      <c r="I217" s="24">
        <v>20353</v>
      </c>
      <c r="J217" s="24">
        <v>14440</v>
      </c>
      <c r="K217" s="57"/>
      <c r="L217" s="150">
        <v>42716</v>
      </c>
      <c r="M217" s="151">
        <v>2.0699999999999998</v>
      </c>
      <c r="N217" s="152">
        <v>30211.4</v>
      </c>
      <c r="O217" s="152">
        <v>31000</v>
      </c>
      <c r="P217" s="152">
        <v>21560</v>
      </c>
      <c r="Q217" s="57"/>
      <c r="R217" s="27">
        <f t="shared" si="217"/>
        <v>562</v>
      </c>
      <c r="S217" s="26">
        <f t="shared" si="218"/>
        <v>17405.400000000001</v>
      </c>
      <c r="T217" s="28">
        <f t="shared" si="219"/>
        <v>30.970462633451959</v>
      </c>
      <c r="U217" s="59">
        <f t="shared" si="233"/>
        <v>0.79</v>
      </c>
      <c r="V217" s="26">
        <f t="shared" si="209"/>
        <v>10647</v>
      </c>
      <c r="W217" s="26">
        <f t="shared" si="210"/>
        <v>7120</v>
      </c>
      <c r="X217" s="29">
        <f t="shared" si="220"/>
        <v>17767</v>
      </c>
      <c r="Y217" s="30">
        <f t="shared" si="221"/>
        <v>1.0207751617314167</v>
      </c>
      <c r="AA217" s="65">
        <v>2.86</v>
      </c>
      <c r="AB217" s="66">
        <v>1.45</v>
      </c>
      <c r="AC217" s="19">
        <f t="shared" si="234"/>
        <v>1.41</v>
      </c>
      <c r="AD217" s="37"/>
      <c r="AE217" s="65">
        <f t="shared" si="222"/>
        <v>2.85</v>
      </c>
      <c r="AF217" s="17">
        <f t="shared" si="235"/>
        <v>9.9999999999997868E-3</v>
      </c>
      <c r="AG217" s="40">
        <f t="shared" si="211"/>
        <v>0.78000000000000025</v>
      </c>
      <c r="AI217" s="42">
        <f t="shared" si="236"/>
        <v>7.0921985815601326E-3</v>
      </c>
      <c r="AJ217" s="42">
        <f t="shared" si="212"/>
        <v>0.56028368794326244</v>
      </c>
      <c r="AK217" s="42">
        <f t="shared" si="213"/>
        <v>0.55319148936170237</v>
      </c>
      <c r="AM217" s="22">
        <f t="shared" si="214"/>
        <v>31463.60769230768</v>
      </c>
      <c r="AN217" s="22">
        <f t="shared" si="215"/>
        <v>1015.9230769230765</v>
      </c>
      <c r="AO217" s="21">
        <f t="shared" si="223"/>
        <v>33.864102564102545</v>
      </c>
      <c r="AP217" s="22">
        <f t="shared" si="230"/>
        <v>32117.269230769216</v>
      </c>
      <c r="AQ217" s="50"/>
      <c r="AR217" s="45">
        <f t="shared" si="231"/>
        <v>31240.461538461528</v>
      </c>
      <c r="AS217" s="22">
        <f t="shared" si="227"/>
        <v>1008.7179487179484</v>
      </c>
      <c r="AT217" s="44">
        <f t="shared" si="224"/>
        <v>33.623931623931611</v>
      </c>
      <c r="AU217" s="45">
        <f t="shared" si="232"/>
        <v>31889.487179487169</v>
      </c>
      <c r="AW217" s="22">
        <f t="shared" si="237"/>
        <v>13835.061538461527</v>
      </c>
      <c r="AX217" s="22">
        <f t="shared" si="225"/>
        <v>446.71794871794833</v>
      </c>
      <c r="AY217" s="21">
        <f t="shared" si="216"/>
        <v>14.890598290598279</v>
      </c>
      <c r="AZ217" s="22">
        <f t="shared" si="226"/>
        <v>14122.487179487169</v>
      </c>
      <c r="BB217" s="136" t="str">
        <f t="shared" ca="1" si="228"/>
        <v>Proy &gt; 1 Año</v>
      </c>
      <c r="BC217" s="31" t="str">
        <f t="shared" ca="1" si="229"/>
        <v>Por Condicion</v>
      </c>
    </row>
    <row r="218" spans="2:55" x14ac:dyDescent="0.35">
      <c r="B218" s="64">
        <v>511</v>
      </c>
      <c r="C218" s="64">
        <v>8</v>
      </c>
      <c r="D218" s="98" t="s">
        <v>18</v>
      </c>
      <c r="E218" s="109"/>
      <c r="F218" s="31">
        <v>42154</v>
      </c>
      <c r="G218" s="66">
        <v>2.65</v>
      </c>
      <c r="H218" s="24">
        <v>12806</v>
      </c>
      <c r="I218" s="24">
        <v>20353</v>
      </c>
      <c r="J218" s="24">
        <v>14440</v>
      </c>
      <c r="K218" s="57"/>
      <c r="L218" s="150">
        <v>42716</v>
      </c>
      <c r="M218" s="151">
        <v>2.1800000000000002</v>
      </c>
      <c r="N218" s="152">
        <v>30211.4</v>
      </c>
      <c r="O218" s="152">
        <v>31000</v>
      </c>
      <c r="P218" s="152">
        <v>21560</v>
      </c>
      <c r="Q218" s="57"/>
      <c r="R218" s="27">
        <f t="shared" si="217"/>
        <v>562</v>
      </c>
      <c r="S218" s="26">
        <f t="shared" si="218"/>
        <v>17405.400000000001</v>
      </c>
      <c r="T218" s="28">
        <f t="shared" si="219"/>
        <v>30.970462633451959</v>
      </c>
      <c r="U218" s="59">
        <f t="shared" si="233"/>
        <v>0.48999999999999977</v>
      </c>
      <c r="V218" s="26">
        <f t="shared" si="209"/>
        <v>10647</v>
      </c>
      <c r="W218" s="26">
        <f t="shared" si="210"/>
        <v>7120</v>
      </c>
      <c r="X218" s="29">
        <f t="shared" si="220"/>
        <v>17767</v>
      </c>
      <c r="Y218" s="30">
        <f t="shared" si="221"/>
        <v>1.0207751617314167</v>
      </c>
      <c r="AA218" s="65">
        <v>2.67</v>
      </c>
      <c r="AB218" s="66">
        <v>1.45</v>
      </c>
      <c r="AC218" s="19">
        <f t="shared" si="234"/>
        <v>1.22</v>
      </c>
      <c r="AD218" s="37"/>
      <c r="AE218" s="65">
        <f t="shared" si="222"/>
        <v>2.65</v>
      </c>
      <c r="AF218" s="17">
        <f t="shared" si="235"/>
        <v>2.0000000000000018E-2</v>
      </c>
      <c r="AG218" s="40">
        <f t="shared" si="211"/>
        <v>0.46999999999999975</v>
      </c>
      <c r="AI218" s="42">
        <f t="shared" si="236"/>
        <v>1.6393442622950834E-2</v>
      </c>
      <c r="AJ218" s="42">
        <f t="shared" si="212"/>
        <v>0.40163934426229492</v>
      </c>
      <c r="AK218" s="42">
        <f t="shared" si="213"/>
        <v>0.38524590163934408</v>
      </c>
      <c r="AM218" s="22">
        <f t="shared" si="214"/>
        <v>45179.974468085129</v>
      </c>
      <c r="AN218" s="22">
        <f t="shared" si="215"/>
        <v>1458.8085106382985</v>
      </c>
      <c r="AO218" s="21">
        <f t="shared" si="223"/>
        <v>48.626950354609946</v>
      </c>
      <c r="AP218" s="22">
        <f t="shared" si="230"/>
        <v>46118.595744680875</v>
      </c>
      <c r="AQ218" s="50"/>
      <c r="AR218" s="45">
        <f t="shared" si="231"/>
        <v>44439.319148936193</v>
      </c>
      <c r="AS218" s="22">
        <f t="shared" si="227"/>
        <v>1434.8936170212774</v>
      </c>
      <c r="AT218" s="44">
        <f t="shared" si="224"/>
        <v>47.829787234042577</v>
      </c>
      <c r="AU218" s="45">
        <f t="shared" si="232"/>
        <v>45362.553191489387</v>
      </c>
      <c r="AW218" s="22">
        <f t="shared" si="237"/>
        <v>27033.919148936191</v>
      </c>
      <c r="AX218" s="22">
        <f t="shared" si="225"/>
        <v>872.89361702127724</v>
      </c>
      <c r="AY218" s="21">
        <f t="shared" si="216"/>
        <v>29.096453900709243</v>
      </c>
      <c r="AZ218" s="22">
        <f t="shared" si="226"/>
        <v>27595.553191489387</v>
      </c>
      <c r="BB218" s="136" t="str">
        <f t="shared" ca="1" si="228"/>
        <v>Proy &gt; 1 Año</v>
      </c>
      <c r="BC218" s="31" t="str">
        <f t="shared" ca="1" si="229"/>
        <v>Por Condicion</v>
      </c>
    </row>
    <row r="219" spans="2:55" x14ac:dyDescent="0.35">
      <c r="B219" s="64">
        <v>511</v>
      </c>
      <c r="C219" s="64">
        <v>9</v>
      </c>
      <c r="D219" s="98" t="s">
        <v>19</v>
      </c>
      <c r="E219" s="109"/>
      <c r="F219" s="31">
        <v>42154</v>
      </c>
      <c r="G219" s="66">
        <v>2.65</v>
      </c>
      <c r="H219" s="24">
        <v>12806</v>
      </c>
      <c r="I219" s="24">
        <v>20353</v>
      </c>
      <c r="J219" s="24">
        <v>14440</v>
      </c>
      <c r="K219" s="57"/>
      <c r="L219" s="150">
        <v>42716</v>
      </c>
      <c r="M219" s="151">
        <v>2.13</v>
      </c>
      <c r="N219" s="152">
        <v>30211.4</v>
      </c>
      <c r="O219" s="152">
        <v>31000</v>
      </c>
      <c r="P219" s="152">
        <v>21560</v>
      </c>
      <c r="Q219" s="57"/>
      <c r="R219" s="27">
        <f t="shared" si="217"/>
        <v>562</v>
      </c>
      <c r="S219" s="26">
        <f t="shared" si="218"/>
        <v>17405.400000000001</v>
      </c>
      <c r="T219" s="28">
        <f t="shared" si="219"/>
        <v>30.970462633451959</v>
      </c>
      <c r="U219" s="59">
        <f t="shared" si="233"/>
        <v>0.54</v>
      </c>
      <c r="V219" s="26">
        <f t="shared" si="209"/>
        <v>10647</v>
      </c>
      <c r="W219" s="26">
        <f t="shared" si="210"/>
        <v>7120</v>
      </c>
      <c r="X219" s="29">
        <f t="shared" si="220"/>
        <v>17767</v>
      </c>
      <c r="Y219" s="30">
        <f t="shared" si="221"/>
        <v>1.0207751617314167</v>
      </c>
      <c r="AA219" s="65">
        <v>2.67</v>
      </c>
      <c r="AB219" s="66">
        <v>1.45</v>
      </c>
      <c r="AC219" s="19">
        <f t="shared" si="234"/>
        <v>1.22</v>
      </c>
      <c r="AD219" s="37"/>
      <c r="AE219" s="65">
        <f t="shared" si="222"/>
        <v>2.65</v>
      </c>
      <c r="AF219" s="17">
        <f t="shared" si="235"/>
        <v>2.0000000000000018E-2</v>
      </c>
      <c r="AG219" s="40">
        <f t="shared" si="211"/>
        <v>0.52</v>
      </c>
      <c r="AI219" s="42">
        <f t="shared" si="236"/>
        <v>1.6393442622950834E-2</v>
      </c>
      <c r="AJ219" s="42">
        <f t="shared" si="212"/>
        <v>0.44262295081967218</v>
      </c>
      <c r="AK219" s="42">
        <f t="shared" si="213"/>
        <v>0.42622950819672134</v>
      </c>
      <c r="AM219" s="22">
        <f t="shared" si="214"/>
        <v>40835.746153846158</v>
      </c>
      <c r="AN219" s="22">
        <f t="shared" si="215"/>
        <v>1318.5384615384617</v>
      </c>
      <c r="AO219" s="21">
        <f t="shared" si="223"/>
        <v>43.951282051282057</v>
      </c>
      <c r="AP219" s="22">
        <f t="shared" si="230"/>
        <v>41684.115384615383</v>
      </c>
      <c r="AQ219" s="50"/>
      <c r="AR219" s="45">
        <f t="shared" si="231"/>
        <v>40166.307692307695</v>
      </c>
      <c r="AS219" s="22">
        <f t="shared" si="227"/>
        <v>1296.9230769230769</v>
      </c>
      <c r="AT219" s="44">
        <f t="shared" si="224"/>
        <v>43.230769230769234</v>
      </c>
      <c r="AU219" s="45">
        <f t="shared" si="232"/>
        <v>41000.769230769227</v>
      </c>
      <c r="AW219" s="22">
        <f t="shared" si="237"/>
        <v>22760.907692307694</v>
      </c>
      <c r="AX219" s="22">
        <f t="shared" si="225"/>
        <v>734.92307692307691</v>
      </c>
      <c r="AY219" s="21">
        <f t="shared" si="216"/>
        <v>24.497435897435896</v>
      </c>
      <c r="AZ219" s="22">
        <f t="shared" si="226"/>
        <v>23233.769230769227</v>
      </c>
      <c r="BB219" s="136" t="str">
        <f t="shared" ca="1" si="228"/>
        <v>Proy &gt; 1 Año</v>
      </c>
      <c r="BC219" s="31" t="str">
        <f t="shared" ca="1" si="229"/>
        <v>Por Condicion</v>
      </c>
    </row>
    <row r="220" spans="2:55" x14ac:dyDescent="0.35">
      <c r="B220" s="64">
        <v>511</v>
      </c>
      <c r="C220" s="64">
        <v>10</v>
      </c>
      <c r="D220" s="98" t="s">
        <v>20</v>
      </c>
      <c r="E220" s="109"/>
      <c r="F220" s="31">
        <v>42154</v>
      </c>
      <c r="G220" s="66">
        <v>2.65</v>
      </c>
      <c r="H220" s="24">
        <v>12806</v>
      </c>
      <c r="I220" s="24">
        <v>20353</v>
      </c>
      <c r="J220" s="24">
        <v>14440</v>
      </c>
      <c r="K220" s="57"/>
      <c r="L220" s="150">
        <v>42716</v>
      </c>
      <c r="M220" s="151">
        <v>2.17</v>
      </c>
      <c r="N220" s="152">
        <v>30211.4</v>
      </c>
      <c r="O220" s="152">
        <v>31000</v>
      </c>
      <c r="P220" s="152">
        <v>21560</v>
      </c>
      <c r="Q220" s="57"/>
      <c r="R220" s="27">
        <f t="shared" si="217"/>
        <v>562</v>
      </c>
      <c r="S220" s="26">
        <f t="shared" si="218"/>
        <v>17405.400000000001</v>
      </c>
      <c r="T220" s="28">
        <f t="shared" si="219"/>
        <v>30.970462633451959</v>
      </c>
      <c r="U220" s="59">
        <f t="shared" si="233"/>
        <v>0.5</v>
      </c>
      <c r="V220" s="26">
        <f t="shared" si="209"/>
        <v>10647</v>
      </c>
      <c r="W220" s="26">
        <f t="shared" si="210"/>
        <v>7120</v>
      </c>
      <c r="X220" s="29">
        <f t="shared" si="220"/>
        <v>17767</v>
      </c>
      <c r="Y220" s="30">
        <f t="shared" si="221"/>
        <v>1.0207751617314167</v>
      </c>
      <c r="AA220" s="65">
        <v>2.67</v>
      </c>
      <c r="AB220" s="66">
        <v>1.45</v>
      </c>
      <c r="AC220" s="19">
        <f t="shared" si="234"/>
        <v>1.22</v>
      </c>
      <c r="AD220" s="37"/>
      <c r="AE220" s="65">
        <f t="shared" si="222"/>
        <v>2.65</v>
      </c>
      <c r="AF220" s="17">
        <f t="shared" si="235"/>
        <v>2.0000000000000018E-2</v>
      </c>
      <c r="AG220" s="40">
        <f t="shared" si="211"/>
        <v>0.48</v>
      </c>
      <c r="AI220" s="42">
        <f t="shared" si="236"/>
        <v>1.6393442622950834E-2</v>
      </c>
      <c r="AJ220" s="42">
        <f t="shared" si="212"/>
        <v>0.4098360655737705</v>
      </c>
      <c r="AK220" s="42">
        <f t="shared" si="213"/>
        <v>0.39344262295081966</v>
      </c>
      <c r="AM220" s="22">
        <f t="shared" si="214"/>
        <v>44238.725000000006</v>
      </c>
      <c r="AN220" s="22">
        <f t="shared" si="215"/>
        <v>1428.4166666666667</v>
      </c>
      <c r="AO220" s="21">
        <f t="shared" si="223"/>
        <v>47.613888888888894</v>
      </c>
      <c r="AP220" s="22">
        <f t="shared" si="230"/>
        <v>45157.791666666664</v>
      </c>
      <c r="AQ220" s="50"/>
      <c r="AR220" s="45">
        <f t="shared" si="231"/>
        <v>43513.500000000007</v>
      </c>
      <c r="AS220" s="22">
        <f t="shared" si="227"/>
        <v>1405.0000000000002</v>
      </c>
      <c r="AT220" s="44">
        <f t="shared" si="224"/>
        <v>46.833333333333343</v>
      </c>
      <c r="AU220" s="45">
        <f t="shared" si="232"/>
        <v>44417.5</v>
      </c>
      <c r="AW220" s="22">
        <f t="shared" si="237"/>
        <v>26108.100000000006</v>
      </c>
      <c r="AX220" s="22">
        <f t="shared" si="225"/>
        <v>843.00000000000011</v>
      </c>
      <c r="AY220" s="21">
        <f t="shared" si="216"/>
        <v>28.100000000000005</v>
      </c>
      <c r="AZ220" s="22">
        <f t="shared" si="226"/>
        <v>26650.5</v>
      </c>
      <c r="BB220" s="136" t="str">
        <f t="shared" ca="1" si="228"/>
        <v>Proy &gt; 1 Año</v>
      </c>
      <c r="BC220" s="31" t="str">
        <f t="shared" ca="1" si="229"/>
        <v>Por Condicion</v>
      </c>
    </row>
    <row r="221" spans="2:55" x14ac:dyDescent="0.35">
      <c r="B221" s="64">
        <v>511</v>
      </c>
      <c r="C221" s="64">
        <v>11</v>
      </c>
      <c r="D221" s="98" t="s">
        <v>21</v>
      </c>
      <c r="E221" s="109"/>
      <c r="F221" s="31">
        <v>42154</v>
      </c>
      <c r="G221" s="66">
        <v>2.65</v>
      </c>
      <c r="H221" s="24">
        <v>12806</v>
      </c>
      <c r="I221" s="24">
        <v>20353</v>
      </c>
      <c r="J221" s="24">
        <v>14440</v>
      </c>
      <c r="K221" s="57"/>
      <c r="L221" s="150">
        <v>42716</v>
      </c>
      <c r="M221" s="151">
        <v>2.19</v>
      </c>
      <c r="N221" s="152">
        <v>30211.4</v>
      </c>
      <c r="O221" s="152">
        <v>31000</v>
      </c>
      <c r="P221" s="152">
        <v>21560</v>
      </c>
      <c r="Q221" s="57"/>
      <c r="R221" s="27">
        <f t="shared" si="217"/>
        <v>562</v>
      </c>
      <c r="S221" s="26">
        <f t="shared" si="218"/>
        <v>17405.400000000001</v>
      </c>
      <c r="T221" s="28">
        <f t="shared" si="219"/>
        <v>30.970462633451959</v>
      </c>
      <c r="U221" s="59">
        <f t="shared" si="233"/>
        <v>0.48</v>
      </c>
      <c r="V221" s="26">
        <f t="shared" si="209"/>
        <v>10647</v>
      </c>
      <c r="W221" s="26">
        <f t="shared" si="210"/>
        <v>7120</v>
      </c>
      <c r="X221" s="29">
        <f t="shared" si="220"/>
        <v>17767</v>
      </c>
      <c r="Y221" s="30">
        <f t="shared" si="221"/>
        <v>1.0207751617314167</v>
      </c>
      <c r="AA221" s="65">
        <v>2.67</v>
      </c>
      <c r="AB221" s="66">
        <v>1.45</v>
      </c>
      <c r="AC221" s="19">
        <f t="shared" si="234"/>
        <v>1.22</v>
      </c>
      <c r="AD221" s="37"/>
      <c r="AE221" s="65">
        <f t="shared" si="222"/>
        <v>2.65</v>
      </c>
      <c r="AF221" s="17">
        <f t="shared" si="235"/>
        <v>2.0000000000000018E-2</v>
      </c>
      <c r="AG221" s="40">
        <f t="shared" si="211"/>
        <v>0.45999999999999996</v>
      </c>
      <c r="AI221" s="42">
        <f t="shared" si="236"/>
        <v>1.6393442622950834E-2</v>
      </c>
      <c r="AJ221" s="42">
        <f t="shared" si="212"/>
        <v>0.39344262295081966</v>
      </c>
      <c r="AK221" s="42">
        <f t="shared" si="213"/>
        <v>0.37704918032786883</v>
      </c>
      <c r="AM221" s="22">
        <f t="shared" si="214"/>
        <v>46162.147826086963</v>
      </c>
      <c r="AN221" s="22">
        <f t="shared" si="215"/>
        <v>1490.521739130435</v>
      </c>
      <c r="AO221" s="21">
        <f t="shared" si="223"/>
        <v>49.684057971014497</v>
      </c>
      <c r="AP221" s="22">
        <f t="shared" si="230"/>
        <v>47121.17391304348</v>
      </c>
      <c r="AQ221" s="50"/>
      <c r="AR221" s="45">
        <f t="shared" si="231"/>
        <v>45405.391304347831</v>
      </c>
      <c r="AS221" s="22">
        <f t="shared" si="227"/>
        <v>1466.0869565217392</v>
      </c>
      <c r="AT221" s="44">
        <f t="shared" si="224"/>
        <v>48.869565217391305</v>
      </c>
      <c r="AU221" s="45">
        <f t="shared" si="232"/>
        <v>46348.695652173912</v>
      </c>
      <c r="AW221" s="22">
        <f t="shared" si="237"/>
        <v>27999.99130434783</v>
      </c>
      <c r="AX221" s="22">
        <f t="shared" si="225"/>
        <v>904.08695652173924</v>
      </c>
      <c r="AY221" s="21">
        <f t="shared" si="216"/>
        <v>30.136231884057974</v>
      </c>
      <c r="AZ221" s="22">
        <f t="shared" si="226"/>
        <v>28581.695652173912</v>
      </c>
      <c r="BB221" s="136" t="str">
        <f t="shared" ca="1" si="228"/>
        <v>Proy &gt; 1 Año</v>
      </c>
      <c r="BC221" s="31" t="str">
        <f t="shared" ca="1" si="229"/>
        <v>Por Condicion</v>
      </c>
    </row>
    <row r="222" spans="2:55" x14ac:dyDescent="0.35">
      <c r="B222" s="64">
        <v>511</v>
      </c>
      <c r="C222" s="64">
        <v>12</v>
      </c>
      <c r="D222" s="98" t="s">
        <v>22</v>
      </c>
      <c r="E222" s="109"/>
      <c r="F222" s="31">
        <v>42154</v>
      </c>
      <c r="G222" s="66">
        <v>2.85</v>
      </c>
      <c r="H222" s="24">
        <v>12806</v>
      </c>
      <c r="I222" s="24">
        <v>20353</v>
      </c>
      <c r="J222" s="24">
        <v>14440</v>
      </c>
      <c r="K222" s="57"/>
      <c r="L222" s="150">
        <v>42716</v>
      </c>
      <c r="M222" s="151">
        <v>2.2599999999999998</v>
      </c>
      <c r="N222" s="152">
        <v>30211.4</v>
      </c>
      <c r="O222" s="152">
        <v>31000</v>
      </c>
      <c r="P222" s="152">
        <v>21560</v>
      </c>
      <c r="Q222" s="57"/>
      <c r="R222" s="27">
        <f t="shared" si="217"/>
        <v>562</v>
      </c>
      <c r="S222" s="26">
        <f t="shared" si="218"/>
        <v>17405.400000000001</v>
      </c>
      <c r="T222" s="28">
        <f t="shared" si="219"/>
        <v>30.970462633451959</v>
      </c>
      <c r="U222" s="59">
        <f t="shared" si="233"/>
        <v>0.60000000000000009</v>
      </c>
      <c r="V222" s="26">
        <f t="shared" si="209"/>
        <v>10647</v>
      </c>
      <c r="W222" s="26">
        <f t="shared" si="210"/>
        <v>7120</v>
      </c>
      <c r="X222" s="29">
        <f t="shared" si="220"/>
        <v>17767</v>
      </c>
      <c r="Y222" s="30">
        <f t="shared" si="221"/>
        <v>1.0207751617314167</v>
      </c>
      <c r="AA222" s="65">
        <v>2.86</v>
      </c>
      <c r="AB222" s="66">
        <v>1.45</v>
      </c>
      <c r="AC222" s="19">
        <f t="shared" si="234"/>
        <v>1.41</v>
      </c>
      <c r="AD222" s="37"/>
      <c r="AE222" s="65">
        <f t="shared" si="222"/>
        <v>2.85</v>
      </c>
      <c r="AF222" s="17">
        <f t="shared" si="235"/>
        <v>9.9999999999997868E-3</v>
      </c>
      <c r="AG222" s="40">
        <f t="shared" si="211"/>
        <v>0.5900000000000003</v>
      </c>
      <c r="AI222" s="42">
        <f t="shared" si="236"/>
        <v>7.0921985815601326E-3</v>
      </c>
      <c r="AJ222" s="42">
        <f t="shared" si="212"/>
        <v>0.42553191489361714</v>
      </c>
      <c r="AK222" s="42">
        <f t="shared" si="213"/>
        <v>0.41843971631205695</v>
      </c>
      <c r="AM222" s="22">
        <f t="shared" si="214"/>
        <v>41595.955932203375</v>
      </c>
      <c r="AN222" s="22">
        <f t="shared" si="215"/>
        <v>1343.0847457627112</v>
      </c>
      <c r="AO222" s="21">
        <f t="shared" si="223"/>
        <v>44.76949152542371</v>
      </c>
      <c r="AP222" s="22">
        <f t="shared" si="230"/>
        <v>42460.118644067777</v>
      </c>
      <c r="AQ222" s="50"/>
      <c r="AR222" s="45">
        <f t="shared" si="231"/>
        <v>41300.949152542365</v>
      </c>
      <c r="AS222" s="22">
        <f t="shared" si="227"/>
        <v>1333.5593220338981</v>
      </c>
      <c r="AT222" s="44">
        <f t="shared" si="224"/>
        <v>44.451977401129938</v>
      </c>
      <c r="AU222" s="45">
        <f t="shared" si="232"/>
        <v>42158.983050847441</v>
      </c>
      <c r="AW222" s="22">
        <f t="shared" si="237"/>
        <v>23895.549152542364</v>
      </c>
      <c r="AX222" s="22">
        <f t="shared" si="225"/>
        <v>771.55932203389796</v>
      </c>
      <c r="AY222" s="21">
        <f t="shared" si="216"/>
        <v>25.7186440677966</v>
      </c>
      <c r="AZ222" s="22">
        <f t="shared" si="226"/>
        <v>24391.983050847441</v>
      </c>
      <c r="BB222" s="136" t="str">
        <f t="shared" ca="1" si="228"/>
        <v>Proy &gt; 1 Año</v>
      </c>
      <c r="BC222" s="31" t="str">
        <f t="shared" ca="1" si="229"/>
        <v>Por Condicion</v>
      </c>
    </row>
    <row r="223" spans="2:55" x14ac:dyDescent="0.35">
      <c r="B223" s="64">
        <v>511</v>
      </c>
      <c r="C223" s="64">
        <v>13</v>
      </c>
      <c r="D223" s="98" t="s">
        <v>23</v>
      </c>
      <c r="E223" s="109"/>
      <c r="F223" s="31">
        <v>42154</v>
      </c>
      <c r="G223" s="66">
        <v>2.85</v>
      </c>
      <c r="H223" s="24">
        <v>12806</v>
      </c>
      <c r="I223" s="24">
        <v>20353</v>
      </c>
      <c r="J223" s="24">
        <v>14440</v>
      </c>
      <c r="K223" s="57"/>
      <c r="L223" s="150">
        <v>42716</v>
      </c>
      <c r="M223" s="151">
        <v>2.0699999999999998</v>
      </c>
      <c r="N223" s="152">
        <v>30211.4</v>
      </c>
      <c r="O223" s="152">
        <v>31000</v>
      </c>
      <c r="P223" s="152">
        <v>21560</v>
      </c>
      <c r="Q223" s="57"/>
      <c r="R223" s="27">
        <f t="shared" si="217"/>
        <v>562</v>
      </c>
      <c r="S223" s="26">
        <f t="shared" si="218"/>
        <v>17405.400000000001</v>
      </c>
      <c r="T223" s="28">
        <f t="shared" si="219"/>
        <v>30.970462633451959</v>
      </c>
      <c r="U223" s="59">
        <f t="shared" si="233"/>
        <v>0.79</v>
      </c>
      <c r="V223" s="26">
        <f t="shared" si="209"/>
        <v>10647</v>
      </c>
      <c r="W223" s="26">
        <f t="shared" si="210"/>
        <v>7120</v>
      </c>
      <c r="X223" s="29">
        <f t="shared" si="220"/>
        <v>17767</v>
      </c>
      <c r="Y223" s="30">
        <f t="shared" si="221"/>
        <v>1.0207751617314167</v>
      </c>
      <c r="AA223" s="65">
        <v>2.86</v>
      </c>
      <c r="AB223" s="66">
        <v>1.45</v>
      </c>
      <c r="AC223" s="19">
        <f t="shared" si="234"/>
        <v>1.41</v>
      </c>
      <c r="AD223" s="37"/>
      <c r="AE223" s="65">
        <f t="shared" si="222"/>
        <v>2.85</v>
      </c>
      <c r="AF223" s="17">
        <f t="shared" si="235"/>
        <v>9.9999999999997868E-3</v>
      </c>
      <c r="AG223" s="40">
        <f t="shared" si="211"/>
        <v>0.78000000000000025</v>
      </c>
      <c r="AI223" s="42">
        <f t="shared" si="236"/>
        <v>7.0921985815601326E-3</v>
      </c>
      <c r="AJ223" s="42">
        <f t="shared" si="212"/>
        <v>0.56028368794326244</v>
      </c>
      <c r="AK223" s="42">
        <f t="shared" si="213"/>
        <v>0.55319148936170237</v>
      </c>
      <c r="AM223" s="22">
        <f t="shared" si="214"/>
        <v>31463.60769230768</v>
      </c>
      <c r="AN223" s="22">
        <f t="shared" si="215"/>
        <v>1015.9230769230765</v>
      </c>
      <c r="AO223" s="21">
        <f t="shared" si="223"/>
        <v>33.864102564102545</v>
      </c>
      <c r="AP223" s="22">
        <f t="shared" si="230"/>
        <v>32117.269230769216</v>
      </c>
      <c r="AQ223" s="50"/>
      <c r="AR223" s="45">
        <f t="shared" si="231"/>
        <v>31240.461538461528</v>
      </c>
      <c r="AS223" s="22">
        <f t="shared" si="227"/>
        <v>1008.7179487179484</v>
      </c>
      <c r="AT223" s="44">
        <f t="shared" si="224"/>
        <v>33.623931623931611</v>
      </c>
      <c r="AU223" s="45">
        <f t="shared" si="232"/>
        <v>31889.487179487169</v>
      </c>
      <c r="AW223" s="22">
        <f t="shared" si="237"/>
        <v>13835.061538461527</v>
      </c>
      <c r="AX223" s="22">
        <f t="shared" si="225"/>
        <v>446.71794871794833</v>
      </c>
      <c r="AY223" s="21">
        <f t="shared" si="216"/>
        <v>14.890598290598279</v>
      </c>
      <c r="AZ223" s="22">
        <f t="shared" si="226"/>
        <v>14122.487179487169</v>
      </c>
      <c r="BB223" s="136" t="str">
        <f t="shared" ca="1" si="228"/>
        <v>Proy &gt; 1 Año</v>
      </c>
      <c r="BC223" s="31" t="str">
        <f t="shared" ca="1" si="229"/>
        <v>Por Condicion</v>
      </c>
    </row>
    <row r="224" spans="2:55" x14ac:dyDescent="0.35">
      <c r="B224" s="64">
        <v>511</v>
      </c>
      <c r="C224" s="64">
        <v>14</v>
      </c>
      <c r="D224" s="98" t="s">
        <v>24</v>
      </c>
      <c r="E224" s="109"/>
      <c r="F224" s="31">
        <v>42597</v>
      </c>
      <c r="G224" s="66">
        <v>11.3</v>
      </c>
      <c r="H224" s="26">
        <v>17338</v>
      </c>
      <c r="I224" s="26">
        <v>26604</v>
      </c>
      <c r="J224" s="26">
        <v>18696</v>
      </c>
      <c r="K224" s="57"/>
      <c r="L224" s="150">
        <v>42716</v>
      </c>
      <c r="M224" s="151">
        <v>10.7</v>
      </c>
      <c r="N224" s="152">
        <v>30211.4</v>
      </c>
      <c r="O224" s="152">
        <v>31000</v>
      </c>
      <c r="P224" s="152">
        <v>21560</v>
      </c>
      <c r="Q224" s="57"/>
      <c r="R224" s="27">
        <f t="shared" si="217"/>
        <v>119</v>
      </c>
      <c r="S224" s="26">
        <f t="shared" si="218"/>
        <v>12873.400000000001</v>
      </c>
      <c r="T224" s="28">
        <f t="shared" si="219"/>
        <v>108.17983193277313</v>
      </c>
      <c r="U224" s="59">
        <f t="shared" si="233"/>
        <v>0.60000000000000142</v>
      </c>
      <c r="V224" s="26">
        <f t="shared" si="209"/>
        <v>4396</v>
      </c>
      <c r="W224" s="26">
        <f t="shared" si="210"/>
        <v>2864</v>
      </c>
      <c r="X224" s="29">
        <f t="shared" si="220"/>
        <v>7260</v>
      </c>
      <c r="Y224" s="30">
        <f t="shared" si="221"/>
        <v>0.56395357869715845</v>
      </c>
      <c r="AA224" s="65">
        <v>11.3</v>
      </c>
      <c r="AB224" s="66">
        <v>10.4</v>
      </c>
      <c r="AC224" s="19">
        <f t="shared" si="234"/>
        <v>0.90000000000000036</v>
      </c>
      <c r="AD224" s="37"/>
      <c r="AE224" s="65">
        <f t="shared" si="222"/>
        <v>11.3</v>
      </c>
      <c r="AF224" s="17">
        <f t="shared" si="235"/>
        <v>0</v>
      </c>
      <c r="AG224" s="40">
        <f t="shared" si="211"/>
        <v>0.60000000000000142</v>
      </c>
      <c r="AI224" s="42">
        <f t="shared" si="236"/>
        <v>0</v>
      </c>
      <c r="AJ224" s="42">
        <f t="shared" si="212"/>
        <v>0.66666666666666796</v>
      </c>
      <c r="AK224" s="42">
        <f t="shared" si="213"/>
        <v>0.66666666666666796</v>
      </c>
      <c r="AM224" s="22">
        <f t="shared" si="214"/>
        <v>19310.099999999966</v>
      </c>
      <c r="AN224" s="22">
        <f t="shared" si="215"/>
        <v>178.49999999999966</v>
      </c>
      <c r="AO224" s="21">
        <f t="shared" si="223"/>
        <v>5.9499999999999886</v>
      </c>
      <c r="AP224" s="22">
        <f t="shared" si="230"/>
        <v>10889.999999999978</v>
      </c>
      <c r="AQ224" s="50"/>
      <c r="AR224" s="45">
        <f t="shared" si="231"/>
        <v>19310.099999999966</v>
      </c>
      <c r="AS224" s="22">
        <f t="shared" si="227"/>
        <v>178.49999999999966</v>
      </c>
      <c r="AT224" s="44">
        <f t="shared" si="224"/>
        <v>5.9499999999999886</v>
      </c>
      <c r="AU224" s="45">
        <f t="shared" si="232"/>
        <v>10889.999999999978</v>
      </c>
      <c r="AW224" s="22">
        <f t="shared" si="237"/>
        <v>6436.6999999999643</v>
      </c>
      <c r="AX224" s="22">
        <f t="shared" si="225"/>
        <v>59.499999999999659</v>
      </c>
      <c r="AY224" s="21">
        <f t="shared" si="216"/>
        <v>1.9833333333333221</v>
      </c>
      <c r="AZ224" s="22">
        <f t="shared" si="226"/>
        <v>3629.9999999999782</v>
      </c>
      <c r="BB224" s="136">
        <f t="shared" ca="1" si="228"/>
        <v>42775.5</v>
      </c>
      <c r="BC224" s="31">
        <f t="shared" ca="1" si="229"/>
        <v>42730.5</v>
      </c>
    </row>
    <row r="225" spans="2:55" x14ac:dyDescent="0.35">
      <c r="B225" s="64">
        <v>511</v>
      </c>
      <c r="C225" s="64">
        <v>1</v>
      </c>
      <c r="D225" s="99" t="s">
        <v>25</v>
      </c>
      <c r="E225" s="110"/>
      <c r="F225" s="31">
        <v>42449</v>
      </c>
      <c r="G225" s="77">
        <v>2</v>
      </c>
      <c r="H225" s="26">
        <v>17338</v>
      </c>
      <c r="I225" s="26">
        <v>26604</v>
      </c>
      <c r="J225" s="26">
        <v>18696</v>
      </c>
      <c r="K225" s="57"/>
      <c r="L225" s="150">
        <v>42716</v>
      </c>
      <c r="M225" s="151">
        <v>1.78</v>
      </c>
      <c r="N225" s="152">
        <v>30211.4</v>
      </c>
      <c r="O225" s="152">
        <v>31000</v>
      </c>
      <c r="P225" s="152">
        <v>21560</v>
      </c>
      <c r="Q225" s="57"/>
      <c r="R225" s="27">
        <f t="shared" si="217"/>
        <v>267</v>
      </c>
      <c r="S225" s="26">
        <f t="shared" si="218"/>
        <v>12873.400000000001</v>
      </c>
      <c r="T225" s="28">
        <f t="shared" si="219"/>
        <v>48.214981273408242</v>
      </c>
      <c r="U225" s="59">
        <f t="shared" si="233"/>
        <v>0.57999999999999985</v>
      </c>
      <c r="V225" s="26">
        <f t="shared" si="209"/>
        <v>4396</v>
      </c>
      <c r="W225" s="26">
        <f t="shared" si="210"/>
        <v>2864</v>
      </c>
      <c r="X225" s="29">
        <f t="shared" si="220"/>
        <v>7260</v>
      </c>
      <c r="Y225" s="30">
        <f t="shared" si="221"/>
        <v>0.56395357869715845</v>
      </c>
      <c r="AA225" s="65">
        <v>2.36</v>
      </c>
      <c r="AB225" s="66">
        <v>1.72</v>
      </c>
      <c r="AC225" s="19">
        <f>AA225-AB225</f>
        <v>0.6399999999999999</v>
      </c>
      <c r="AD225" s="37"/>
      <c r="AE225" s="65">
        <f t="shared" si="222"/>
        <v>2</v>
      </c>
      <c r="AF225" s="17">
        <f t="shared" si="235"/>
        <v>0.35999999999999988</v>
      </c>
      <c r="AG225" s="40">
        <f t="shared" si="211"/>
        <v>0.21999999999999997</v>
      </c>
      <c r="AI225" s="42">
        <f t="shared" si="236"/>
        <v>0.56249999999999989</v>
      </c>
      <c r="AJ225" s="42">
        <f t="shared" si="212"/>
        <v>0.90624999999999989</v>
      </c>
      <c r="AK225" s="42">
        <f t="shared" si="213"/>
        <v>0.34375</v>
      </c>
      <c r="AM225" s="22">
        <f t="shared" si="214"/>
        <v>37449.890909090915</v>
      </c>
      <c r="AN225" s="22">
        <f t="shared" si="215"/>
        <v>776.72727272727286</v>
      </c>
      <c r="AO225" s="21">
        <f t="shared" si="223"/>
        <v>25.890909090909094</v>
      </c>
      <c r="AP225" s="22">
        <f t="shared" si="230"/>
        <v>21120</v>
      </c>
      <c r="AQ225" s="50"/>
      <c r="AR225" s="45">
        <f t="shared" si="231"/>
        <v>16384.327272727278</v>
      </c>
      <c r="AS225" s="22">
        <f t="shared" si="227"/>
        <v>339.81818181818193</v>
      </c>
      <c r="AT225" s="44">
        <f t="shared" si="224"/>
        <v>11.327272727272732</v>
      </c>
      <c r="AU225" s="45">
        <f t="shared" si="232"/>
        <v>9240.0000000000018</v>
      </c>
      <c r="AW225" s="22">
        <f t="shared" si="237"/>
        <v>3510.9272727272764</v>
      </c>
      <c r="AX225" s="22">
        <f t="shared" si="225"/>
        <v>72.818181818181898</v>
      </c>
      <c r="AY225" s="21">
        <f t="shared" si="216"/>
        <v>2.4272727272727299</v>
      </c>
      <c r="AZ225" s="22">
        <f t="shared" si="226"/>
        <v>1980.0000000000018</v>
      </c>
      <c r="BB225" s="136">
        <f t="shared" ca="1" si="228"/>
        <v>42788.818181818184</v>
      </c>
      <c r="BC225" s="31">
        <f t="shared" ca="1" si="229"/>
        <v>42743.818181818184</v>
      </c>
    </row>
    <row r="226" spans="2:55" x14ac:dyDescent="0.35">
      <c r="B226" s="64">
        <v>511</v>
      </c>
      <c r="C226" s="64">
        <v>2</v>
      </c>
      <c r="D226" s="99" t="s">
        <v>26</v>
      </c>
      <c r="E226" s="110"/>
      <c r="F226" s="31">
        <v>42449</v>
      </c>
      <c r="G226" s="77">
        <v>0.72</v>
      </c>
      <c r="H226" s="26">
        <v>17338</v>
      </c>
      <c r="I226" s="26">
        <v>26604</v>
      </c>
      <c r="J226" s="26">
        <v>18696</v>
      </c>
      <c r="K226" s="57"/>
      <c r="L226" s="150">
        <v>42716</v>
      </c>
      <c r="M226" s="151">
        <v>0.61</v>
      </c>
      <c r="N226" s="152">
        <v>30211.4</v>
      </c>
      <c r="O226" s="152">
        <v>31000</v>
      </c>
      <c r="P226" s="152">
        <v>21560</v>
      </c>
      <c r="Q226" s="57"/>
      <c r="R226" s="27">
        <f t="shared" si="217"/>
        <v>267</v>
      </c>
      <c r="S226" s="26">
        <f t="shared" si="218"/>
        <v>12873.400000000001</v>
      </c>
      <c r="T226" s="28">
        <f t="shared" si="219"/>
        <v>48.214981273408242</v>
      </c>
      <c r="U226" s="59">
        <f>AA226-M226</f>
        <v>0.10999999999999999</v>
      </c>
      <c r="V226" s="26">
        <f t="shared" si="209"/>
        <v>4396</v>
      </c>
      <c r="W226" s="26">
        <f t="shared" si="210"/>
        <v>2864</v>
      </c>
      <c r="X226" s="29">
        <f t="shared" si="220"/>
        <v>7260</v>
      </c>
      <c r="Y226" s="30">
        <f t="shared" si="221"/>
        <v>0.56395357869715845</v>
      </c>
      <c r="AA226" s="65">
        <v>0.72</v>
      </c>
      <c r="AB226" s="66">
        <v>0.34</v>
      </c>
      <c r="AC226" s="19">
        <f>AA226-AB226</f>
        <v>0.37999999999999995</v>
      </c>
      <c r="AD226" s="37"/>
      <c r="AE226" s="65">
        <f t="shared" si="222"/>
        <v>0.72</v>
      </c>
      <c r="AF226" s="17">
        <f t="shared" si="235"/>
        <v>0</v>
      </c>
      <c r="AG226" s="40">
        <f t="shared" si="211"/>
        <v>0.10999999999999999</v>
      </c>
      <c r="AI226" s="42">
        <f t="shared" si="236"/>
        <v>0</v>
      </c>
      <c r="AJ226" s="42">
        <f t="shared" si="212"/>
        <v>0.28947368421052633</v>
      </c>
      <c r="AK226" s="42">
        <f t="shared" si="213"/>
        <v>0.28947368421052633</v>
      </c>
      <c r="AM226" s="22">
        <f t="shared" si="214"/>
        <v>44471.74545454546</v>
      </c>
      <c r="AN226" s="22">
        <f t="shared" si="215"/>
        <v>922.36363636363649</v>
      </c>
      <c r="AO226" s="21">
        <f t="shared" si="223"/>
        <v>30.74545454545455</v>
      </c>
      <c r="AP226" s="22">
        <f t="shared" si="230"/>
        <v>25080</v>
      </c>
      <c r="AQ226" s="50"/>
      <c r="AR226" s="45">
        <f t="shared" si="231"/>
        <v>44471.74545454546</v>
      </c>
      <c r="AS226" s="22">
        <f t="shared" si="227"/>
        <v>922.36363636363649</v>
      </c>
      <c r="AT226" s="44">
        <f t="shared" si="224"/>
        <v>30.74545454545455</v>
      </c>
      <c r="AU226" s="45">
        <f t="shared" si="232"/>
        <v>25080</v>
      </c>
      <c r="AW226" s="22">
        <f t="shared" si="237"/>
        <v>31598.345454545459</v>
      </c>
      <c r="AX226" s="22">
        <f t="shared" si="225"/>
        <v>655.36363636363637</v>
      </c>
      <c r="AY226" s="21">
        <f t="shared" si="216"/>
        <v>21.845454545454547</v>
      </c>
      <c r="AZ226" s="22">
        <f t="shared" si="226"/>
        <v>17820</v>
      </c>
      <c r="BB226" s="136" t="str">
        <f ca="1">IF((IFERROR(AX226,"No data"))="No Data","No data",(IF((L226+AX226)&gt;(TODAY()+365),"Proy &gt; 1 Año",(L226+AX226))))</f>
        <v>Proy &gt; 1 Año</v>
      </c>
      <c r="BC226" s="31" t="str">
        <f t="shared" ca="1" si="229"/>
        <v>Por Condicion</v>
      </c>
    </row>
    <row r="227" spans="2:55" x14ac:dyDescent="0.35">
      <c r="B227" s="64">
        <v>511</v>
      </c>
      <c r="C227" s="64">
        <v>3</v>
      </c>
      <c r="D227" s="99" t="s">
        <v>27</v>
      </c>
      <c r="E227" s="110"/>
      <c r="F227" s="31">
        <v>42475</v>
      </c>
      <c r="G227" s="77">
        <v>4.4000000000000004</v>
      </c>
      <c r="H227" s="26">
        <v>17338</v>
      </c>
      <c r="I227" s="26">
        <v>26604</v>
      </c>
      <c r="J227" s="26">
        <v>18696</v>
      </c>
      <c r="K227" s="57"/>
      <c r="L227" s="150">
        <v>42716</v>
      </c>
      <c r="M227" s="151">
        <v>1.5</v>
      </c>
      <c r="N227" s="152">
        <v>30211.4</v>
      </c>
      <c r="O227" s="152">
        <v>31000</v>
      </c>
      <c r="P227" s="152">
        <v>21560</v>
      </c>
      <c r="Q227" s="57"/>
      <c r="R227" s="27">
        <f t="shared" si="217"/>
        <v>241</v>
      </c>
      <c r="S227" s="26">
        <f t="shared" si="218"/>
        <v>12873.400000000001</v>
      </c>
      <c r="T227" s="28">
        <f t="shared" si="219"/>
        <v>53.41659751037345</v>
      </c>
      <c r="U227" s="59">
        <f t="shared" si="233"/>
        <v>2.5</v>
      </c>
      <c r="V227" s="26">
        <f t="shared" si="209"/>
        <v>4396</v>
      </c>
      <c r="W227" s="26">
        <f t="shared" si="210"/>
        <v>2864</v>
      </c>
      <c r="X227" s="29">
        <f t="shared" si="220"/>
        <v>7260</v>
      </c>
      <c r="Y227" s="30">
        <f t="shared" si="221"/>
        <v>0.56395357869715845</v>
      </c>
      <c r="AA227" s="65">
        <v>4</v>
      </c>
      <c r="AB227" s="66">
        <v>1.5</v>
      </c>
      <c r="AC227" s="19">
        <v>2.15</v>
      </c>
      <c r="AD227" s="37"/>
      <c r="AE227" s="65">
        <f t="shared" si="222"/>
        <v>4.4000000000000004</v>
      </c>
      <c r="AF227" s="17">
        <f t="shared" si="235"/>
        <v>-0.40000000000000036</v>
      </c>
      <c r="AG227" s="40">
        <f t="shared" si="211"/>
        <v>2.9000000000000004</v>
      </c>
      <c r="AI227" s="42">
        <f t="shared" si="236"/>
        <v>-0.18604651162790714</v>
      </c>
      <c r="AJ227" s="33">
        <f>U227/AC227</f>
        <v>1.1627906976744187</v>
      </c>
      <c r="AK227" s="42">
        <f t="shared" si="213"/>
        <v>1.3488372093023258</v>
      </c>
      <c r="AM227" s="45">
        <f t="shared" si="214"/>
        <v>9544.0724137931029</v>
      </c>
      <c r="AN227" s="22">
        <f t="shared" si="215"/>
        <v>178.67241379310343</v>
      </c>
      <c r="AO227" s="21">
        <f t="shared" si="223"/>
        <v>5.9557471264367807</v>
      </c>
      <c r="AP227" s="22">
        <f t="shared" si="230"/>
        <v>5382.4137931034475</v>
      </c>
      <c r="AQ227" s="50"/>
      <c r="AR227" s="45">
        <f t="shared" si="231"/>
        <v>11319.713793103449</v>
      </c>
      <c r="AS227" s="22">
        <f t="shared" si="227"/>
        <v>211.91379310344826</v>
      </c>
      <c r="AT227" s="44">
        <f t="shared" si="224"/>
        <v>7.0637931034482753</v>
      </c>
      <c r="AU227" s="45">
        <f t="shared" si="232"/>
        <v>6383.7931034482754</v>
      </c>
      <c r="AW227" s="22">
        <f t="shared" si="237"/>
        <v>-1553.6862068965529</v>
      </c>
      <c r="AX227" s="22">
        <f t="shared" si="225"/>
        <v>-29.086206896551744</v>
      </c>
      <c r="AY227" s="21">
        <f t="shared" si="216"/>
        <v>-0.96954022988505817</v>
      </c>
      <c r="AZ227" s="22">
        <f t="shared" si="226"/>
        <v>-876.20689655172464</v>
      </c>
      <c r="BB227" s="136">
        <f ca="1">IF((IFERROR(AX227,"No data"))="No Data","No data",(IF((L227+AX227-15)&gt;(TODAY()+365),"Proy &gt; 1 Año",(L227+AX227-15))))</f>
        <v>42671.913793103449</v>
      </c>
      <c r="BC227" s="31">
        <f ca="1">IF((BB227="No data"), "NoHayMedicion", (IF((BB227="Proy &gt; 1 Año"),"NoNecesaria",(BB227-30))))</f>
        <v>42641.913793103449</v>
      </c>
    </row>
    <row r="228" spans="2:55" x14ac:dyDescent="0.35">
      <c r="B228" s="64">
        <v>511</v>
      </c>
      <c r="C228" s="64">
        <v>4</v>
      </c>
      <c r="D228" s="99" t="s">
        <v>39</v>
      </c>
      <c r="E228" s="110"/>
      <c r="F228" s="31">
        <v>42154</v>
      </c>
      <c r="G228" s="77">
        <v>0.82</v>
      </c>
      <c r="H228" s="24">
        <v>12806</v>
      </c>
      <c r="I228" s="24">
        <v>20353</v>
      </c>
      <c r="J228" s="24">
        <v>14440</v>
      </c>
      <c r="K228" s="57"/>
      <c r="L228" s="150">
        <v>42716</v>
      </c>
      <c r="M228" s="151">
        <v>1.1000000000000001</v>
      </c>
      <c r="N228" s="152">
        <v>30211.4</v>
      </c>
      <c r="O228" s="152">
        <v>31000</v>
      </c>
      <c r="P228" s="152">
        <v>21560</v>
      </c>
      <c r="Q228" s="57"/>
      <c r="R228" s="27">
        <f t="shared" si="217"/>
        <v>562</v>
      </c>
      <c r="S228" s="26">
        <f t="shared" si="218"/>
        <v>17405.400000000001</v>
      </c>
      <c r="T228" s="28">
        <f t="shared" si="219"/>
        <v>30.970462633451959</v>
      </c>
      <c r="U228" s="60">
        <f>M228-AA228</f>
        <v>0.32000000000000006</v>
      </c>
      <c r="V228" s="26">
        <f t="shared" si="209"/>
        <v>10647</v>
      </c>
      <c r="W228" s="26">
        <f t="shared" si="210"/>
        <v>7120</v>
      </c>
      <c r="X228" s="29">
        <f t="shared" si="220"/>
        <v>17767</v>
      </c>
      <c r="Y228" s="30">
        <f t="shared" si="221"/>
        <v>1.0207751617314167</v>
      </c>
      <c r="AA228" s="65">
        <v>0.78</v>
      </c>
      <c r="AB228" s="66">
        <v>1.42</v>
      </c>
      <c r="AC228" s="19">
        <f>AB228-AA228</f>
        <v>0.6399999999999999</v>
      </c>
      <c r="AD228" s="37"/>
      <c r="AE228" s="65">
        <f t="shared" si="222"/>
        <v>0.82</v>
      </c>
      <c r="AF228" s="17">
        <f>AE228-AA228</f>
        <v>3.9999999999999925E-2</v>
      </c>
      <c r="AG228" s="40">
        <f>M228-AE228</f>
        <v>0.28000000000000014</v>
      </c>
      <c r="AH228" s="51"/>
      <c r="AI228" s="42">
        <f>AF228/AC228</f>
        <v>6.2499999999999889E-2</v>
      </c>
      <c r="AJ228" s="42">
        <f t="shared" si="212"/>
        <v>0.50000000000000022</v>
      </c>
      <c r="AK228" s="42">
        <f t="shared" si="213"/>
        <v>0.43750000000000028</v>
      </c>
      <c r="AL228" s="51"/>
      <c r="AM228" s="45">
        <f t="shared" si="214"/>
        <v>39783.77142857141</v>
      </c>
      <c r="AN228" s="45">
        <f t="shared" si="215"/>
        <v>1284.571428571428</v>
      </c>
      <c r="AO228" s="44">
        <f t="shared" si="223"/>
        <v>42.819047619047602</v>
      </c>
      <c r="AP228" s="45">
        <f t="shared" si="230"/>
        <v>40610.285714285688</v>
      </c>
      <c r="AQ228" s="50"/>
      <c r="AR228" s="45">
        <f t="shared" si="231"/>
        <v>37297.285714285703</v>
      </c>
      <c r="AS228" s="45">
        <f t="shared" si="227"/>
        <v>1204.2857142857138</v>
      </c>
      <c r="AT228" s="44">
        <f t="shared" si="224"/>
        <v>40.142857142857125</v>
      </c>
      <c r="AU228" s="45">
        <f t="shared" si="232"/>
        <v>38072.142857142841</v>
      </c>
      <c r="AV228" s="51"/>
      <c r="AW228" s="45">
        <f t="shared" si="237"/>
        <v>19891.885714285701</v>
      </c>
      <c r="AX228" s="22">
        <f t="shared" si="225"/>
        <v>642.28571428571388</v>
      </c>
      <c r="AY228" s="44">
        <f t="shared" si="216"/>
        <v>21.409523809523797</v>
      </c>
      <c r="AZ228" s="45">
        <f t="shared" si="226"/>
        <v>20305.142857142841</v>
      </c>
      <c r="BB228" s="136" t="str">
        <f t="shared" ref="BB228:BB238" ca="1" si="238">IF((IFERROR(AX228,"No data"))="No Data","No data",(IF((L228+AX228)&gt;(TODAY()+365),"Proy &gt; 1 Año",(L228+AX228))))</f>
        <v>Proy &gt; 1 Año</v>
      </c>
      <c r="BC228" s="31" t="str">
        <f t="shared" ref="BC228:BC238" ca="1" si="239">IF((BB228="No data"), "NoHayMedicion", (IF((BB228="Proy &gt; 1 Año"),"Por Condicion",(BB228-$BC$2))))</f>
        <v>Por Condicion</v>
      </c>
    </row>
    <row r="229" spans="2:55" x14ac:dyDescent="0.35">
      <c r="B229" s="64">
        <v>511</v>
      </c>
      <c r="C229" s="64">
        <v>5</v>
      </c>
      <c r="D229" s="99" t="s">
        <v>40</v>
      </c>
      <c r="E229" s="110"/>
      <c r="F229" s="31">
        <v>42154</v>
      </c>
      <c r="G229" s="77">
        <v>0.82</v>
      </c>
      <c r="H229" s="24">
        <v>12806</v>
      </c>
      <c r="I229" s="24">
        <v>20353</v>
      </c>
      <c r="J229" s="24">
        <v>14440</v>
      </c>
      <c r="K229" s="57"/>
      <c r="L229" s="150">
        <v>42716</v>
      </c>
      <c r="M229" s="151">
        <v>1.2</v>
      </c>
      <c r="N229" s="152">
        <v>30211.4</v>
      </c>
      <c r="O229" s="152">
        <v>31000</v>
      </c>
      <c r="P229" s="152">
        <v>21560</v>
      </c>
      <c r="Q229" s="57"/>
      <c r="R229" s="27">
        <f t="shared" si="217"/>
        <v>562</v>
      </c>
      <c r="S229" s="26">
        <f t="shared" si="218"/>
        <v>17405.400000000001</v>
      </c>
      <c r="T229" s="28">
        <f t="shared" si="219"/>
        <v>30.970462633451959</v>
      </c>
      <c r="U229" s="60">
        <f>M229-AA229</f>
        <v>0.41999999999999993</v>
      </c>
      <c r="V229" s="26">
        <f t="shared" si="209"/>
        <v>10647</v>
      </c>
      <c r="W229" s="26">
        <f t="shared" si="210"/>
        <v>7120</v>
      </c>
      <c r="X229" s="29">
        <f t="shared" si="220"/>
        <v>17767</v>
      </c>
      <c r="Y229" s="30">
        <f t="shared" si="221"/>
        <v>1.0207751617314167</v>
      </c>
      <c r="AA229" s="65">
        <v>0.78</v>
      </c>
      <c r="AB229" s="66">
        <v>1.42</v>
      </c>
      <c r="AC229" s="19">
        <f>AB229-AA229</f>
        <v>0.6399999999999999</v>
      </c>
      <c r="AD229" s="37"/>
      <c r="AE229" s="65">
        <f t="shared" si="222"/>
        <v>0.82</v>
      </c>
      <c r="AF229" s="17">
        <f>AE229-AA229</f>
        <v>3.9999999999999925E-2</v>
      </c>
      <c r="AG229" s="40">
        <f>M229-AE229</f>
        <v>0.38</v>
      </c>
      <c r="AH229" s="51"/>
      <c r="AI229" s="42">
        <f>AF229/AC229</f>
        <v>6.2499999999999889E-2</v>
      </c>
      <c r="AJ229" s="42">
        <f t="shared" si="212"/>
        <v>0.65625</v>
      </c>
      <c r="AK229" s="42">
        <f t="shared" si="213"/>
        <v>0.59375000000000011</v>
      </c>
      <c r="AL229" s="51"/>
      <c r="AM229" s="45">
        <f t="shared" si="214"/>
        <v>29314.357894736841</v>
      </c>
      <c r="AN229" s="45">
        <f t="shared" si="215"/>
        <v>946.52631578947364</v>
      </c>
      <c r="AO229" s="44">
        <f t="shared" si="223"/>
        <v>31.550877192982455</v>
      </c>
      <c r="AP229" s="45">
        <f t="shared" si="230"/>
        <v>29923.368421052626</v>
      </c>
      <c r="AQ229" s="50"/>
      <c r="AR229" s="45">
        <f t="shared" si="231"/>
        <v>27482.21052631579</v>
      </c>
      <c r="AS229" s="45">
        <f t="shared" si="227"/>
        <v>887.36842105263156</v>
      </c>
      <c r="AT229" s="44">
        <f t="shared" si="224"/>
        <v>29.578947368421051</v>
      </c>
      <c r="AU229" s="45">
        <f t="shared" si="232"/>
        <v>28053.15789473684</v>
      </c>
      <c r="AV229" s="51"/>
      <c r="AW229" s="45">
        <f t="shared" si="237"/>
        <v>10076.810526315789</v>
      </c>
      <c r="AX229" s="22">
        <f t="shared" si="225"/>
        <v>325.36842105263156</v>
      </c>
      <c r="AY229" s="44">
        <f t="shared" si="216"/>
        <v>10.845614035087719</v>
      </c>
      <c r="AZ229" s="45">
        <f t="shared" si="226"/>
        <v>10286.15789473684</v>
      </c>
      <c r="BB229" s="136">
        <f t="shared" ca="1" si="238"/>
        <v>43041.368421052633</v>
      </c>
      <c r="BC229" s="31">
        <f t="shared" ca="1" si="239"/>
        <v>42996.368421052633</v>
      </c>
    </row>
    <row r="230" spans="2:55" x14ac:dyDescent="0.35">
      <c r="B230" s="64">
        <v>511</v>
      </c>
      <c r="C230" s="64">
        <v>6</v>
      </c>
      <c r="D230" s="99" t="s">
        <v>28</v>
      </c>
      <c r="E230" s="110"/>
      <c r="F230" s="31">
        <v>42154</v>
      </c>
      <c r="G230" s="77">
        <v>2.85</v>
      </c>
      <c r="H230" s="24">
        <v>12806</v>
      </c>
      <c r="I230" s="24">
        <v>20353</v>
      </c>
      <c r="J230" s="24">
        <v>14440</v>
      </c>
      <c r="K230" s="57"/>
      <c r="L230" s="150">
        <v>42716</v>
      </c>
      <c r="M230" s="151">
        <v>2.16</v>
      </c>
      <c r="N230" s="152">
        <v>30211.4</v>
      </c>
      <c r="O230" s="152">
        <v>31000</v>
      </c>
      <c r="P230" s="152">
        <v>21560</v>
      </c>
      <c r="Q230" s="57"/>
      <c r="R230" s="27">
        <f t="shared" si="217"/>
        <v>562</v>
      </c>
      <c r="S230" s="26">
        <f t="shared" si="218"/>
        <v>17405.400000000001</v>
      </c>
      <c r="T230" s="28">
        <f t="shared" si="219"/>
        <v>30.970462633451959</v>
      </c>
      <c r="U230" s="59">
        <f t="shared" ref="U230:U238" si="240">AA230-M230</f>
        <v>0.69999999999999973</v>
      </c>
      <c r="V230" s="26">
        <f t="shared" si="209"/>
        <v>10647</v>
      </c>
      <c r="W230" s="26">
        <f t="shared" si="210"/>
        <v>7120</v>
      </c>
      <c r="X230" s="29">
        <f t="shared" si="220"/>
        <v>17767</v>
      </c>
      <c r="Y230" s="30">
        <f t="shared" si="221"/>
        <v>1.0207751617314167</v>
      </c>
      <c r="AA230" s="65">
        <v>2.86</v>
      </c>
      <c r="AB230" s="66">
        <v>1.45</v>
      </c>
      <c r="AC230" s="19">
        <f t="shared" ref="AC230:AC238" si="241">AA230-AB230</f>
        <v>1.41</v>
      </c>
      <c r="AD230" s="37"/>
      <c r="AE230" s="65">
        <f t="shared" si="222"/>
        <v>2.85</v>
      </c>
      <c r="AF230" s="17">
        <f t="shared" ref="AF230:AF238" si="242">AA230-AE230</f>
        <v>9.9999999999997868E-3</v>
      </c>
      <c r="AG230" s="40">
        <f t="shared" si="211"/>
        <v>0.69</v>
      </c>
      <c r="AI230" s="42">
        <f t="shared" ref="AI230:AI238" si="243">AF230/AC230</f>
        <v>7.0921985815601326E-3</v>
      </c>
      <c r="AJ230" s="42">
        <f t="shared" si="212"/>
        <v>0.49645390070921969</v>
      </c>
      <c r="AK230" s="42">
        <f t="shared" si="213"/>
        <v>0.48936170212765956</v>
      </c>
      <c r="AM230" s="22">
        <f t="shared" si="214"/>
        <v>35567.556521739134</v>
      </c>
      <c r="AN230" s="22">
        <f t="shared" si="215"/>
        <v>1148.4347826086957</v>
      </c>
      <c r="AO230" s="21">
        <f t="shared" si="223"/>
        <v>38.28115942028986</v>
      </c>
      <c r="AP230" s="22">
        <f t="shared" si="230"/>
        <v>36306.478260869568</v>
      </c>
      <c r="AQ230" s="50"/>
      <c r="AR230" s="22">
        <f t="shared" si="231"/>
        <v>35315.304347826095</v>
      </c>
      <c r="AS230" s="22">
        <f t="shared" si="227"/>
        <v>1140.289855072464</v>
      </c>
      <c r="AT230" s="44">
        <f t="shared" si="224"/>
        <v>38.009661835748801</v>
      </c>
      <c r="AU230" s="45">
        <f t="shared" si="232"/>
        <v>36048.985507246383</v>
      </c>
      <c r="AW230" s="22">
        <f t="shared" si="237"/>
        <v>17909.904347826094</v>
      </c>
      <c r="AX230" s="22">
        <f t="shared" si="225"/>
        <v>578.28985507246398</v>
      </c>
      <c r="AY230" s="21">
        <f t="shared" si="216"/>
        <v>19.276328502415467</v>
      </c>
      <c r="AZ230" s="22">
        <f t="shared" si="226"/>
        <v>18281.985507246383</v>
      </c>
      <c r="BB230" s="136" t="str">
        <f t="shared" ca="1" si="238"/>
        <v>Proy &gt; 1 Año</v>
      </c>
      <c r="BC230" s="31" t="str">
        <f t="shared" ca="1" si="239"/>
        <v>Por Condicion</v>
      </c>
    </row>
    <row r="231" spans="2:55" x14ac:dyDescent="0.35">
      <c r="B231" s="64">
        <v>511</v>
      </c>
      <c r="C231" s="64">
        <v>7</v>
      </c>
      <c r="D231" s="99" t="s">
        <v>29</v>
      </c>
      <c r="E231" s="110"/>
      <c r="F231" s="31">
        <v>42154</v>
      </c>
      <c r="G231" s="77">
        <v>2.85</v>
      </c>
      <c r="H231" s="24">
        <v>12806</v>
      </c>
      <c r="I231" s="24">
        <v>20353</v>
      </c>
      <c r="J231" s="24">
        <v>14440</v>
      </c>
      <c r="K231" s="57"/>
      <c r="L231" s="150">
        <v>42716</v>
      </c>
      <c r="M231" s="151">
        <v>1.92</v>
      </c>
      <c r="N231" s="152">
        <v>30211.4</v>
      </c>
      <c r="O231" s="152">
        <v>31000</v>
      </c>
      <c r="P231" s="152">
        <v>21560</v>
      </c>
      <c r="Q231" s="57"/>
      <c r="R231" s="27">
        <f t="shared" si="217"/>
        <v>562</v>
      </c>
      <c r="S231" s="26">
        <f t="shared" si="218"/>
        <v>17405.400000000001</v>
      </c>
      <c r="T231" s="28">
        <f t="shared" si="219"/>
        <v>30.970462633451959</v>
      </c>
      <c r="U231" s="59">
        <f t="shared" si="240"/>
        <v>0.94</v>
      </c>
      <c r="V231" s="26">
        <f t="shared" si="209"/>
        <v>10647</v>
      </c>
      <c r="W231" s="26">
        <f t="shared" si="210"/>
        <v>7120</v>
      </c>
      <c r="X231" s="29">
        <f t="shared" si="220"/>
        <v>17767</v>
      </c>
      <c r="Y231" s="30">
        <f t="shared" si="221"/>
        <v>1.0207751617314167</v>
      </c>
      <c r="AA231" s="65">
        <v>2.86</v>
      </c>
      <c r="AB231" s="66">
        <v>1.45</v>
      </c>
      <c r="AC231" s="19">
        <f t="shared" si="241"/>
        <v>1.41</v>
      </c>
      <c r="AD231" s="37"/>
      <c r="AE231" s="65">
        <f t="shared" si="222"/>
        <v>2.85</v>
      </c>
      <c r="AF231" s="17">
        <f t="shared" si="242"/>
        <v>9.9999999999997868E-3</v>
      </c>
      <c r="AG231" s="40">
        <f t="shared" si="211"/>
        <v>0.93000000000000016</v>
      </c>
      <c r="AI231" s="42">
        <f t="shared" si="243"/>
        <v>7.0921985815601326E-3</v>
      </c>
      <c r="AJ231" s="42">
        <f t="shared" si="212"/>
        <v>0.66666666666666663</v>
      </c>
      <c r="AK231" s="42">
        <f t="shared" si="213"/>
        <v>0.65957446808510656</v>
      </c>
      <c r="AM231" s="22">
        <f t="shared" si="214"/>
        <v>26388.832258064511</v>
      </c>
      <c r="AN231" s="22">
        <f t="shared" si="215"/>
        <v>852.06451612903209</v>
      </c>
      <c r="AO231" s="21">
        <f t="shared" si="223"/>
        <v>28.402150537634402</v>
      </c>
      <c r="AP231" s="22">
        <f t="shared" si="230"/>
        <v>26937.064516129027</v>
      </c>
      <c r="AQ231" s="50"/>
      <c r="AR231" s="22">
        <f t="shared" si="231"/>
        <v>26201.677419354837</v>
      </c>
      <c r="AS231" s="22">
        <f t="shared" si="227"/>
        <v>846.02150537634395</v>
      </c>
      <c r="AT231" s="44">
        <f t="shared" si="224"/>
        <v>28.20071684587813</v>
      </c>
      <c r="AU231" s="45">
        <f t="shared" si="232"/>
        <v>26746.021505376342</v>
      </c>
      <c r="AW231" s="22">
        <f t="shared" si="237"/>
        <v>8796.2774193548357</v>
      </c>
      <c r="AX231" s="22">
        <f t="shared" si="225"/>
        <v>284.02150537634395</v>
      </c>
      <c r="AY231" s="21">
        <f t="shared" si="216"/>
        <v>9.4673835125447976</v>
      </c>
      <c r="AZ231" s="22">
        <f t="shared" si="226"/>
        <v>8979.0215053763422</v>
      </c>
      <c r="BB231" s="136">
        <f t="shared" ca="1" si="238"/>
        <v>43000.021505376346</v>
      </c>
      <c r="BC231" s="31">
        <f t="shared" ca="1" si="239"/>
        <v>42955.021505376346</v>
      </c>
    </row>
    <row r="232" spans="2:55" x14ac:dyDescent="0.35">
      <c r="B232" s="64">
        <v>511</v>
      </c>
      <c r="C232" s="64">
        <v>8</v>
      </c>
      <c r="D232" s="99" t="s">
        <v>30</v>
      </c>
      <c r="E232" s="110"/>
      <c r="F232" s="31">
        <v>42154</v>
      </c>
      <c r="G232" s="77">
        <v>2.65</v>
      </c>
      <c r="H232" s="24">
        <v>12806</v>
      </c>
      <c r="I232" s="24">
        <v>20353</v>
      </c>
      <c r="J232" s="24">
        <v>14440</v>
      </c>
      <c r="K232" s="57"/>
      <c r="L232" s="150">
        <v>42716</v>
      </c>
      <c r="M232" s="151">
        <v>2.16</v>
      </c>
      <c r="N232" s="152">
        <v>30211.4</v>
      </c>
      <c r="O232" s="152">
        <v>31000</v>
      </c>
      <c r="P232" s="152">
        <v>21560</v>
      </c>
      <c r="Q232" s="57"/>
      <c r="R232" s="27">
        <f t="shared" si="217"/>
        <v>562</v>
      </c>
      <c r="S232" s="26">
        <f t="shared" si="218"/>
        <v>17405.400000000001</v>
      </c>
      <c r="T232" s="28">
        <f t="shared" si="219"/>
        <v>30.970462633451959</v>
      </c>
      <c r="U232" s="59">
        <f t="shared" si="240"/>
        <v>0.50999999999999979</v>
      </c>
      <c r="V232" s="26">
        <f t="shared" si="209"/>
        <v>10647</v>
      </c>
      <c r="W232" s="26">
        <f t="shared" si="210"/>
        <v>7120</v>
      </c>
      <c r="X232" s="29">
        <f t="shared" si="220"/>
        <v>17767</v>
      </c>
      <c r="Y232" s="30">
        <f t="shared" si="221"/>
        <v>1.0207751617314167</v>
      </c>
      <c r="AA232" s="65">
        <v>2.67</v>
      </c>
      <c r="AB232" s="66">
        <v>1.45</v>
      </c>
      <c r="AC232" s="19">
        <f t="shared" si="241"/>
        <v>1.22</v>
      </c>
      <c r="AD232" s="37"/>
      <c r="AE232" s="65">
        <f t="shared" si="222"/>
        <v>2.65</v>
      </c>
      <c r="AF232" s="17">
        <f t="shared" si="242"/>
        <v>2.0000000000000018E-2</v>
      </c>
      <c r="AG232" s="40">
        <f t="shared" si="211"/>
        <v>0.48999999999999977</v>
      </c>
      <c r="AI232" s="42">
        <f t="shared" si="243"/>
        <v>1.6393442622950834E-2</v>
      </c>
      <c r="AJ232" s="42">
        <f t="shared" si="212"/>
        <v>0.41803278688524576</v>
      </c>
      <c r="AK232" s="42">
        <f t="shared" si="213"/>
        <v>0.40163934426229492</v>
      </c>
      <c r="AM232" s="22">
        <f t="shared" si="214"/>
        <v>43335.89387755104</v>
      </c>
      <c r="AN232" s="22">
        <f t="shared" si="215"/>
        <v>1399.2653061224496</v>
      </c>
      <c r="AO232" s="21">
        <f t="shared" si="223"/>
        <v>46.642176870748322</v>
      </c>
      <c r="AP232" s="22">
        <f t="shared" si="230"/>
        <v>44236.20408163267</v>
      </c>
      <c r="AQ232" s="50"/>
      <c r="AR232" s="22">
        <f t="shared" si="231"/>
        <v>42625.469387755118</v>
      </c>
      <c r="AS232" s="22">
        <f t="shared" si="227"/>
        <v>1376.3265306122453</v>
      </c>
      <c r="AT232" s="44">
        <f t="shared" si="224"/>
        <v>45.877551020408177</v>
      </c>
      <c r="AU232" s="45">
        <f t="shared" si="232"/>
        <v>43511.020408163284</v>
      </c>
      <c r="AW232" s="22">
        <f t="shared" si="237"/>
        <v>25220.069387755117</v>
      </c>
      <c r="AX232" s="22">
        <f t="shared" si="225"/>
        <v>814.32653061224528</v>
      </c>
      <c r="AY232" s="21">
        <f t="shared" si="216"/>
        <v>27.144217687074843</v>
      </c>
      <c r="AZ232" s="22">
        <f t="shared" si="226"/>
        <v>25744.020408163284</v>
      </c>
      <c r="BB232" s="136" t="str">
        <f t="shared" ca="1" si="238"/>
        <v>Proy &gt; 1 Año</v>
      </c>
      <c r="BC232" s="31" t="str">
        <f t="shared" ca="1" si="239"/>
        <v>Por Condicion</v>
      </c>
    </row>
    <row r="233" spans="2:55" x14ac:dyDescent="0.35">
      <c r="B233" s="64">
        <v>511</v>
      </c>
      <c r="C233" s="64">
        <v>9</v>
      </c>
      <c r="D233" s="99" t="s">
        <v>31</v>
      </c>
      <c r="E233" s="110"/>
      <c r="F233" s="31">
        <v>42154</v>
      </c>
      <c r="G233" s="77">
        <v>2.65</v>
      </c>
      <c r="H233" s="24">
        <v>12806</v>
      </c>
      <c r="I233" s="24">
        <v>20353</v>
      </c>
      <c r="J233" s="24">
        <v>14440</v>
      </c>
      <c r="K233" s="57"/>
      <c r="L233" s="150">
        <v>42716</v>
      </c>
      <c r="M233" s="151">
        <v>2.16</v>
      </c>
      <c r="N233" s="152">
        <v>30211.4</v>
      </c>
      <c r="O233" s="152">
        <v>31000</v>
      </c>
      <c r="P233" s="152">
        <v>21560</v>
      </c>
      <c r="Q233" s="57"/>
      <c r="R233" s="27">
        <f t="shared" si="217"/>
        <v>562</v>
      </c>
      <c r="S233" s="26">
        <f t="shared" si="218"/>
        <v>17405.400000000001</v>
      </c>
      <c r="T233" s="28">
        <f t="shared" si="219"/>
        <v>30.970462633451959</v>
      </c>
      <c r="U233" s="59">
        <f t="shared" si="240"/>
        <v>0.50999999999999979</v>
      </c>
      <c r="V233" s="26">
        <f t="shared" si="209"/>
        <v>10647</v>
      </c>
      <c r="W233" s="26">
        <f t="shared" si="210"/>
        <v>7120</v>
      </c>
      <c r="X233" s="29">
        <f t="shared" si="220"/>
        <v>17767</v>
      </c>
      <c r="Y233" s="30">
        <f t="shared" si="221"/>
        <v>1.0207751617314167</v>
      </c>
      <c r="AA233" s="65">
        <v>2.67</v>
      </c>
      <c r="AB233" s="66">
        <v>1.45</v>
      </c>
      <c r="AC233" s="19">
        <f t="shared" si="241"/>
        <v>1.22</v>
      </c>
      <c r="AD233" s="37"/>
      <c r="AE233" s="65">
        <f t="shared" si="222"/>
        <v>2.65</v>
      </c>
      <c r="AF233" s="17">
        <f t="shared" si="242"/>
        <v>2.0000000000000018E-2</v>
      </c>
      <c r="AG233" s="40">
        <f t="shared" si="211"/>
        <v>0.48999999999999977</v>
      </c>
      <c r="AI233" s="42">
        <f t="shared" si="243"/>
        <v>1.6393442622950834E-2</v>
      </c>
      <c r="AJ233" s="42">
        <f t="shared" si="212"/>
        <v>0.41803278688524576</v>
      </c>
      <c r="AK233" s="42">
        <f t="shared" si="213"/>
        <v>0.40163934426229492</v>
      </c>
      <c r="AM233" s="22">
        <f t="shared" si="214"/>
        <v>43335.89387755104</v>
      </c>
      <c r="AN233" s="22">
        <f t="shared" si="215"/>
        <v>1399.2653061224496</v>
      </c>
      <c r="AO233" s="21">
        <f t="shared" si="223"/>
        <v>46.642176870748322</v>
      </c>
      <c r="AP233" s="22">
        <f t="shared" si="230"/>
        <v>44236.20408163267</v>
      </c>
      <c r="AQ233" s="50"/>
      <c r="AR233" s="22">
        <f t="shared" si="231"/>
        <v>42625.469387755118</v>
      </c>
      <c r="AS233" s="22">
        <f t="shared" si="227"/>
        <v>1376.3265306122453</v>
      </c>
      <c r="AT233" s="44">
        <f t="shared" si="224"/>
        <v>45.877551020408177</v>
      </c>
      <c r="AU233" s="45">
        <f t="shared" si="232"/>
        <v>43511.020408163284</v>
      </c>
      <c r="AW233" s="22">
        <f t="shared" si="237"/>
        <v>25220.069387755117</v>
      </c>
      <c r="AX233" s="22">
        <f t="shared" si="225"/>
        <v>814.32653061224528</v>
      </c>
      <c r="AY233" s="21">
        <f t="shared" si="216"/>
        <v>27.144217687074843</v>
      </c>
      <c r="AZ233" s="22">
        <f t="shared" si="226"/>
        <v>25744.020408163284</v>
      </c>
      <c r="BB233" s="136" t="str">
        <f t="shared" ca="1" si="238"/>
        <v>Proy &gt; 1 Año</v>
      </c>
      <c r="BC233" s="31" t="str">
        <f t="shared" ca="1" si="239"/>
        <v>Por Condicion</v>
      </c>
    </row>
    <row r="234" spans="2:55" x14ac:dyDescent="0.35">
      <c r="B234" s="64">
        <v>511</v>
      </c>
      <c r="C234" s="64">
        <v>10</v>
      </c>
      <c r="D234" s="99" t="s">
        <v>32</v>
      </c>
      <c r="E234" s="110"/>
      <c r="F234" s="31">
        <v>42154</v>
      </c>
      <c r="G234" s="77">
        <v>2.65</v>
      </c>
      <c r="H234" s="24">
        <v>12806</v>
      </c>
      <c r="I234" s="24">
        <v>20353</v>
      </c>
      <c r="J234" s="24">
        <v>14440</v>
      </c>
      <c r="K234" s="57"/>
      <c r="L234" s="150">
        <v>42716</v>
      </c>
      <c r="M234" s="151">
        <v>2.15</v>
      </c>
      <c r="N234" s="152">
        <v>30211.4</v>
      </c>
      <c r="O234" s="152">
        <v>31000</v>
      </c>
      <c r="P234" s="152">
        <v>21560</v>
      </c>
      <c r="Q234" s="57"/>
      <c r="R234" s="27">
        <f t="shared" si="217"/>
        <v>562</v>
      </c>
      <c r="S234" s="26">
        <f t="shared" si="218"/>
        <v>17405.400000000001</v>
      </c>
      <c r="T234" s="28">
        <f t="shared" si="219"/>
        <v>30.970462633451959</v>
      </c>
      <c r="U234" s="59">
        <f t="shared" si="240"/>
        <v>0.52</v>
      </c>
      <c r="V234" s="26">
        <f t="shared" si="209"/>
        <v>10647</v>
      </c>
      <c r="W234" s="26">
        <f t="shared" si="210"/>
        <v>7120</v>
      </c>
      <c r="X234" s="29">
        <f t="shared" si="220"/>
        <v>17767</v>
      </c>
      <c r="Y234" s="30">
        <f t="shared" si="221"/>
        <v>1.0207751617314167</v>
      </c>
      <c r="AA234" s="65">
        <v>2.67</v>
      </c>
      <c r="AB234" s="66">
        <v>1.45</v>
      </c>
      <c r="AC234" s="19">
        <f t="shared" si="241"/>
        <v>1.22</v>
      </c>
      <c r="AD234" s="37"/>
      <c r="AE234" s="65">
        <f t="shared" si="222"/>
        <v>2.65</v>
      </c>
      <c r="AF234" s="17">
        <f t="shared" si="242"/>
        <v>2.0000000000000018E-2</v>
      </c>
      <c r="AG234" s="40">
        <f t="shared" si="211"/>
        <v>0.5</v>
      </c>
      <c r="AI234" s="42">
        <f t="shared" si="243"/>
        <v>1.6393442622950834E-2</v>
      </c>
      <c r="AJ234" s="42">
        <f t="shared" si="212"/>
        <v>0.42622950819672134</v>
      </c>
      <c r="AK234" s="42">
        <f t="shared" si="213"/>
        <v>0.4098360655737705</v>
      </c>
      <c r="AM234" s="22">
        <f t="shared" si="214"/>
        <v>42469.175999999999</v>
      </c>
      <c r="AN234" s="22">
        <f t="shared" si="215"/>
        <v>1371.28</v>
      </c>
      <c r="AO234" s="21">
        <f t="shared" si="223"/>
        <v>45.709333333333333</v>
      </c>
      <c r="AP234" s="22">
        <f t="shared" si="230"/>
        <v>43351.479999999996</v>
      </c>
      <c r="AQ234" s="50"/>
      <c r="AR234" s="22">
        <f t="shared" si="231"/>
        <v>41772.959999999999</v>
      </c>
      <c r="AS234" s="22">
        <f t="shared" si="227"/>
        <v>1348.8</v>
      </c>
      <c r="AT234" s="44">
        <f t="shared" si="224"/>
        <v>44.96</v>
      </c>
      <c r="AU234" s="45">
        <f t="shared" si="232"/>
        <v>42640.799999999996</v>
      </c>
      <c r="AW234" s="22">
        <f t="shared" si="237"/>
        <v>24367.559999999998</v>
      </c>
      <c r="AX234" s="22">
        <f t="shared" si="225"/>
        <v>786.79999999999984</v>
      </c>
      <c r="AY234" s="21">
        <f t="shared" si="216"/>
        <v>26.226666666666663</v>
      </c>
      <c r="AZ234" s="22">
        <f t="shared" si="226"/>
        <v>24873.799999999996</v>
      </c>
      <c r="BB234" s="136" t="str">
        <f t="shared" ca="1" si="238"/>
        <v>Proy &gt; 1 Año</v>
      </c>
      <c r="BC234" s="31" t="str">
        <f t="shared" ca="1" si="239"/>
        <v>Por Condicion</v>
      </c>
    </row>
    <row r="235" spans="2:55" x14ac:dyDescent="0.35">
      <c r="B235" s="64">
        <v>511</v>
      </c>
      <c r="C235" s="64">
        <v>11</v>
      </c>
      <c r="D235" s="99" t="s">
        <v>33</v>
      </c>
      <c r="E235" s="110"/>
      <c r="F235" s="31">
        <v>42154</v>
      </c>
      <c r="G235" s="77">
        <v>2.65</v>
      </c>
      <c r="H235" s="24">
        <v>12806</v>
      </c>
      <c r="I235" s="24">
        <v>20353</v>
      </c>
      <c r="J235" s="24">
        <v>14440</v>
      </c>
      <c r="K235" s="57"/>
      <c r="L235" s="150">
        <v>42716</v>
      </c>
      <c r="M235" s="151">
        <v>2.1800000000000002</v>
      </c>
      <c r="N235" s="152">
        <v>30211.4</v>
      </c>
      <c r="O235" s="152">
        <v>31000</v>
      </c>
      <c r="P235" s="152">
        <v>21560</v>
      </c>
      <c r="Q235" s="57"/>
      <c r="R235" s="27">
        <f t="shared" si="217"/>
        <v>562</v>
      </c>
      <c r="S235" s="26">
        <f t="shared" si="218"/>
        <v>17405.400000000001</v>
      </c>
      <c r="T235" s="28">
        <f t="shared" si="219"/>
        <v>30.970462633451959</v>
      </c>
      <c r="U235" s="59">
        <f t="shared" si="240"/>
        <v>0.48999999999999977</v>
      </c>
      <c r="V235" s="26">
        <f t="shared" si="209"/>
        <v>10647</v>
      </c>
      <c r="W235" s="26">
        <f t="shared" si="210"/>
        <v>7120</v>
      </c>
      <c r="X235" s="29">
        <f t="shared" si="220"/>
        <v>17767</v>
      </c>
      <c r="Y235" s="30">
        <f t="shared" si="221"/>
        <v>1.0207751617314167</v>
      </c>
      <c r="AA235" s="65">
        <v>2.67</v>
      </c>
      <c r="AB235" s="66">
        <v>1.45</v>
      </c>
      <c r="AC235" s="19">
        <f t="shared" si="241"/>
        <v>1.22</v>
      </c>
      <c r="AD235" s="37"/>
      <c r="AE235" s="65">
        <f t="shared" si="222"/>
        <v>2.65</v>
      </c>
      <c r="AF235" s="17">
        <f t="shared" si="242"/>
        <v>2.0000000000000018E-2</v>
      </c>
      <c r="AG235" s="40">
        <f t="shared" si="211"/>
        <v>0.46999999999999975</v>
      </c>
      <c r="AI235" s="42">
        <f t="shared" si="243"/>
        <v>1.6393442622950834E-2</v>
      </c>
      <c r="AJ235" s="42">
        <f t="shared" si="212"/>
        <v>0.40163934426229492</v>
      </c>
      <c r="AK235" s="42">
        <f t="shared" si="213"/>
        <v>0.38524590163934408</v>
      </c>
      <c r="AM235" s="22">
        <f t="shared" si="214"/>
        <v>45179.974468085129</v>
      </c>
      <c r="AN235" s="22">
        <f t="shared" si="215"/>
        <v>1458.8085106382985</v>
      </c>
      <c r="AO235" s="21">
        <f t="shared" si="223"/>
        <v>48.626950354609946</v>
      </c>
      <c r="AP235" s="22">
        <f t="shared" si="230"/>
        <v>46118.595744680875</v>
      </c>
      <c r="AQ235" s="50"/>
      <c r="AR235" s="22">
        <f t="shared" si="231"/>
        <v>44439.319148936193</v>
      </c>
      <c r="AS235" s="22">
        <f t="shared" si="227"/>
        <v>1434.8936170212774</v>
      </c>
      <c r="AT235" s="44">
        <f>AS235/30</f>
        <v>47.829787234042577</v>
      </c>
      <c r="AU235" s="45">
        <f t="shared" si="232"/>
        <v>45362.553191489387</v>
      </c>
      <c r="AW235" s="22">
        <f t="shared" si="237"/>
        <v>27033.919148936191</v>
      </c>
      <c r="AX235" s="22">
        <f t="shared" si="225"/>
        <v>872.89361702127724</v>
      </c>
      <c r="AY235" s="21">
        <f t="shared" si="216"/>
        <v>29.096453900709243</v>
      </c>
      <c r="AZ235" s="22">
        <f t="shared" si="226"/>
        <v>27595.553191489387</v>
      </c>
      <c r="BB235" s="136" t="str">
        <f t="shared" ca="1" si="238"/>
        <v>Proy &gt; 1 Año</v>
      </c>
      <c r="BC235" s="31" t="str">
        <f t="shared" ca="1" si="239"/>
        <v>Por Condicion</v>
      </c>
    </row>
    <row r="236" spans="2:55" x14ac:dyDescent="0.35">
      <c r="B236" s="64">
        <v>511</v>
      </c>
      <c r="C236" s="64">
        <v>12</v>
      </c>
      <c r="D236" s="99" t="s">
        <v>34</v>
      </c>
      <c r="E236" s="110"/>
      <c r="F236" s="31">
        <v>42154</v>
      </c>
      <c r="G236" s="77">
        <v>2.85</v>
      </c>
      <c r="H236" s="24">
        <v>12806</v>
      </c>
      <c r="I236" s="24">
        <v>20353</v>
      </c>
      <c r="J236" s="24">
        <v>14440</v>
      </c>
      <c r="K236" s="57"/>
      <c r="L236" s="150">
        <v>42716</v>
      </c>
      <c r="M236" s="151">
        <v>2.2599999999999998</v>
      </c>
      <c r="N236" s="152">
        <v>30211.4</v>
      </c>
      <c r="O236" s="152">
        <v>31000</v>
      </c>
      <c r="P236" s="152">
        <v>21560</v>
      </c>
      <c r="Q236" s="57"/>
      <c r="R236" s="27">
        <f t="shared" si="217"/>
        <v>562</v>
      </c>
      <c r="S236" s="26">
        <f t="shared" si="218"/>
        <v>17405.400000000001</v>
      </c>
      <c r="T236" s="28">
        <f t="shared" si="219"/>
        <v>30.970462633451959</v>
      </c>
      <c r="U236" s="59">
        <f t="shared" si="240"/>
        <v>0.60000000000000009</v>
      </c>
      <c r="V236" s="26">
        <f t="shared" si="209"/>
        <v>10647</v>
      </c>
      <c r="W236" s="26">
        <f t="shared" si="210"/>
        <v>7120</v>
      </c>
      <c r="X236" s="29">
        <f t="shared" si="220"/>
        <v>17767</v>
      </c>
      <c r="Y236" s="30">
        <f t="shared" si="221"/>
        <v>1.0207751617314167</v>
      </c>
      <c r="AA236" s="65">
        <v>2.86</v>
      </c>
      <c r="AB236" s="66">
        <v>1.45</v>
      </c>
      <c r="AC236" s="19">
        <f t="shared" si="241"/>
        <v>1.41</v>
      </c>
      <c r="AD236" s="37"/>
      <c r="AE236" s="65">
        <f t="shared" si="222"/>
        <v>2.85</v>
      </c>
      <c r="AF236" s="17">
        <f t="shared" si="242"/>
        <v>9.9999999999997868E-3</v>
      </c>
      <c r="AG236" s="40">
        <f t="shared" si="211"/>
        <v>0.5900000000000003</v>
      </c>
      <c r="AI236" s="42">
        <f t="shared" si="243"/>
        <v>7.0921985815601326E-3</v>
      </c>
      <c r="AJ236" s="42">
        <f t="shared" si="212"/>
        <v>0.42553191489361714</v>
      </c>
      <c r="AK236" s="42">
        <f t="shared" si="213"/>
        <v>0.41843971631205695</v>
      </c>
      <c r="AM236" s="22">
        <f t="shared" si="214"/>
        <v>41595.955932203375</v>
      </c>
      <c r="AN236" s="22">
        <f t="shared" si="215"/>
        <v>1343.0847457627112</v>
      </c>
      <c r="AO236" s="21">
        <f t="shared" si="223"/>
        <v>44.76949152542371</v>
      </c>
      <c r="AP236" s="22">
        <f t="shared" si="230"/>
        <v>42460.118644067777</v>
      </c>
      <c r="AQ236" s="50"/>
      <c r="AR236" s="22">
        <f t="shared" si="231"/>
        <v>41300.949152542365</v>
      </c>
      <c r="AS236" s="22">
        <f t="shared" si="227"/>
        <v>1333.5593220338981</v>
      </c>
      <c r="AT236" s="44">
        <f>AS236/30</f>
        <v>44.451977401129938</v>
      </c>
      <c r="AU236" s="45">
        <f t="shared" si="232"/>
        <v>42158.983050847441</v>
      </c>
      <c r="AW236" s="22">
        <f t="shared" si="237"/>
        <v>23895.549152542364</v>
      </c>
      <c r="AX236" s="22">
        <f t="shared" si="225"/>
        <v>771.55932203389796</v>
      </c>
      <c r="AY236" s="21">
        <f t="shared" si="216"/>
        <v>25.7186440677966</v>
      </c>
      <c r="AZ236" s="22">
        <f t="shared" si="226"/>
        <v>24391.983050847441</v>
      </c>
      <c r="BB236" s="136" t="str">
        <f t="shared" ca="1" si="238"/>
        <v>Proy &gt; 1 Año</v>
      </c>
      <c r="BC236" s="31" t="str">
        <f t="shared" ca="1" si="239"/>
        <v>Por Condicion</v>
      </c>
    </row>
    <row r="237" spans="2:55" x14ac:dyDescent="0.35">
      <c r="B237" s="64">
        <v>511</v>
      </c>
      <c r="C237" s="64">
        <v>13</v>
      </c>
      <c r="D237" s="99" t="s">
        <v>35</v>
      </c>
      <c r="E237" s="110"/>
      <c r="F237" s="31">
        <v>42154</v>
      </c>
      <c r="G237" s="77">
        <v>2.85</v>
      </c>
      <c r="H237" s="24">
        <v>12806</v>
      </c>
      <c r="I237" s="24">
        <v>20353</v>
      </c>
      <c r="J237" s="24">
        <v>14440</v>
      </c>
      <c r="K237" s="57"/>
      <c r="L237" s="150">
        <v>42716</v>
      </c>
      <c r="M237" s="151">
        <v>2.0699999999999998</v>
      </c>
      <c r="N237" s="152">
        <v>30211.4</v>
      </c>
      <c r="O237" s="152">
        <v>31000</v>
      </c>
      <c r="P237" s="152">
        <v>21560</v>
      </c>
      <c r="Q237" s="57"/>
      <c r="R237" s="27">
        <f t="shared" si="217"/>
        <v>562</v>
      </c>
      <c r="S237" s="26">
        <f t="shared" si="218"/>
        <v>17405.400000000001</v>
      </c>
      <c r="T237" s="28">
        <f t="shared" si="219"/>
        <v>30.970462633451959</v>
      </c>
      <c r="U237" s="59">
        <f t="shared" si="240"/>
        <v>0.79</v>
      </c>
      <c r="V237" s="26">
        <f t="shared" si="209"/>
        <v>10647</v>
      </c>
      <c r="W237" s="26">
        <f t="shared" si="210"/>
        <v>7120</v>
      </c>
      <c r="X237" s="29">
        <f t="shared" si="220"/>
        <v>17767</v>
      </c>
      <c r="Y237" s="30">
        <f t="shared" si="221"/>
        <v>1.0207751617314167</v>
      </c>
      <c r="AA237" s="65">
        <v>2.86</v>
      </c>
      <c r="AB237" s="66">
        <v>1.45</v>
      </c>
      <c r="AC237" s="19">
        <f t="shared" si="241"/>
        <v>1.41</v>
      </c>
      <c r="AD237" s="37"/>
      <c r="AE237" s="65">
        <f t="shared" si="222"/>
        <v>2.85</v>
      </c>
      <c r="AF237" s="17">
        <f t="shared" si="242"/>
        <v>9.9999999999997868E-3</v>
      </c>
      <c r="AG237" s="40">
        <f t="shared" si="211"/>
        <v>0.78000000000000025</v>
      </c>
      <c r="AI237" s="42">
        <f t="shared" si="243"/>
        <v>7.0921985815601326E-3</v>
      </c>
      <c r="AJ237" s="42">
        <f t="shared" si="212"/>
        <v>0.56028368794326244</v>
      </c>
      <c r="AK237" s="42">
        <f t="shared" si="213"/>
        <v>0.55319148936170237</v>
      </c>
      <c r="AM237" s="22">
        <f t="shared" si="214"/>
        <v>31463.60769230768</v>
      </c>
      <c r="AN237" s="22">
        <f t="shared" si="215"/>
        <v>1015.9230769230765</v>
      </c>
      <c r="AO237" s="21">
        <f t="shared" si="223"/>
        <v>33.864102564102545</v>
      </c>
      <c r="AP237" s="22">
        <f t="shared" si="230"/>
        <v>32117.269230769216</v>
      </c>
      <c r="AQ237" s="50"/>
      <c r="AR237" s="22">
        <f t="shared" si="231"/>
        <v>31240.461538461528</v>
      </c>
      <c r="AS237" s="22">
        <f t="shared" si="227"/>
        <v>1008.7179487179484</v>
      </c>
      <c r="AT237" s="44">
        <f>AS237/30</f>
        <v>33.623931623931611</v>
      </c>
      <c r="AU237" s="45">
        <f t="shared" si="232"/>
        <v>31889.487179487169</v>
      </c>
      <c r="AW237" s="22">
        <f t="shared" si="237"/>
        <v>13835.061538461527</v>
      </c>
      <c r="AX237" s="22">
        <f t="shared" si="225"/>
        <v>446.71794871794833</v>
      </c>
      <c r="AY237" s="21">
        <f t="shared" si="216"/>
        <v>14.890598290598279</v>
      </c>
      <c r="AZ237" s="22">
        <f t="shared" si="226"/>
        <v>14122.487179487169</v>
      </c>
      <c r="BB237" s="136" t="str">
        <f t="shared" ca="1" si="238"/>
        <v>Proy &gt; 1 Año</v>
      </c>
      <c r="BC237" s="31" t="str">
        <f t="shared" ca="1" si="239"/>
        <v>Por Condicion</v>
      </c>
    </row>
    <row r="238" spans="2:55" x14ac:dyDescent="0.35">
      <c r="B238" s="64">
        <v>511</v>
      </c>
      <c r="C238" s="64">
        <v>14</v>
      </c>
      <c r="D238" s="99" t="s">
        <v>36</v>
      </c>
      <c r="E238" s="110"/>
      <c r="F238" s="31">
        <v>42597</v>
      </c>
      <c r="G238" s="77">
        <v>11.3</v>
      </c>
      <c r="H238" s="26">
        <v>17338</v>
      </c>
      <c r="I238" s="26">
        <v>26604</v>
      </c>
      <c r="J238" s="26">
        <v>18696</v>
      </c>
      <c r="K238" s="57"/>
      <c r="L238" s="150">
        <v>42716</v>
      </c>
      <c r="M238" s="151">
        <v>10.9</v>
      </c>
      <c r="N238" s="152">
        <v>30211.4</v>
      </c>
      <c r="O238" s="152">
        <v>31000</v>
      </c>
      <c r="P238" s="152">
        <v>21560</v>
      </c>
      <c r="Q238" s="57"/>
      <c r="R238" s="27">
        <f t="shared" si="217"/>
        <v>119</v>
      </c>
      <c r="S238" s="26">
        <f t="shared" si="218"/>
        <v>12873.400000000001</v>
      </c>
      <c r="T238" s="28">
        <f t="shared" si="219"/>
        <v>108.17983193277313</v>
      </c>
      <c r="U238" s="59">
        <f t="shared" si="240"/>
        <v>0.40000000000000036</v>
      </c>
      <c r="V238" s="26">
        <f t="shared" si="209"/>
        <v>4396</v>
      </c>
      <c r="W238" s="26">
        <f t="shared" si="210"/>
        <v>2864</v>
      </c>
      <c r="X238" s="29">
        <f t="shared" si="220"/>
        <v>7260</v>
      </c>
      <c r="Y238" s="30">
        <f t="shared" si="221"/>
        <v>0.56395357869715845</v>
      </c>
      <c r="AA238" s="65">
        <v>11.3</v>
      </c>
      <c r="AB238" s="66">
        <v>10.4</v>
      </c>
      <c r="AC238" s="19">
        <f t="shared" si="241"/>
        <v>0.90000000000000036</v>
      </c>
      <c r="AD238" s="37"/>
      <c r="AE238" s="65">
        <f t="shared" si="222"/>
        <v>11.3</v>
      </c>
      <c r="AF238" s="17">
        <f t="shared" si="242"/>
        <v>0</v>
      </c>
      <c r="AG238" s="40">
        <f t="shared" si="211"/>
        <v>0.40000000000000036</v>
      </c>
      <c r="AI238" s="42">
        <f t="shared" si="243"/>
        <v>0</v>
      </c>
      <c r="AJ238" s="42">
        <f t="shared" si="212"/>
        <v>0.44444444444444464</v>
      </c>
      <c r="AK238" s="42">
        <f t="shared" si="213"/>
        <v>0.44444444444444464</v>
      </c>
      <c r="AM238" s="22">
        <f t="shared" si="214"/>
        <v>28965.149999999991</v>
      </c>
      <c r="AN238" s="22">
        <f t="shared" si="215"/>
        <v>267.74999999999989</v>
      </c>
      <c r="AO238" s="21">
        <f t="shared" si="223"/>
        <v>8.9249999999999954</v>
      </c>
      <c r="AP238" s="22">
        <f t="shared" si="230"/>
        <v>16334.999999999993</v>
      </c>
      <c r="AQ238" s="50"/>
      <c r="AR238" s="22">
        <f t="shared" si="231"/>
        <v>28965.149999999991</v>
      </c>
      <c r="AS238" s="22">
        <f t="shared" si="227"/>
        <v>267.74999999999989</v>
      </c>
      <c r="AT238" s="44">
        <f>AS238/30</f>
        <v>8.9249999999999954</v>
      </c>
      <c r="AU238" s="45">
        <f t="shared" si="232"/>
        <v>16334.999999999993</v>
      </c>
      <c r="AW238" s="22">
        <f t="shared" si="237"/>
        <v>16091.749999999989</v>
      </c>
      <c r="AX238" s="22">
        <f t="shared" si="225"/>
        <v>148.74999999999989</v>
      </c>
      <c r="AY238" s="21">
        <f t="shared" si="216"/>
        <v>4.9583333333333295</v>
      </c>
      <c r="AZ238" s="22">
        <f t="shared" si="226"/>
        <v>9074.9999999999927</v>
      </c>
      <c r="BB238" s="136">
        <f t="shared" ca="1" si="238"/>
        <v>42864.75</v>
      </c>
      <c r="BC238" s="31">
        <f t="shared" ca="1" si="239"/>
        <v>42819.75</v>
      </c>
    </row>
    <row r="405" spans="5:5" x14ac:dyDescent="0.35">
      <c r="E405" s="78" t="s">
        <v>106</v>
      </c>
    </row>
    <row r="406" spans="5:5" x14ac:dyDescent="0.35">
      <c r="E406" s="78" t="s">
        <v>107</v>
      </c>
    </row>
    <row r="407" spans="5:5" x14ac:dyDescent="0.35">
      <c r="E407" s="78" t="s">
        <v>108</v>
      </c>
    </row>
  </sheetData>
  <mergeCells count="49">
    <mergeCell ref="AW70:AZ70"/>
    <mergeCell ref="AW35:AZ35"/>
    <mergeCell ref="AW2:AZ2"/>
    <mergeCell ref="AR209:AU209"/>
    <mergeCell ref="AW209:AZ209"/>
    <mergeCell ref="AW176:AZ176"/>
    <mergeCell ref="AW142:AZ142"/>
    <mergeCell ref="AW104:AZ104"/>
    <mergeCell ref="AR2:AU2"/>
    <mergeCell ref="AR176:AU176"/>
    <mergeCell ref="AR70:AU70"/>
    <mergeCell ref="AR35:AU35"/>
    <mergeCell ref="AR142:AU142"/>
    <mergeCell ref="AR104:AU104"/>
    <mergeCell ref="L209:P209"/>
    <mergeCell ref="R209:Y209"/>
    <mergeCell ref="AA209:AC209"/>
    <mergeCell ref="AM209:AP209"/>
    <mergeCell ref="E209:J209"/>
    <mergeCell ref="L176:P176"/>
    <mergeCell ref="R176:Y176"/>
    <mergeCell ref="AA176:AC176"/>
    <mergeCell ref="AM176:AP176"/>
    <mergeCell ref="E176:J176"/>
    <mergeCell ref="L2:P2"/>
    <mergeCell ref="R2:Y2"/>
    <mergeCell ref="AA2:AC2"/>
    <mergeCell ref="AM2:AP2"/>
    <mergeCell ref="E2:J2"/>
    <mergeCell ref="L35:P35"/>
    <mergeCell ref="R35:Y35"/>
    <mergeCell ref="AA35:AC35"/>
    <mergeCell ref="AM35:AP35"/>
    <mergeCell ref="E35:J35"/>
    <mergeCell ref="L70:P70"/>
    <mergeCell ref="R70:Y70"/>
    <mergeCell ref="AA70:AC70"/>
    <mergeCell ref="AM70:AP70"/>
    <mergeCell ref="E70:J70"/>
    <mergeCell ref="L104:P104"/>
    <mergeCell ref="R104:Y104"/>
    <mergeCell ref="AA104:AC104"/>
    <mergeCell ref="AM104:AP104"/>
    <mergeCell ref="E104:J104"/>
    <mergeCell ref="L142:P142"/>
    <mergeCell ref="R142:Y142"/>
    <mergeCell ref="AA142:AC142"/>
    <mergeCell ref="AM142:AP142"/>
    <mergeCell ref="E142:J142"/>
  </mergeCells>
  <conditionalFormatting sqref="BI144:BI171">
    <cfRule type="colorScale" priority="181">
      <colorScale>
        <cfvo type="num" val="50"/>
        <cfvo type="num" val="60"/>
        <cfvo type="max"/>
        <color rgb="FFF8696B"/>
        <color rgb="FFFFEB84"/>
        <color rgb="FF63BE7B"/>
      </colorScale>
    </cfRule>
  </conditionalFormatting>
  <conditionalFormatting sqref="BC4:BC31">
    <cfRule type="cellIs" dxfId="204" priority="157" operator="lessThanOrEqual">
      <formula>TODAY()</formula>
    </cfRule>
  </conditionalFormatting>
  <conditionalFormatting sqref="BC211">
    <cfRule type="cellIs" dxfId="203" priority="49" operator="lessThanOrEqual">
      <formula>TODAY()</formula>
    </cfRule>
  </conditionalFormatting>
  <conditionalFormatting sqref="BC194">
    <cfRule type="cellIs" dxfId="202" priority="69" operator="lessThanOrEqual">
      <formula>TODAY()</formula>
    </cfRule>
  </conditionalFormatting>
  <conditionalFormatting sqref="BC228:BC238">
    <cfRule type="cellIs" dxfId="201" priority="38" operator="lessThanOrEqual">
      <formula>TODAY()</formula>
    </cfRule>
  </conditionalFormatting>
  <conditionalFormatting sqref="BC109:BC121">
    <cfRule type="cellIs" dxfId="200" priority="30" operator="lessThanOrEqual">
      <formula>TODAY()</formula>
    </cfRule>
  </conditionalFormatting>
  <conditionalFormatting sqref="BC5">
    <cfRule type="cellIs" dxfId="199" priority="156" operator="lessThanOrEqual">
      <formula>TODAY()</formula>
    </cfRule>
  </conditionalFormatting>
  <conditionalFormatting sqref="BC17:BC19">
    <cfRule type="cellIs" dxfId="198" priority="154" operator="lessThanOrEqual">
      <formula>TODAY()</formula>
    </cfRule>
  </conditionalFormatting>
  <conditionalFormatting sqref="BC31">
    <cfRule type="cellIs" dxfId="197" priority="153" operator="lessThanOrEqual">
      <formula>TODAY()</formula>
    </cfRule>
  </conditionalFormatting>
  <conditionalFormatting sqref="BC6">
    <cfRule type="cellIs" dxfId="196" priority="152" operator="lessThanOrEqual">
      <formula>TODAY()</formula>
    </cfRule>
  </conditionalFormatting>
  <conditionalFormatting sqref="BC20">
    <cfRule type="cellIs" dxfId="195" priority="151" operator="lessThanOrEqual">
      <formula>TODAY()</formula>
    </cfRule>
  </conditionalFormatting>
  <conditionalFormatting sqref="BC180">
    <cfRule type="cellIs" dxfId="194" priority="70" operator="lessThanOrEqual">
      <formula>TODAY()</formula>
    </cfRule>
  </conditionalFormatting>
  <conditionalFormatting sqref="BC7:BC16">
    <cfRule type="cellIs" dxfId="193" priority="108" operator="lessThanOrEqual">
      <formula>TODAY()</formula>
    </cfRule>
  </conditionalFormatting>
  <conditionalFormatting sqref="BC21:BC30">
    <cfRule type="cellIs" dxfId="192" priority="107" operator="lessThanOrEqual">
      <formula>TODAY()</formula>
    </cfRule>
  </conditionalFormatting>
  <conditionalFormatting sqref="BC74">
    <cfRule type="cellIs" dxfId="191" priority="94" operator="lessThanOrEqual">
      <formula>TODAY()</formula>
    </cfRule>
  </conditionalFormatting>
  <conditionalFormatting sqref="BC88">
    <cfRule type="cellIs" dxfId="190" priority="93" operator="lessThanOrEqual">
      <formula>TODAY()</formula>
    </cfRule>
  </conditionalFormatting>
  <conditionalFormatting sqref="BC106">
    <cfRule type="cellIs" dxfId="189" priority="90" operator="lessThanOrEqual">
      <formula>TODAY()</formula>
    </cfRule>
  </conditionalFormatting>
  <conditionalFormatting sqref="BC108">
    <cfRule type="cellIs" dxfId="188" priority="86" operator="lessThanOrEqual">
      <formula>TODAY()</formula>
    </cfRule>
  </conditionalFormatting>
  <conditionalFormatting sqref="BC122">
    <cfRule type="cellIs" dxfId="187" priority="85" operator="lessThanOrEqual">
      <formula>TODAY()</formula>
    </cfRule>
  </conditionalFormatting>
  <conditionalFormatting sqref="BC144">
    <cfRule type="cellIs" dxfId="186" priority="82" operator="lessThanOrEqual">
      <formula>TODAY()</formula>
    </cfRule>
  </conditionalFormatting>
  <conditionalFormatting sqref="BC146">
    <cfRule type="cellIs" dxfId="185" priority="78" operator="lessThanOrEqual">
      <formula>TODAY()</formula>
    </cfRule>
  </conditionalFormatting>
  <conditionalFormatting sqref="BC160">
    <cfRule type="cellIs" dxfId="184" priority="77" operator="lessThanOrEqual">
      <formula>TODAY()</formula>
    </cfRule>
  </conditionalFormatting>
  <conditionalFormatting sqref="BC178">
    <cfRule type="cellIs" dxfId="183" priority="74" operator="lessThanOrEqual">
      <formula>TODAY()</formula>
    </cfRule>
  </conditionalFormatting>
  <conditionalFormatting sqref="BC107">
    <cfRule type="cellIs" dxfId="182" priority="31" operator="lessThanOrEqual">
      <formula>TODAY()</formula>
    </cfRule>
  </conditionalFormatting>
  <conditionalFormatting sqref="BC123:BC133">
    <cfRule type="cellIs" dxfId="181" priority="29" operator="lessThanOrEqual">
      <formula>TODAY()</formula>
    </cfRule>
  </conditionalFormatting>
  <conditionalFormatting sqref="BC73">
    <cfRule type="cellIs" dxfId="180" priority="28" operator="lessThanOrEqual">
      <formula>TODAY()</formula>
    </cfRule>
  </conditionalFormatting>
  <conditionalFormatting sqref="BC75:BC87">
    <cfRule type="cellIs" dxfId="179" priority="27" operator="lessThanOrEqual">
      <formula>TODAY()</formula>
    </cfRule>
  </conditionalFormatting>
  <conditionalFormatting sqref="BC89:BC99">
    <cfRule type="cellIs" dxfId="178" priority="26" operator="lessThanOrEqual">
      <formula>TODAY()</formula>
    </cfRule>
  </conditionalFormatting>
  <conditionalFormatting sqref="BC213">
    <cfRule type="cellIs" dxfId="177" priority="45" operator="lessThanOrEqual">
      <formula>TODAY()</formula>
    </cfRule>
  </conditionalFormatting>
  <conditionalFormatting sqref="BC227">
    <cfRule type="cellIs" dxfId="176" priority="44" operator="lessThanOrEqual">
      <formula>TODAY()</formula>
    </cfRule>
  </conditionalFormatting>
  <conditionalFormatting sqref="BC212">
    <cfRule type="cellIs" dxfId="175" priority="40" operator="lessThanOrEqual">
      <formula>TODAY()</formula>
    </cfRule>
  </conditionalFormatting>
  <conditionalFormatting sqref="BC214:BC226">
    <cfRule type="cellIs" dxfId="174" priority="39" operator="lessThanOrEqual">
      <formula>TODAY()</formula>
    </cfRule>
  </conditionalFormatting>
  <conditionalFormatting sqref="BC179">
    <cfRule type="cellIs" dxfId="173" priority="37" operator="lessThanOrEqual">
      <formula>TODAY()</formula>
    </cfRule>
  </conditionalFormatting>
  <conditionalFormatting sqref="BC181:BC193">
    <cfRule type="cellIs" dxfId="172" priority="36" operator="lessThanOrEqual">
      <formula>TODAY()</formula>
    </cfRule>
  </conditionalFormatting>
  <conditionalFormatting sqref="BC195:BC205">
    <cfRule type="cellIs" dxfId="171" priority="35" operator="lessThanOrEqual">
      <formula>TODAY()</formula>
    </cfRule>
  </conditionalFormatting>
  <conditionalFormatting sqref="BC145">
    <cfRule type="cellIs" dxfId="170" priority="34" operator="lessThanOrEqual">
      <formula>TODAY()</formula>
    </cfRule>
  </conditionalFormatting>
  <conditionalFormatting sqref="BC147:BC159">
    <cfRule type="cellIs" dxfId="169" priority="33" operator="lessThanOrEqual">
      <formula>TODAY()</formula>
    </cfRule>
  </conditionalFormatting>
  <conditionalFormatting sqref="BC161:BC171">
    <cfRule type="cellIs" dxfId="168" priority="32" operator="lessThanOrEqual">
      <formula>TODAY()</formula>
    </cfRule>
  </conditionalFormatting>
  <conditionalFormatting sqref="AG4:AG31">
    <cfRule type="cellIs" dxfId="167" priority="22" operator="equal">
      <formula>"errordemedicion"</formula>
    </cfRule>
  </conditionalFormatting>
  <conditionalFormatting sqref="AG37:AG64">
    <cfRule type="cellIs" dxfId="166" priority="21" operator="equal">
      <formula>"errordemedicion"</formula>
    </cfRule>
  </conditionalFormatting>
  <conditionalFormatting sqref="AG72:AG99">
    <cfRule type="cellIs" dxfId="165" priority="20" operator="equal">
      <formula>"errordemedicion"</formula>
    </cfRule>
  </conditionalFormatting>
  <conditionalFormatting sqref="AG106:AG133">
    <cfRule type="cellIs" dxfId="164" priority="19" operator="equal">
      <formula>"errordemedicion"</formula>
    </cfRule>
  </conditionalFormatting>
  <conditionalFormatting sqref="AG144:AG171">
    <cfRule type="cellIs" dxfId="163" priority="18" operator="equal">
      <formula>"errordemedicion"</formula>
    </cfRule>
  </conditionalFormatting>
  <conditionalFormatting sqref="AG178:AG205">
    <cfRule type="cellIs" dxfId="162" priority="17" operator="equal">
      <formula>"errordemedicion"</formula>
    </cfRule>
  </conditionalFormatting>
  <conditionalFormatting sqref="AG211:AG238">
    <cfRule type="cellIs" dxfId="161" priority="16" operator="equal">
      <formula>"errordemedicion"</formula>
    </cfRule>
  </conditionalFormatting>
  <conditionalFormatting sqref="BC72">
    <cfRule type="cellIs" dxfId="160" priority="12" operator="lessThanOrEqual">
      <formula>TODAY()</formula>
    </cfRule>
  </conditionalFormatting>
  <conditionalFormatting sqref="BC72">
    <cfRule type="cellIs" dxfId="159" priority="11" operator="lessThanOrEqual">
      <formula>TODAY()</formula>
    </cfRule>
  </conditionalFormatting>
  <conditionalFormatting sqref="BC20">
    <cfRule type="cellIs" dxfId="158" priority="10" operator="lessThanOrEqual">
      <formula>TODAY()</formula>
    </cfRule>
  </conditionalFormatting>
  <conditionalFormatting sqref="BC37:BC64">
    <cfRule type="cellIs" dxfId="157" priority="9" operator="lessThanOrEqual">
      <formula>TODAY()</formula>
    </cfRule>
  </conditionalFormatting>
  <conditionalFormatting sqref="BC38">
    <cfRule type="cellIs" dxfId="156" priority="8" operator="lessThanOrEqual">
      <formula>TODAY()</formula>
    </cfRule>
  </conditionalFormatting>
  <conditionalFormatting sqref="BC50:BC52">
    <cfRule type="cellIs" dxfId="155" priority="7" operator="lessThanOrEqual">
      <formula>TODAY()</formula>
    </cfRule>
  </conditionalFormatting>
  <conditionalFormatting sqref="BC64">
    <cfRule type="cellIs" dxfId="154" priority="6" operator="lessThanOrEqual">
      <formula>TODAY()</formula>
    </cfRule>
  </conditionalFormatting>
  <conditionalFormatting sqref="BC39">
    <cfRule type="cellIs" dxfId="153" priority="5" operator="lessThanOrEqual">
      <formula>TODAY()</formula>
    </cfRule>
  </conditionalFormatting>
  <conditionalFormatting sqref="BC53">
    <cfRule type="cellIs" dxfId="152" priority="4" operator="lessThanOrEqual">
      <formula>TODAY()</formula>
    </cfRule>
  </conditionalFormatting>
  <conditionalFormatting sqref="BC40:BC49">
    <cfRule type="cellIs" dxfId="151" priority="3" operator="lessThanOrEqual">
      <formula>TODAY()</formula>
    </cfRule>
  </conditionalFormatting>
  <conditionalFormatting sqref="BC54:BC63">
    <cfRule type="cellIs" dxfId="150" priority="2" operator="lessThanOrEqual">
      <formula>TODAY()</formula>
    </cfRule>
  </conditionalFormatting>
  <conditionalFormatting sqref="BC53">
    <cfRule type="cellIs" dxfId="149" priority="1" operator="lessThanOrEqual">
      <formula>TODAY()</formula>
    </cfRule>
  </conditionalFormatting>
  <dataValidations disablePrompts="1" count="1">
    <dataValidation type="list" allowBlank="1" showInputMessage="1" showErrorMessage="1" sqref="E211:E238 E178:E205 E37:E64 E72:E99 E106:E133 E4:E31 E144:E171">
      <formula1>$E$405:$E$407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"/>
  <sheetViews>
    <sheetView showGridLines="0" view="pageBreakPreview" topLeftCell="A135" zoomScale="55" zoomScaleNormal="80" zoomScaleSheetLayoutView="55" workbookViewId="0">
      <selection activeCell="I200" sqref="I200"/>
    </sheetView>
  </sheetViews>
  <sheetFormatPr defaultColWidth="11.6328125" defaultRowHeight="14.5" x14ac:dyDescent="0.35"/>
  <cols>
    <col min="1" max="1" width="3.90625" style="1" customWidth="1"/>
    <col min="2" max="2" width="24" style="1" customWidth="1"/>
    <col min="3" max="3" width="18.6328125" style="78" hidden="1" customWidth="1"/>
    <col min="4" max="4" width="16" style="2" customWidth="1"/>
    <col min="5" max="5" width="15" style="1" hidden="1" customWidth="1"/>
    <col min="6" max="6" width="10" style="1" hidden="1" customWidth="1"/>
    <col min="7" max="7" width="2.08984375" style="1" customWidth="1"/>
    <col min="8" max="8" width="18" style="2" customWidth="1"/>
    <col min="9" max="9" width="14" style="2" customWidth="1"/>
    <col min="10" max="10" width="20.54296875" style="76" customWidth="1"/>
    <col min="11" max="11" width="10.90625" style="1" customWidth="1"/>
    <col min="12" max="22" width="11.6328125" style="1"/>
    <col min="23" max="23" width="6.08984375" style="1" customWidth="1"/>
    <col min="24" max="24" width="11.453125" style="2" bestFit="1" customWidth="1"/>
    <col min="25" max="25" width="78.6328125" style="2" customWidth="1"/>
    <col min="26" max="26" width="11.90625" style="1" customWidth="1"/>
    <col min="27" max="16384" width="11.6328125" style="1"/>
  </cols>
  <sheetData>
    <row r="1" spans="2:26" s="4" customFormat="1" x14ac:dyDescent="0.35">
      <c r="B1" s="15"/>
      <c r="C1" s="15"/>
      <c r="D1" s="10"/>
      <c r="H1" s="10"/>
      <c r="I1" s="10"/>
      <c r="J1" s="76"/>
      <c r="X1" s="10"/>
      <c r="Y1" s="10"/>
    </row>
    <row r="2" spans="2:26" s="4" customFormat="1" ht="23.5" hidden="1" x14ac:dyDescent="0.35">
      <c r="B2" s="62" t="s">
        <v>73</v>
      </c>
      <c r="C2" s="62"/>
      <c r="E2" s="3"/>
      <c r="F2" s="3"/>
      <c r="G2" s="3"/>
      <c r="H2" s="16"/>
      <c r="I2" s="16"/>
      <c r="J2" s="76"/>
      <c r="X2" s="10"/>
      <c r="Y2" s="10"/>
    </row>
    <row r="3" spans="2:26" s="4" customFormat="1" ht="77.5" hidden="1" x14ac:dyDescent="0.35">
      <c r="B3" s="52" t="s">
        <v>4</v>
      </c>
      <c r="C3" s="141" t="s">
        <v>109</v>
      </c>
      <c r="D3" s="41" t="s">
        <v>62</v>
      </c>
      <c r="E3" s="39" t="s">
        <v>46</v>
      </c>
      <c r="F3" s="39" t="s">
        <v>47</v>
      </c>
      <c r="G3" s="1"/>
      <c r="H3" s="39" t="s">
        <v>80</v>
      </c>
      <c r="I3" s="39" t="s">
        <v>98</v>
      </c>
      <c r="J3" s="74" t="s">
        <v>81</v>
      </c>
      <c r="X3" s="10"/>
      <c r="Y3" s="10"/>
    </row>
    <row r="4" spans="2:26" s="4" customFormat="1" hidden="1" x14ac:dyDescent="0.35">
      <c r="B4" s="138" t="s">
        <v>13</v>
      </c>
      <c r="C4" s="143">
        <f>+Entrada!E4</f>
        <v>0</v>
      </c>
      <c r="D4" s="140">
        <f>Entrada!AJ4</f>
        <v>0.45312500000000011</v>
      </c>
      <c r="E4" s="22">
        <f>Entrada!AW4</f>
        <v>7353.1818181817944</v>
      </c>
      <c r="F4" s="22">
        <f>Entrada!AY4</f>
        <v>31.287878787878689</v>
      </c>
      <c r="G4" s="1"/>
      <c r="H4" s="154" t="str">
        <f ca="1">Entrada!BC4</f>
        <v>Por Condicion</v>
      </c>
      <c r="I4" s="158" t="str">
        <f ca="1">Entrada!BB4</f>
        <v>Proy &gt; 1 Año</v>
      </c>
      <c r="J4" s="107"/>
      <c r="X4" s="82" t="s">
        <v>82</v>
      </c>
      <c r="Y4" s="82" t="s">
        <v>83</v>
      </c>
      <c r="Z4" s="86"/>
    </row>
    <row r="5" spans="2:26" s="4" customFormat="1" hidden="1" x14ac:dyDescent="0.35">
      <c r="B5" s="138" t="s">
        <v>14</v>
      </c>
      <c r="C5" s="143">
        <f>+Entrada!E5</f>
        <v>0</v>
      </c>
      <c r="D5" s="140">
        <f>Entrada!AJ5</f>
        <v>1.0789473684210527</v>
      </c>
      <c r="E5" s="22">
        <f>Entrada!AW5</f>
        <v>-169.09756097560967</v>
      </c>
      <c r="F5" s="22">
        <f>Entrada!AY5</f>
        <v>-0.71951219512195086</v>
      </c>
      <c r="G5" s="1"/>
      <c r="H5" s="154">
        <f ca="1">Entrada!BC5</f>
        <v>42674.414634146342</v>
      </c>
      <c r="I5" s="158">
        <f ca="1">Entrada!BB5</f>
        <v>42719.414634146342</v>
      </c>
      <c r="J5" s="107"/>
      <c r="K5" s="79"/>
      <c r="X5" s="167"/>
      <c r="Y5" s="121"/>
      <c r="Z5" s="86"/>
    </row>
    <row r="6" spans="2:26" s="4" customFormat="1" hidden="1" x14ac:dyDescent="0.35">
      <c r="B6" s="138" t="s">
        <v>15</v>
      </c>
      <c r="C6" s="143">
        <f>+Entrada!E6</f>
        <v>0</v>
      </c>
      <c r="D6" s="140">
        <f>Entrada!AJ6</f>
        <v>0.88000000000000012</v>
      </c>
      <c r="E6" s="22">
        <f>Entrada!AW6</f>
        <v>256.77777777777783</v>
      </c>
      <c r="F6" s="22">
        <f>Entrada!AY6</f>
        <v>1.0148148148148148</v>
      </c>
      <c r="G6" s="1"/>
      <c r="H6" s="154">
        <f ca="1">Entrada!BC6</f>
        <v>42696.444444444445</v>
      </c>
      <c r="I6" s="158">
        <f ca="1">Entrada!BB6</f>
        <v>42771.444444444445</v>
      </c>
      <c r="J6" s="107">
        <v>6268613</v>
      </c>
      <c r="K6" s="79"/>
      <c r="X6" s="167"/>
      <c r="Y6" s="121"/>
      <c r="Z6" s="86"/>
    </row>
    <row r="7" spans="2:26" s="4" customFormat="1" hidden="1" x14ac:dyDescent="0.35">
      <c r="B7" s="138" t="s">
        <v>37</v>
      </c>
      <c r="C7" s="143">
        <f>+Entrada!E7</f>
        <v>0</v>
      </c>
      <c r="D7" s="140">
        <f>Entrada!AJ7</f>
        <v>0.42187500000000011</v>
      </c>
      <c r="E7" s="22">
        <f>Entrada!AW7</f>
        <v>8748.0869565217326</v>
      </c>
      <c r="F7" s="22">
        <f>Entrada!AY7</f>
        <v>21.71739130434781</v>
      </c>
      <c r="G7" s="1"/>
      <c r="H7" s="154" t="str">
        <f ca="1">Entrada!BC7</f>
        <v>Por Condicion</v>
      </c>
      <c r="I7" s="158" t="str">
        <f ca="1">Entrada!BB7</f>
        <v>Proy &gt; 1 Año</v>
      </c>
      <c r="J7" s="91"/>
      <c r="K7" s="79"/>
      <c r="X7" s="167"/>
      <c r="Y7" s="170"/>
      <c r="Z7" s="86"/>
    </row>
    <row r="8" spans="2:26" s="4" customFormat="1" hidden="1" x14ac:dyDescent="0.35">
      <c r="B8" s="138" t="s">
        <v>38</v>
      </c>
      <c r="C8" s="143">
        <f>+Entrada!E8</f>
        <v>0</v>
      </c>
      <c r="D8" s="140">
        <f>Entrada!AJ8</f>
        <v>0.42187500000000011</v>
      </c>
      <c r="E8" s="22">
        <f>Entrada!AW8</f>
        <v>8748.0869565217326</v>
      </c>
      <c r="F8" s="22">
        <f>Entrada!AY8</f>
        <v>21.71739130434781</v>
      </c>
      <c r="G8" s="1"/>
      <c r="H8" s="154" t="str">
        <f ca="1">Entrada!BC8</f>
        <v>Por Condicion</v>
      </c>
      <c r="I8" s="158" t="str">
        <f ca="1">Entrada!BB8</f>
        <v>Proy &gt; 1 Año</v>
      </c>
      <c r="J8" s="91"/>
      <c r="K8" s="79"/>
      <c r="X8" s="167"/>
      <c r="Y8" s="170"/>
      <c r="Z8" s="86"/>
    </row>
    <row r="9" spans="2:26" s="4" customFormat="1" hidden="1" x14ac:dyDescent="0.35">
      <c r="B9" s="138" t="s">
        <v>16</v>
      </c>
      <c r="C9" s="143">
        <f>+Entrada!E9</f>
        <v>0</v>
      </c>
      <c r="D9" s="140">
        <f>Entrada!AJ9</f>
        <v>0.36170212765957432</v>
      </c>
      <c r="E9" s="22">
        <f>Entrada!AW9</f>
        <v>9788.4000000000015</v>
      </c>
      <c r="F9" s="22">
        <f>Entrada!AY9</f>
        <v>24.300000000000004</v>
      </c>
      <c r="G9" s="1"/>
      <c r="H9" s="154" t="str">
        <f ca="1">Entrada!BC9</f>
        <v>Por Condicion</v>
      </c>
      <c r="I9" s="158" t="str">
        <f ca="1">Entrada!BB9</f>
        <v>Proy &gt; 1 Año</v>
      </c>
      <c r="J9" s="91"/>
      <c r="K9" s="79"/>
      <c r="X9" s="121"/>
      <c r="Y9" s="121"/>
      <c r="Z9" s="86"/>
    </row>
    <row r="10" spans="2:26" s="4" customFormat="1" ht="15" hidden="1" customHeight="1" x14ac:dyDescent="0.35">
      <c r="B10" s="138" t="s">
        <v>17</v>
      </c>
      <c r="C10" s="143">
        <f>+Entrada!E10</f>
        <v>0</v>
      </c>
      <c r="D10" s="140">
        <f>Entrada!AJ10</f>
        <v>0.28368794326241131</v>
      </c>
      <c r="E10" s="22">
        <f>Entrada!AW10</f>
        <v>14083.025641025633</v>
      </c>
      <c r="F10" s="22">
        <f>Entrada!AY10</f>
        <v>34.961538461538439</v>
      </c>
      <c r="G10" s="1"/>
      <c r="H10" s="154" t="str">
        <f ca="1">Entrada!BC10</f>
        <v>Por Condicion</v>
      </c>
      <c r="I10" s="158" t="str">
        <f ca="1">Entrada!BB10</f>
        <v>Proy &gt; 1 Año</v>
      </c>
      <c r="J10" s="91"/>
      <c r="K10" s="79"/>
      <c r="X10" s="199" t="s">
        <v>84</v>
      </c>
      <c r="Y10" s="200"/>
      <c r="Z10" s="201"/>
    </row>
    <row r="11" spans="2:26" s="4" customFormat="1" hidden="1" x14ac:dyDescent="0.35">
      <c r="B11" s="138" t="s">
        <v>18</v>
      </c>
      <c r="C11" s="143">
        <f>+Entrada!E11</f>
        <v>0</v>
      </c>
      <c r="D11" s="140">
        <f>Entrada!AJ11</f>
        <v>0.2704918032786886</v>
      </c>
      <c r="E11" s="22">
        <f>Entrada!AW11</f>
        <v>15612.322580645156</v>
      </c>
      <c r="F11" s="22">
        <f>Entrada!AY11</f>
        <v>38.758064516129018</v>
      </c>
      <c r="G11" s="1"/>
      <c r="H11" s="154" t="str">
        <f ca="1">Entrada!BC11</f>
        <v>Por Condicion</v>
      </c>
      <c r="I11" s="158" t="str">
        <f ca="1">Entrada!BB11</f>
        <v>Proy &gt; 1 Año</v>
      </c>
      <c r="J11" s="91"/>
      <c r="K11" s="79"/>
      <c r="X11" s="202"/>
      <c r="Y11" s="203"/>
      <c r="Z11" s="204"/>
    </row>
    <row r="12" spans="2:26" s="4" customFormat="1" hidden="1" x14ac:dyDescent="0.35">
      <c r="B12" s="138" t="s">
        <v>19</v>
      </c>
      <c r="C12" s="143">
        <f>+Entrada!E12</f>
        <v>0</v>
      </c>
      <c r="D12" s="140">
        <f>Entrada!AJ12</f>
        <v>0.2786885245901638</v>
      </c>
      <c r="E12" s="22">
        <f>Entrada!AW12</f>
        <v>14954.500000000011</v>
      </c>
      <c r="F12" s="22">
        <f>Entrada!AY12</f>
        <v>37.125000000000021</v>
      </c>
      <c r="G12" s="1"/>
      <c r="H12" s="154" t="str">
        <f ca="1">Entrada!BC12</f>
        <v>Por Condicion</v>
      </c>
      <c r="I12" s="158" t="str">
        <f ca="1">Entrada!BB12</f>
        <v>Proy &gt; 1 Año</v>
      </c>
      <c r="J12" s="91"/>
      <c r="K12" s="79"/>
      <c r="X12" s="202"/>
      <c r="Y12" s="203"/>
      <c r="Z12" s="204"/>
    </row>
    <row r="13" spans="2:26" s="4" customFormat="1" hidden="1" x14ac:dyDescent="0.35">
      <c r="B13" s="138" t="s">
        <v>20</v>
      </c>
      <c r="C13" s="143">
        <f>+Entrada!E13</f>
        <v>0</v>
      </c>
      <c r="D13" s="140">
        <f>Entrada!AJ13</f>
        <v>0.30327868852459028</v>
      </c>
      <c r="E13" s="22">
        <f>Entrada!AW13</f>
        <v>13206.571428571424</v>
      </c>
      <c r="F13" s="22">
        <f>Entrada!AY13</f>
        <v>32.78571428571427</v>
      </c>
      <c r="G13" s="1"/>
      <c r="H13" s="154" t="str">
        <f ca="1">Entrada!BC13</f>
        <v>Por Condicion</v>
      </c>
      <c r="I13" s="158" t="str">
        <f ca="1">Entrada!BB13</f>
        <v>Proy &gt; 1 Año</v>
      </c>
      <c r="J13" s="91"/>
      <c r="K13" s="79"/>
      <c r="X13" s="202"/>
      <c r="Y13" s="203"/>
      <c r="Z13" s="204"/>
    </row>
    <row r="14" spans="2:26" s="4" customFormat="1" hidden="1" x14ac:dyDescent="0.35">
      <c r="B14" s="138" t="s">
        <v>21</v>
      </c>
      <c r="C14" s="143">
        <f>+Entrada!E14</f>
        <v>0</v>
      </c>
      <c r="D14" s="140">
        <f>Entrada!AJ14</f>
        <v>0.28688524590163944</v>
      </c>
      <c r="E14" s="22">
        <f>Entrada!AW14</f>
        <v>14336.545454545449</v>
      </c>
      <c r="F14" s="22">
        <f>Entrada!AY14</f>
        <v>35.590909090909079</v>
      </c>
      <c r="G14" s="1"/>
      <c r="H14" s="154" t="str">
        <f ca="1">Entrada!BC14</f>
        <v>Por Condicion</v>
      </c>
      <c r="I14" s="158" t="str">
        <f ca="1">Entrada!BB14</f>
        <v>Proy &gt; 1 Año</v>
      </c>
      <c r="J14" s="91"/>
      <c r="K14" s="79"/>
      <c r="X14" s="202"/>
      <c r="Y14" s="203"/>
      <c r="Z14" s="204"/>
    </row>
    <row r="15" spans="2:26" s="4" customFormat="1" hidden="1" x14ac:dyDescent="0.35">
      <c r="B15" s="138" t="s">
        <v>22</v>
      </c>
      <c r="C15" s="143">
        <f>+Entrada!E15</f>
        <v>0</v>
      </c>
      <c r="D15" s="140">
        <f>Entrada!AJ15</f>
        <v>0.37588652482269491</v>
      </c>
      <c r="E15" s="22">
        <f>Entrada!AW15</f>
        <v>9202.7692307692305</v>
      </c>
      <c r="F15" s="22">
        <f>Entrada!AY15</f>
        <v>22.846153846153847</v>
      </c>
      <c r="G15" s="1"/>
      <c r="H15" s="154" t="str">
        <f ca="1">Entrada!BC15</f>
        <v>Por Condicion</v>
      </c>
      <c r="I15" s="158" t="str">
        <f ca="1">Entrada!BB15</f>
        <v>Proy &gt; 1 Año</v>
      </c>
      <c r="J15" s="91"/>
      <c r="K15" s="79"/>
      <c r="X15" s="205"/>
      <c r="Y15" s="206"/>
      <c r="Z15" s="207"/>
    </row>
    <row r="16" spans="2:26" s="4" customFormat="1" hidden="1" x14ac:dyDescent="0.35">
      <c r="B16" s="138" t="s">
        <v>23</v>
      </c>
      <c r="C16" s="143">
        <f>+Entrada!E16</f>
        <v>0</v>
      </c>
      <c r="D16" s="140">
        <f>Entrada!AJ16</f>
        <v>0.45390070921985798</v>
      </c>
      <c r="E16" s="22">
        <f>Entrada!AW16</f>
        <v>6646.4444444444471</v>
      </c>
      <c r="F16" s="22">
        <f>Entrada!AY16</f>
        <v>16.500000000000007</v>
      </c>
      <c r="G16" s="1"/>
      <c r="H16" s="154" t="str">
        <f ca="1">Entrada!BC16</f>
        <v>Por Condicion</v>
      </c>
      <c r="I16" s="158" t="str">
        <f ca="1">Entrada!BB16</f>
        <v>Proy &gt; 1 Año</v>
      </c>
      <c r="J16" s="91"/>
      <c r="K16" s="79"/>
      <c r="X16" s="10"/>
      <c r="Y16" s="10"/>
    </row>
    <row r="17" spans="2:26" s="4" customFormat="1" hidden="1" x14ac:dyDescent="0.35">
      <c r="B17" s="138" t="s">
        <v>24</v>
      </c>
      <c r="C17" s="143">
        <f>+Entrada!E17</f>
        <v>0</v>
      </c>
      <c r="D17" s="140">
        <f>Entrada!AJ17</f>
        <v>0.55555555555555536</v>
      </c>
      <c r="E17" s="22">
        <f>Entrada!AW17</f>
        <v>4943.6363636363731</v>
      </c>
      <c r="F17" s="22">
        <f>Entrada!AY17</f>
        <v>12.272727272727296</v>
      </c>
      <c r="G17" s="1"/>
      <c r="H17" s="154">
        <f ca="1">Entrada!BC17</f>
        <v>43064.181818181816</v>
      </c>
      <c r="I17" s="158">
        <f ca="1">Entrada!BB17</f>
        <v>43109.181818181816</v>
      </c>
      <c r="J17" s="172">
        <v>6268617</v>
      </c>
      <c r="K17" s="79"/>
      <c r="X17" s="193" t="s">
        <v>85</v>
      </c>
      <c r="Y17" s="194"/>
      <c r="Z17" s="195"/>
    </row>
    <row r="18" spans="2:26" s="4" customFormat="1" hidden="1" x14ac:dyDescent="0.35">
      <c r="B18" s="139" t="s">
        <v>25</v>
      </c>
      <c r="C18" s="144">
        <f>+Entrada!E18</f>
        <v>0</v>
      </c>
      <c r="D18" s="140">
        <f>Entrada!AJ18</f>
        <v>0.703125</v>
      </c>
      <c r="E18" s="22">
        <f>Entrada!AW18</f>
        <v>1622.1777777777779</v>
      </c>
      <c r="F18" s="22">
        <f>Entrada!AY18</f>
        <v>4.1518518518518528</v>
      </c>
      <c r="G18" s="1"/>
      <c r="H18" s="154">
        <f ca="1">Entrada!BC18</f>
        <v>42820.555555555555</v>
      </c>
      <c r="I18" s="158">
        <f ca="1">Entrada!BB18</f>
        <v>42865.555555555555</v>
      </c>
      <c r="J18" s="107"/>
      <c r="K18" s="79"/>
      <c r="X18" s="196"/>
      <c r="Y18" s="197"/>
      <c r="Z18" s="198"/>
    </row>
    <row r="19" spans="2:26" s="4" customFormat="1" hidden="1" x14ac:dyDescent="0.35">
      <c r="B19" s="139" t="s">
        <v>26</v>
      </c>
      <c r="C19" s="144">
        <f>+Entrada!E19</f>
        <v>0</v>
      </c>
      <c r="D19" s="140">
        <f>Entrada!AJ19</f>
        <v>0.26315789473684209</v>
      </c>
      <c r="E19" s="22">
        <f>Entrada!AW19</f>
        <v>6470.8000000000011</v>
      </c>
      <c r="F19" s="22">
        <f>Entrada!AY19</f>
        <v>27.533333333333339</v>
      </c>
      <c r="G19" s="1"/>
      <c r="H19" s="154" t="str">
        <f ca="1">Entrada!BC19</f>
        <v>Por Condicion</v>
      </c>
      <c r="I19" s="158" t="str">
        <f ca="1">Entrada!BB19</f>
        <v>Proy &gt; 1 Año</v>
      </c>
      <c r="J19" s="107"/>
      <c r="K19" s="79"/>
      <c r="X19" s="90">
        <v>6268613</v>
      </c>
      <c r="Y19" s="90" t="s">
        <v>118</v>
      </c>
      <c r="Z19" s="166">
        <v>42743</v>
      </c>
    </row>
    <row r="20" spans="2:26" s="4" customFormat="1" hidden="1" x14ac:dyDescent="0.35">
      <c r="B20" s="139" t="s">
        <v>27</v>
      </c>
      <c r="C20" s="144">
        <f>+Entrada!E20</f>
        <v>0</v>
      </c>
      <c r="D20" s="140">
        <f>Entrada!AJ20</f>
        <v>0.86</v>
      </c>
      <c r="E20" s="22">
        <f>Entrada!AW20</f>
        <v>305.22641509433925</v>
      </c>
      <c r="F20" s="22">
        <f>Entrada!AY20</f>
        <v>1.206289308176099</v>
      </c>
      <c r="G20" s="1"/>
      <c r="H20" s="154">
        <f ca="1">Entrada!BC20</f>
        <v>42702.188679245286</v>
      </c>
      <c r="I20" s="158">
        <f ca="1">Entrada!BB20</f>
        <v>42777.188679245286</v>
      </c>
      <c r="J20" s="107">
        <v>6268613</v>
      </c>
      <c r="K20" s="79"/>
      <c r="X20" s="90">
        <v>6268616</v>
      </c>
      <c r="Y20" s="90" t="s">
        <v>117</v>
      </c>
      <c r="Z20" s="166">
        <v>42743</v>
      </c>
    </row>
    <row r="21" spans="2:26" s="4" customFormat="1" hidden="1" x14ac:dyDescent="0.35">
      <c r="B21" s="139" t="s">
        <v>39</v>
      </c>
      <c r="C21" s="144">
        <f>+Entrada!E21</f>
        <v>0</v>
      </c>
      <c r="D21" s="140">
        <f>Entrada!AJ21</f>
        <v>0.34375</v>
      </c>
      <c r="E21" s="22">
        <f>Entrada!AW21</f>
        <v>12688.666666666661</v>
      </c>
      <c r="F21" s="22">
        <f>Entrada!AY21</f>
        <v>31.499999999999986</v>
      </c>
      <c r="G21" s="1"/>
      <c r="H21" s="154" t="str">
        <f ca="1">Entrada!BC21</f>
        <v>Por Condicion</v>
      </c>
      <c r="I21" s="158" t="str">
        <f ca="1">Entrada!BB21</f>
        <v>Proy &gt; 1 Año</v>
      </c>
      <c r="J21" s="91"/>
      <c r="K21" s="79"/>
      <c r="X21" s="121">
        <v>6268617</v>
      </c>
      <c r="Y21" s="121" t="s">
        <v>119</v>
      </c>
      <c r="Z21" s="166">
        <v>42743</v>
      </c>
    </row>
    <row r="22" spans="2:26" s="4" customFormat="1" hidden="1" x14ac:dyDescent="0.35">
      <c r="B22" s="139" t="s">
        <v>40</v>
      </c>
      <c r="C22" s="144">
        <f>+Entrada!E22</f>
        <v>0</v>
      </c>
      <c r="D22" s="140">
        <f>Entrada!AJ22</f>
        <v>0.50000000000000022</v>
      </c>
      <c r="E22" s="22">
        <f>Entrada!AW22</f>
        <v>6214.8571428571358</v>
      </c>
      <c r="F22" s="22">
        <f>Entrada!AY22</f>
        <v>15.428571428571411</v>
      </c>
      <c r="G22" s="1"/>
      <c r="H22" s="154" t="str">
        <f ca="1">Entrada!BC22</f>
        <v>Por Condicion</v>
      </c>
      <c r="I22" s="158" t="str">
        <f ca="1">Entrada!BB22</f>
        <v>Proy &gt; 1 Año</v>
      </c>
      <c r="J22" s="91"/>
      <c r="K22" s="79"/>
      <c r="X22" s="121"/>
      <c r="Y22" s="121"/>
      <c r="Z22" s="86"/>
    </row>
    <row r="23" spans="2:26" s="4" customFormat="1" hidden="1" x14ac:dyDescent="0.35">
      <c r="B23" s="139" t="s">
        <v>28</v>
      </c>
      <c r="C23" s="144">
        <f>+Entrada!E23</f>
        <v>0</v>
      </c>
      <c r="D23" s="140">
        <f>Entrada!AJ23</f>
        <v>0.34751773049645374</v>
      </c>
      <c r="E23" s="22">
        <f>Entrada!AW23</f>
        <v>10422.833333333336</v>
      </c>
      <c r="F23" s="22">
        <f>Entrada!AY23</f>
        <v>25.875000000000004</v>
      </c>
      <c r="G23" s="1"/>
      <c r="H23" s="154" t="str">
        <f ca="1">Entrada!BC23</f>
        <v>Por Condicion</v>
      </c>
      <c r="I23" s="158" t="str">
        <f ca="1">Entrada!BB23</f>
        <v>Proy &gt; 1 Año</v>
      </c>
      <c r="J23" s="91"/>
      <c r="K23" s="79"/>
      <c r="X23" s="121"/>
      <c r="Y23" s="121"/>
      <c r="Z23" s="86"/>
    </row>
    <row r="24" spans="2:26" s="4" customFormat="1" hidden="1" x14ac:dyDescent="0.35">
      <c r="B24" s="139" t="s">
        <v>29</v>
      </c>
      <c r="C24" s="144">
        <f>+Entrada!E24</f>
        <v>0</v>
      </c>
      <c r="D24" s="140">
        <f>Entrada!AJ24</f>
        <v>0.26241134751773026</v>
      </c>
      <c r="E24" s="22">
        <f>Entrada!AW24</f>
        <v>15709.777777777785</v>
      </c>
      <c r="F24" s="22">
        <f>Entrada!AY24</f>
        <v>39.000000000000014</v>
      </c>
      <c r="G24" s="1"/>
      <c r="H24" s="154" t="str">
        <f ca="1">Entrada!BC24</f>
        <v>Por Condicion</v>
      </c>
      <c r="I24" s="158" t="str">
        <f ca="1">Entrada!BB24</f>
        <v>Proy &gt; 1 Año</v>
      </c>
      <c r="J24" s="91"/>
      <c r="K24" s="79"/>
      <c r="X24" s="121"/>
      <c r="Y24" s="121"/>
      <c r="Z24" s="86"/>
    </row>
    <row r="25" spans="2:26" s="4" customFormat="1" hidden="1" x14ac:dyDescent="0.35">
      <c r="B25" s="139" t="s">
        <v>30</v>
      </c>
      <c r="C25" s="144">
        <f>+Entrada!E25</f>
        <v>0</v>
      </c>
      <c r="D25" s="140">
        <f>Entrada!AJ25</f>
        <v>0.2786885245901638</v>
      </c>
      <c r="E25" s="22">
        <f>Entrada!AW25</f>
        <v>14954.500000000011</v>
      </c>
      <c r="F25" s="22">
        <f>Entrada!AY25</f>
        <v>37.125000000000021</v>
      </c>
      <c r="G25" s="1"/>
      <c r="H25" s="154" t="str">
        <f ca="1">Entrada!BC25</f>
        <v>Por Condicion</v>
      </c>
      <c r="I25" s="158" t="str">
        <f ca="1">Entrada!BB25</f>
        <v>Proy &gt; 1 Año</v>
      </c>
      <c r="J25" s="91"/>
      <c r="K25" s="79"/>
      <c r="X25" s="121"/>
      <c r="Y25" s="121"/>
      <c r="Z25" s="86"/>
    </row>
    <row r="26" spans="2:26" s="4" customFormat="1" hidden="1" x14ac:dyDescent="0.35">
      <c r="B26" s="139" t="s">
        <v>31</v>
      </c>
      <c r="C26" s="144">
        <f>+Entrada!E26</f>
        <v>0</v>
      </c>
      <c r="D26" s="140">
        <f>Entrada!AJ26</f>
        <v>0.28688524590163944</v>
      </c>
      <c r="E26" s="22">
        <f>Entrada!AW26</f>
        <v>14336.545454545449</v>
      </c>
      <c r="F26" s="22">
        <f>Entrada!AY26</f>
        <v>35.590909090909079</v>
      </c>
      <c r="G26" s="1"/>
      <c r="H26" s="154" t="str">
        <f ca="1">Entrada!BC26</f>
        <v>Por Condicion</v>
      </c>
      <c r="I26" s="158" t="str">
        <f ca="1">Entrada!BB26</f>
        <v>Proy &gt; 1 Año</v>
      </c>
      <c r="J26" s="91"/>
      <c r="K26" s="79"/>
      <c r="X26" s="121"/>
      <c r="Y26" s="121"/>
      <c r="Z26" s="86"/>
    </row>
    <row r="27" spans="2:26" s="4" customFormat="1" hidden="1" x14ac:dyDescent="0.35">
      <c r="B27" s="139" t="s">
        <v>32</v>
      </c>
      <c r="C27" s="144">
        <f>+Entrada!E27</f>
        <v>0</v>
      </c>
      <c r="D27" s="140">
        <f>Entrada!AJ27</f>
        <v>0.30327868852459028</v>
      </c>
      <c r="E27" s="22">
        <f>Entrada!AW27</f>
        <v>13206.571428571424</v>
      </c>
      <c r="F27" s="22">
        <f>Entrada!AY27</f>
        <v>32.78571428571427</v>
      </c>
      <c r="G27" s="1"/>
      <c r="H27" s="154" t="str">
        <f ca="1">Entrada!BC27</f>
        <v>Por Condicion</v>
      </c>
      <c r="I27" s="158" t="str">
        <f ca="1">Entrada!BB27</f>
        <v>Proy &gt; 1 Año</v>
      </c>
      <c r="J27" s="91"/>
      <c r="K27" s="79"/>
      <c r="X27" s="121"/>
      <c r="Y27" s="121"/>
      <c r="Z27" s="86"/>
    </row>
    <row r="28" spans="2:26" s="4" customFormat="1" hidden="1" x14ac:dyDescent="0.35">
      <c r="B28" s="139" t="s">
        <v>33</v>
      </c>
      <c r="C28" s="144">
        <f>+Entrada!E28</f>
        <v>0</v>
      </c>
      <c r="D28" s="140">
        <f>Entrada!AJ28</f>
        <v>0.26229508196721296</v>
      </c>
      <c r="E28" s="22">
        <f>Entrada!AW28</f>
        <v>16314.000000000015</v>
      </c>
      <c r="F28" s="22">
        <f>Entrada!AY28</f>
        <v>40.500000000000036</v>
      </c>
      <c r="G28" s="1"/>
      <c r="H28" s="154" t="str">
        <f ca="1">Entrada!BC28</f>
        <v>Por Condicion</v>
      </c>
      <c r="I28" s="158" t="str">
        <f ca="1">Entrada!BB28</f>
        <v>Proy &gt; 1 Año</v>
      </c>
      <c r="J28" s="91"/>
      <c r="K28" s="79"/>
      <c r="X28" s="121"/>
      <c r="Y28" s="121"/>
      <c r="Z28" s="86"/>
    </row>
    <row r="29" spans="2:26" s="4" customFormat="1" hidden="1" x14ac:dyDescent="0.35">
      <c r="B29" s="139" t="s">
        <v>34</v>
      </c>
      <c r="C29" s="144">
        <f>+Entrada!E29</f>
        <v>0</v>
      </c>
      <c r="D29" s="140">
        <f>Entrada!AJ29</f>
        <v>0.37588652482269491</v>
      </c>
      <c r="E29" s="22">
        <f>Entrada!AW29</f>
        <v>9202.7692307692305</v>
      </c>
      <c r="F29" s="22">
        <f>Entrada!AY29</f>
        <v>22.846153846153847</v>
      </c>
      <c r="G29" s="1"/>
      <c r="H29" s="154" t="str">
        <f ca="1">Entrada!BC29</f>
        <v>Por Condicion</v>
      </c>
      <c r="I29" s="158" t="str">
        <f ca="1">Entrada!BB29</f>
        <v>Proy &gt; 1 Año</v>
      </c>
      <c r="J29" s="91"/>
      <c r="K29" s="79"/>
      <c r="X29" s="121"/>
      <c r="Y29" s="121"/>
      <c r="Z29" s="86"/>
    </row>
    <row r="30" spans="2:26" s="4" customFormat="1" hidden="1" x14ac:dyDescent="0.35">
      <c r="B30" s="139" t="s">
        <v>35</v>
      </c>
      <c r="C30" s="144">
        <f>+Entrada!E30</f>
        <v>0</v>
      </c>
      <c r="D30" s="140">
        <f>Entrada!AJ30</f>
        <v>0.4468085106382978</v>
      </c>
      <c r="E30" s="22">
        <f>Entrada!AW30</f>
        <v>6841.3548387096762</v>
      </c>
      <c r="F30" s="22">
        <f>Entrada!AY30</f>
        <v>16.983870967741932</v>
      </c>
      <c r="G30" s="1"/>
      <c r="H30" s="154" t="str">
        <f ca="1">Entrada!BC30</f>
        <v>Por Condicion</v>
      </c>
      <c r="I30" s="158" t="str">
        <f ca="1">Entrada!BB30</f>
        <v>Proy &gt; 1 Año</v>
      </c>
      <c r="J30" s="91"/>
      <c r="K30" s="79"/>
      <c r="X30" s="121"/>
      <c r="Y30" s="121"/>
      <c r="Z30" s="86"/>
    </row>
    <row r="31" spans="2:26" s="4" customFormat="1" hidden="1" x14ac:dyDescent="0.35">
      <c r="B31" s="139" t="s">
        <v>36</v>
      </c>
      <c r="C31" s="144">
        <f>+Entrada!E31</f>
        <v>0</v>
      </c>
      <c r="D31" s="140">
        <f>Entrada!AJ31</f>
        <v>0.57777777777777906</v>
      </c>
      <c r="E31" s="22">
        <f>Entrada!AW31</f>
        <v>4492.2608695651979</v>
      </c>
      <c r="F31" s="22">
        <f>Entrada!AY31</f>
        <v>11.152173913043431</v>
      </c>
      <c r="G31" s="1"/>
      <c r="H31" s="154">
        <f ca="1">Entrada!BC31</f>
        <v>43030.565217391304</v>
      </c>
      <c r="I31" s="158">
        <f ca="1">Entrada!BB31</f>
        <v>43075.565217391304</v>
      </c>
      <c r="J31" s="172">
        <v>6268616</v>
      </c>
      <c r="X31" s="121"/>
      <c r="Y31" s="121"/>
      <c r="Z31" s="86"/>
    </row>
    <row r="32" spans="2:26" s="4" customFormat="1" hidden="1" x14ac:dyDescent="0.35">
      <c r="B32" s="15"/>
      <c r="C32" s="15"/>
      <c r="D32" s="10"/>
      <c r="H32" s="10"/>
      <c r="I32" s="10"/>
      <c r="J32" s="76"/>
      <c r="X32" s="168"/>
      <c r="Y32" s="168"/>
      <c r="Z32" s="93"/>
    </row>
    <row r="33" spans="2:26" s="79" customFormat="1" hidden="1" x14ac:dyDescent="0.35">
      <c r="B33" s="112" t="s">
        <v>94</v>
      </c>
      <c r="C33" s="134"/>
      <c r="D33" s="10"/>
      <c r="H33" s="10"/>
      <c r="I33" s="10"/>
      <c r="J33" s="76"/>
      <c r="X33" s="7"/>
      <c r="Y33" s="7"/>
    </row>
    <row r="34" spans="2:26" s="79" customFormat="1" hidden="1" x14ac:dyDescent="0.35">
      <c r="H34" s="10"/>
      <c r="I34" s="10"/>
      <c r="X34" s="7"/>
      <c r="Y34" s="7"/>
    </row>
    <row r="35" spans="2:26" s="79" customFormat="1" x14ac:dyDescent="0.35">
      <c r="D35" s="10"/>
      <c r="H35" s="10"/>
      <c r="I35" s="10"/>
      <c r="J35" s="76"/>
      <c r="X35" s="7"/>
      <c r="Y35" s="7"/>
    </row>
    <row r="36" spans="2:26" s="79" customFormat="1" x14ac:dyDescent="0.35">
      <c r="B36" s="112"/>
      <c r="C36" s="134"/>
      <c r="D36" s="10"/>
      <c r="H36" s="10"/>
      <c r="I36" s="10"/>
      <c r="J36" s="76"/>
      <c r="X36" s="7"/>
      <c r="Y36" s="7"/>
    </row>
    <row r="37" spans="2:26" s="4" customFormat="1" x14ac:dyDescent="0.35">
      <c r="B37" s="112"/>
      <c r="C37" s="134"/>
      <c r="D37" s="10"/>
      <c r="H37" s="10"/>
      <c r="I37" s="10"/>
      <c r="J37" s="76"/>
      <c r="X37" s="7"/>
      <c r="Y37" s="7"/>
      <c r="Z37" s="79"/>
    </row>
    <row r="38" spans="2:26" s="4" customFormat="1" ht="23.5" hidden="1" x14ac:dyDescent="0.35">
      <c r="B38" s="62" t="s">
        <v>72</v>
      </c>
      <c r="C38" s="62"/>
      <c r="D38" s="71"/>
      <c r="E38" s="3"/>
      <c r="F38" s="3"/>
      <c r="G38" s="3"/>
      <c r="H38" s="16"/>
      <c r="I38" s="16"/>
      <c r="J38" s="76"/>
      <c r="X38" s="10"/>
      <c r="Y38" s="10"/>
    </row>
    <row r="39" spans="2:26" s="4" customFormat="1" ht="77.5" hidden="1" x14ac:dyDescent="0.35">
      <c r="B39" s="52" t="s">
        <v>4</v>
      </c>
      <c r="C39" s="141" t="s">
        <v>109</v>
      </c>
      <c r="D39" s="41" t="s">
        <v>76</v>
      </c>
      <c r="E39" s="39" t="s">
        <v>46</v>
      </c>
      <c r="F39" s="39" t="s">
        <v>47</v>
      </c>
      <c r="G39" s="1"/>
      <c r="H39" s="39" t="s">
        <v>80</v>
      </c>
      <c r="I39" s="39" t="s">
        <v>98</v>
      </c>
      <c r="J39" s="106" t="s">
        <v>81</v>
      </c>
      <c r="K39" s="79"/>
      <c r="L39" s="79"/>
      <c r="M39" s="79"/>
      <c r="X39" s="10"/>
      <c r="Y39" s="10"/>
    </row>
    <row r="40" spans="2:26" s="4" customFormat="1" hidden="1" x14ac:dyDescent="0.35">
      <c r="B40" s="95" t="s">
        <v>13</v>
      </c>
      <c r="C40" s="143">
        <f>+Entrada!E37</f>
        <v>0</v>
      </c>
      <c r="D40" s="42">
        <f>Entrada!AJ37</f>
        <v>0.53124999999999989</v>
      </c>
      <c r="E40" s="22">
        <f>Entrada!AW37</f>
        <v>-840.00000000001796</v>
      </c>
      <c r="F40" s="22" t="e">
        <f>Entrada!AY37</f>
        <v>#DIV/0!</v>
      </c>
      <c r="G40" s="1"/>
      <c r="H40" s="154" t="str">
        <f ca="1">Entrada!BC37</f>
        <v>NoHayMedicion</v>
      </c>
      <c r="I40" s="158" t="str">
        <f ca="1">Entrada!BB37</f>
        <v>No data</v>
      </c>
      <c r="J40" s="81"/>
      <c r="K40" s="79"/>
      <c r="L40" s="79"/>
      <c r="M40" s="79"/>
      <c r="X40" s="169"/>
      <c r="Y40" s="171"/>
    </row>
    <row r="41" spans="2:26" s="4" customFormat="1" hidden="1" x14ac:dyDescent="0.35">
      <c r="B41" s="95" t="s">
        <v>14</v>
      </c>
      <c r="C41" s="143">
        <f>+Entrada!E38</f>
        <v>0</v>
      </c>
      <c r="D41" s="42">
        <f>Entrada!AJ38</f>
        <v>5.2631578947368474E-2</v>
      </c>
      <c r="E41" s="22">
        <f>Entrada!AW38</f>
        <v>145079.99999999985</v>
      </c>
      <c r="F41" s="22">
        <f>Entrada!AY38</f>
        <v>1.1999999999999988</v>
      </c>
      <c r="G41" s="1"/>
      <c r="H41" s="154">
        <f ca="1">Entrada!BC38</f>
        <v>42737</v>
      </c>
      <c r="I41" s="158">
        <f ca="1">Entrada!BB38</f>
        <v>42782</v>
      </c>
      <c r="J41" s="81"/>
      <c r="K41" s="79"/>
      <c r="L41" s="79"/>
      <c r="M41" s="79"/>
      <c r="X41" s="84" t="s">
        <v>82</v>
      </c>
      <c r="Y41" s="84" t="s">
        <v>83</v>
      </c>
      <c r="Z41" s="86"/>
    </row>
    <row r="42" spans="2:26" s="4" customFormat="1" hidden="1" x14ac:dyDescent="0.35">
      <c r="B42" s="95" t="s">
        <v>15</v>
      </c>
      <c r="C42" s="143">
        <f>+Entrada!E39</f>
        <v>0</v>
      </c>
      <c r="D42" s="42">
        <f>Entrada!AJ39</f>
        <v>8.0000000000000071E-3</v>
      </c>
      <c r="E42" s="22">
        <f>Entrada!AW39</f>
        <v>999439.99999997707</v>
      </c>
      <c r="F42" s="22">
        <f>Entrada!AY39</f>
        <v>8.2666666666664774</v>
      </c>
      <c r="G42" s="1"/>
      <c r="H42" s="154">
        <f ca="1">Entrada!BC39</f>
        <v>42918.999999999993</v>
      </c>
      <c r="I42" s="158">
        <f ca="1">Entrada!BB39</f>
        <v>42993.999999999993</v>
      </c>
      <c r="J42" s="81">
        <v>6027022</v>
      </c>
      <c r="K42" s="79"/>
      <c r="L42" s="79"/>
      <c r="M42" s="79"/>
      <c r="X42" s="85"/>
      <c r="Y42" s="89"/>
      <c r="Z42" s="86"/>
    </row>
    <row r="43" spans="2:26" s="4" customFormat="1" hidden="1" x14ac:dyDescent="0.35">
      <c r="B43" s="95" t="s">
        <v>37</v>
      </c>
      <c r="C43" s="143">
        <f>+Entrada!E40</f>
        <v>0</v>
      </c>
      <c r="D43" s="42">
        <f>Entrada!AJ40</f>
        <v>0.3125</v>
      </c>
      <c r="E43" s="22">
        <f>Entrada!AW40</f>
        <v>10032</v>
      </c>
      <c r="F43" s="22">
        <f>Entrada!AY40</f>
        <v>29.186666666666664</v>
      </c>
      <c r="G43" s="1"/>
      <c r="H43" s="154" t="str">
        <f ca="1">Entrada!BC40</f>
        <v>Por Condicion</v>
      </c>
      <c r="I43" s="158" t="str">
        <f ca="1">Entrada!BB40</f>
        <v>Proy &gt; 1 Año</v>
      </c>
      <c r="J43" s="81"/>
      <c r="K43" s="79"/>
      <c r="L43" s="79"/>
      <c r="M43" s="79"/>
      <c r="X43" s="83"/>
      <c r="Y43" s="83"/>
      <c r="Z43" s="86"/>
    </row>
    <row r="44" spans="2:26" s="4" customFormat="1" ht="15" hidden="1" customHeight="1" x14ac:dyDescent="0.35">
      <c r="B44" s="95" t="s">
        <v>38</v>
      </c>
      <c r="C44" s="143">
        <f>+Entrada!E41</f>
        <v>0</v>
      </c>
      <c r="D44" s="42">
        <f>Entrada!AJ41</f>
        <v>0.65625</v>
      </c>
      <c r="E44" s="22">
        <f>Entrada!AW41</f>
        <v>2388.5714285714284</v>
      </c>
      <c r="F44" s="22">
        <f>Entrada!AY41</f>
        <v>6.9492063492063485</v>
      </c>
      <c r="G44" s="1"/>
      <c r="H44" s="154">
        <f ca="1">Entrada!BC41</f>
        <v>42909.476190476191</v>
      </c>
      <c r="I44" s="158">
        <f ca="1">Entrada!BB41</f>
        <v>42954.476190476191</v>
      </c>
      <c r="J44" s="81"/>
      <c r="K44" s="79"/>
      <c r="L44" s="79"/>
      <c r="M44" s="79"/>
      <c r="X44" s="83"/>
      <c r="Y44" s="89"/>
      <c r="Z44" s="86"/>
    </row>
    <row r="45" spans="2:26" s="4" customFormat="1" hidden="1" x14ac:dyDescent="0.35">
      <c r="B45" s="95" t="s">
        <v>16</v>
      </c>
      <c r="C45" s="143">
        <f>+Entrada!E42</f>
        <v>0</v>
      </c>
      <c r="D45" s="42">
        <f>Entrada!AJ42</f>
        <v>0.39716312056737596</v>
      </c>
      <c r="E45" s="22">
        <f>Entrada!AW42</f>
        <v>7047.2727272727207</v>
      </c>
      <c r="F45" s="22">
        <f>Entrada!AY42</f>
        <v>20.503030303030283</v>
      </c>
      <c r="G45" s="1"/>
      <c r="H45" s="154" t="str">
        <f ca="1">Entrada!BC42</f>
        <v>Por Condicion</v>
      </c>
      <c r="I45" s="158" t="str">
        <f ca="1">Entrada!BB42</f>
        <v>Proy &gt; 1 Año</v>
      </c>
      <c r="J45" s="81"/>
      <c r="K45" s="79"/>
      <c r="L45" s="79"/>
      <c r="M45" s="79"/>
      <c r="X45" s="199" t="s">
        <v>84</v>
      </c>
      <c r="Y45" s="200"/>
      <c r="Z45" s="201"/>
    </row>
    <row r="46" spans="2:26" s="4" customFormat="1" hidden="1" x14ac:dyDescent="0.35">
      <c r="B46" s="95" t="s">
        <v>17</v>
      </c>
      <c r="C46" s="143">
        <f>+Entrada!E43</f>
        <v>0</v>
      </c>
      <c r="D46" s="42">
        <f>Entrada!AJ43</f>
        <v>0.32624113475177302</v>
      </c>
      <c r="E46" s="22">
        <f>Entrada!AW43</f>
        <v>9626.6666666666624</v>
      </c>
      <c r="F46" s="22">
        <f>Entrada!AY43</f>
        <v>28.007407407407396</v>
      </c>
      <c r="G46" s="1"/>
      <c r="H46" s="154" t="str">
        <f ca="1">Entrada!BC43</f>
        <v>Por Condicion</v>
      </c>
      <c r="I46" s="158" t="str">
        <f ca="1">Entrada!BB43</f>
        <v>Proy &gt; 1 Año</v>
      </c>
      <c r="J46" s="81"/>
      <c r="K46" s="79"/>
      <c r="L46" s="79"/>
      <c r="M46" s="79"/>
      <c r="X46" s="202"/>
      <c r="Y46" s="203"/>
      <c r="Z46" s="204"/>
    </row>
    <row r="47" spans="2:26" s="4" customFormat="1" hidden="1" x14ac:dyDescent="0.35">
      <c r="B47" s="95" t="s">
        <v>18</v>
      </c>
      <c r="C47" s="143">
        <f>+Entrada!E44</f>
        <v>0</v>
      </c>
      <c r="D47" s="42">
        <f>Entrada!AJ44</f>
        <v>0.24590163934426215</v>
      </c>
      <c r="E47" s="22">
        <f>Entrada!AW44</f>
        <v>14982.857142857156</v>
      </c>
      <c r="F47" s="22">
        <f>Entrada!AY44</f>
        <v>43.590476190476224</v>
      </c>
      <c r="G47" s="1"/>
      <c r="H47" s="154" t="str">
        <f ca="1">Entrada!BC44</f>
        <v>Por Condicion</v>
      </c>
      <c r="I47" s="158" t="str">
        <f ca="1">Entrada!BB44</f>
        <v>Proy &gt; 1 Año</v>
      </c>
      <c r="J47" s="81"/>
      <c r="K47" s="79"/>
      <c r="L47" s="79"/>
      <c r="M47" s="79"/>
      <c r="X47" s="202"/>
      <c r="Y47" s="203"/>
      <c r="Z47" s="204"/>
    </row>
    <row r="48" spans="2:26" s="4" customFormat="1" hidden="1" x14ac:dyDescent="0.35">
      <c r="B48" s="95" t="s">
        <v>19</v>
      </c>
      <c r="C48" s="143">
        <f>+Entrada!E45</f>
        <v>0</v>
      </c>
      <c r="D48" s="42">
        <f>Entrada!AJ45</f>
        <v>0.2786885245901638</v>
      </c>
      <c r="E48" s="22">
        <f>Entrada!AW45</f>
        <v>12540.000000000011</v>
      </c>
      <c r="F48" s="22">
        <f>Entrada!AY45</f>
        <v>36.483333333333363</v>
      </c>
      <c r="G48" s="1"/>
      <c r="H48" s="154" t="str">
        <f ca="1">Entrada!BC45</f>
        <v>Por Condicion</v>
      </c>
      <c r="I48" s="158" t="str">
        <f ca="1">Entrada!BB45</f>
        <v>Proy &gt; 1 Año</v>
      </c>
      <c r="J48" s="81"/>
      <c r="K48" s="79"/>
      <c r="L48" s="79"/>
      <c r="M48" s="79"/>
      <c r="X48" s="202"/>
      <c r="Y48" s="203"/>
      <c r="Z48" s="204"/>
    </row>
    <row r="49" spans="2:26" s="4" customFormat="1" hidden="1" x14ac:dyDescent="0.35">
      <c r="B49" s="95" t="s">
        <v>20</v>
      </c>
      <c r="C49" s="143">
        <f>+Entrada!E46</f>
        <v>0</v>
      </c>
      <c r="D49" s="42">
        <f>Entrada!AJ46</f>
        <v>0.2786885245901638</v>
      </c>
      <c r="E49" s="22">
        <f>Entrada!AW46</f>
        <v>12540.000000000011</v>
      </c>
      <c r="F49" s="22">
        <f>Entrada!AY46</f>
        <v>36.483333333333363</v>
      </c>
      <c r="G49" s="1"/>
      <c r="H49" s="154" t="str">
        <f ca="1">Entrada!BC46</f>
        <v>Por Condicion</v>
      </c>
      <c r="I49" s="158" t="str">
        <f ca="1">Entrada!BB46</f>
        <v>Proy &gt; 1 Año</v>
      </c>
      <c r="J49" s="81"/>
      <c r="K49" s="79"/>
      <c r="L49" s="79"/>
      <c r="M49" s="79"/>
      <c r="X49" s="202"/>
      <c r="Y49" s="203"/>
      <c r="Z49" s="204"/>
    </row>
    <row r="50" spans="2:26" s="4" customFormat="1" hidden="1" x14ac:dyDescent="0.35">
      <c r="B50" s="95" t="s">
        <v>21</v>
      </c>
      <c r="C50" s="143">
        <f>+Entrada!E47</f>
        <v>0</v>
      </c>
      <c r="D50" s="42">
        <f>Entrada!AJ47</f>
        <v>0.26229508196721296</v>
      </c>
      <c r="E50" s="22">
        <f>Entrada!AW47</f>
        <v>13680.000000000011</v>
      </c>
      <c r="F50" s="22">
        <f>Entrada!AY47</f>
        <v>39.800000000000033</v>
      </c>
      <c r="G50" s="1"/>
      <c r="H50" s="154" t="str">
        <f ca="1">Entrada!BC47</f>
        <v>Por Condicion</v>
      </c>
      <c r="I50" s="158" t="str">
        <f ca="1">Entrada!BB47</f>
        <v>Proy &gt; 1 Año</v>
      </c>
      <c r="J50" s="81"/>
      <c r="K50" s="79"/>
      <c r="L50" s="79"/>
      <c r="M50" s="79"/>
      <c r="W50" s="79"/>
      <c r="X50" s="205"/>
      <c r="Y50" s="206"/>
      <c r="Z50" s="207"/>
    </row>
    <row r="51" spans="2:26" s="4" customFormat="1" ht="15" hidden="1" customHeight="1" x14ac:dyDescent="0.35">
      <c r="B51" s="95" t="s">
        <v>22</v>
      </c>
      <c r="C51" s="143">
        <f>+Entrada!E48</f>
        <v>0</v>
      </c>
      <c r="D51" s="42">
        <f>Entrada!AJ48</f>
        <v>0.27659574468085085</v>
      </c>
      <c r="E51" s="22">
        <f>Entrada!AW48</f>
        <v>12240.000000000004</v>
      </c>
      <c r="F51" s="22">
        <f>Entrada!AY48</f>
        <v>35.610526315789478</v>
      </c>
      <c r="G51" s="1"/>
      <c r="H51" s="154" t="str">
        <f ca="1">Entrada!BC48</f>
        <v>Por Condicion</v>
      </c>
      <c r="I51" s="158" t="str">
        <f ca="1">Entrada!BB48</f>
        <v>Proy &gt; 1 Año</v>
      </c>
      <c r="J51" s="81"/>
      <c r="K51" s="79"/>
      <c r="L51" s="79"/>
      <c r="M51" s="79"/>
      <c r="X51" s="10"/>
      <c r="Y51" s="10"/>
      <c r="Z51" s="79"/>
    </row>
    <row r="52" spans="2:26" s="4" customFormat="1" hidden="1" x14ac:dyDescent="0.35">
      <c r="B52" s="95" t="s">
        <v>23</v>
      </c>
      <c r="C52" s="143">
        <f>+Entrada!E49</f>
        <v>0</v>
      </c>
      <c r="D52" s="42">
        <f>Entrada!AJ49</f>
        <v>0.33333333333333315</v>
      </c>
      <c r="E52" s="22">
        <f>Entrada!AW49</f>
        <v>9318.2608695652198</v>
      </c>
      <c r="F52" s="22">
        <f>Entrada!AY49</f>
        <v>27.110144927536236</v>
      </c>
      <c r="G52" s="1"/>
      <c r="H52" s="154" t="str">
        <f ca="1">Entrada!BC49</f>
        <v>Por Condicion</v>
      </c>
      <c r="I52" s="158" t="str">
        <f ca="1">Entrada!BB49</f>
        <v>Proy &gt; 1 Año</v>
      </c>
      <c r="J52" s="81"/>
      <c r="K52" s="79"/>
      <c r="L52" s="79"/>
      <c r="M52" s="79"/>
      <c r="X52" s="193" t="s">
        <v>85</v>
      </c>
      <c r="Y52" s="194"/>
      <c r="Z52" s="195"/>
    </row>
    <row r="53" spans="2:26" s="4" customFormat="1" hidden="1" x14ac:dyDescent="0.35">
      <c r="B53" s="95" t="s">
        <v>24</v>
      </c>
      <c r="C53" s="143">
        <f>+Entrada!E50</f>
        <v>0</v>
      </c>
      <c r="D53" s="42">
        <f>Entrada!AJ50</f>
        <v>1.1111111111112843E-2</v>
      </c>
      <c r="E53" s="22">
        <f>Entrada!AW50</f>
        <v>354130.99999994418</v>
      </c>
      <c r="F53" s="22">
        <f>Entrada!AY50</f>
        <v>2.9666666666661992</v>
      </c>
      <c r="G53" s="1"/>
      <c r="H53" s="154">
        <f ca="1">Entrada!BC50</f>
        <v>42789.999999999985</v>
      </c>
      <c r="I53" s="158">
        <f ca="1">Entrada!BB50</f>
        <v>42834.999999999985</v>
      </c>
      <c r="J53" s="81">
        <v>6268040</v>
      </c>
      <c r="K53" s="79"/>
      <c r="L53" s="79"/>
      <c r="M53" s="79"/>
      <c r="X53" s="196"/>
      <c r="Y53" s="197"/>
      <c r="Z53" s="198"/>
    </row>
    <row r="54" spans="2:26" s="4" customFormat="1" hidden="1" x14ac:dyDescent="0.35">
      <c r="B54" s="23" t="s">
        <v>25</v>
      </c>
      <c r="C54" s="144">
        <f>+Entrada!E51</f>
        <v>0</v>
      </c>
      <c r="D54" s="42">
        <f>Entrada!AJ51</f>
        <v>0.53124999999999989</v>
      </c>
      <c r="E54" s="22">
        <f>Entrada!AW51</f>
        <v>120900.00000000259</v>
      </c>
      <c r="F54" s="22">
        <f>Entrada!AY51</f>
        <v>1.0000000000000215</v>
      </c>
      <c r="G54" s="1"/>
      <c r="H54" s="154">
        <f ca="1">Entrada!BC51</f>
        <v>42731</v>
      </c>
      <c r="I54" s="158">
        <f ca="1">Entrada!BB51</f>
        <v>42776</v>
      </c>
      <c r="J54" s="81"/>
      <c r="K54" s="79"/>
      <c r="L54" s="79"/>
      <c r="M54" s="79"/>
      <c r="X54" s="90">
        <v>6027022</v>
      </c>
      <c r="Y54" s="90" t="s">
        <v>100</v>
      </c>
      <c r="Z54" s="86">
        <v>42762</v>
      </c>
    </row>
    <row r="55" spans="2:26" s="4" customFormat="1" hidden="1" x14ac:dyDescent="0.35">
      <c r="B55" s="23" t="s">
        <v>26</v>
      </c>
      <c r="C55" s="144">
        <f>+Entrada!E52</f>
        <v>0</v>
      </c>
      <c r="D55" s="42">
        <f>Entrada!AJ52</f>
        <v>5.2631578947368474E-2</v>
      </c>
      <c r="E55" s="22">
        <f>Entrada!AW52</f>
        <v>145079.99999999985</v>
      </c>
      <c r="F55" s="22">
        <f>Entrada!AY52</f>
        <v>1.1999999999999988</v>
      </c>
      <c r="G55" s="1"/>
      <c r="H55" s="154">
        <f ca="1">Entrada!BC52</f>
        <v>42737</v>
      </c>
      <c r="I55" s="158">
        <f ca="1">Entrada!BB52</f>
        <v>42782</v>
      </c>
      <c r="J55" s="81"/>
      <c r="K55" s="79"/>
      <c r="L55" s="79"/>
      <c r="M55" s="79"/>
      <c r="X55" s="83">
        <v>6205957</v>
      </c>
      <c r="Y55" s="90" t="s">
        <v>115</v>
      </c>
      <c r="Z55" s="86">
        <v>42762</v>
      </c>
    </row>
    <row r="56" spans="2:26" s="4" customFormat="1" hidden="1" x14ac:dyDescent="0.35">
      <c r="B56" s="23" t="s">
        <v>27</v>
      </c>
      <c r="C56" s="144">
        <f>+Entrada!E53</f>
        <v>0</v>
      </c>
      <c r="D56" s="42">
        <f>Entrada!AJ53</f>
        <v>0.14399999999999996</v>
      </c>
      <c r="E56" s="22">
        <f>Entrada!AW53</f>
        <v>862420.00000001839</v>
      </c>
      <c r="F56" s="22">
        <f>Entrada!AY53</f>
        <v>7.1333333333334856</v>
      </c>
      <c r="G56" s="1"/>
      <c r="H56" s="154">
        <f ca="1">Entrada!BC53</f>
        <v>42885.000000000007</v>
      </c>
      <c r="I56" s="158">
        <f ca="1">Entrada!BB53</f>
        <v>42960.000000000007</v>
      </c>
      <c r="J56" s="81">
        <v>6027022</v>
      </c>
      <c r="K56" s="79"/>
      <c r="L56" s="79"/>
      <c r="M56" s="79"/>
      <c r="X56" s="90">
        <v>6268040</v>
      </c>
      <c r="Y56" s="90" t="s">
        <v>117</v>
      </c>
      <c r="Z56" s="86">
        <v>42762</v>
      </c>
    </row>
    <row r="57" spans="2:26" s="4" customFormat="1" hidden="1" x14ac:dyDescent="0.35">
      <c r="B57" s="23" t="s">
        <v>39</v>
      </c>
      <c r="C57" s="144">
        <f>+Entrada!E54</f>
        <v>0</v>
      </c>
      <c r="D57" s="42">
        <f>Entrada!AJ54</f>
        <v>0.24999999999999992</v>
      </c>
      <c r="E57" s="22">
        <f>Entrada!AW54</f>
        <v>13680.000000000007</v>
      </c>
      <c r="F57" s="22">
        <f>Entrada!AY54</f>
        <v>39.800000000000018</v>
      </c>
      <c r="G57" s="1"/>
      <c r="H57" s="154" t="str">
        <f ca="1">Entrada!BC54</f>
        <v>Por Condicion</v>
      </c>
      <c r="I57" s="158" t="str">
        <f ca="1">Entrada!BB54</f>
        <v>Proy &gt; 1 Año</v>
      </c>
      <c r="J57" s="81"/>
      <c r="K57" s="79"/>
      <c r="L57" s="79"/>
      <c r="M57" s="79"/>
      <c r="X57" s="90"/>
      <c r="Y57" s="90"/>
      <c r="Z57" s="86"/>
    </row>
    <row r="58" spans="2:26" s="4" customFormat="1" hidden="1" x14ac:dyDescent="0.35">
      <c r="B58" s="23" t="s">
        <v>40</v>
      </c>
      <c r="C58" s="144">
        <f>+Entrada!E55</f>
        <v>0</v>
      </c>
      <c r="D58" s="42">
        <f>Entrada!AJ55</f>
        <v>0.37500000000000006</v>
      </c>
      <c r="E58" s="22">
        <f>Entrada!AW55</f>
        <v>7599.9999999999982</v>
      </c>
      <c r="F58" s="22">
        <f>Entrada!AY55</f>
        <v>22.111111111111104</v>
      </c>
      <c r="G58" s="1"/>
      <c r="H58" s="154" t="str">
        <f ca="1">Entrada!BC55</f>
        <v>Por Condicion</v>
      </c>
      <c r="I58" s="158" t="str">
        <f ca="1">Entrada!BB55</f>
        <v>Proy &gt; 1 Año</v>
      </c>
      <c r="J58" s="81"/>
      <c r="K58" s="79"/>
      <c r="L58" s="79"/>
      <c r="M58" s="79"/>
      <c r="X58" s="89"/>
      <c r="Y58" s="89"/>
      <c r="Z58" s="86"/>
    </row>
    <row r="59" spans="2:26" s="4" customFormat="1" hidden="1" x14ac:dyDescent="0.35">
      <c r="B59" s="23" t="s">
        <v>28</v>
      </c>
      <c r="C59" s="144">
        <f>+Entrada!E56</f>
        <v>0</v>
      </c>
      <c r="D59" s="42">
        <f>Entrada!AJ56</f>
        <v>0.39716312056737596</v>
      </c>
      <c r="E59" s="22">
        <f>Entrada!AW56</f>
        <v>7047.2727272727207</v>
      </c>
      <c r="F59" s="22">
        <f>Entrada!AY56</f>
        <v>20.503030303030283</v>
      </c>
      <c r="G59" s="1"/>
      <c r="H59" s="154" t="str">
        <f ca="1">Entrada!BC56</f>
        <v>Por Condicion</v>
      </c>
      <c r="I59" s="158" t="str">
        <f ca="1">Entrada!BB56</f>
        <v>Proy &gt; 1 Año</v>
      </c>
      <c r="J59" s="81">
        <v>6205957</v>
      </c>
      <c r="K59" s="79"/>
      <c r="L59" s="79"/>
      <c r="M59" s="79"/>
      <c r="X59" s="89"/>
      <c r="Y59" s="89"/>
      <c r="Z59" s="86"/>
    </row>
    <row r="60" spans="2:26" s="4" customFormat="1" hidden="1" x14ac:dyDescent="0.35">
      <c r="B60" s="23" t="s">
        <v>29</v>
      </c>
      <c r="C60" s="144">
        <f>+Entrada!E57</f>
        <v>0</v>
      </c>
      <c r="D60" s="42">
        <f>Entrada!AJ57</f>
        <v>0.34751773049645374</v>
      </c>
      <c r="E60" s="22">
        <f>Entrada!AW57</f>
        <v>8740.0000000000018</v>
      </c>
      <c r="F60" s="22">
        <f>Entrada!AY57</f>
        <v>25.427777777777784</v>
      </c>
      <c r="G60" s="1"/>
      <c r="H60" s="154" t="str">
        <f ca="1">Entrada!BC57</f>
        <v>Por Condicion</v>
      </c>
      <c r="I60" s="158" t="str">
        <f ca="1">Entrada!BB57</f>
        <v>Proy &gt; 1 Año</v>
      </c>
      <c r="J60" s="81"/>
      <c r="K60" s="79"/>
      <c r="L60" s="79"/>
      <c r="M60" s="79"/>
      <c r="X60" s="89"/>
      <c r="Y60" s="89"/>
      <c r="Z60" s="86"/>
    </row>
    <row r="61" spans="2:26" s="4" customFormat="1" hidden="1" x14ac:dyDescent="0.35">
      <c r="B61" s="23" t="s">
        <v>30</v>
      </c>
      <c r="C61" s="144">
        <f>+Entrada!E58</f>
        <v>0</v>
      </c>
      <c r="D61" s="42">
        <f>Entrada!AJ58</f>
        <v>0.26229508196721296</v>
      </c>
      <c r="E61" s="22">
        <f>Entrada!AW58</f>
        <v>13680.000000000011</v>
      </c>
      <c r="F61" s="22">
        <f>Entrada!AY58</f>
        <v>39.800000000000033</v>
      </c>
      <c r="G61" s="1"/>
      <c r="H61" s="154" t="str">
        <f ca="1">Entrada!BC58</f>
        <v>Por Condicion</v>
      </c>
      <c r="I61" s="158" t="str">
        <f ca="1">Entrada!BB58</f>
        <v>Proy &gt; 1 Año</v>
      </c>
      <c r="J61" s="81"/>
      <c r="K61" s="79"/>
      <c r="L61" s="79"/>
      <c r="M61" s="79"/>
      <c r="X61" s="89"/>
      <c r="Y61" s="89"/>
      <c r="Z61" s="86"/>
    </row>
    <row r="62" spans="2:26" s="4" customFormat="1" hidden="1" x14ac:dyDescent="0.35">
      <c r="B62" s="23" t="s">
        <v>31</v>
      </c>
      <c r="C62" s="144">
        <f>+Entrada!E59</f>
        <v>0</v>
      </c>
      <c r="D62" s="42">
        <f>Entrada!AJ59</f>
        <v>0.2786885245901638</v>
      </c>
      <c r="E62" s="22">
        <f>Entrada!AW59</f>
        <v>12540.000000000011</v>
      </c>
      <c r="F62" s="22">
        <f>Entrada!AY59</f>
        <v>36.483333333333363</v>
      </c>
      <c r="G62" s="1"/>
      <c r="H62" s="154" t="str">
        <f ca="1">Entrada!BC59</f>
        <v>Por Condicion</v>
      </c>
      <c r="I62" s="158" t="str">
        <f ca="1">Entrada!BB59</f>
        <v>Proy &gt; 1 Año</v>
      </c>
      <c r="J62" s="81"/>
      <c r="K62" s="79"/>
      <c r="L62" s="79"/>
      <c r="M62" s="79"/>
      <c r="X62" s="89"/>
      <c r="Y62" s="89"/>
      <c r="Z62" s="86"/>
    </row>
    <row r="63" spans="2:26" s="4" customFormat="1" hidden="1" x14ac:dyDescent="0.35">
      <c r="B63" s="23" t="s">
        <v>32</v>
      </c>
      <c r="C63" s="144">
        <f>+Entrada!E60</f>
        <v>0</v>
      </c>
      <c r="D63" s="42">
        <f>Entrada!AJ60</f>
        <v>0.28688524590163944</v>
      </c>
      <c r="E63" s="22">
        <f>Entrada!AW60</f>
        <v>12021.818181818177</v>
      </c>
      <c r="F63" s="22">
        <f>Entrada!AY60</f>
        <v>34.975757575757562</v>
      </c>
      <c r="G63" s="1"/>
      <c r="H63" s="154" t="str">
        <f ca="1">Entrada!BC60</f>
        <v>Por Condicion</v>
      </c>
      <c r="I63" s="158" t="str">
        <f ca="1">Entrada!BB60</f>
        <v>Proy &gt; 1 Año</v>
      </c>
      <c r="J63" s="81"/>
      <c r="K63" s="79"/>
      <c r="L63" s="79"/>
      <c r="M63" s="79"/>
      <c r="X63" s="89"/>
      <c r="Y63" s="89"/>
      <c r="Z63" s="86"/>
    </row>
    <row r="64" spans="2:26" s="4" customFormat="1" hidden="1" x14ac:dyDescent="0.35">
      <c r="B64" s="23" t="s">
        <v>33</v>
      </c>
      <c r="C64" s="144">
        <f>+Entrada!E61</f>
        <v>0</v>
      </c>
      <c r="D64" s="42">
        <f>Entrada!AJ61</f>
        <v>0.2704918032786886</v>
      </c>
      <c r="E64" s="22">
        <f>Entrada!AW61</f>
        <v>13091.6129032258</v>
      </c>
      <c r="F64" s="22">
        <f>Entrada!AY61</f>
        <v>38.088172043010736</v>
      </c>
      <c r="G64" s="1"/>
      <c r="H64" s="154" t="str">
        <f ca="1">Entrada!BC61</f>
        <v>Por Condicion</v>
      </c>
      <c r="I64" s="158" t="str">
        <f ca="1">Entrada!BB61</f>
        <v>Proy &gt; 1 Año</v>
      </c>
      <c r="J64" s="81"/>
      <c r="K64" s="79"/>
      <c r="X64" s="83"/>
      <c r="Y64" s="83"/>
      <c r="Z64" s="86"/>
    </row>
    <row r="65" spans="2:26" s="4" customFormat="1" hidden="1" x14ac:dyDescent="0.35">
      <c r="B65" s="23" t="s">
        <v>34</v>
      </c>
      <c r="C65" s="144">
        <f>+Entrada!E62</f>
        <v>0</v>
      </c>
      <c r="D65" s="42">
        <f>Entrada!AJ62</f>
        <v>0.25531914893617014</v>
      </c>
      <c r="E65" s="22">
        <f>Entrada!AW62</f>
        <v>13679.999999999996</v>
      </c>
      <c r="F65" s="22">
        <f>Entrada!AY62</f>
        <v>39.799999999999983</v>
      </c>
      <c r="G65" s="1"/>
      <c r="H65" s="154" t="str">
        <f ca="1">Entrada!BC62</f>
        <v>Por Condicion</v>
      </c>
      <c r="I65" s="158" t="str">
        <f ca="1">Entrada!BB62</f>
        <v>Proy &gt; 1 Año</v>
      </c>
      <c r="J65" s="81"/>
      <c r="K65" s="79"/>
      <c r="X65" s="83"/>
      <c r="Y65" s="83"/>
      <c r="Z65" s="86"/>
    </row>
    <row r="66" spans="2:26" s="4" customFormat="1" hidden="1" x14ac:dyDescent="0.35">
      <c r="B66" s="23" t="s">
        <v>35</v>
      </c>
      <c r="C66" s="144">
        <f>+Entrada!E63</f>
        <v>0</v>
      </c>
      <c r="D66" s="42">
        <f>Entrada!AJ63</f>
        <v>0.33333333333333315</v>
      </c>
      <c r="E66" s="22">
        <f>Entrada!AW63</f>
        <v>9318.2608695652198</v>
      </c>
      <c r="F66" s="22">
        <f>Entrada!AY63</f>
        <v>27.110144927536236</v>
      </c>
      <c r="G66" s="1"/>
      <c r="H66" s="154" t="str">
        <f ca="1">Entrada!BC63</f>
        <v>Por Condicion</v>
      </c>
      <c r="I66" s="158" t="str">
        <f ca="1">Entrada!BB63</f>
        <v>Proy &gt; 1 Año</v>
      </c>
      <c r="J66" s="81"/>
      <c r="K66" s="79"/>
      <c r="X66" s="83"/>
      <c r="Y66" s="83"/>
      <c r="Z66" s="86"/>
    </row>
    <row r="67" spans="2:26" s="4" customFormat="1" hidden="1" x14ac:dyDescent="0.35">
      <c r="B67" s="23" t="s">
        <v>36</v>
      </c>
      <c r="C67" s="144">
        <f>+Entrada!E64</f>
        <v>0</v>
      </c>
      <c r="D67" s="42">
        <f>Entrada!AJ64</f>
        <v>1.1111111111112843E-2</v>
      </c>
      <c r="E67" s="22">
        <f>Entrada!AW64</f>
        <v>405839.99999993603</v>
      </c>
      <c r="F67" s="22">
        <f>Entrada!AY64</f>
        <v>2.9666666666661992</v>
      </c>
      <c r="G67" s="1"/>
      <c r="H67" s="154">
        <f ca="1">Entrada!BC64</f>
        <v>42789.999999999985</v>
      </c>
      <c r="I67" s="158">
        <f ca="1">Entrada!BB64</f>
        <v>42834.999999999985</v>
      </c>
      <c r="J67" s="81"/>
      <c r="X67" s="10"/>
      <c r="Y67" s="10"/>
    </row>
    <row r="68" spans="2:26" s="4" customFormat="1" hidden="1" x14ac:dyDescent="0.35">
      <c r="B68" s="15"/>
      <c r="C68" s="15"/>
      <c r="D68" s="10"/>
      <c r="H68" s="10"/>
      <c r="I68" s="10"/>
      <c r="J68" s="76"/>
      <c r="X68" s="10"/>
      <c r="Y68" s="10"/>
    </row>
    <row r="69" spans="2:26" s="4" customFormat="1" hidden="1" x14ac:dyDescent="0.35">
      <c r="B69" s="208" t="s">
        <v>94</v>
      </c>
      <c r="C69" s="208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X69" s="10"/>
      <c r="Y69" s="10"/>
    </row>
    <row r="70" spans="2:26" s="4" customFormat="1" hidden="1" x14ac:dyDescent="0.35">
      <c r="B70" s="213"/>
      <c r="C70" s="213"/>
      <c r="D70" s="213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X70" s="10"/>
      <c r="Y70" s="10"/>
      <c r="Z70" s="79"/>
    </row>
    <row r="71" spans="2:26" s="4" customFormat="1" ht="15" customHeight="1" x14ac:dyDescent="0.35">
      <c r="B71" s="216"/>
      <c r="C71" s="216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94"/>
      <c r="O71" s="94"/>
      <c r="P71" s="94"/>
      <c r="Q71" s="94"/>
      <c r="X71" s="10"/>
      <c r="Y71" s="10"/>
    </row>
    <row r="72" spans="2:26" s="79" customFormat="1" x14ac:dyDescent="0.35">
      <c r="B72" s="216"/>
      <c r="C72" s="216"/>
      <c r="D72" s="216"/>
      <c r="E72" s="216"/>
      <c r="F72" s="216"/>
      <c r="G72" s="216"/>
      <c r="H72" s="216"/>
      <c r="I72" s="216"/>
      <c r="J72" s="216"/>
      <c r="K72" s="216"/>
      <c r="L72" s="216"/>
      <c r="M72" s="216"/>
      <c r="N72" s="119"/>
      <c r="O72" s="119"/>
      <c r="P72" s="119"/>
      <c r="X72" s="10"/>
      <c r="Y72" s="10"/>
    </row>
    <row r="73" spans="2:26" s="4" customFormat="1" x14ac:dyDescent="0.35">
      <c r="B73" s="216"/>
      <c r="C73" s="216"/>
      <c r="D73" s="216"/>
      <c r="E73" s="216"/>
      <c r="F73" s="216"/>
      <c r="G73" s="216"/>
      <c r="H73" s="216"/>
      <c r="I73" s="216"/>
      <c r="J73" s="216"/>
      <c r="K73" s="216"/>
      <c r="L73" s="216"/>
      <c r="M73" s="216"/>
      <c r="N73" s="119"/>
      <c r="O73" s="119"/>
      <c r="P73" s="119"/>
      <c r="X73" s="10"/>
      <c r="Y73" s="10"/>
    </row>
    <row r="74" spans="2:26" s="79" customFormat="1" x14ac:dyDescent="0.35">
      <c r="B74" s="114"/>
      <c r="C74" s="114"/>
      <c r="D74" s="114"/>
      <c r="E74" s="94"/>
      <c r="F74" s="94"/>
      <c r="H74" s="155"/>
      <c r="I74" s="155"/>
      <c r="J74" s="94"/>
      <c r="K74" s="94"/>
      <c r="X74" s="10"/>
      <c r="Y74" s="10"/>
      <c r="Z74" s="4"/>
    </row>
    <row r="75" spans="2:26" s="4" customFormat="1" ht="23.5" x14ac:dyDescent="0.35">
      <c r="B75" s="62" t="s">
        <v>71</v>
      </c>
      <c r="C75" s="62"/>
      <c r="D75" s="16"/>
      <c r="E75" s="3"/>
      <c r="F75" s="3"/>
      <c r="G75" s="3"/>
      <c r="H75" s="16"/>
      <c r="I75" s="16"/>
      <c r="J75" s="76"/>
      <c r="X75" s="10"/>
      <c r="Y75" s="10"/>
    </row>
    <row r="76" spans="2:26" s="4" customFormat="1" ht="77.5" x14ac:dyDescent="0.35">
      <c r="B76" s="52" t="s">
        <v>4</v>
      </c>
      <c r="C76" s="141" t="s">
        <v>109</v>
      </c>
      <c r="D76" s="41" t="s">
        <v>77</v>
      </c>
      <c r="E76" s="39" t="s">
        <v>46</v>
      </c>
      <c r="F76" s="39" t="s">
        <v>47</v>
      </c>
      <c r="G76" s="1"/>
      <c r="H76" s="39" t="s">
        <v>80</v>
      </c>
      <c r="I76" s="39" t="s">
        <v>98</v>
      </c>
      <c r="J76" s="74" t="s">
        <v>81</v>
      </c>
      <c r="X76" s="84" t="s">
        <v>82</v>
      </c>
      <c r="Y76" s="84" t="s">
        <v>83</v>
      </c>
      <c r="Z76" s="86"/>
    </row>
    <row r="77" spans="2:26" s="4" customFormat="1" x14ac:dyDescent="0.35">
      <c r="B77" s="95" t="s">
        <v>13</v>
      </c>
      <c r="C77" s="143" t="str">
        <f>+Entrada!E72</f>
        <v>NUEVO</v>
      </c>
      <c r="D77" s="42">
        <f>Entrada!AJ72</f>
        <v>0.29687499999999994</v>
      </c>
      <c r="E77" s="22">
        <f>Entrada!AW72</f>
        <v>3474.4736842105276</v>
      </c>
      <c r="F77" s="22">
        <f>Entrada!AY72</f>
        <v>26.368421052631586</v>
      </c>
      <c r="G77" s="1"/>
      <c r="H77" s="154" t="str">
        <f ca="1">Entrada!BC72</f>
        <v>Por Condicion</v>
      </c>
      <c r="I77" s="158" t="str">
        <f ca="1">Entrada!BB72</f>
        <v>Proy &gt; 1 Año</v>
      </c>
      <c r="J77" s="81"/>
      <c r="X77" s="85"/>
      <c r="Y77" s="89"/>
      <c r="Z77" s="86"/>
    </row>
    <row r="78" spans="2:26" s="4" customFormat="1" x14ac:dyDescent="0.35">
      <c r="B78" s="95" t="s">
        <v>14</v>
      </c>
      <c r="C78" s="143">
        <f>+Entrada!E73</f>
        <v>0</v>
      </c>
      <c r="D78" s="42">
        <f>Entrada!AJ73</f>
        <v>0.5</v>
      </c>
      <c r="E78" s="22">
        <f>Entrada!AW73</f>
        <v>1467</v>
      </c>
      <c r="F78" s="22">
        <f>Entrada!AY73</f>
        <v>11.133333333333333</v>
      </c>
      <c r="G78" s="1"/>
      <c r="H78" s="154">
        <f ca="1">Entrada!BC73</f>
        <v>43034</v>
      </c>
      <c r="I78" s="158">
        <f ca="1">Entrada!BB73</f>
        <v>43079</v>
      </c>
      <c r="J78" s="81"/>
      <c r="K78" s="79"/>
      <c r="X78" s="83"/>
      <c r="Y78" s="83"/>
      <c r="Z78" s="86"/>
    </row>
    <row r="79" spans="2:26" s="4" customFormat="1" x14ac:dyDescent="0.35">
      <c r="B79" s="95" t="s">
        <v>15</v>
      </c>
      <c r="C79" s="143">
        <f>+Entrada!E74</f>
        <v>0</v>
      </c>
      <c r="D79" s="42">
        <f>Entrada!AJ74</f>
        <v>0.84000000000000008</v>
      </c>
      <c r="E79" s="22">
        <f>Entrada!AW74</f>
        <v>446.58823529411757</v>
      </c>
      <c r="F79" s="22">
        <f>Entrada!AY74</f>
        <v>1.5372549019607837</v>
      </c>
      <c r="G79" s="1"/>
      <c r="H79" s="154">
        <f ca="1">Entrada!BC74</f>
        <v>42746.117647058825</v>
      </c>
      <c r="I79" s="158">
        <f ca="1">Entrada!BB74</f>
        <v>42776.117647058825</v>
      </c>
      <c r="J79" s="81">
        <v>6205899</v>
      </c>
      <c r="K79" s="79"/>
      <c r="X79" s="83"/>
      <c r="Y79" s="89"/>
      <c r="Z79" s="86"/>
    </row>
    <row r="80" spans="2:26" s="4" customFormat="1" x14ac:dyDescent="0.35">
      <c r="B80" s="95" t="s">
        <v>37</v>
      </c>
      <c r="C80" s="143">
        <f>+Entrada!E75</f>
        <v>0</v>
      </c>
      <c r="D80" s="42">
        <f>Entrada!AJ75</f>
        <v>9.3749999999999931E-2</v>
      </c>
      <c r="E80" s="22">
        <f>Entrada!AW75</f>
        <v>27521.000000000055</v>
      </c>
      <c r="F80" s="22">
        <f>Entrada!AY75</f>
        <v>161.43333333333368</v>
      </c>
      <c r="G80" s="1"/>
      <c r="H80" s="154" t="str">
        <f ca="1">Entrada!BC75</f>
        <v>Por Condicion</v>
      </c>
      <c r="I80" s="158" t="str">
        <f ca="1">Entrada!BB75</f>
        <v>Proy &gt; 1 Año</v>
      </c>
      <c r="J80" s="75"/>
      <c r="X80" s="199" t="s">
        <v>96</v>
      </c>
      <c r="Y80" s="200"/>
      <c r="Z80" s="201"/>
    </row>
    <row r="81" spans="2:26" s="4" customFormat="1" ht="15" customHeight="1" x14ac:dyDescent="0.35">
      <c r="B81" s="95" t="s">
        <v>38</v>
      </c>
      <c r="C81" s="143">
        <f>+Entrada!E76</f>
        <v>0</v>
      </c>
      <c r="D81" s="42">
        <f>Entrada!AJ76</f>
        <v>9.3749999999999931E-2</v>
      </c>
      <c r="E81" s="22">
        <f>Entrada!AW76</f>
        <v>36694.666666666766</v>
      </c>
      <c r="F81" s="22">
        <f>Entrada!AY76</f>
        <v>215.24444444444504</v>
      </c>
      <c r="G81" s="1"/>
      <c r="H81" s="154" t="str">
        <f ca="1">Entrada!BC76</f>
        <v>Por Condicion</v>
      </c>
      <c r="I81" s="158" t="str">
        <f ca="1">Entrada!BB76</f>
        <v>Proy &gt; 1 Año</v>
      </c>
      <c r="J81" s="75"/>
      <c r="X81" s="202"/>
      <c r="Y81" s="203"/>
      <c r="Z81" s="204"/>
    </row>
    <row r="82" spans="2:26" s="4" customFormat="1" ht="15" customHeight="1" x14ac:dyDescent="0.35">
      <c r="B82" s="95" t="s">
        <v>16</v>
      </c>
      <c r="C82" s="143">
        <f>+Entrada!E77</f>
        <v>0</v>
      </c>
      <c r="D82" s="42">
        <f>Entrada!AJ77</f>
        <v>0.17241379310344826</v>
      </c>
      <c r="E82" s="22">
        <f>Entrada!AW77</f>
        <v>9110.4000000000015</v>
      </c>
      <c r="F82" s="22">
        <f>Entrada!AY77</f>
        <v>53.440000000000012</v>
      </c>
      <c r="G82" s="1"/>
      <c r="H82" s="154" t="str">
        <f ca="1">Entrada!BC77</f>
        <v>Por Condicion</v>
      </c>
      <c r="I82" s="158" t="str">
        <f ca="1">Entrada!BB77</f>
        <v>Proy &gt; 1 Año</v>
      </c>
      <c r="J82" s="75"/>
      <c r="X82" s="202"/>
      <c r="Y82" s="203"/>
      <c r="Z82" s="204"/>
    </row>
    <row r="83" spans="2:26" s="4" customFormat="1" x14ac:dyDescent="0.35">
      <c r="B83" s="95" t="s">
        <v>17</v>
      </c>
      <c r="C83" s="143">
        <f>+Entrada!E78</f>
        <v>0</v>
      </c>
      <c r="D83" s="42">
        <f>Entrada!AJ78</f>
        <v>0.14482758620689681</v>
      </c>
      <c r="E83" s="22">
        <f>Entrada!AW78</f>
        <v>11207.238095238072</v>
      </c>
      <c r="F83" s="22">
        <f>Entrada!AY78</f>
        <v>65.739682539682406</v>
      </c>
      <c r="G83" s="1"/>
      <c r="H83" s="154" t="str">
        <f ca="1">Entrada!BC78</f>
        <v>Por Condicion</v>
      </c>
      <c r="I83" s="158" t="str">
        <f ca="1">Entrada!BB78</f>
        <v>Proy &gt; 1 Año</v>
      </c>
      <c r="J83" s="81"/>
      <c r="X83" s="202"/>
      <c r="Y83" s="203"/>
      <c r="Z83" s="204"/>
    </row>
    <row r="84" spans="2:26" s="4" customFormat="1" x14ac:dyDescent="0.35">
      <c r="B84" s="95" t="s">
        <v>18</v>
      </c>
      <c r="C84" s="143">
        <f>+Entrada!E79</f>
        <v>0</v>
      </c>
      <c r="D84" s="42">
        <f>Entrada!AJ79</f>
        <v>0.15000000000000013</v>
      </c>
      <c r="E84" s="22">
        <f>Entrada!AW79</f>
        <v>10755.333333333321</v>
      </c>
      <c r="F84" s="22">
        <f>Entrada!AY79</f>
        <v>63.088888888888825</v>
      </c>
      <c r="G84" s="1"/>
      <c r="H84" s="154" t="str">
        <f ca="1">Entrada!BC79</f>
        <v>Por Condicion</v>
      </c>
      <c r="I84" s="158" t="str">
        <f ca="1">Entrada!BB79</f>
        <v>Proy &gt; 1 Año</v>
      </c>
      <c r="J84" s="81"/>
      <c r="X84" s="202"/>
      <c r="Y84" s="203"/>
      <c r="Z84" s="204"/>
    </row>
    <row r="85" spans="2:26" s="4" customFormat="1" x14ac:dyDescent="0.35">
      <c r="B85" s="95" t="s">
        <v>19</v>
      </c>
      <c r="C85" s="143">
        <f>+Entrada!E80</f>
        <v>0</v>
      </c>
      <c r="D85" s="42">
        <f>Entrada!AJ80</f>
        <v>0.15000000000000013</v>
      </c>
      <c r="E85" s="22">
        <f>Entrada!AW80</f>
        <v>10755.333333333321</v>
      </c>
      <c r="F85" s="22">
        <f>Entrada!AY80</f>
        <v>63.088888888888825</v>
      </c>
      <c r="G85" s="1"/>
      <c r="H85" s="154" t="str">
        <f ca="1">Entrada!BC80</f>
        <v>Por Condicion</v>
      </c>
      <c r="I85" s="158" t="str">
        <f ca="1">Entrada!BB80</f>
        <v>Proy &gt; 1 Año</v>
      </c>
      <c r="J85" s="75"/>
      <c r="X85" s="205"/>
      <c r="Y85" s="206"/>
      <c r="Z85" s="207"/>
    </row>
    <row r="86" spans="2:26" s="4" customFormat="1" x14ac:dyDescent="0.35">
      <c r="B86" s="95" t="s">
        <v>20</v>
      </c>
      <c r="C86" s="143">
        <f>+Entrada!E81</f>
        <v>0</v>
      </c>
      <c r="D86" s="42">
        <f>Entrada!AJ81</f>
        <v>0.14166666666666661</v>
      </c>
      <c r="E86" s="22">
        <f>Entrada!AW81</f>
        <v>11499.647058823535</v>
      </c>
      <c r="F86" s="22">
        <f>Entrada!AY81</f>
        <v>67.454901960784341</v>
      </c>
      <c r="G86" s="1"/>
      <c r="H86" s="154" t="str">
        <f ca="1">Entrada!BC81</f>
        <v>Por Condicion</v>
      </c>
      <c r="I86" s="158" t="str">
        <f ca="1">Entrada!BB81</f>
        <v>Proy &gt; 1 Año</v>
      </c>
      <c r="J86" s="75"/>
      <c r="X86" s="10"/>
      <c r="Y86" s="10"/>
    </row>
    <row r="87" spans="2:26" s="4" customFormat="1" x14ac:dyDescent="0.35">
      <c r="B87" s="95" t="s">
        <v>21</v>
      </c>
      <c r="C87" s="143">
        <f>+Entrada!E82</f>
        <v>0</v>
      </c>
      <c r="D87" s="42">
        <f>Entrada!AJ82</f>
        <v>0.13333333333333347</v>
      </c>
      <c r="E87" s="22">
        <f>Entrada!AW82</f>
        <v>12336.999999999985</v>
      </c>
      <c r="F87" s="22">
        <f>Entrada!AY82</f>
        <v>72.366666666666589</v>
      </c>
      <c r="G87" s="1"/>
      <c r="H87" s="154" t="str">
        <f ca="1">Entrada!BC82</f>
        <v>Por Condicion</v>
      </c>
      <c r="I87" s="158" t="str">
        <f ca="1">Entrada!BB82</f>
        <v>Proy &gt; 1 Año</v>
      </c>
      <c r="J87" s="81"/>
      <c r="X87" s="193" t="s">
        <v>85</v>
      </c>
      <c r="Y87" s="194"/>
      <c r="Z87" s="195"/>
    </row>
    <row r="88" spans="2:26" s="4" customFormat="1" x14ac:dyDescent="0.35">
      <c r="B88" s="95" t="s">
        <v>22</v>
      </c>
      <c r="C88" s="143">
        <f>+Entrada!E83</f>
        <v>0</v>
      </c>
      <c r="D88" s="42">
        <f>Entrada!AJ83</f>
        <v>0.12413793103448285</v>
      </c>
      <c r="E88" s="22">
        <f>Entrada!AW83</f>
        <v>13391.444444444433</v>
      </c>
      <c r="F88" s="22">
        <f>Entrada!AY83</f>
        <v>78.551851851851779</v>
      </c>
      <c r="G88" s="1"/>
      <c r="H88" s="154" t="str">
        <f ca="1">Entrada!BC83</f>
        <v>Por Condicion</v>
      </c>
      <c r="I88" s="158" t="str">
        <f ca="1">Entrada!BB83</f>
        <v>Proy &gt; 1 Año</v>
      </c>
      <c r="J88" s="75"/>
      <c r="X88" s="196"/>
      <c r="Y88" s="197"/>
      <c r="Z88" s="198"/>
    </row>
    <row r="89" spans="2:26" s="4" customFormat="1" ht="15" customHeight="1" x14ac:dyDescent="0.35">
      <c r="B89" s="95" t="s">
        <v>23</v>
      </c>
      <c r="C89" s="143">
        <f>+Entrada!E84</f>
        <v>0</v>
      </c>
      <c r="D89" s="42">
        <f>Entrada!AJ84</f>
        <v>0.14482758620689681</v>
      </c>
      <c r="E89" s="22">
        <f>Entrada!AW84</f>
        <v>11207.238095238072</v>
      </c>
      <c r="F89" s="22">
        <f>Entrada!AY84</f>
        <v>65.739682539682406</v>
      </c>
      <c r="G89" s="1"/>
      <c r="H89" s="154" t="str">
        <f ca="1">Entrada!BC84</f>
        <v>Por Condicion</v>
      </c>
      <c r="I89" s="158" t="str">
        <f ca="1">Entrada!BB84</f>
        <v>Proy &gt; 1 Año</v>
      </c>
      <c r="J89" s="75"/>
      <c r="X89" s="121">
        <v>6205899</v>
      </c>
      <c r="Y89" s="89" t="s">
        <v>113</v>
      </c>
      <c r="Z89" s="86">
        <v>42788</v>
      </c>
    </row>
    <row r="90" spans="2:26" s="4" customFormat="1" x14ac:dyDescent="0.35">
      <c r="B90" s="95" t="s">
        <v>24</v>
      </c>
      <c r="C90" s="143">
        <f>+Entrada!E85</f>
        <v>0</v>
      </c>
      <c r="D90" s="42">
        <f>Entrada!AJ85</f>
        <v>0.66666666666666552</v>
      </c>
      <c r="E90" s="22">
        <f>Entrada!AW85</f>
        <v>962.75362318841007</v>
      </c>
      <c r="F90" s="22">
        <f>Entrada!AY85</f>
        <v>6.2053140096618629</v>
      </c>
      <c r="G90" s="1"/>
      <c r="H90" s="154">
        <f ca="1">Entrada!BC85</f>
        <v>42886.159420289856</v>
      </c>
      <c r="I90" s="158">
        <f ca="1">Entrada!BB85</f>
        <v>42931.159420289856</v>
      </c>
      <c r="J90" s="75"/>
      <c r="X90" s="121"/>
      <c r="Y90" s="89"/>
      <c r="Z90" s="86"/>
    </row>
    <row r="91" spans="2:26" s="4" customFormat="1" x14ac:dyDescent="0.35">
      <c r="B91" s="23" t="s">
        <v>25</v>
      </c>
      <c r="C91" s="144">
        <f>+Entrada!E86</f>
        <v>0</v>
      </c>
      <c r="D91" s="42">
        <f>Entrada!AJ86</f>
        <v>0.60606060606060597</v>
      </c>
      <c r="E91" s="22">
        <f>Entrada!AW86</f>
        <v>1265.333333333333</v>
      </c>
      <c r="F91" s="22">
        <f>Entrada!AY86</f>
        <v>7.4222222222222207</v>
      </c>
      <c r="G91" s="1"/>
      <c r="H91" s="154">
        <f ca="1">Entrada!BC86</f>
        <v>42922.666666666664</v>
      </c>
      <c r="I91" s="158">
        <f ca="1">Entrada!BB86</f>
        <v>42967.666666666664</v>
      </c>
      <c r="J91" s="81"/>
      <c r="K91" s="79"/>
      <c r="X91" s="121"/>
      <c r="Y91" s="89"/>
      <c r="Z91" s="86"/>
    </row>
    <row r="92" spans="2:26" s="4" customFormat="1" x14ac:dyDescent="0.35">
      <c r="B92" s="23" t="s">
        <v>26</v>
      </c>
      <c r="C92" s="144">
        <f>+Entrada!E87</f>
        <v>0</v>
      </c>
      <c r="D92" s="42">
        <f>Entrada!AJ87</f>
        <v>0.35714285714285715</v>
      </c>
      <c r="E92" s="22">
        <f>Entrada!AW87</f>
        <v>3660.4285714285716</v>
      </c>
      <c r="F92" s="22">
        <f>Entrada!AY87</f>
        <v>21.471428571428575</v>
      </c>
      <c r="G92" s="1"/>
      <c r="H92" s="154" t="str">
        <f ca="1">Entrada!BC87</f>
        <v>Por Condicion</v>
      </c>
      <c r="I92" s="158" t="str">
        <f ca="1">Entrada!BB87</f>
        <v>Proy &gt; 1 Año</v>
      </c>
      <c r="J92" s="81"/>
      <c r="K92" s="79"/>
      <c r="X92" s="121"/>
      <c r="Y92" s="89"/>
      <c r="Z92" s="86"/>
    </row>
    <row r="93" spans="2:26" s="4" customFormat="1" x14ac:dyDescent="0.35">
      <c r="B93" s="23" t="s">
        <v>27</v>
      </c>
      <c r="C93" s="144">
        <f>+Entrada!E88</f>
        <v>0</v>
      </c>
      <c r="D93" s="42">
        <f>Entrada!AJ88</f>
        <v>0.94400000000000017</v>
      </c>
      <c r="E93" s="22">
        <f>Entrada!AW88</f>
        <v>135.57142857142867</v>
      </c>
      <c r="F93" s="22">
        <f>Entrada!AY88</f>
        <v>0.46666666666666695</v>
      </c>
      <c r="G93" s="1"/>
      <c r="H93" s="154">
        <f ca="1">Entrada!BC88</f>
        <v>42714</v>
      </c>
      <c r="I93" s="158">
        <f ca="1">Entrada!BB88</f>
        <v>42744</v>
      </c>
      <c r="J93" s="81">
        <v>6205899</v>
      </c>
      <c r="K93" s="79"/>
      <c r="X93" s="121"/>
      <c r="Y93" s="89"/>
      <c r="Z93" s="86"/>
    </row>
    <row r="94" spans="2:26" s="4" customFormat="1" x14ac:dyDescent="0.35">
      <c r="B94" s="23" t="s">
        <v>39</v>
      </c>
      <c r="C94" s="144">
        <f>+Entrada!E89</f>
        <v>0</v>
      </c>
      <c r="D94" s="42">
        <f>Entrada!AJ89</f>
        <v>0.34375</v>
      </c>
      <c r="E94" s="22">
        <f>Entrada!AW89</f>
        <v>4982.2499999999973</v>
      </c>
      <c r="F94" s="22">
        <f>Entrada!AY89</f>
        <v>70.174999999999955</v>
      </c>
      <c r="G94" s="1"/>
      <c r="H94" s="154" t="str">
        <f ca="1">Entrada!BC89</f>
        <v>Por Condicion</v>
      </c>
      <c r="I94" s="158" t="str">
        <f ca="1">Entrada!BB89</f>
        <v>Proy &gt; 1 Año</v>
      </c>
      <c r="J94" s="75"/>
      <c r="X94" s="83"/>
      <c r="Y94" s="83"/>
      <c r="Z94" s="86"/>
    </row>
    <row r="95" spans="2:26" s="4" customFormat="1" x14ac:dyDescent="0.35">
      <c r="B95" s="23" t="s">
        <v>40</v>
      </c>
      <c r="C95" s="144">
        <f>+Entrada!E90</f>
        <v>0</v>
      </c>
      <c r="D95" s="42">
        <f>Entrada!AJ90</f>
        <v>0.12499999999999996</v>
      </c>
      <c r="E95" s="22">
        <f>Entrada!AW90</f>
        <v>53143.999999999949</v>
      </c>
      <c r="F95" s="22">
        <f>Entrada!AY90</f>
        <v>748.53333333333262</v>
      </c>
      <c r="G95" s="1"/>
      <c r="H95" s="154" t="str">
        <f ca="1">Entrada!BC90</f>
        <v>Por Condicion</v>
      </c>
      <c r="I95" s="158" t="str">
        <f ca="1">Entrada!BB90</f>
        <v>Proy &gt; 1 Año</v>
      </c>
      <c r="J95" s="75"/>
      <c r="X95" s="89"/>
      <c r="Y95" s="89"/>
      <c r="Z95" s="86"/>
    </row>
    <row r="96" spans="2:26" s="4" customFormat="1" x14ac:dyDescent="0.35">
      <c r="B96" s="23" t="s">
        <v>28</v>
      </c>
      <c r="C96" s="144">
        <f>+Entrada!E91</f>
        <v>0</v>
      </c>
      <c r="D96" s="42">
        <f>Entrada!AJ91</f>
        <v>0.17241379310344826</v>
      </c>
      <c r="E96" s="22">
        <f>Entrada!AW91</f>
        <v>9902.6086956521776</v>
      </c>
      <c r="F96" s="22">
        <f>Entrada!AY91</f>
        <v>23.478260869565229</v>
      </c>
      <c r="G96" s="1"/>
      <c r="H96" s="154" t="str">
        <f ca="1">Entrada!BC91</f>
        <v>Por Condicion</v>
      </c>
      <c r="I96" s="158" t="str">
        <f ca="1">Entrada!BB91</f>
        <v>Proy &gt; 1 Año</v>
      </c>
      <c r="J96" s="75"/>
      <c r="X96" s="89"/>
      <c r="Y96" s="89"/>
      <c r="Z96" s="86"/>
    </row>
    <row r="97" spans="2:26" s="4" customFormat="1" x14ac:dyDescent="0.35">
      <c r="B97" s="23" t="s">
        <v>29</v>
      </c>
      <c r="C97" s="144">
        <f>+Entrada!E92</f>
        <v>0</v>
      </c>
      <c r="D97" s="42">
        <f>Entrada!AJ92</f>
        <v>0.22758620689655173</v>
      </c>
      <c r="E97" s="22">
        <f>Entrada!AW92</f>
        <v>6643.0000000000036</v>
      </c>
      <c r="F97" s="22">
        <f>Entrada!AY92</f>
        <v>15.750000000000009</v>
      </c>
      <c r="G97" s="1"/>
      <c r="H97" s="154" t="str">
        <f ca="1">Entrada!BC92</f>
        <v>Por Condicion</v>
      </c>
      <c r="I97" s="158" t="str">
        <f ca="1">Entrada!BB92</f>
        <v>Proy &gt; 1 Año</v>
      </c>
      <c r="J97" s="75"/>
      <c r="X97" s="89"/>
      <c r="Y97" s="89"/>
      <c r="Z97" s="86"/>
    </row>
    <row r="98" spans="2:26" s="4" customFormat="1" x14ac:dyDescent="0.35">
      <c r="B98" s="23" t="s">
        <v>30</v>
      </c>
      <c r="C98" s="144">
        <f>+Entrada!E93</f>
        <v>0</v>
      </c>
      <c r="D98" s="42">
        <f>Entrada!AJ93</f>
        <v>0.15000000000000013</v>
      </c>
      <c r="E98" s="22">
        <f>Entrada!AW93</f>
        <v>10755.333333333321</v>
      </c>
      <c r="F98" s="22">
        <f>Entrada!AY93</f>
        <v>63.088888888888825</v>
      </c>
      <c r="G98" s="1"/>
      <c r="H98" s="154" t="str">
        <f ca="1">Entrada!BC93</f>
        <v>Por Condicion</v>
      </c>
      <c r="I98" s="158" t="str">
        <f ca="1">Entrada!BB93</f>
        <v>Proy &gt; 1 Año</v>
      </c>
      <c r="J98" s="75"/>
      <c r="X98" s="89"/>
      <c r="Y98" s="89"/>
      <c r="Z98" s="86"/>
    </row>
    <row r="99" spans="2:26" s="4" customFormat="1" x14ac:dyDescent="0.35">
      <c r="B99" s="23" t="s">
        <v>31</v>
      </c>
      <c r="C99" s="144">
        <f>+Entrada!E94</f>
        <v>0</v>
      </c>
      <c r="D99" s="42">
        <f>Entrada!AJ94</f>
        <v>0.1583333333333333</v>
      </c>
      <c r="E99" s="22">
        <f>Entrada!AW94</f>
        <v>10089.368421052633</v>
      </c>
      <c r="F99" s="22">
        <f>Entrada!AY94</f>
        <v>59.182456140350887</v>
      </c>
      <c r="G99" s="1"/>
      <c r="H99" s="154" t="str">
        <f ca="1">Entrada!BC94</f>
        <v>Por Condicion</v>
      </c>
      <c r="I99" s="158" t="str">
        <f ca="1">Entrada!BB94</f>
        <v>Proy &gt; 1 Año</v>
      </c>
      <c r="J99" s="75"/>
      <c r="X99" s="89"/>
      <c r="Y99" s="89"/>
      <c r="Z99" s="86"/>
    </row>
    <row r="100" spans="2:26" s="4" customFormat="1" x14ac:dyDescent="0.35">
      <c r="B100" s="23" t="s">
        <v>32</v>
      </c>
      <c r="C100" s="144">
        <f>+Entrada!E95</f>
        <v>0</v>
      </c>
      <c r="D100" s="42">
        <f>Entrada!AJ95</f>
        <v>0.15000000000000013</v>
      </c>
      <c r="E100" s="22">
        <f>Entrada!AW95</f>
        <v>10755.333333333321</v>
      </c>
      <c r="F100" s="22">
        <f>Entrada!AY95</f>
        <v>63.088888888888825</v>
      </c>
      <c r="G100" s="1"/>
      <c r="H100" s="154" t="str">
        <f ca="1">Entrada!BC95</f>
        <v>Por Condicion</v>
      </c>
      <c r="I100" s="158" t="str">
        <f ca="1">Entrada!BB95</f>
        <v>Proy &gt; 1 Año</v>
      </c>
      <c r="J100" s="75"/>
      <c r="X100" s="89"/>
      <c r="Y100" s="89"/>
      <c r="Z100" s="86"/>
    </row>
    <row r="101" spans="2:26" s="4" customFormat="1" x14ac:dyDescent="0.35">
      <c r="B101" s="23" t="s">
        <v>33</v>
      </c>
      <c r="C101" s="144">
        <f>+Entrada!E96</f>
        <v>0</v>
      </c>
      <c r="D101" s="42">
        <f>Entrada!AJ96</f>
        <v>0.14166666666666661</v>
      </c>
      <c r="E101" s="22">
        <f>Entrada!AW96</f>
        <v>11499.647058823535</v>
      </c>
      <c r="F101" s="22">
        <f>Entrada!AY96</f>
        <v>67.454901960784341</v>
      </c>
      <c r="G101" s="1"/>
      <c r="H101" s="154" t="str">
        <f ca="1">Entrada!BC96</f>
        <v>Por Condicion</v>
      </c>
      <c r="I101" s="158" t="str">
        <f ca="1">Entrada!BB96</f>
        <v>Proy &gt; 1 Año</v>
      </c>
      <c r="J101" s="75"/>
      <c r="X101" s="83"/>
      <c r="Y101" s="83"/>
      <c r="Z101" s="86"/>
    </row>
    <row r="102" spans="2:26" s="4" customFormat="1" x14ac:dyDescent="0.35">
      <c r="B102" s="23" t="s">
        <v>34</v>
      </c>
      <c r="C102" s="144">
        <f>+Entrada!E97</f>
        <v>0</v>
      </c>
      <c r="D102" s="42">
        <f>Entrada!AJ97</f>
        <v>0.12413793103448285</v>
      </c>
      <c r="E102" s="22">
        <f>Entrada!AW97</f>
        <v>15065.374999999985</v>
      </c>
      <c r="F102" s="22">
        <f>Entrada!AY97</f>
        <v>88.370833333333252</v>
      </c>
      <c r="G102" s="1"/>
      <c r="H102" s="154" t="str">
        <f ca="1">Entrada!BC97</f>
        <v>Por Condicion</v>
      </c>
      <c r="I102" s="158" t="str">
        <f ca="1">Entrada!BB97</f>
        <v>Proy &gt; 1 Año</v>
      </c>
      <c r="J102" s="75"/>
      <c r="X102" s="83"/>
      <c r="Y102" s="83"/>
      <c r="Z102" s="86"/>
    </row>
    <row r="103" spans="2:26" s="4" customFormat="1" x14ac:dyDescent="0.35">
      <c r="B103" s="23" t="s">
        <v>35</v>
      </c>
      <c r="C103" s="144">
        <f>+Entrada!E98</f>
        <v>0</v>
      </c>
      <c r="D103" s="42">
        <f>Entrada!AJ98</f>
        <v>0.14482758620689681</v>
      </c>
      <c r="E103" s="22">
        <f>Entrada!AW98</f>
        <v>11207.238095238072</v>
      </c>
      <c r="F103" s="22">
        <f>Entrada!AY98</f>
        <v>65.739682539682406</v>
      </c>
      <c r="G103" s="1"/>
      <c r="H103" s="154" t="str">
        <f ca="1">Entrada!BC98</f>
        <v>Por Condicion</v>
      </c>
      <c r="I103" s="158" t="str">
        <f ca="1">Entrada!BB98</f>
        <v>Proy &gt; 1 Año</v>
      </c>
      <c r="J103" s="75"/>
      <c r="X103" s="83"/>
      <c r="Y103" s="83"/>
      <c r="Z103" s="86"/>
    </row>
    <row r="104" spans="2:26" s="4" customFormat="1" x14ac:dyDescent="0.35">
      <c r="B104" s="23" t="s">
        <v>36</v>
      </c>
      <c r="C104" s="144">
        <f>+Entrada!E99</f>
        <v>0</v>
      </c>
      <c r="D104" s="42">
        <f>Entrada!AJ99</f>
        <v>0.53333333333333344</v>
      </c>
      <c r="E104" s="22">
        <f>Entrada!AW99</f>
        <v>1690.9454545454528</v>
      </c>
      <c r="F104" s="22">
        <f>Entrada!AY99</f>
        <v>10.898787878787866</v>
      </c>
      <c r="G104" s="1"/>
      <c r="H104" s="154">
        <f ca="1">Entrada!BC99</f>
        <v>43026.963636363638</v>
      </c>
      <c r="I104" s="158">
        <f ca="1">Entrada!BB99</f>
        <v>43071.963636363638</v>
      </c>
      <c r="J104" s="75"/>
      <c r="X104" s="10"/>
      <c r="Y104" s="10"/>
    </row>
    <row r="105" spans="2:26" s="4" customFormat="1" x14ac:dyDescent="0.35">
      <c r="B105" s="15"/>
      <c r="C105" s="15"/>
      <c r="D105" s="10"/>
      <c r="H105" s="10"/>
      <c r="I105" s="10"/>
      <c r="J105" s="76"/>
      <c r="X105" s="10"/>
      <c r="Y105" s="10"/>
    </row>
    <row r="106" spans="2:26" s="4" customFormat="1" x14ac:dyDescent="0.35">
      <c r="B106" s="208" t="s">
        <v>87</v>
      </c>
      <c r="C106" s="208"/>
      <c r="D106" s="208"/>
      <c r="E106" s="20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94"/>
      <c r="Q106" s="94"/>
      <c r="R106" s="94"/>
      <c r="S106" s="94"/>
      <c r="T106" s="94"/>
      <c r="U106" s="94"/>
      <c r="V106" s="94"/>
      <c r="X106" s="10"/>
      <c r="Y106" s="10"/>
      <c r="Z106" s="79"/>
    </row>
    <row r="107" spans="2:26" s="4" customFormat="1" x14ac:dyDescent="0.35">
      <c r="B107" s="215"/>
      <c r="C107" s="215"/>
      <c r="D107" s="215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X107" s="10"/>
      <c r="Y107" s="10"/>
    </row>
    <row r="108" spans="2:26" s="79" customFormat="1" x14ac:dyDescent="0.35">
      <c r="B108" s="215"/>
      <c r="C108" s="215"/>
      <c r="D108" s="215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X108" s="10"/>
      <c r="Y108" s="10"/>
    </row>
    <row r="109" spans="2:26" s="79" customFormat="1" x14ac:dyDescent="0.35">
      <c r="B109" s="215"/>
      <c r="C109" s="215"/>
      <c r="D109" s="215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X109" s="10"/>
      <c r="Y109" s="10"/>
    </row>
    <row r="110" spans="2:26" s="79" customFormat="1" x14ac:dyDescent="0.35">
      <c r="B110" s="123"/>
      <c r="C110" s="135"/>
      <c r="D110" s="123"/>
      <c r="E110" s="123"/>
      <c r="F110" s="123"/>
      <c r="G110" s="123"/>
      <c r="H110" s="156"/>
      <c r="I110" s="156"/>
      <c r="J110" s="123"/>
      <c r="K110" s="123"/>
      <c r="L110" s="123"/>
      <c r="M110" s="123"/>
      <c r="N110" s="123"/>
      <c r="O110" s="123"/>
      <c r="X110" s="10"/>
      <c r="Y110" s="10"/>
    </row>
    <row r="111" spans="2:26" s="4" customFormat="1" ht="17.25" customHeight="1" x14ac:dyDescent="0.35">
      <c r="B111" s="214"/>
      <c r="C111" s="214"/>
      <c r="D111" s="214"/>
      <c r="E111" s="214"/>
      <c r="F111" s="214"/>
      <c r="G111" s="214"/>
      <c r="H111" s="214"/>
      <c r="I111" s="214"/>
      <c r="J111" s="214"/>
      <c r="X111" s="10"/>
      <c r="Y111" s="10"/>
    </row>
    <row r="112" spans="2:26" s="79" customFormat="1" x14ac:dyDescent="0.35">
      <c r="B112" s="101"/>
      <c r="C112" s="101"/>
      <c r="D112" s="101"/>
      <c r="E112" s="101"/>
      <c r="F112" s="101"/>
      <c r="G112" s="101"/>
      <c r="H112" s="157"/>
      <c r="I112" s="157"/>
      <c r="J112" s="101"/>
      <c r="X112" s="10"/>
      <c r="Y112" s="10"/>
      <c r="Z112" s="4"/>
    </row>
    <row r="113" spans="2:26" s="4" customFormat="1" ht="23.5" x14ac:dyDescent="0.35">
      <c r="B113" s="62" t="s">
        <v>70</v>
      </c>
      <c r="C113" s="62"/>
      <c r="D113" s="16"/>
      <c r="E113" s="3"/>
      <c r="F113" s="3"/>
      <c r="G113" s="3"/>
      <c r="H113" s="16"/>
      <c r="I113" s="16"/>
      <c r="J113" s="76"/>
      <c r="X113" s="10"/>
      <c r="Y113" s="10"/>
    </row>
    <row r="114" spans="2:26" s="4" customFormat="1" ht="77.5" x14ac:dyDescent="0.35">
      <c r="B114" s="52" t="s">
        <v>4</v>
      </c>
      <c r="C114" s="141" t="s">
        <v>109</v>
      </c>
      <c r="D114" s="41" t="s">
        <v>78</v>
      </c>
      <c r="E114" s="39" t="s">
        <v>46</v>
      </c>
      <c r="F114" s="39" t="s">
        <v>47</v>
      </c>
      <c r="G114" s="1"/>
      <c r="H114" s="39" t="s">
        <v>80</v>
      </c>
      <c r="I114" s="39" t="s">
        <v>98</v>
      </c>
      <c r="J114" s="74" t="s">
        <v>81</v>
      </c>
      <c r="X114" s="84" t="s">
        <v>82</v>
      </c>
      <c r="Y114" s="84" t="s">
        <v>83</v>
      </c>
      <c r="Z114" s="86"/>
    </row>
    <row r="115" spans="2:26" s="4" customFormat="1" x14ac:dyDescent="0.35">
      <c r="B115" s="95" t="s">
        <v>13</v>
      </c>
      <c r="C115" s="143" t="str">
        <f>+Entrada!E106</f>
        <v>NUEVO</v>
      </c>
      <c r="D115" s="42">
        <f>Entrada!AJ106</f>
        <v>0.15624999999999947</v>
      </c>
      <c r="E115" s="22">
        <f>Entrada!AW106</f>
        <v>18041.400000000071</v>
      </c>
      <c r="F115" s="22">
        <f>Entrada!AY106</f>
        <v>54.360000000000213</v>
      </c>
      <c r="G115" s="1"/>
      <c r="H115" s="154" t="str">
        <f ca="1">Entrada!BC106</f>
        <v>Por Condicion</v>
      </c>
      <c r="I115" s="158" t="str">
        <f ca="1">Entrada!BB106</f>
        <v>Proy &gt; 1 Año</v>
      </c>
      <c r="J115" s="81"/>
      <c r="X115" s="85"/>
      <c r="Y115" s="89"/>
      <c r="Z115" s="86"/>
    </row>
    <row r="116" spans="2:26" s="4" customFormat="1" x14ac:dyDescent="0.35">
      <c r="B116" s="95" t="s">
        <v>14</v>
      </c>
      <c r="C116" s="143">
        <f>+Entrada!E107</f>
        <v>0</v>
      </c>
      <c r="D116" s="42">
        <f>Entrada!AJ107</f>
        <v>0.4250000000000001</v>
      </c>
      <c r="E116" s="22">
        <f>Entrada!AW107</f>
        <v>4520.1764705882333</v>
      </c>
      <c r="F116" s="22">
        <f>Entrada!AY107</f>
        <v>13.619607843137249</v>
      </c>
      <c r="G116" s="1"/>
      <c r="H116" s="154">
        <f ca="1">Entrada!BC107</f>
        <v>43108.588235294119</v>
      </c>
      <c r="I116" s="158">
        <f ca="1">Entrada!BB107</f>
        <v>43153.588235294119</v>
      </c>
      <c r="J116" s="81"/>
      <c r="X116" s="83"/>
      <c r="Y116" s="83"/>
      <c r="Z116" s="86"/>
    </row>
    <row r="117" spans="2:26" s="4" customFormat="1" x14ac:dyDescent="0.35">
      <c r="B117" s="95" t="s">
        <v>15</v>
      </c>
      <c r="C117" s="143">
        <f>+Entrada!E108</f>
        <v>0</v>
      </c>
      <c r="D117" s="42">
        <f>Entrada!AJ108</f>
        <v>0.71199999999999997</v>
      </c>
      <c r="E117" s="22">
        <f>Entrada!AW108</f>
        <v>2586.5806451612916</v>
      </c>
      <c r="F117" s="22">
        <f>Entrada!AY108</f>
        <v>2.3483870967741947</v>
      </c>
      <c r="G117" s="1"/>
      <c r="H117" s="154">
        <f ca="1">Entrada!BC108</f>
        <v>42770.451612903227</v>
      </c>
      <c r="I117" s="158">
        <f ca="1">Entrada!BB108</f>
        <v>42800.451612903227</v>
      </c>
      <c r="J117" s="81"/>
      <c r="X117" s="83"/>
      <c r="Y117" s="89"/>
      <c r="Z117" s="86"/>
    </row>
    <row r="118" spans="2:26" s="4" customFormat="1" x14ac:dyDescent="0.35">
      <c r="B118" s="95" t="s">
        <v>37</v>
      </c>
      <c r="C118" s="143">
        <f>+Entrada!E109</f>
        <v>0</v>
      </c>
      <c r="D118" s="42">
        <f>Entrada!AJ109</f>
        <v>0.75000000000000011</v>
      </c>
      <c r="E118" s="22">
        <f>Entrada!AW109</f>
        <v>5573.3333333333303</v>
      </c>
      <c r="F118" s="22">
        <f>Entrada!AY109</f>
        <v>16.533333333333324</v>
      </c>
      <c r="G118" s="1"/>
      <c r="H118" s="154" t="str">
        <f ca="1">Entrada!BC109</f>
        <v>Por Condicion</v>
      </c>
      <c r="I118" s="158" t="str">
        <f ca="1">Entrada!BB109</f>
        <v>Proy &gt; 1 Año</v>
      </c>
      <c r="J118" s="81"/>
      <c r="X118" s="199" t="s">
        <v>84</v>
      </c>
      <c r="Y118" s="200"/>
      <c r="Z118" s="201"/>
    </row>
    <row r="119" spans="2:26" s="4" customFormat="1" x14ac:dyDescent="0.35">
      <c r="B119" s="95" t="s">
        <v>38</v>
      </c>
      <c r="C119" s="143">
        <f>+Entrada!E110</f>
        <v>0</v>
      </c>
      <c r="D119" s="42">
        <f>Entrada!AJ110</f>
        <v>0.34375</v>
      </c>
      <c r="E119" s="22">
        <f>Entrada!AW110</f>
        <v>15511.999999999996</v>
      </c>
      <c r="F119" s="22">
        <f>Entrada!AY110</f>
        <v>42.544444444444437</v>
      </c>
      <c r="G119" s="1"/>
      <c r="H119" s="154" t="str">
        <f ca="1">Entrada!BC110</f>
        <v>Por Condicion</v>
      </c>
      <c r="I119" s="158" t="str">
        <f ca="1">Entrada!BB110</f>
        <v>Proy &gt; 1 Año</v>
      </c>
      <c r="J119" s="75"/>
      <c r="X119" s="202"/>
      <c r="Y119" s="203"/>
      <c r="Z119" s="204"/>
    </row>
    <row r="120" spans="2:26" s="4" customFormat="1" ht="15" customHeight="1" x14ac:dyDescent="0.35">
      <c r="B120" s="95" t="s">
        <v>16</v>
      </c>
      <c r="C120" s="143">
        <f>+Entrada!E111</f>
        <v>0</v>
      </c>
      <c r="D120" s="42">
        <f>Entrada!AJ111</f>
        <v>0.73793103448275876</v>
      </c>
      <c r="E120" s="22">
        <f>Entrada!AW111</f>
        <v>4481.1588785046697</v>
      </c>
      <c r="F120" s="22">
        <f>Entrada!AY111</f>
        <v>12.702180685358247</v>
      </c>
      <c r="G120" s="1"/>
      <c r="H120" s="154">
        <f ca="1">Entrada!BC111</f>
        <v>43081.06542056075</v>
      </c>
      <c r="I120" s="158">
        <f ca="1">Entrada!BB111</f>
        <v>43126.06542056075</v>
      </c>
      <c r="J120" s="75"/>
      <c r="X120" s="202"/>
      <c r="Y120" s="203"/>
      <c r="Z120" s="204"/>
    </row>
    <row r="121" spans="2:26" s="4" customFormat="1" x14ac:dyDescent="0.35">
      <c r="B121" s="95" t="s">
        <v>17</v>
      </c>
      <c r="C121" s="143">
        <f>+Entrada!E112</f>
        <v>0</v>
      </c>
      <c r="D121" s="42">
        <f>Entrada!AJ112</f>
        <v>0.26206896551724157</v>
      </c>
      <c r="E121" s="22">
        <f>Entrada!AW112</f>
        <v>15669.868421052615</v>
      </c>
      <c r="F121" s="22">
        <f>Entrada!AY112</f>
        <v>42.799999999999955</v>
      </c>
      <c r="G121" s="1"/>
      <c r="H121" s="154" t="str">
        <f ca="1">Entrada!BC112</f>
        <v>Por Condicion</v>
      </c>
      <c r="I121" s="158" t="str">
        <f ca="1">Entrada!BB112</f>
        <v>Proy &gt; 1 Año</v>
      </c>
      <c r="J121" s="75"/>
      <c r="X121" s="202"/>
      <c r="Y121" s="203"/>
      <c r="Z121" s="204"/>
    </row>
    <row r="122" spans="2:26" s="4" customFormat="1" x14ac:dyDescent="0.35">
      <c r="B122" s="95" t="s">
        <v>18</v>
      </c>
      <c r="C122" s="143">
        <f>+Entrada!E113</f>
        <v>0</v>
      </c>
      <c r="D122" s="42">
        <f>Entrada!AJ113</f>
        <v>0.12499999999999993</v>
      </c>
      <c r="E122" s="22">
        <f>Entrada!AW113</f>
        <v>38955.000000000022</v>
      </c>
      <c r="F122" s="22">
        <f>Entrada!AY113</f>
        <v>106.40000000000006</v>
      </c>
      <c r="G122" s="1"/>
      <c r="H122" s="154" t="str">
        <f ca="1">Entrada!BC113</f>
        <v>Por Condicion</v>
      </c>
      <c r="I122" s="158" t="str">
        <f ca="1">Entrada!BB113</f>
        <v>Proy &gt; 1 Año</v>
      </c>
      <c r="J122" s="75"/>
      <c r="X122" s="202"/>
      <c r="Y122" s="203"/>
      <c r="Z122" s="204"/>
    </row>
    <row r="123" spans="2:26" s="4" customFormat="1" x14ac:dyDescent="0.35">
      <c r="B123" s="95" t="s">
        <v>19</v>
      </c>
      <c r="C123" s="143">
        <f>+Entrada!E114</f>
        <v>0</v>
      </c>
      <c r="D123" s="42">
        <f>Entrada!AJ114</f>
        <v>0.14166666666666661</v>
      </c>
      <c r="E123" s="22">
        <f>Entrada!AW114</f>
        <v>33717.35294117649</v>
      </c>
      <c r="F123" s="22">
        <f>Entrada!AY114</f>
        <v>92.09411764705888</v>
      </c>
      <c r="G123" s="1"/>
      <c r="H123" s="154" t="str">
        <f ca="1">Entrada!BC114</f>
        <v>Por Condicion</v>
      </c>
      <c r="I123" s="158" t="str">
        <f ca="1">Entrada!BB114</f>
        <v>Proy &gt; 1 Año</v>
      </c>
      <c r="J123" s="75"/>
      <c r="X123" s="205"/>
      <c r="Y123" s="206"/>
      <c r="Z123" s="207"/>
    </row>
    <row r="124" spans="2:26" s="4" customFormat="1" x14ac:dyDescent="0.35">
      <c r="B124" s="95" t="s">
        <v>20</v>
      </c>
      <c r="C124" s="143">
        <f>+Entrada!E115</f>
        <v>0</v>
      </c>
      <c r="D124" s="42">
        <f>Entrada!AJ115</f>
        <v>0.11666666666666678</v>
      </c>
      <c r="E124" s="22">
        <f>Entrada!AW115</f>
        <v>42134.999999999956</v>
      </c>
      <c r="F124" s="22">
        <f>Entrada!AY115</f>
        <v>115.08571428571416</v>
      </c>
      <c r="G124" s="1"/>
      <c r="H124" s="154" t="str">
        <f ca="1">Entrada!BC115</f>
        <v>Por Condicion</v>
      </c>
      <c r="I124" s="158" t="str">
        <f ca="1">Entrada!BB115</f>
        <v>Proy &gt; 1 Año</v>
      </c>
      <c r="J124" s="75"/>
      <c r="X124" s="10"/>
      <c r="Y124" s="10"/>
    </row>
    <row r="125" spans="2:26" s="4" customFormat="1" x14ac:dyDescent="0.35">
      <c r="B125" s="95" t="s">
        <v>21</v>
      </c>
      <c r="C125" s="143">
        <f>+Entrada!E116</f>
        <v>0</v>
      </c>
      <c r="D125" s="42">
        <f>Entrada!AJ116</f>
        <v>0.10000000000000009</v>
      </c>
      <c r="E125" s="22">
        <f>Entrada!AW116</f>
        <v>50084.999999999949</v>
      </c>
      <c r="F125" s="22">
        <f>Entrada!AY116</f>
        <v>136.79999999999984</v>
      </c>
      <c r="G125" s="1"/>
      <c r="H125" s="154" t="str">
        <f ca="1">Entrada!BC116</f>
        <v>Por Condicion</v>
      </c>
      <c r="I125" s="158" t="str">
        <f ca="1">Entrada!BB116</f>
        <v>Proy &gt; 1 Año</v>
      </c>
      <c r="J125" s="75"/>
      <c r="X125" s="193" t="s">
        <v>85</v>
      </c>
      <c r="Y125" s="194"/>
      <c r="Z125" s="195"/>
    </row>
    <row r="126" spans="2:26" s="4" customFormat="1" x14ac:dyDescent="0.35">
      <c r="B126" s="95" t="s">
        <v>22</v>
      </c>
      <c r="C126" s="143">
        <f>+Entrada!E117</f>
        <v>0</v>
      </c>
      <c r="D126" s="42">
        <f>Entrada!AJ117</f>
        <v>0.18620689655172412</v>
      </c>
      <c r="E126" s="22">
        <f>Entrada!AW117</f>
        <v>24321.111111111113</v>
      </c>
      <c r="F126" s="22">
        <f>Entrada!AY117</f>
        <v>66.42962962962963</v>
      </c>
      <c r="G126" s="1"/>
      <c r="H126" s="154" t="str">
        <f ca="1">Entrada!BC117</f>
        <v>Por Condicion</v>
      </c>
      <c r="I126" s="158" t="str">
        <f ca="1">Entrada!BB117</f>
        <v>Proy &gt; 1 Año</v>
      </c>
      <c r="J126" s="75"/>
      <c r="X126" s="196"/>
      <c r="Y126" s="197"/>
      <c r="Z126" s="198"/>
    </row>
    <row r="127" spans="2:26" s="4" customFormat="1" ht="15" customHeight="1" x14ac:dyDescent="0.35">
      <c r="B127" s="95" t="s">
        <v>23</v>
      </c>
      <c r="C127" s="143">
        <f>+Entrada!E118</f>
        <v>0</v>
      </c>
      <c r="D127" s="42">
        <f>Entrada!AJ118</f>
        <v>0.81379310344827582</v>
      </c>
      <c r="E127" s="22">
        <f>Entrada!AW118</f>
        <v>4542.4799999999996</v>
      </c>
      <c r="F127" s="22">
        <f>Entrada!AY118</f>
        <v>12.875999999999998</v>
      </c>
      <c r="G127" s="1"/>
      <c r="H127" s="154">
        <f ca="1">Entrada!BC118</f>
        <v>43086.28</v>
      </c>
      <c r="I127" s="158">
        <f ca="1">Entrada!BB118</f>
        <v>43131.28</v>
      </c>
      <c r="J127" s="75"/>
      <c r="X127" s="87">
        <v>6268624</v>
      </c>
      <c r="Y127" s="83" t="s">
        <v>122</v>
      </c>
      <c r="Z127" s="86">
        <v>42415</v>
      </c>
    </row>
    <row r="128" spans="2:26" s="4" customFormat="1" x14ac:dyDescent="0.35">
      <c r="B128" s="95" t="s">
        <v>24</v>
      </c>
      <c r="C128" s="143">
        <f>+Entrada!E119</f>
        <v>0</v>
      </c>
      <c r="D128" s="42">
        <f>Entrada!AJ119</f>
        <v>0.85714285714285687</v>
      </c>
      <c r="E128" s="22">
        <f>Entrada!AW119</f>
        <v>1393.3333333333358</v>
      </c>
      <c r="F128" s="22">
        <f>Entrada!AY119</f>
        <v>2.1888888888888927</v>
      </c>
      <c r="G128" s="1"/>
      <c r="H128" s="154">
        <f ca="1">Entrada!BC119</f>
        <v>42765.666666666664</v>
      </c>
      <c r="I128" s="158">
        <f ca="1">Entrada!BB119</f>
        <v>42810.666666666664</v>
      </c>
      <c r="J128" s="81"/>
      <c r="X128" s="83"/>
      <c r="Y128" s="83"/>
      <c r="Z128" s="86"/>
    </row>
    <row r="129" spans="2:26" s="4" customFormat="1" x14ac:dyDescent="0.35">
      <c r="B129" s="23" t="s">
        <v>25</v>
      </c>
      <c r="C129" s="144">
        <f>+Entrada!E120</f>
        <v>0</v>
      </c>
      <c r="D129" s="42">
        <f>Entrada!AJ120</f>
        <v>0.39473684210526305</v>
      </c>
      <c r="E129" s="22">
        <f>Entrada!AW120</f>
        <v>5122.8666666666686</v>
      </c>
      <c r="F129" s="22">
        <f>Entrada!AY120</f>
        <v>15.435555555555561</v>
      </c>
      <c r="G129" s="1"/>
      <c r="H129" s="154" t="str">
        <f ca="1">Entrada!BC120</f>
        <v>Por Condicion</v>
      </c>
      <c r="I129" s="158" t="str">
        <f ca="1">Entrada!BB120</f>
        <v>Proy &gt; 1 Año</v>
      </c>
      <c r="J129" s="81"/>
      <c r="X129" s="87"/>
      <c r="Y129" s="83"/>
      <c r="Z129" s="86"/>
    </row>
    <row r="130" spans="2:26" s="4" customFormat="1" x14ac:dyDescent="0.35">
      <c r="B130" s="23" t="s">
        <v>26</v>
      </c>
      <c r="C130" s="144">
        <f>+Entrada!E121</f>
        <v>0</v>
      </c>
      <c r="D130" s="42">
        <f>Entrada!AJ121</f>
        <v>0.47499999999999998</v>
      </c>
      <c r="E130" s="22">
        <f>Entrada!AW121</f>
        <v>3692.6842105263158</v>
      </c>
      <c r="F130" s="22">
        <f>Entrada!AY121</f>
        <v>11.126315789473685</v>
      </c>
      <c r="G130" s="1"/>
      <c r="H130" s="154">
        <f ca="1">Entrada!BC121</f>
        <v>43033.789473684214</v>
      </c>
      <c r="I130" s="158">
        <f ca="1">Entrada!BB121</f>
        <v>43078.789473684214</v>
      </c>
      <c r="J130" s="81"/>
      <c r="X130" s="87"/>
      <c r="Y130" s="83"/>
      <c r="Z130" s="86"/>
    </row>
    <row r="131" spans="2:26" s="4" customFormat="1" x14ac:dyDescent="0.35">
      <c r="B131" s="23" t="s">
        <v>27</v>
      </c>
      <c r="C131" s="144">
        <f>+Entrada!E122</f>
        <v>0</v>
      </c>
      <c r="D131" s="42">
        <f>Entrada!AJ122</f>
        <v>0.72799999999999998</v>
      </c>
      <c r="E131" s="22">
        <f>Entrada!AW122</f>
        <v>2342.1443298969079</v>
      </c>
      <c r="F131" s="22">
        <f>Entrada!AY122</f>
        <v>2.1264604810996568</v>
      </c>
      <c r="G131" s="1"/>
      <c r="H131" s="154">
        <f ca="1">Entrada!BC122</f>
        <v>42763.793814432989</v>
      </c>
      <c r="I131" s="158">
        <f ca="1">Entrada!BB122</f>
        <v>42793.793814432989</v>
      </c>
      <c r="J131" s="81"/>
      <c r="X131" s="87"/>
      <c r="Y131" s="83"/>
      <c r="Z131" s="86"/>
    </row>
    <row r="132" spans="2:26" s="4" customFormat="1" x14ac:dyDescent="0.35">
      <c r="B132" s="23" t="s">
        <v>39</v>
      </c>
      <c r="C132" s="144">
        <f>+Entrada!E123</f>
        <v>0</v>
      </c>
      <c r="D132" s="42">
        <f>Entrada!AJ123</f>
        <v>0.84375000000000022</v>
      </c>
      <c r="E132" s="22">
        <f>Entrada!AW123</f>
        <v>1671.9999999999964</v>
      </c>
      <c r="F132" s="22">
        <f>Entrada!AY123</f>
        <v>4.9599999999999893</v>
      </c>
      <c r="G132" s="1"/>
      <c r="H132" s="154">
        <f ca="1">Entrada!BC123</f>
        <v>42848.800000000003</v>
      </c>
      <c r="I132" s="158">
        <f ca="1">Entrada!BB123</f>
        <v>42893.8</v>
      </c>
      <c r="J132" s="81">
        <v>6268624</v>
      </c>
      <c r="X132" s="83"/>
      <c r="Y132" s="83"/>
      <c r="Z132" s="83"/>
    </row>
    <row r="133" spans="2:26" s="4" customFormat="1" x14ac:dyDescent="0.35">
      <c r="B133" s="23" t="s">
        <v>40</v>
      </c>
      <c r="C133" s="144">
        <f>+Entrada!E124</f>
        <v>0</v>
      </c>
      <c r="D133" s="42">
        <f>Entrada!AJ124</f>
        <v>0.34375</v>
      </c>
      <c r="E133" s="22">
        <f>Entrada!AW124</f>
        <v>15511.999999999996</v>
      </c>
      <c r="F133" s="22">
        <f>Entrada!AY124</f>
        <v>42.544444444444437</v>
      </c>
      <c r="G133" s="1"/>
      <c r="H133" s="154" t="str">
        <f ca="1">Entrada!BC124</f>
        <v>Por Condicion</v>
      </c>
      <c r="I133" s="158" t="str">
        <f ca="1">Entrada!BB124</f>
        <v>Proy &gt; 1 Año</v>
      </c>
      <c r="J133" s="75"/>
      <c r="X133" s="83"/>
      <c r="Y133" s="83"/>
      <c r="Z133" s="83"/>
    </row>
    <row r="134" spans="2:26" s="4" customFormat="1" x14ac:dyDescent="0.35">
      <c r="B134" s="23" t="s">
        <v>28</v>
      </c>
      <c r="C134" s="144">
        <f>+Entrada!E125</f>
        <v>0</v>
      </c>
      <c r="D134" s="42">
        <f>Entrada!AJ125</f>
        <v>0.26206896551724157</v>
      </c>
      <c r="E134" s="22">
        <f>Entrada!AW125</f>
        <v>14123.999999999985</v>
      </c>
      <c r="F134" s="22">
        <f>Entrada!AY125</f>
        <v>39.608771929824528</v>
      </c>
      <c r="G134" s="1"/>
      <c r="H134" s="154" t="str">
        <f ca="1">Entrada!BC125</f>
        <v>Por Condicion</v>
      </c>
      <c r="I134" s="158" t="str">
        <f ca="1">Entrada!BB125</f>
        <v>Proy &gt; 1 Año</v>
      </c>
      <c r="J134" s="75"/>
      <c r="X134" s="83"/>
      <c r="Y134" s="83"/>
      <c r="Z134" s="83"/>
    </row>
    <row r="135" spans="2:26" s="4" customFormat="1" x14ac:dyDescent="0.35">
      <c r="B135" s="23" t="s">
        <v>29</v>
      </c>
      <c r="C135" s="144">
        <f>+Entrada!E126</f>
        <v>0</v>
      </c>
      <c r="D135" s="42">
        <f>Entrada!AJ126</f>
        <v>0.24137931034482762</v>
      </c>
      <c r="E135" s="22">
        <f>Entrada!AW126</f>
        <v>15764.571428571424</v>
      </c>
      <c r="F135" s="22">
        <f>Entrada!AY126</f>
        <v>44.209523809523802</v>
      </c>
      <c r="G135" s="1"/>
      <c r="H135" s="154" t="str">
        <f ca="1">Entrada!BC126</f>
        <v>Por Condicion</v>
      </c>
      <c r="I135" s="158" t="str">
        <f ca="1">Entrada!BB126</f>
        <v>Proy &gt; 1 Año</v>
      </c>
      <c r="J135" s="75"/>
      <c r="X135" s="83"/>
      <c r="Y135" s="83"/>
      <c r="Z135" s="83"/>
    </row>
    <row r="136" spans="2:26" s="4" customFormat="1" x14ac:dyDescent="0.35">
      <c r="B136" s="23" t="s">
        <v>30</v>
      </c>
      <c r="C136" s="144">
        <f>+Entrada!E127</f>
        <v>0</v>
      </c>
      <c r="D136" s="42">
        <f>Entrada!AJ127</f>
        <v>0.18333333333333351</v>
      </c>
      <c r="E136" s="22">
        <f>Entrada!AW127</f>
        <v>22343.999999999975</v>
      </c>
      <c r="F136" s="22">
        <f>Entrada!AY127</f>
        <v>62.660606060605993</v>
      </c>
      <c r="G136" s="1"/>
      <c r="H136" s="154" t="str">
        <f ca="1">Entrada!BC127</f>
        <v>Por Condicion</v>
      </c>
      <c r="I136" s="158" t="str">
        <f ca="1">Entrada!BB127</f>
        <v>Proy &gt; 1 Año</v>
      </c>
      <c r="J136" s="75"/>
      <c r="X136" s="83"/>
      <c r="Y136" s="83"/>
      <c r="Z136" s="83"/>
    </row>
    <row r="137" spans="2:26" s="4" customFormat="1" x14ac:dyDescent="0.35">
      <c r="B137" s="23" t="s">
        <v>31</v>
      </c>
      <c r="C137" s="144">
        <f>+Entrada!E128</f>
        <v>0</v>
      </c>
      <c r="D137" s="42">
        <f>Entrada!AJ128</f>
        <v>0.20000000000000018</v>
      </c>
      <c r="E137" s="22">
        <f>Entrada!AW128</f>
        <v>20063.999999999978</v>
      </c>
      <c r="F137" s="22">
        <f>Entrada!AY128</f>
        <v>56.266666666666609</v>
      </c>
      <c r="G137" s="1"/>
      <c r="H137" s="154" t="str">
        <f ca="1">Entrada!BC128</f>
        <v>Por Condicion</v>
      </c>
      <c r="I137" s="158" t="str">
        <f ca="1">Entrada!BB128</f>
        <v>Proy &gt; 1 Año</v>
      </c>
      <c r="J137" s="75"/>
      <c r="X137" s="87"/>
      <c r="Y137" s="89"/>
      <c r="Z137" s="86"/>
    </row>
    <row r="138" spans="2:26" s="4" customFormat="1" x14ac:dyDescent="0.35">
      <c r="B138" s="23" t="s">
        <v>32</v>
      </c>
      <c r="C138" s="144">
        <f>+Entrada!E129</f>
        <v>0</v>
      </c>
      <c r="D138" s="42">
        <f>Entrada!AJ129</f>
        <v>0.18333333333333351</v>
      </c>
      <c r="E138" s="22">
        <f>Entrada!AW129</f>
        <v>22343.999999999975</v>
      </c>
      <c r="F138" s="22">
        <f>Entrada!AY129</f>
        <v>62.660606060605993</v>
      </c>
      <c r="G138" s="1"/>
      <c r="H138" s="154" t="str">
        <f ca="1">Entrada!BC129</f>
        <v>Por Condicion</v>
      </c>
      <c r="I138" s="158" t="str">
        <f ca="1">Entrada!BB129</f>
        <v>Proy &gt; 1 Año</v>
      </c>
      <c r="J138" s="75"/>
      <c r="X138" s="87"/>
      <c r="Y138" s="89"/>
      <c r="Z138" s="86"/>
    </row>
    <row r="139" spans="2:26" s="4" customFormat="1" x14ac:dyDescent="0.35">
      <c r="B139" s="23" t="s">
        <v>33</v>
      </c>
      <c r="C139" s="144">
        <f>+Entrada!E130</f>
        <v>0</v>
      </c>
      <c r="D139" s="42">
        <f>Entrada!AJ130</f>
        <v>0.16666666666666682</v>
      </c>
      <c r="E139" s="22">
        <f>Entrada!AW130</f>
        <v>25079.999999999971</v>
      </c>
      <c r="F139" s="22">
        <f>Entrada!AY130</f>
        <v>70.333333333333258</v>
      </c>
      <c r="G139" s="1"/>
      <c r="H139" s="154" t="str">
        <f ca="1">Entrada!BC130</f>
        <v>Por Condicion</v>
      </c>
      <c r="I139" s="158" t="str">
        <f ca="1">Entrada!BB130</f>
        <v>Proy &gt; 1 Año</v>
      </c>
      <c r="J139" s="75"/>
      <c r="X139" s="87"/>
      <c r="Y139" s="89"/>
      <c r="Z139" s="86"/>
    </row>
    <row r="140" spans="2:26" s="4" customFormat="1" x14ac:dyDescent="0.35">
      <c r="B140" s="23" t="s">
        <v>34</v>
      </c>
      <c r="C140" s="144">
        <f>+Entrada!E131</f>
        <v>0</v>
      </c>
      <c r="D140" s="42">
        <f>Entrada!AJ131</f>
        <v>0.19310344827586221</v>
      </c>
      <c r="E140" s="22">
        <f>Entrada!AW131</f>
        <v>20959.714285714268</v>
      </c>
      <c r="F140" s="22">
        <f>Entrada!AY131</f>
        <v>58.778571428571382</v>
      </c>
      <c r="G140" s="1"/>
      <c r="H140" s="154" t="str">
        <f ca="1">Entrada!BC131</f>
        <v>Por Condicion</v>
      </c>
      <c r="I140" s="158" t="str">
        <f ca="1">Entrada!BB131</f>
        <v>Proy &gt; 1 Año</v>
      </c>
      <c r="J140" s="75"/>
      <c r="X140" s="87"/>
      <c r="Y140" s="83"/>
      <c r="Z140" s="86"/>
    </row>
    <row r="141" spans="2:26" s="4" customFormat="1" x14ac:dyDescent="0.35">
      <c r="B141" s="23" t="s">
        <v>35</v>
      </c>
      <c r="C141" s="144">
        <f>+Entrada!E132</f>
        <v>0</v>
      </c>
      <c r="D141" s="42">
        <f>Entrada!AJ132</f>
        <v>0.44137931034482764</v>
      </c>
      <c r="E141" s="22">
        <f>Entrada!AW132</f>
        <v>6348.3749999999982</v>
      </c>
      <c r="F141" s="22">
        <f>Entrada!AY132</f>
        <v>17.803124999999998</v>
      </c>
      <c r="G141" s="1"/>
      <c r="H141" s="154" t="str">
        <f ca="1">Entrada!BC132</f>
        <v>Por Condicion</v>
      </c>
      <c r="I141" s="158" t="str">
        <f ca="1">Entrada!BB132</f>
        <v>Proy &gt; 1 Año</v>
      </c>
      <c r="J141" s="75"/>
      <c r="X141" s="2"/>
      <c r="Y141" s="2"/>
      <c r="Z141" s="2"/>
    </row>
    <row r="142" spans="2:26" s="4" customFormat="1" x14ac:dyDescent="0.35">
      <c r="B142" s="23" t="s">
        <v>36</v>
      </c>
      <c r="C142" s="144">
        <f>+Entrada!E133</f>
        <v>0</v>
      </c>
      <c r="D142" s="42">
        <f>Entrada!AJ133</f>
        <v>0.82857142857142729</v>
      </c>
      <c r="E142" s="22">
        <f>Entrada!AW133</f>
        <v>1729.655172413808</v>
      </c>
      <c r="F142" s="22">
        <f>Entrada!AY133</f>
        <v>2.7172413793103685</v>
      </c>
      <c r="G142" s="1"/>
      <c r="H142" s="154">
        <f ca="1">Entrada!BC133</f>
        <v>42781.517241379312</v>
      </c>
      <c r="I142" s="158">
        <f ca="1">Entrada!BB133</f>
        <v>42826.517241379312</v>
      </c>
      <c r="J142" s="75"/>
      <c r="X142" s="2"/>
      <c r="Y142" s="2"/>
      <c r="Z142" s="2"/>
    </row>
    <row r="143" spans="2:26" s="3" customFormat="1" x14ac:dyDescent="0.35">
      <c r="B143" s="6"/>
      <c r="C143" s="6"/>
      <c r="D143" s="16"/>
      <c r="E143" s="46"/>
      <c r="F143" s="46"/>
      <c r="G143" s="46"/>
      <c r="H143" s="124"/>
      <c r="I143" s="16"/>
      <c r="J143" s="76"/>
      <c r="X143" s="2"/>
      <c r="Y143" s="2"/>
      <c r="Z143" s="2"/>
    </row>
    <row r="144" spans="2:26" s="3" customFormat="1" x14ac:dyDescent="0.35">
      <c r="B144" s="208" t="s">
        <v>88</v>
      </c>
      <c r="C144" s="208"/>
      <c r="D144" s="208"/>
      <c r="E144" s="20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X144" s="2"/>
      <c r="Y144" s="97"/>
      <c r="Z144" s="79"/>
    </row>
    <row r="145" spans="2:26" s="3" customFormat="1" x14ac:dyDescent="0.35">
      <c r="B145" s="208"/>
      <c r="C145" s="208"/>
      <c r="D145" s="208"/>
      <c r="E145" s="20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X145" s="2"/>
      <c r="Y145" s="97"/>
      <c r="Z145" s="79"/>
    </row>
    <row r="146" spans="2:26" s="3" customFormat="1" x14ac:dyDescent="0.35">
      <c r="B146" s="209"/>
      <c r="C146" s="209"/>
      <c r="D146" s="209"/>
      <c r="E146" s="209"/>
      <c r="F146" s="209"/>
      <c r="G146" s="209"/>
      <c r="H146" s="209"/>
      <c r="I146" s="209"/>
      <c r="J146" s="209"/>
      <c r="K146" s="209"/>
      <c r="L146" s="209"/>
      <c r="M146" s="209"/>
      <c r="N146" s="209"/>
      <c r="O146" s="209"/>
      <c r="X146" s="16"/>
      <c r="Y146" s="16"/>
    </row>
    <row r="147" spans="2:26" s="3" customFormat="1" x14ac:dyDescent="0.35">
      <c r="B147" s="210"/>
      <c r="C147" s="210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O147" s="210"/>
      <c r="X147" s="16"/>
      <c r="Y147" s="16"/>
    </row>
    <row r="148" spans="2:26" s="3" customFormat="1" x14ac:dyDescent="0.35">
      <c r="H148" s="16"/>
      <c r="I148" s="16"/>
      <c r="X148" s="16"/>
      <c r="Y148" s="16"/>
    </row>
    <row r="149" spans="2:26" s="3" customFormat="1" ht="31.5" customHeight="1" x14ac:dyDescent="0.35">
      <c r="B149" s="62" t="s">
        <v>66</v>
      </c>
      <c r="C149" s="62"/>
      <c r="D149" s="16"/>
      <c r="H149" s="16"/>
      <c r="I149" s="16"/>
      <c r="J149" s="76"/>
      <c r="X149" s="16"/>
      <c r="Y149" s="16"/>
    </row>
    <row r="150" spans="2:26" ht="91.5" customHeight="1" x14ac:dyDescent="0.35">
      <c r="B150" s="52" t="s">
        <v>4</v>
      </c>
      <c r="C150" s="141" t="s">
        <v>109</v>
      </c>
      <c r="D150" s="41" t="s">
        <v>67</v>
      </c>
      <c r="E150" s="39" t="s">
        <v>46</v>
      </c>
      <c r="F150" s="39" t="s">
        <v>47</v>
      </c>
      <c r="H150" s="39" t="s">
        <v>80</v>
      </c>
      <c r="I150" s="39" t="s">
        <v>98</v>
      </c>
      <c r="J150" s="74" t="s">
        <v>81</v>
      </c>
    </row>
    <row r="151" spans="2:26" x14ac:dyDescent="0.35">
      <c r="B151" s="95" t="s">
        <v>13</v>
      </c>
      <c r="C151" s="143" t="str">
        <f>Entrada!E144</f>
        <v>NUEVO</v>
      </c>
      <c r="D151" s="42">
        <f>Entrada!AJ144</f>
        <v>0.84374999999999989</v>
      </c>
      <c r="E151" s="22">
        <f>Entrada!AW144</f>
        <v>845.37037037037135</v>
      </c>
      <c r="F151" s="22">
        <f>Entrada!AY144</f>
        <v>1.7283950617283972</v>
      </c>
      <c r="H151" s="154">
        <f ca="1">Entrada!BC144</f>
        <v>42754.851851851854</v>
      </c>
      <c r="I151" s="158">
        <f ca="1">Entrada!BB144</f>
        <v>42799.851851851854</v>
      </c>
      <c r="J151" s="81">
        <v>6267910</v>
      </c>
      <c r="X151" s="84" t="s">
        <v>82</v>
      </c>
      <c r="Y151" s="84" t="s">
        <v>83</v>
      </c>
      <c r="Z151" s="86"/>
    </row>
    <row r="152" spans="2:26" x14ac:dyDescent="0.35">
      <c r="B152" s="95" t="s">
        <v>14</v>
      </c>
      <c r="C152" s="143" t="str">
        <f>Entrada!E145</f>
        <v>RECON-1ra VIDA</v>
      </c>
      <c r="D152" s="42">
        <f>Entrada!AJ145</f>
        <v>0.26315789473684209</v>
      </c>
      <c r="E152" s="22">
        <f>Entrada!AW145</f>
        <v>12782</v>
      </c>
      <c r="F152" s="22">
        <f>Entrada!AY145</f>
        <v>26.133333333333336</v>
      </c>
      <c r="H152" s="154" t="str">
        <f ca="1">Entrada!BC145</f>
        <v>Por Condicion</v>
      </c>
      <c r="I152" s="158" t="str">
        <f ca="1">Entrada!BB145</f>
        <v>Proy &gt; 1 Año</v>
      </c>
      <c r="J152" s="81"/>
      <c r="X152" s="85"/>
      <c r="Y152" s="89"/>
      <c r="Z152" s="86"/>
    </row>
    <row r="153" spans="2:26" x14ac:dyDescent="0.35">
      <c r="B153" s="95" t="s">
        <v>15</v>
      </c>
      <c r="C153" s="143" t="str">
        <f>Entrada!E146</f>
        <v>RECON-1ra VIDA</v>
      </c>
      <c r="D153" s="42">
        <f>Entrada!AJ146</f>
        <v>0.68</v>
      </c>
      <c r="E153" s="22">
        <f>Entrada!AW146</f>
        <v>2028.8888888888878</v>
      </c>
      <c r="F153" s="22">
        <f>Entrada!AY146</f>
        <v>4.1481481481481461</v>
      </c>
      <c r="H153" s="154">
        <f ca="1">Entrada!BC146</f>
        <v>42827.444444444445</v>
      </c>
      <c r="I153" s="158">
        <f ca="1">Entrada!BB146</f>
        <v>42857.444444444445</v>
      </c>
      <c r="J153"/>
      <c r="X153" s="83"/>
      <c r="Y153" s="83"/>
      <c r="Z153" s="86"/>
    </row>
    <row r="154" spans="2:26" x14ac:dyDescent="0.35">
      <c r="B154" s="95" t="s">
        <v>37</v>
      </c>
      <c r="C154" s="143" t="str">
        <f>Entrada!E147</f>
        <v>RECON-1ra VIDA</v>
      </c>
      <c r="D154" s="42">
        <f>Entrada!AJ147</f>
        <v>0.18750000000000003</v>
      </c>
      <c r="E154" s="22">
        <f>Entrada!AW147</f>
        <v>20799.999999999975</v>
      </c>
      <c r="F154" s="22">
        <f>Entrada!AY147</f>
        <v>54.383333333333276</v>
      </c>
      <c r="H154" s="154" t="str">
        <f ca="1">Entrada!BC147</f>
        <v>Por Condicion</v>
      </c>
      <c r="I154" s="158" t="str">
        <f ca="1">Entrada!BB147</f>
        <v>Proy &gt; 1 Año</v>
      </c>
      <c r="J154" s="81"/>
      <c r="X154" s="83"/>
      <c r="Y154" s="89"/>
      <c r="Z154" s="86"/>
    </row>
    <row r="155" spans="2:26" x14ac:dyDescent="0.35">
      <c r="B155" s="95" t="s">
        <v>38</v>
      </c>
      <c r="C155" s="143" t="str">
        <f>Entrada!E148</f>
        <v>RECON-1ra VIDA</v>
      </c>
      <c r="D155" s="42">
        <f>Entrada!AJ148</f>
        <v>0.24999999999999992</v>
      </c>
      <c r="E155" s="22">
        <f>Entrada!AW148</f>
        <v>12800</v>
      </c>
      <c r="F155" s="22">
        <f>Entrada!AY148</f>
        <v>33.466666666666669</v>
      </c>
      <c r="H155" s="154" t="str">
        <f ca="1">Entrada!BC148</f>
        <v>Por Condicion</v>
      </c>
      <c r="I155" s="158" t="str">
        <f ca="1">Entrada!BB148</f>
        <v>Proy &gt; 1 Año</v>
      </c>
      <c r="J155" s="81"/>
      <c r="X155" s="199" t="s">
        <v>84</v>
      </c>
      <c r="Y155" s="200"/>
      <c r="Z155" s="201"/>
    </row>
    <row r="156" spans="2:26" ht="15" customHeight="1" x14ac:dyDescent="0.35">
      <c r="B156" s="95" t="s">
        <v>16</v>
      </c>
      <c r="C156" s="143" t="str">
        <f>Entrada!E149</f>
        <v>RECON-1ra VIDA</v>
      </c>
      <c r="D156" s="42">
        <f>Entrada!AJ149</f>
        <v>0.25531914893617014</v>
      </c>
      <c r="E156" s="22">
        <f>Entrada!AW149</f>
        <v>10181.818181818178</v>
      </c>
      <c r="F156" s="22">
        <f>Entrada!AY149</f>
        <v>26.621212121212114</v>
      </c>
      <c r="H156" s="154" t="str">
        <f ca="1">Entrada!BC149</f>
        <v>Por Condicion</v>
      </c>
      <c r="I156" s="158" t="str">
        <f ca="1">Entrada!BB149</f>
        <v>Proy &gt; 1 Año</v>
      </c>
      <c r="J156" s="81"/>
      <c r="X156" s="202"/>
      <c r="Y156" s="203"/>
      <c r="Z156" s="204"/>
    </row>
    <row r="157" spans="2:26" x14ac:dyDescent="0.35">
      <c r="B157" s="95" t="s">
        <v>17</v>
      </c>
      <c r="C157" s="143" t="str">
        <f>Entrada!E150</f>
        <v>RECON-1ra VIDA</v>
      </c>
      <c r="D157" s="42">
        <f>Entrada!AJ150</f>
        <v>0.19858156028368781</v>
      </c>
      <c r="E157" s="22">
        <f>Entrada!AW150</f>
        <v>13392.592592592591</v>
      </c>
      <c r="F157" s="22">
        <f>Entrada!AY150</f>
        <v>35.016049382716048</v>
      </c>
      <c r="H157" s="154" t="str">
        <f ca="1">Entrada!BC150</f>
        <v>Por Condicion</v>
      </c>
      <c r="I157" s="158" t="str">
        <f ca="1">Entrada!BB150</f>
        <v>Proy &gt; 1 Año</v>
      </c>
      <c r="J157" s="81"/>
      <c r="X157" s="202"/>
      <c r="Y157" s="203"/>
      <c r="Z157" s="204"/>
    </row>
    <row r="158" spans="2:26" x14ac:dyDescent="0.35">
      <c r="B158" s="95" t="s">
        <v>18</v>
      </c>
      <c r="C158" s="143" t="str">
        <f>Entrada!E151</f>
        <v>RECON-1ra VIDA</v>
      </c>
      <c r="D158" s="42">
        <f>Entrada!AJ151</f>
        <v>0.18032786885245883</v>
      </c>
      <c r="E158" s="22">
        <f>Entrada!AW151</f>
        <v>16000.000000000025</v>
      </c>
      <c r="F158" s="22">
        <f>Entrada!AY151</f>
        <v>41.8333333333334</v>
      </c>
      <c r="H158" s="154" t="str">
        <f ca="1">Entrada!BC151</f>
        <v>Por Condicion</v>
      </c>
      <c r="I158" s="158" t="str">
        <f ca="1">Entrada!BB151</f>
        <v>Proy &gt; 1 Año</v>
      </c>
      <c r="J158" s="81"/>
      <c r="X158" s="202"/>
      <c r="Y158" s="203"/>
      <c r="Z158" s="204"/>
    </row>
    <row r="159" spans="2:26" ht="15" customHeight="1" x14ac:dyDescent="0.35">
      <c r="B159" s="95" t="s">
        <v>19</v>
      </c>
      <c r="C159" s="143" t="str">
        <f>Entrada!E152</f>
        <v>RECON-1ra VIDA</v>
      </c>
      <c r="D159" s="42">
        <f>Entrada!AJ152</f>
        <v>0.18032786885245883</v>
      </c>
      <c r="E159" s="22">
        <f>Entrada!AW152</f>
        <v>15238.095238095248</v>
      </c>
      <c r="F159" s="22">
        <f>Entrada!AY152</f>
        <v>39.84126984126987</v>
      </c>
      <c r="H159" s="154" t="str">
        <f ca="1">Entrada!BC152</f>
        <v>Por Condicion</v>
      </c>
      <c r="I159" s="158" t="str">
        <f ca="1">Entrada!BB152</f>
        <v>Proy &gt; 1 Año</v>
      </c>
      <c r="J159" s="75"/>
      <c r="X159" s="202"/>
      <c r="Y159" s="203"/>
      <c r="Z159" s="204"/>
    </row>
    <row r="160" spans="2:26" x14ac:dyDescent="0.35">
      <c r="B160" s="95" t="s">
        <v>20</v>
      </c>
      <c r="C160" s="143" t="str">
        <f>Entrada!E153</f>
        <v>RECON-1ra VIDA</v>
      </c>
      <c r="D160" s="42">
        <f>Entrada!AJ153</f>
        <v>0.18032786885245883</v>
      </c>
      <c r="E160" s="22">
        <f>Entrada!AW153</f>
        <v>15238.095238095248</v>
      </c>
      <c r="F160" s="22">
        <f>Entrada!AY153</f>
        <v>39.84126984126987</v>
      </c>
      <c r="H160" s="154" t="str">
        <f ca="1">Entrada!BC153</f>
        <v>Por Condicion</v>
      </c>
      <c r="I160" s="158" t="str">
        <f ca="1">Entrada!BB153</f>
        <v>Proy &gt; 1 Año</v>
      </c>
      <c r="J160" s="81"/>
      <c r="X160" s="205"/>
      <c r="Y160" s="206"/>
      <c r="Z160" s="207"/>
    </row>
    <row r="161" spans="2:26" x14ac:dyDescent="0.35">
      <c r="B161" s="95" t="s">
        <v>21</v>
      </c>
      <c r="C161" s="143" t="str">
        <f>Entrada!E154</f>
        <v>RECON-1ra VIDA</v>
      </c>
      <c r="D161" s="42">
        <f>Entrada!AJ154</f>
        <v>0.17213114754098358</v>
      </c>
      <c r="E161" s="22">
        <f>Entrada!AW154</f>
        <v>17010.526315789481</v>
      </c>
      <c r="F161" s="22">
        <f>Entrada!AY154</f>
        <v>44.475438596491252</v>
      </c>
      <c r="H161" s="154" t="str">
        <f ca="1">Entrada!BC154</f>
        <v>Por Condicion</v>
      </c>
      <c r="I161" s="158" t="str">
        <f ca="1">Entrada!BB154</f>
        <v>Proy &gt; 1 Año</v>
      </c>
      <c r="J161" s="81"/>
      <c r="X161" s="10"/>
      <c r="Y161" s="10"/>
    </row>
    <row r="162" spans="2:26" x14ac:dyDescent="0.35">
      <c r="B162" s="95" t="s">
        <v>22</v>
      </c>
      <c r="C162" s="143" t="str">
        <f>Entrada!E155</f>
        <v>RECON-1ra VIDA</v>
      </c>
      <c r="D162" s="42">
        <f>Entrada!AJ155</f>
        <v>0.15602836879432608</v>
      </c>
      <c r="E162" s="22">
        <f>Entrada!AW155</f>
        <v>18133.333333333336</v>
      </c>
      <c r="F162" s="22">
        <f>Entrada!AY155</f>
        <v>47.411111111111119</v>
      </c>
      <c r="H162" s="154" t="str">
        <f ca="1">Entrada!BC155</f>
        <v>Por Condicion</v>
      </c>
      <c r="I162" s="158" t="str">
        <f ca="1">Entrada!BB155</f>
        <v>Proy &gt; 1 Año</v>
      </c>
      <c r="J162" s="81"/>
      <c r="X162" s="193" t="s">
        <v>85</v>
      </c>
      <c r="Y162" s="194"/>
      <c r="Z162" s="195"/>
    </row>
    <row r="163" spans="2:26" ht="15" customHeight="1" x14ac:dyDescent="0.35">
      <c r="B163" s="95" t="s">
        <v>23</v>
      </c>
      <c r="C163" s="143" t="str">
        <f>Entrada!E156</f>
        <v>RECON-1ra VIDA</v>
      </c>
      <c r="D163" s="42">
        <f>Entrada!AJ156</f>
        <v>0.19858156028368781</v>
      </c>
      <c r="E163" s="22">
        <f>Entrada!AW156</f>
        <v>13392.592592592591</v>
      </c>
      <c r="F163" s="22">
        <f>Entrada!AY156</f>
        <v>35.016049382716048</v>
      </c>
      <c r="H163" s="154" t="str">
        <f ca="1">Entrada!BC156</f>
        <v>Por Condicion</v>
      </c>
      <c r="I163" s="158" t="str">
        <f ca="1">Entrada!BB156</f>
        <v>Proy &gt; 1 Año</v>
      </c>
      <c r="J163" s="81"/>
      <c r="X163" s="196"/>
      <c r="Y163" s="197"/>
      <c r="Z163" s="198"/>
    </row>
    <row r="164" spans="2:26" x14ac:dyDescent="0.35">
      <c r="B164" s="95" t="s">
        <v>24</v>
      </c>
      <c r="C164" s="143" t="str">
        <f>Entrada!E157</f>
        <v>RECON-1ra VIDA</v>
      </c>
      <c r="D164" s="42">
        <f>Entrada!AJ157</f>
        <v>0.4666666666666664</v>
      </c>
      <c r="E164" s="22">
        <f>Entrada!AW157</f>
        <v>5478.0000000000236</v>
      </c>
      <c r="F164" s="22">
        <f>Entrada!AY157</f>
        <v>11.200000000000049</v>
      </c>
      <c r="H164" s="154">
        <f ca="1">Entrada!BC157</f>
        <v>43039</v>
      </c>
      <c r="I164" s="158">
        <f ca="1">Entrada!BB157</f>
        <v>43084</v>
      </c>
      <c r="J164" s="81"/>
      <c r="X164" s="83">
        <v>6267910</v>
      </c>
      <c r="Y164" s="89" t="s">
        <v>116</v>
      </c>
      <c r="Z164" s="86">
        <v>42750</v>
      </c>
    </row>
    <row r="165" spans="2:26" x14ac:dyDescent="0.35">
      <c r="B165" s="23" t="s">
        <v>25</v>
      </c>
      <c r="C165" s="144" t="str">
        <f>Entrada!E158</f>
        <v>RECON-1ra VIDA</v>
      </c>
      <c r="D165" s="42">
        <f>Entrada!AJ158</f>
        <v>0.29687499999999994</v>
      </c>
      <c r="E165" s="22">
        <f>Entrada!AW158</f>
        <v>10811.84210526316</v>
      </c>
      <c r="F165" s="22">
        <f>Entrada!AY158</f>
        <v>22.105263157894743</v>
      </c>
      <c r="H165" s="154" t="str">
        <f ca="1">Entrada!BC158</f>
        <v>Por Condicion</v>
      </c>
      <c r="I165" s="158" t="str">
        <f ca="1">Entrada!BB158</f>
        <v>Proy &gt; 1 Año</v>
      </c>
      <c r="J165" s="81"/>
      <c r="X165" s="113"/>
      <c r="Y165" s="89"/>
      <c r="Z165" s="86"/>
    </row>
    <row r="166" spans="2:26" ht="15" customHeight="1" x14ac:dyDescent="0.35">
      <c r="B166" s="23" t="s">
        <v>26</v>
      </c>
      <c r="C166" s="144" t="str">
        <f>Entrada!E159</f>
        <v>RECON-1ra VIDA</v>
      </c>
      <c r="D166" s="42">
        <f>Entrada!AJ159</f>
        <v>0.31578947368421056</v>
      </c>
      <c r="E166" s="22">
        <f>Entrada!AW159</f>
        <v>9890.8333333333321</v>
      </c>
      <c r="F166" s="22">
        <f>Entrada!AY159</f>
        <v>20.222222222222221</v>
      </c>
      <c r="H166" s="154" t="str">
        <f ca="1">Entrada!BC159</f>
        <v>Por Condicion</v>
      </c>
      <c r="I166" s="158" t="str">
        <f ca="1">Entrada!BB159</f>
        <v>Proy &gt; 1 Año</v>
      </c>
      <c r="J166" s="81"/>
      <c r="X166" s="83"/>
      <c r="Y166" s="83"/>
      <c r="Z166" s="86"/>
    </row>
    <row r="167" spans="2:26" x14ac:dyDescent="0.35">
      <c r="B167" s="23" t="s">
        <v>27</v>
      </c>
      <c r="C167" s="144" t="str">
        <f>Entrada!E160</f>
        <v>RECON-1ra VIDA</v>
      </c>
      <c r="D167" s="42">
        <f>Entrada!AJ160</f>
        <v>0.55999999999999994</v>
      </c>
      <c r="E167" s="22">
        <f>Entrada!AW160</f>
        <v>3347.666666666667</v>
      </c>
      <c r="F167" s="22">
        <f>Entrada!AY160</f>
        <v>6.8444444444444459</v>
      </c>
      <c r="H167" s="154">
        <f ca="1">Entrada!BC160</f>
        <v>42908.333333333336</v>
      </c>
      <c r="I167" s="158">
        <f ca="1">Entrada!BB160</f>
        <v>42938.333333333336</v>
      </c>
      <c r="J167"/>
      <c r="X167" s="83"/>
      <c r="Y167" s="83"/>
      <c r="Z167" s="86"/>
    </row>
    <row r="168" spans="2:26" x14ac:dyDescent="0.35">
      <c r="B168" s="23" t="s">
        <v>39</v>
      </c>
      <c r="C168" s="144" t="str">
        <f>Entrada!E161</f>
        <v>RECON-1ra VIDA</v>
      </c>
      <c r="D168" s="42">
        <f>Entrada!AJ161</f>
        <v>0.15625</v>
      </c>
      <c r="E168" s="22">
        <f>Entrada!AW161</f>
        <v>28799.999999999971</v>
      </c>
      <c r="F168" s="22">
        <f>Entrada!AY161</f>
        <v>75.299999999999926</v>
      </c>
      <c r="H168" s="154" t="str">
        <f ca="1">Entrada!BC161</f>
        <v>Por Condicion</v>
      </c>
      <c r="I168" s="158" t="str">
        <f ca="1">Entrada!BB161</f>
        <v>Proy &gt; 1 Año</v>
      </c>
      <c r="J168" s="81"/>
      <c r="X168" s="83"/>
      <c r="Y168" s="83"/>
      <c r="Z168" s="86"/>
    </row>
    <row r="169" spans="2:26" x14ac:dyDescent="0.35">
      <c r="B169" s="23" t="s">
        <v>40</v>
      </c>
      <c r="C169" s="144" t="str">
        <f>Entrada!E162</f>
        <v>RECON-1ra VIDA</v>
      </c>
      <c r="D169" s="42">
        <f>Entrada!AJ162</f>
        <v>0.24999999999999992</v>
      </c>
      <c r="E169" s="22">
        <f>Entrada!AW162</f>
        <v>12800</v>
      </c>
      <c r="F169" s="22">
        <f>Entrada!AY162</f>
        <v>33.466666666666669</v>
      </c>
      <c r="H169" s="154" t="str">
        <f ca="1">Entrada!BC162</f>
        <v>Por Condicion</v>
      </c>
      <c r="I169" s="158" t="str">
        <f ca="1">Entrada!BB162</f>
        <v>Proy &gt; 1 Año</v>
      </c>
      <c r="J169" s="81"/>
      <c r="X169" s="83"/>
      <c r="Y169" s="83"/>
      <c r="Z169" s="86"/>
    </row>
    <row r="170" spans="2:26" ht="15" customHeight="1" x14ac:dyDescent="0.35">
      <c r="B170" s="23" t="s">
        <v>28</v>
      </c>
      <c r="C170" s="144" t="str">
        <f>Entrada!E163</f>
        <v>RECON-1ra VIDA</v>
      </c>
      <c r="D170" s="42">
        <f>Entrada!AJ163</f>
        <v>0.27659574468085085</v>
      </c>
      <c r="E170" s="22">
        <f>Entrada!AW163</f>
        <v>9066.6666666666715</v>
      </c>
      <c r="F170" s="22">
        <f>Entrada!AY163</f>
        <v>23.70555555555557</v>
      </c>
      <c r="H170" s="154" t="str">
        <f ca="1">Entrada!BC163</f>
        <v>Por Condicion</v>
      </c>
      <c r="I170" s="158" t="str">
        <f ca="1">Entrada!BB163</f>
        <v>Proy &gt; 1 Año</v>
      </c>
      <c r="J170" s="75"/>
      <c r="X170" s="89"/>
      <c r="Y170" s="89"/>
      <c r="Z170" s="86"/>
    </row>
    <row r="171" spans="2:26" x14ac:dyDescent="0.35">
      <c r="B171" s="23" t="s">
        <v>29</v>
      </c>
      <c r="C171" s="144" t="str">
        <f>Entrada!E164</f>
        <v>RECON-1ra VIDA</v>
      </c>
      <c r="D171" s="42">
        <f>Entrada!AJ164</f>
        <v>0.2127659574468084</v>
      </c>
      <c r="E171" s="22">
        <f>Entrada!AW164</f>
        <v>12685.714285714295</v>
      </c>
      <c r="F171" s="22">
        <f>Entrada!AY164</f>
        <v>33.167857142857173</v>
      </c>
      <c r="H171" s="154" t="str">
        <f ca="1">Entrada!BC164</f>
        <v>Por Condicion</v>
      </c>
      <c r="I171" s="158" t="str">
        <f ca="1">Entrada!BB164</f>
        <v>Proy &gt; 1 Año</v>
      </c>
      <c r="J171" s="75"/>
      <c r="X171" s="89"/>
      <c r="Y171" s="89"/>
      <c r="Z171" s="86"/>
    </row>
    <row r="172" spans="2:26" x14ac:dyDescent="0.35">
      <c r="B172" s="23" t="s">
        <v>30</v>
      </c>
      <c r="C172" s="144" t="str">
        <f>Entrada!E165</f>
        <v>RECON-1ra VIDA</v>
      </c>
      <c r="D172" s="42">
        <f>Entrada!AJ165</f>
        <v>0.13114754098360668</v>
      </c>
      <c r="E172" s="22">
        <f>Entrada!AW165</f>
        <v>22613.333333333278</v>
      </c>
      <c r="F172" s="22">
        <f>Entrada!AY165</f>
        <v>59.1244444444443</v>
      </c>
      <c r="H172" s="154" t="str">
        <f ca="1">Entrada!BC165</f>
        <v>Por Condicion</v>
      </c>
      <c r="I172" s="158" t="str">
        <f ca="1">Entrada!BB165</f>
        <v>Proy &gt; 1 Año</v>
      </c>
      <c r="J172" s="75"/>
      <c r="X172" s="89"/>
      <c r="Y172" s="89"/>
      <c r="Z172" s="86"/>
    </row>
    <row r="173" spans="2:26" x14ac:dyDescent="0.35">
      <c r="B173" s="23" t="s">
        <v>31</v>
      </c>
      <c r="C173" s="144" t="str">
        <f>Entrada!E166</f>
        <v>RECON-1ra VIDA</v>
      </c>
      <c r="D173" s="42">
        <f>Entrada!AJ166</f>
        <v>0.16393442622950799</v>
      </c>
      <c r="E173" s="22">
        <f>Entrada!AW166</f>
        <v>18133.333333333369</v>
      </c>
      <c r="F173" s="22">
        <f>Entrada!AY166</f>
        <v>47.411111111111204</v>
      </c>
      <c r="H173" s="154" t="str">
        <f ca="1">Entrada!BC166</f>
        <v>Por Condicion</v>
      </c>
      <c r="I173" s="158" t="str">
        <f ca="1">Entrada!BB166</f>
        <v>Proy &gt; 1 Año</v>
      </c>
      <c r="J173" s="75"/>
      <c r="X173" s="89"/>
      <c r="Y173" s="89"/>
      <c r="Z173" s="86"/>
    </row>
    <row r="174" spans="2:26" x14ac:dyDescent="0.35">
      <c r="B174" s="23" t="s">
        <v>32</v>
      </c>
      <c r="C174" s="144" t="str">
        <f>Entrada!E167</f>
        <v>RECON-1ra VIDA</v>
      </c>
      <c r="D174" s="42">
        <f>Entrada!AJ167</f>
        <v>0.16393442622950799</v>
      </c>
      <c r="E174" s="22">
        <f>Entrada!AW167</f>
        <v>17178.947368421064</v>
      </c>
      <c r="F174" s="22">
        <f>Entrada!AY167</f>
        <v>44.915789473684249</v>
      </c>
      <c r="H174" s="154" t="str">
        <f ca="1">Entrada!BC167</f>
        <v>Por Condicion</v>
      </c>
      <c r="I174" s="158" t="str">
        <f ca="1">Entrada!BB167</f>
        <v>Proy &gt; 1 Año</v>
      </c>
      <c r="J174" s="75"/>
      <c r="X174" s="89"/>
      <c r="Y174" s="89"/>
      <c r="Z174" s="86"/>
    </row>
    <row r="175" spans="2:26" x14ac:dyDescent="0.35">
      <c r="B175" s="23" t="s">
        <v>33</v>
      </c>
      <c r="C175" s="144" t="str">
        <f>Entrada!E168</f>
        <v>RECON-1ra VIDA</v>
      </c>
      <c r="D175" s="42">
        <f>Entrada!AJ168</f>
        <v>0.1393442622950819</v>
      </c>
      <c r="E175" s="22">
        <f>Entrada!AW168</f>
        <v>22400.000000000015</v>
      </c>
      <c r="F175" s="22">
        <f>Entrada!AY168</f>
        <v>58.566666666666706</v>
      </c>
      <c r="H175" s="154" t="str">
        <f ca="1">Entrada!BC168</f>
        <v>Por Condicion</v>
      </c>
      <c r="I175" s="158" t="str">
        <f ca="1">Entrada!BB168</f>
        <v>Proy &gt; 1 Año</v>
      </c>
      <c r="J175" s="75"/>
      <c r="X175" s="89"/>
      <c r="Y175" s="89"/>
      <c r="Z175" s="86"/>
    </row>
    <row r="176" spans="2:26" x14ac:dyDescent="0.35">
      <c r="B176" s="23" t="s">
        <v>34</v>
      </c>
      <c r="C176" s="144" t="str">
        <f>Entrada!E169</f>
        <v>RECON-1ra VIDA</v>
      </c>
      <c r="D176" s="42">
        <f>Entrada!AJ169</f>
        <v>0.17021276595744667</v>
      </c>
      <c r="E176" s="22">
        <f>Entrada!AW169</f>
        <v>16278.26086956522</v>
      </c>
      <c r="F176" s="22">
        <f>Entrada!AY169</f>
        <v>42.560869565217402</v>
      </c>
      <c r="H176" s="154" t="str">
        <f ca="1">Entrada!BC169</f>
        <v>Por Condicion</v>
      </c>
      <c r="I176" s="158" t="str">
        <f ca="1">Entrada!BB169</f>
        <v>Proy &gt; 1 Año</v>
      </c>
      <c r="J176" s="75"/>
      <c r="X176" s="83"/>
      <c r="Y176" s="83"/>
      <c r="Z176" s="86"/>
    </row>
    <row r="177" spans="1:26" x14ac:dyDescent="0.35">
      <c r="B177" s="23" t="s">
        <v>35</v>
      </c>
      <c r="C177" s="144" t="str">
        <f>Entrada!E170</f>
        <v>RECON-1ra VIDA</v>
      </c>
      <c r="D177" s="42">
        <f>Entrada!AJ170</f>
        <v>0.18439716312056723</v>
      </c>
      <c r="E177" s="22">
        <f>Entrada!AW170</f>
        <v>15333.333333333347</v>
      </c>
      <c r="F177" s="22">
        <f>Entrada!AY170</f>
        <v>40.090277777777814</v>
      </c>
      <c r="H177" s="154" t="str">
        <f ca="1">Entrada!BC170</f>
        <v>Por Condicion</v>
      </c>
      <c r="I177" s="158" t="str">
        <f ca="1">Entrada!BB170</f>
        <v>Proy &gt; 1 Año</v>
      </c>
      <c r="J177" s="75"/>
      <c r="W177" s="78"/>
      <c r="Z177" s="78"/>
    </row>
    <row r="178" spans="1:26" x14ac:dyDescent="0.35">
      <c r="B178" s="23" t="s">
        <v>36</v>
      </c>
      <c r="C178" s="144" t="str">
        <f>Entrada!E171</f>
        <v>RECON-1ra VIDA</v>
      </c>
      <c r="D178" s="42">
        <f>Entrada!AJ171</f>
        <v>0.57777777777777906</v>
      </c>
      <c r="E178" s="22">
        <f>Entrada!AW171</f>
        <v>3469.3999999999915</v>
      </c>
      <c r="F178" s="22">
        <f>Entrada!AY171</f>
        <v>7.0933333333333168</v>
      </c>
      <c r="H178" s="154">
        <f ca="1">Entrada!BC171</f>
        <v>42915.8</v>
      </c>
      <c r="I178" s="158">
        <f ca="1">Entrada!BB171</f>
        <v>42960.800000000003</v>
      </c>
      <c r="J178" s="75"/>
      <c r="W178" s="78"/>
      <c r="Z178" s="78"/>
    </row>
    <row r="179" spans="1:26" x14ac:dyDescent="0.35">
      <c r="B179" s="9"/>
      <c r="C179" s="9"/>
      <c r="W179" s="78"/>
      <c r="Z179" s="78"/>
    </row>
    <row r="180" spans="1:26" x14ac:dyDescent="0.35">
      <c r="A180" s="94"/>
      <c r="B180" s="208" t="s">
        <v>95</v>
      </c>
      <c r="C180" s="208"/>
      <c r="D180" s="208"/>
      <c r="E180" s="20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</row>
    <row r="181" spans="1:26" x14ac:dyDescent="0.35">
      <c r="A181" s="94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</row>
    <row r="182" spans="1:26" x14ac:dyDescent="0.35">
      <c r="B182" s="9"/>
      <c r="C182" s="9"/>
    </row>
    <row r="183" spans="1:26" x14ac:dyDescent="0.35">
      <c r="B183" s="9"/>
      <c r="C183" s="9"/>
      <c r="X183" s="84" t="s">
        <v>82</v>
      </c>
      <c r="Y183" s="84" t="s">
        <v>83</v>
      </c>
      <c r="Z183" s="86"/>
    </row>
    <row r="184" spans="1:26" ht="23.5" x14ac:dyDescent="0.35">
      <c r="B184" s="62" t="s">
        <v>68</v>
      </c>
      <c r="C184" s="62"/>
      <c r="D184" s="211"/>
      <c r="E184" s="211"/>
      <c r="F184" s="211"/>
      <c r="G184" s="118"/>
      <c r="H184" s="16"/>
      <c r="I184" s="16"/>
      <c r="X184" s="85"/>
      <c r="Y184" s="89"/>
      <c r="Z184" s="86"/>
    </row>
    <row r="185" spans="1:26" ht="77.5" x14ac:dyDescent="0.35">
      <c r="B185" s="52" t="s">
        <v>4</v>
      </c>
      <c r="C185" s="141" t="s">
        <v>109</v>
      </c>
      <c r="D185" s="41" t="s">
        <v>79</v>
      </c>
      <c r="E185" s="39" t="s">
        <v>46</v>
      </c>
      <c r="F185" s="39" t="s">
        <v>47</v>
      </c>
      <c r="H185" s="39" t="s">
        <v>80</v>
      </c>
      <c r="I185" s="39" t="s">
        <v>98</v>
      </c>
      <c r="J185" s="74" t="s">
        <v>81</v>
      </c>
      <c r="X185" s="83"/>
      <c r="Y185" s="83"/>
      <c r="Z185" s="159"/>
    </row>
    <row r="186" spans="1:26" x14ac:dyDescent="0.35">
      <c r="B186" s="95" t="s">
        <v>13</v>
      </c>
      <c r="C186" s="143" t="str">
        <f>Entrada!E178</f>
        <v>NUEVO</v>
      </c>
      <c r="D186" s="42">
        <f>Entrada!AJ178</f>
        <v>0.1874999999999995</v>
      </c>
      <c r="E186" s="22">
        <f>Entrada!AW178</f>
        <v>230984.00000000506</v>
      </c>
      <c r="F186" s="22">
        <f>Entrada!AY178</f>
        <v>1.7333333333333711</v>
      </c>
      <c r="H186" s="154">
        <f ca="1">Entrada!BC178</f>
        <v>42753</v>
      </c>
      <c r="I186" s="158">
        <f ca="1">Entrada!BB178</f>
        <v>42798</v>
      </c>
      <c r="J186" s="81"/>
      <c r="X186" s="83"/>
      <c r="Y186" s="89"/>
      <c r="Z186" s="86"/>
    </row>
    <row r="187" spans="1:26" x14ac:dyDescent="0.35">
      <c r="B187" s="95" t="s">
        <v>14</v>
      </c>
      <c r="C187" s="143">
        <f>Entrada!E179</f>
        <v>0</v>
      </c>
      <c r="D187" s="42">
        <f>Entrada!AJ179</f>
        <v>2.6315789473684237E-2</v>
      </c>
      <c r="E187" s="22">
        <f>Entrada!AW179</f>
        <v>164353.99999999983</v>
      </c>
      <c r="F187" s="22">
        <f>Entrada!AY179</f>
        <v>1.2333333333333318</v>
      </c>
      <c r="H187" s="154">
        <f ca="1">Entrada!BC179</f>
        <v>42738</v>
      </c>
      <c r="I187" s="158">
        <f ca="1">Entrada!BB179</f>
        <v>42783</v>
      </c>
      <c r="J187" s="81"/>
      <c r="K187" s="78"/>
      <c r="X187" s="199" t="s">
        <v>84</v>
      </c>
      <c r="Y187" s="200"/>
      <c r="Z187" s="201"/>
    </row>
    <row r="188" spans="1:26" ht="15" customHeight="1" x14ac:dyDescent="0.35">
      <c r="B188" s="95" t="s">
        <v>15</v>
      </c>
      <c r="C188" s="143">
        <f>Entrada!E180</f>
        <v>0</v>
      </c>
      <c r="D188" s="42">
        <f>Entrada!AJ180</f>
        <v>0.12400000000000003</v>
      </c>
      <c r="E188" s="22">
        <f>Entrada!AW180</f>
        <v>972797.99999997765</v>
      </c>
      <c r="F188" s="22">
        <f>Entrada!AY180</f>
        <v>7.299999999999832</v>
      </c>
      <c r="H188" s="154">
        <f ca="1">Entrada!BC180</f>
        <v>42919.999999999993</v>
      </c>
      <c r="I188" s="158">
        <f ca="1">Entrada!BB180</f>
        <v>42949.999999999993</v>
      </c>
      <c r="J188" s="81"/>
      <c r="K188" s="78"/>
      <c r="X188" s="202"/>
      <c r="Y188" s="203"/>
      <c r="Z188" s="204"/>
    </row>
    <row r="189" spans="1:26" x14ac:dyDescent="0.35">
      <c r="B189" s="95" t="s">
        <v>37</v>
      </c>
      <c r="C189" s="143">
        <f>Entrada!E181</f>
        <v>0</v>
      </c>
      <c r="D189" s="42">
        <f>Entrada!AJ181</f>
        <v>6.2499999999999889E-2</v>
      </c>
      <c r="E189" s="22">
        <f>Entrada!AW181</f>
        <v>8122.3750000000164</v>
      </c>
      <c r="F189" s="22">
        <f>Entrada!AY181</f>
        <v>20.941666666666709</v>
      </c>
      <c r="H189" s="154" t="str">
        <f ca="1">Entrada!BC181</f>
        <v>Por Condicion</v>
      </c>
      <c r="I189" s="158" t="str">
        <f ca="1">Entrada!BB181</f>
        <v>Proy &gt; 1 Año</v>
      </c>
      <c r="J189" s="81"/>
      <c r="X189" s="202"/>
      <c r="Y189" s="203"/>
      <c r="Z189" s="204"/>
    </row>
    <row r="190" spans="1:26" x14ac:dyDescent="0.35">
      <c r="B190" s="95" t="s">
        <v>38</v>
      </c>
      <c r="C190" s="143">
        <f>Entrada!E182</f>
        <v>0</v>
      </c>
      <c r="D190" s="42">
        <f>Entrada!AJ182</f>
        <v>7.8124999999999903E-2</v>
      </c>
      <c r="E190" s="22">
        <f>Entrada!AW182</f>
        <v>262077.99999999977</v>
      </c>
      <c r="F190" s="22">
        <f>Entrada!AY182</f>
        <v>1.966666666666665</v>
      </c>
      <c r="H190" s="154">
        <f ca="1">Entrada!BC182</f>
        <v>42760</v>
      </c>
      <c r="I190" s="158">
        <f ca="1">Entrada!BB182</f>
        <v>42805</v>
      </c>
      <c r="J190" s="75"/>
      <c r="X190" s="202"/>
      <c r="Y190" s="203"/>
      <c r="Z190" s="204"/>
    </row>
    <row r="191" spans="1:26" x14ac:dyDescent="0.35">
      <c r="B191" s="95" t="s">
        <v>16</v>
      </c>
      <c r="C191" s="143">
        <f>Entrada!E183</f>
        <v>0</v>
      </c>
      <c r="D191" s="42">
        <f>Entrada!AJ183</f>
        <v>0.3546099290780142</v>
      </c>
      <c r="E191" s="22">
        <f>Entrada!AW183</f>
        <v>8084.4399999999987</v>
      </c>
      <c r="F191" s="22">
        <f>Entrada!AY183</f>
        <v>20.565999999999995</v>
      </c>
      <c r="H191" s="154" t="str">
        <f ca="1">Entrada!BC183</f>
        <v>Por Condicion</v>
      </c>
      <c r="I191" s="158" t="str">
        <f ca="1">Entrada!BB183</f>
        <v>Proy &gt; 1 Año</v>
      </c>
      <c r="J191" s="75"/>
      <c r="X191" s="202"/>
      <c r="Y191" s="203"/>
      <c r="Z191" s="204"/>
    </row>
    <row r="192" spans="1:26" x14ac:dyDescent="0.35">
      <c r="B192" s="95" t="s">
        <v>17</v>
      </c>
      <c r="C192" s="143">
        <f>Entrada!E184</f>
        <v>0</v>
      </c>
      <c r="D192" s="42">
        <f>Entrada!AJ184</f>
        <v>0.28368794326241131</v>
      </c>
      <c r="E192" s="22">
        <f>Entrada!AW184</f>
        <v>11216.050000000001</v>
      </c>
      <c r="F192" s="22">
        <f>Entrada!AY184</f>
        <v>28.532500000000006</v>
      </c>
      <c r="H192" s="154" t="str">
        <f ca="1">Entrada!BC184</f>
        <v>Por Condicion</v>
      </c>
      <c r="I192" s="158" t="str">
        <f ca="1">Entrada!BB184</f>
        <v>Proy &gt; 1 Año</v>
      </c>
      <c r="J192" s="75"/>
      <c r="X192" s="205"/>
      <c r="Y192" s="206"/>
      <c r="Z192" s="207"/>
    </row>
    <row r="193" spans="2:26" x14ac:dyDescent="0.35">
      <c r="B193" s="95" t="s">
        <v>18</v>
      </c>
      <c r="C193" s="143">
        <f>Entrada!E185</f>
        <v>0</v>
      </c>
      <c r="D193" s="42">
        <f>Entrada!AJ185</f>
        <v>0.23770491803278693</v>
      </c>
      <c r="E193" s="22">
        <f>Entrada!AW185</f>
        <v>14753.785714285703</v>
      </c>
      <c r="F193" s="22">
        <f>Entrada!AY185</f>
        <v>37.53214285714283</v>
      </c>
      <c r="H193" s="154" t="str">
        <f ca="1">Entrada!BC185</f>
        <v>Por Condicion</v>
      </c>
      <c r="I193" s="158" t="str">
        <f ca="1">Entrada!BB185</f>
        <v>Proy &gt; 1 Año</v>
      </c>
      <c r="J193" s="75"/>
      <c r="X193" s="10"/>
      <c r="Y193" s="10"/>
    </row>
    <row r="194" spans="2:26" x14ac:dyDescent="0.35">
      <c r="B194" s="95" t="s">
        <v>19</v>
      </c>
      <c r="C194" s="143">
        <f>Entrada!E186</f>
        <v>0</v>
      </c>
      <c r="D194" s="42">
        <f>Entrada!AJ186</f>
        <v>0.24590163934426215</v>
      </c>
      <c r="E194" s="22">
        <f>Entrada!AW186</f>
        <v>13622.133333333342</v>
      </c>
      <c r="F194" s="22">
        <f>Entrada!AY186</f>
        <v>34.65333333333335</v>
      </c>
      <c r="H194" s="154" t="str">
        <f ca="1">Entrada!BC186</f>
        <v>Por Condicion</v>
      </c>
      <c r="I194" s="158" t="str">
        <f ca="1">Entrada!BB186</f>
        <v>Proy &gt; 1 Año</v>
      </c>
      <c r="J194" s="75"/>
      <c r="X194" s="193" t="s">
        <v>85</v>
      </c>
      <c r="Y194" s="194"/>
      <c r="Z194" s="195"/>
    </row>
    <row r="195" spans="2:26" x14ac:dyDescent="0.35">
      <c r="B195" s="95" t="s">
        <v>20</v>
      </c>
      <c r="C195" s="143">
        <f>Entrada!E187</f>
        <v>0</v>
      </c>
      <c r="D195" s="42">
        <f>Entrada!AJ187</f>
        <v>0.24590163934426215</v>
      </c>
      <c r="E195" s="22">
        <f>Entrada!AW187</f>
        <v>13182.709677419352</v>
      </c>
      <c r="F195" s="22">
        <f>Entrada!AY187</f>
        <v>33.535483870967738</v>
      </c>
      <c r="H195" s="154" t="str">
        <f ca="1">Entrada!BC187</f>
        <v>Por Condicion</v>
      </c>
      <c r="I195" s="158" t="str">
        <f ca="1">Entrada!BB187</f>
        <v>Proy &gt; 1 Año</v>
      </c>
      <c r="J195" s="75"/>
      <c r="X195" s="196"/>
      <c r="Y195" s="197"/>
      <c r="Z195" s="198"/>
    </row>
    <row r="196" spans="2:26" ht="15" customHeight="1" x14ac:dyDescent="0.35">
      <c r="B196" s="95" t="s">
        <v>21</v>
      </c>
      <c r="C196" s="143">
        <f>Entrada!E188</f>
        <v>0</v>
      </c>
      <c r="D196" s="42">
        <f>Entrada!AJ188</f>
        <v>0.24590163934426215</v>
      </c>
      <c r="E196" s="22">
        <f>Entrada!AW188</f>
        <v>13622.133333333342</v>
      </c>
      <c r="F196" s="22">
        <f>Entrada!AY188</f>
        <v>34.65333333333335</v>
      </c>
      <c r="H196" s="154" t="str">
        <f ca="1">Entrada!BC188</f>
        <v>Por Condicion</v>
      </c>
      <c r="I196" s="158" t="str">
        <f ca="1">Entrada!BB188</f>
        <v>Proy &gt; 1 Año</v>
      </c>
      <c r="J196" s="81"/>
      <c r="X196" s="121">
        <v>6027025</v>
      </c>
      <c r="Y196" s="89" t="s">
        <v>101</v>
      </c>
      <c r="Z196" s="86">
        <v>42724</v>
      </c>
    </row>
    <row r="197" spans="2:26" x14ac:dyDescent="0.35">
      <c r="B197" s="95" t="s">
        <v>22</v>
      </c>
      <c r="C197" s="143">
        <f>Entrada!E189</f>
        <v>0</v>
      </c>
      <c r="D197" s="42">
        <f>Entrada!AJ189</f>
        <v>0.24822695035461001</v>
      </c>
      <c r="E197" s="22">
        <f>Entrada!AW189</f>
        <v>13079.222222222208</v>
      </c>
      <c r="F197" s="22">
        <f>Entrada!AY189</f>
        <v>33.27222222222219</v>
      </c>
      <c r="H197" s="154" t="str">
        <f ca="1">Entrada!BC189</f>
        <v>Por Condicion</v>
      </c>
      <c r="I197" s="158" t="str">
        <f ca="1">Entrada!BB189</f>
        <v>Proy &gt; 1 Año</v>
      </c>
      <c r="J197" s="81"/>
      <c r="X197" s="83">
        <v>6027030</v>
      </c>
      <c r="Y197" s="83" t="s">
        <v>102</v>
      </c>
      <c r="Z197" s="86">
        <v>42724</v>
      </c>
    </row>
    <row r="198" spans="2:26" x14ac:dyDescent="0.35">
      <c r="B198" s="95" t="s">
        <v>23</v>
      </c>
      <c r="C198" s="143">
        <f>Entrada!E190</f>
        <v>0</v>
      </c>
      <c r="D198" s="42">
        <f>Entrada!AJ190</f>
        <v>0.31914893617021262</v>
      </c>
      <c r="E198" s="22">
        <f>Entrada!AW190</f>
        <v>9476.2666666666737</v>
      </c>
      <c r="F198" s="22">
        <f>Entrada!AY190</f>
        <v>24.106666666666683</v>
      </c>
      <c r="H198" s="154" t="str">
        <f ca="1">Entrada!BC190</f>
        <v>Por Condicion</v>
      </c>
      <c r="I198" s="158" t="str">
        <f ca="1">Entrada!BB190</f>
        <v>Proy &gt; 1 Año</v>
      </c>
      <c r="J198" s="81"/>
      <c r="X198" s="96">
        <v>6027027</v>
      </c>
      <c r="Y198" s="90" t="s">
        <v>104</v>
      </c>
      <c r="Z198" s="86">
        <v>42724</v>
      </c>
    </row>
    <row r="199" spans="2:26" x14ac:dyDescent="0.35">
      <c r="B199" s="95" t="s">
        <v>24</v>
      </c>
      <c r="C199" s="143">
        <f>Entrada!E191</f>
        <v>0</v>
      </c>
      <c r="D199" s="42">
        <f>Entrada!AJ191</f>
        <v>0.66666666666666796</v>
      </c>
      <c r="E199" s="22">
        <f>Entrada!AW191</f>
        <v>2665.1999999999907</v>
      </c>
      <c r="F199" s="22">
        <f>Entrada!AY191</f>
        <v>6.7799999999999763</v>
      </c>
      <c r="H199" s="154">
        <f ca="1">Entrada!BC191</f>
        <v>42904.4</v>
      </c>
      <c r="I199" s="158">
        <f ca="1">Entrada!BB191</f>
        <v>42949.4</v>
      </c>
      <c r="J199" s="81"/>
      <c r="X199" s="85">
        <v>6205854</v>
      </c>
      <c r="Y199" s="89" t="s">
        <v>112</v>
      </c>
      <c r="Z199" s="86">
        <v>42724</v>
      </c>
    </row>
    <row r="200" spans="2:26" x14ac:dyDescent="0.35">
      <c r="B200" s="23" t="s">
        <v>25</v>
      </c>
      <c r="C200" s="144">
        <f>Entrada!E192</f>
        <v>0</v>
      </c>
      <c r="D200" s="42">
        <f>Entrada!AJ192</f>
        <v>0.1874999999999995</v>
      </c>
      <c r="E200" s="22">
        <f>Entrada!AW192</f>
        <v>230984.00000000506</v>
      </c>
      <c r="F200" s="22">
        <f>Entrada!AY192</f>
        <v>1.7333333333333711</v>
      </c>
      <c r="H200" s="154">
        <f ca="1">Entrada!BC192</f>
        <v>42753</v>
      </c>
      <c r="I200" s="158">
        <f ca="1">Entrada!BB192</f>
        <v>42798</v>
      </c>
      <c r="J200" s="81"/>
      <c r="K200" s="78"/>
      <c r="X200" s="83"/>
      <c r="Y200" s="89"/>
      <c r="Z200" s="86"/>
    </row>
    <row r="201" spans="2:26" x14ac:dyDescent="0.35">
      <c r="B201" s="23" t="s">
        <v>26</v>
      </c>
      <c r="C201" s="144">
        <f>Entrada!E193</f>
        <v>0</v>
      </c>
      <c r="D201" s="42">
        <f>Entrada!AJ193</f>
        <v>2.6315789473684237E-2</v>
      </c>
      <c r="E201" s="22">
        <f>Entrada!AW193</f>
        <v>164353.99999999983</v>
      </c>
      <c r="F201" s="22">
        <f>Entrada!AY193</f>
        <v>1.2333333333333318</v>
      </c>
      <c r="H201" s="154">
        <f ca="1">Entrada!BC193</f>
        <v>42738</v>
      </c>
      <c r="I201" s="158">
        <f ca="1">Entrada!BB193</f>
        <v>42783</v>
      </c>
      <c r="J201" s="81"/>
      <c r="K201" s="78"/>
      <c r="X201" s="83"/>
      <c r="Y201" s="83"/>
      <c r="Z201" s="83"/>
    </row>
    <row r="202" spans="2:26" x14ac:dyDescent="0.35">
      <c r="B202" s="23" t="s">
        <v>27</v>
      </c>
      <c r="C202" s="144">
        <f>Entrada!E194</f>
        <v>0</v>
      </c>
      <c r="D202" s="42">
        <f>Entrada!AJ194</f>
        <v>0.12799999999999995</v>
      </c>
      <c r="E202" s="22">
        <f>Entrada!AW194</f>
        <v>484177.99999999965</v>
      </c>
      <c r="F202" s="22">
        <f>Entrada!AY194</f>
        <v>3.6333333333333306</v>
      </c>
      <c r="H202" s="154">
        <f ca="1">Entrada!BC194</f>
        <v>42810</v>
      </c>
      <c r="I202" s="158">
        <f ca="1">Entrada!BB194</f>
        <v>42840</v>
      </c>
      <c r="J202" s="81"/>
      <c r="K202" s="78"/>
      <c r="X202" s="83"/>
      <c r="Y202" s="83"/>
      <c r="Z202" s="83"/>
    </row>
    <row r="203" spans="2:26" x14ac:dyDescent="0.35">
      <c r="B203" s="23" t="s">
        <v>39</v>
      </c>
      <c r="C203" s="144">
        <f>Entrada!E195</f>
        <v>0</v>
      </c>
      <c r="D203" s="42">
        <f>Entrada!AJ195</f>
        <v>7.8124999999999903E-2</v>
      </c>
      <c r="E203" s="22">
        <f>Entrada!AW195</f>
        <v>21357.999999999978</v>
      </c>
      <c r="F203" s="22">
        <f>Entrada!AY195</f>
        <v>1.9666666666666648</v>
      </c>
      <c r="H203" s="154">
        <f ca="1">Entrada!BC195</f>
        <v>42760</v>
      </c>
      <c r="I203" s="158">
        <f ca="1">Entrada!BB195</f>
        <v>42805</v>
      </c>
      <c r="J203" s="81"/>
      <c r="X203" s="83"/>
      <c r="Y203" s="83"/>
      <c r="Z203" s="83"/>
    </row>
    <row r="204" spans="2:26" x14ac:dyDescent="0.35">
      <c r="B204" s="23" t="s">
        <v>40</v>
      </c>
      <c r="C204" s="144">
        <f>Entrada!E196</f>
        <v>0</v>
      </c>
      <c r="D204" s="42">
        <f>Entrada!AJ196</f>
        <v>7.8124999999999903E-2</v>
      </c>
      <c r="E204" s="22">
        <f>Entrada!AW196</f>
        <v>262077.99999999977</v>
      </c>
      <c r="F204" s="22">
        <f>Entrada!AY196</f>
        <v>1.966666666666665</v>
      </c>
      <c r="H204" s="154">
        <f ca="1">Entrada!BC196</f>
        <v>42760</v>
      </c>
      <c r="I204" s="158">
        <f ca="1">Entrada!BB196</f>
        <v>42805</v>
      </c>
      <c r="J204" s="81"/>
      <c r="K204" s="5"/>
      <c r="X204" s="89"/>
      <c r="Y204" s="89"/>
      <c r="Z204" s="86"/>
    </row>
    <row r="205" spans="2:26" x14ac:dyDescent="0.35">
      <c r="B205" s="23" t="s">
        <v>28</v>
      </c>
      <c r="C205" s="144">
        <f>Entrada!E197</f>
        <v>0</v>
      </c>
      <c r="D205" s="42">
        <f>Entrada!AJ197</f>
        <v>0.29078014184397144</v>
      </c>
      <c r="E205" s="22">
        <f>Entrada!AW197</f>
        <v>10330.232558139543</v>
      </c>
      <c r="F205" s="22">
        <f>Entrada!AY197</f>
        <v>26.279069767441886</v>
      </c>
      <c r="H205" s="154" t="str">
        <f ca="1">Entrada!BC197</f>
        <v>Por Condicion</v>
      </c>
      <c r="I205" s="158" t="str">
        <f ca="1">Entrada!BB197</f>
        <v>Proy &gt; 1 Año</v>
      </c>
      <c r="J205" s="81"/>
      <c r="X205" s="89"/>
      <c r="Y205" s="89"/>
      <c r="Z205" s="86"/>
    </row>
    <row r="206" spans="2:26" x14ac:dyDescent="0.35">
      <c r="B206" s="23" t="s">
        <v>29</v>
      </c>
      <c r="C206" s="144">
        <f>Entrada!E198</f>
        <v>0</v>
      </c>
      <c r="D206" s="42">
        <f>Entrada!AJ198</f>
        <v>0.26241134751773026</v>
      </c>
      <c r="E206" s="22">
        <f>Entrada!AW198</f>
        <v>12485.621621621638</v>
      </c>
      <c r="F206" s="22">
        <f>Entrada!AY198</f>
        <v>31.762162162162205</v>
      </c>
      <c r="H206" s="154" t="str">
        <f ca="1">Entrada!BC198</f>
        <v>Por Condicion</v>
      </c>
      <c r="I206" s="158" t="str">
        <f ca="1">Entrada!BB198</f>
        <v>Proy &gt; 1 Año</v>
      </c>
      <c r="J206" s="81"/>
      <c r="X206" s="89"/>
      <c r="Y206" s="89"/>
      <c r="Z206" s="86"/>
    </row>
    <row r="207" spans="2:26" x14ac:dyDescent="0.35">
      <c r="B207" s="23" t="s">
        <v>30</v>
      </c>
      <c r="C207" s="144">
        <f>Entrada!E199</f>
        <v>0</v>
      </c>
      <c r="D207" s="42">
        <f>Entrada!AJ199</f>
        <v>0.19672131147540964</v>
      </c>
      <c r="E207" s="22">
        <f>Entrada!AW199</f>
        <v>19787.090909090934</v>
      </c>
      <c r="F207" s="22">
        <f>Entrada!AY199</f>
        <v>50.3363636363637</v>
      </c>
      <c r="H207" s="154" t="str">
        <f ca="1">Entrada!BC199</f>
        <v>Por Condicion</v>
      </c>
      <c r="I207" s="158" t="str">
        <f ca="1">Entrada!BB199</f>
        <v>Proy &gt; 1 Año</v>
      </c>
      <c r="J207" s="81"/>
      <c r="X207" s="83"/>
      <c r="Y207" s="83"/>
      <c r="Z207" s="86"/>
    </row>
    <row r="208" spans="2:26" x14ac:dyDescent="0.35">
      <c r="B208" s="23" t="s">
        <v>31</v>
      </c>
      <c r="C208" s="144">
        <f>Entrada!E200</f>
        <v>0</v>
      </c>
      <c r="D208" s="42">
        <f>Entrada!AJ200</f>
        <v>0.22131147540983609</v>
      </c>
      <c r="E208" s="22">
        <f>Entrada!AW200</f>
        <v>15071.071428571413</v>
      </c>
      <c r="F208" s="22">
        <f>Entrada!AY200</f>
        <v>38.339285714285673</v>
      </c>
      <c r="H208" s="154" t="str">
        <f ca="1">Entrada!BC200</f>
        <v>Por Condicion</v>
      </c>
      <c r="I208" s="158" t="str">
        <f ca="1">Entrada!BB200</f>
        <v>Proy &gt; 1 Año</v>
      </c>
      <c r="J208" s="81"/>
      <c r="X208" s="83"/>
      <c r="Y208" s="83"/>
      <c r="Z208" s="86"/>
    </row>
    <row r="209" spans="1:26" x14ac:dyDescent="0.35">
      <c r="B209" s="23" t="s">
        <v>32</v>
      </c>
      <c r="C209" s="144">
        <f>Entrada!E201</f>
        <v>0</v>
      </c>
      <c r="D209" s="42">
        <f>Entrada!AJ201</f>
        <v>0.21311475409836048</v>
      </c>
      <c r="E209" s="22">
        <f>Entrada!AW201</f>
        <v>26652.000000000058</v>
      </c>
      <c r="F209" s="22">
        <f>Entrada!AY201</f>
        <v>67.800000000000153</v>
      </c>
      <c r="H209" s="154" t="str">
        <f ca="1">Entrada!BC201</f>
        <v>Por Condicion</v>
      </c>
      <c r="I209" s="158" t="str">
        <f ca="1">Entrada!BB201</f>
        <v>Proy &gt; 1 Año</v>
      </c>
      <c r="J209" s="81"/>
      <c r="X209" s="83"/>
      <c r="Y209" s="83"/>
      <c r="Z209" s="86"/>
    </row>
    <row r="210" spans="1:26" x14ac:dyDescent="0.35">
      <c r="B210" s="23" t="s">
        <v>33</v>
      </c>
      <c r="C210" s="144">
        <f>Entrada!E202</f>
        <v>0</v>
      </c>
      <c r="D210" s="42">
        <f>Entrada!AJ202</f>
        <v>0.20491803278688525</v>
      </c>
      <c r="E210" s="22">
        <f>Entrada!AW202</f>
        <v>28724.933333333349</v>
      </c>
      <c r="F210" s="22">
        <f>Entrada!AY202</f>
        <v>73.073333333333366</v>
      </c>
      <c r="H210" s="154" t="str">
        <f ca="1">Entrada!BC202</f>
        <v>Por Condicion</v>
      </c>
      <c r="I210" s="158" t="str">
        <f ca="1">Entrada!BB202</f>
        <v>Proy &gt; 1 Año</v>
      </c>
      <c r="J210" s="81"/>
    </row>
    <row r="211" spans="1:26" x14ac:dyDescent="0.35">
      <c r="B211" s="23" t="s">
        <v>34</v>
      </c>
      <c r="C211" s="144">
        <f>Entrada!E203</f>
        <v>0</v>
      </c>
      <c r="D211" s="42">
        <f>Entrada!AJ203</f>
        <v>0.21985815602836883</v>
      </c>
      <c r="E211" s="22">
        <f>Entrada!AW203</f>
        <v>24430.999999999978</v>
      </c>
      <c r="F211" s="22">
        <f>Entrada!AY203</f>
        <v>62.149999999999949</v>
      </c>
      <c r="H211" s="154" t="str">
        <f ca="1">Entrada!BC203</f>
        <v>Por Condicion</v>
      </c>
      <c r="I211" s="158" t="str">
        <f ca="1">Entrada!BB203</f>
        <v>Proy &gt; 1 Año</v>
      </c>
      <c r="J211" s="81"/>
    </row>
    <row r="212" spans="1:26" x14ac:dyDescent="0.35">
      <c r="B212" s="23" t="s">
        <v>35</v>
      </c>
      <c r="C212" s="144">
        <f>Entrada!E204</f>
        <v>0</v>
      </c>
      <c r="D212" s="42">
        <f>Entrada!AJ204</f>
        <v>0.28368794326241131</v>
      </c>
      <c r="E212" s="22">
        <f>Entrada!AW204</f>
        <v>17255.461538461521</v>
      </c>
      <c r="F212" s="22">
        <f>Entrada!AY204</f>
        <v>43.896153846153801</v>
      </c>
      <c r="H212" s="154" t="str">
        <f ca="1">Entrada!BC204</f>
        <v>Por Condicion</v>
      </c>
      <c r="I212" s="158" t="str">
        <f ca="1">Entrada!BB204</f>
        <v>Proy &gt; 1 Año</v>
      </c>
      <c r="J212" s="81"/>
    </row>
    <row r="213" spans="1:26" x14ac:dyDescent="0.35">
      <c r="B213" s="23" t="s">
        <v>36</v>
      </c>
      <c r="C213" s="144">
        <f>Entrada!E205</f>
        <v>0</v>
      </c>
      <c r="D213" s="42">
        <f>Entrada!AJ205</f>
        <v>0.66666666666666796</v>
      </c>
      <c r="E213" s="22">
        <f>Entrada!AW205</f>
        <v>2665.1999999999907</v>
      </c>
      <c r="F213" s="22">
        <f>Entrada!AY205</f>
        <v>6.7799999999999763</v>
      </c>
      <c r="H213" s="154">
        <f ca="1">Entrada!BC205</f>
        <v>42904.4</v>
      </c>
      <c r="I213" s="158">
        <f ca="1">Entrada!BB205</f>
        <v>42949.4</v>
      </c>
      <c r="J213" s="81"/>
    </row>
    <row r="214" spans="1:26" x14ac:dyDescent="0.35">
      <c r="J214" s="78"/>
      <c r="Z214" s="78"/>
    </row>
    <row r="215" spans="1:26" x14ac:dyDescent="0.35">
      <c r="B215" s="88" t="s">
        <v>86</v>
      </c>
      <c r="C215" s="134"/>
      <c r="J215" s="78"/>
      <c r="Z215" s="78"/>
    </row>
    <row r="216" spans="1:26" s="78" customFormat="1" x14ac:dyDescent="0.35">
      <c r="A216" s="1"/>
      <c r="B216" s="212"/>
      <c r="C216" s="212"/>
      <c r="D216" s="212"/>
      <c r="E216" s="212"/>
      <c r="F216" s="212"/>
      <c r="G216" s="212"/>
      <c r="H216" s="212"/>
      <c r="I216" s="212"/>
      <c r="J216" s="212"/>
      <c r="K216" s="212"/>
      <c r="L216" s="212"/>
      <c r="M216" s="1"/>
      <c r="N216" s="1"/>
      <c r="X216" s="2"/>
      <c r="Y216" s="2"/>
      <c r="Z216" s="1"/>
    </row>
    <row r="217" spans="1:26" s="78" customFormat="1" x14ac:dyDescent="0.35">
      <c r="A217" s="1"/>
      <c r="B217" s="212"/>
      <c r="C217" s="212"/>
      <c r="D217" s="212"/>
      <c r="E217" s="212"/>
      <c r="F217" s="212"/>
      <c r="G217" s="212"/>
      <c r="H217" s="212"/>
      <c r="I217" s="212"/>
      <c r="J217" s="212"/>
      <c r="K217" s="212"/>
      <c r="L217" s="212"/>
      <c r="M217" s="212"/>
      <c r="N217" s="212"/>
      <c r="X217" s="2"/>
      <c r="Y217" s="2"/>
      <c r="Z217" s="1"/>
    </row>
    <row r="218" spans="1:26" ht="15.75" hidden="1" customHeight="1" x14ac:dyDescent="0.35">
      <c r="A218" s="78"/>
      <c r="B218" s="100"/>
      <c r="C218" s="100"/>
      <c r="E218" s="78"/>
      <c r="F218" s="78"/>
      <c r="G218" s="78"/>
      <c r="K218" s="78"/>
      <c r="L218" s="78"/>
      <c r="M218" s="78"/>
      <c r="N218" s="78"/>
      <c r="X218" s="84" t="s">
        <v>82</v>
      </c>
      <c r="Y218" s="84" t="s">
        <v>83</v>
      </c>
      <c r="Z218" s="86"/>
    </row>
    <row r="219" spans="1:26" hidden="1" x14ac:dyDescent="0.35">
      <c r="A219" s="78"/>
      <c r="B219" s="100"/>
      <c r="C219" s="100"/>
      <c r="E219" s="78"/>
      <c r="F219" s="78"/>
      <c r="G219" s="78"/>
      <c r="K219" s="78"/>
      <c r="L219" s="78"/>
      <c r="M219" s="78"/>
      <c r="N219" s="78"/>
      <c r="X219" s="85"/>
      <c r="Y219" s="89"/>
      <c r="Z219" s="86"/>
    </row>
    <row r="220" spans="1:26" ht="23.5" hidden="1" x14ac:dyDescent="0.35">
      <c r="B220" s="62" t="s">
        <v>69</v>
      </c>
      <c r="C220" s="62"/>
      <c r="D220" s="16"/>
      <c r="E220" s="3"/>
      <c r="F220" s="3"/>
      <c r="G220" s="3"/>
      <c r="H220" s="16"/>
      <c r="I220" s="16"/>
      <c r="X220" s="83"/>
      <c r="Y220" s="83"/>
      <c r="Z220" s="86"/>
    </row>
    <row r="221" spans="1:26" ht="77.5" hidden="1" x14ac:dyDescent="0.35">
      <c r="B221" s="52" t="s">
        <v>4</v>
      </c>
      <c r="C221" s="141" t="s">
        <v>109</v>
      </c>
      <c r="D221" s="41" t="s">
        <v>74</v>
      </c>
      <c r="E221" s="39" t="s">
        <v>46</v>
      </c>
      <c r="F221" s="39" t="s">
        <v>47</v>
      </c>
      <c r="H221" s="39" t="s">
        <v>80</v>
      </c>
      <c r="I221" s="39" t="s">
        <v>98</v>
      </c>
      <c r="J221" s="74" t="s">
        <v>81</v>
      </c>
      <c r="X221" s="83"/>
      <c r="Y221" s="89"/>
      <c r="Z221" s="86"/>
    </row>
    <row r="222" spans="1:26" hidden="1" x14ac:dyDescent="0.35">
      <c r="B222" s="95" t="s">
        <v>13</v>
      </c>
      <c r="C222" s="143" t="str">
        <f>Entrada!E211</f>
        <v>NUEVO</v>
      </c>
      <c r="D222" s="42">
        <f>Entrada!AJ211</f>
        <v>0.37499999999999972</v>
      </c>
      <c r="E222" s="22">
        <f>Entrada!AW211</f>
        <v>21455.666666666693</v>
      </c>
      <c r="F222" s="22">
        <f>Entrada!AY211</f>
        <v>6.6111111111111178</v>
      </c>
      <c r="H222" s="154">
        <f ca="1">Entrada!BC211</f>
        <v>42869.333333333336</v>
      </c>
      <c r="I222" s="158">
        <f ca="1">Entrada!BB211</f>
        <v>42914.333333333336</v>
      </c>
      <c r="J222" s="81"/>
      <c r="X222" s="199" t="s">
        <v>84</v>
      </c>
      <c r="Y222" s="200"/>
      <c r="Z222" s="201"/>
    </row>
    <row r="223" spans="1:26" hidden="1" x14ac:dyDescent="0.35">
      <c r="B223" s="95" t="s">
        <v>14</v>
      </c>
      <c r="C223" s="143">
        <f>Entrada!E212</f>
        <v>0</v>
      </c>
      <c r="D223" s="42">
        <f>Entrada!AJ212</f>
        <v>0.76315789473684215</v>
      </c>
      <c r="E223" s="22">
        <f>Entrada!AW212</f>
        <v>3995.1931034482768</v>
      </c>
      <c r="F223" s="22">
        <f>Entrada!AY212</f>
        <v>2.7620689655172419</v>
      </c>
      <c r="H223" s="154">
        <f ca="1">Entrada!BC212</f>
        <v>42753.862068965514</v>
      </c>
      <c r="I223" s="158">
        <f ca="1">Entrada!BB212</f>
        <v>42798.862068965514</v>
      </c>
      <c r="J223" s="81"/>
      <c r="X223" s="202"/>
      <c r="Y223" s="203"/>
      <c r="Z223" s="204"/>
    </row>
    <row r="224" spans="1:26" ht="15" hidden="1" customHeight="1" x14ac:dyDescent="0.35">
      <c r="B224" s="95" t="s">
        <v>15</v>
      </c>
      <c r="C224" s="143">
        <f>Entrada!E213</f>
        <v>0</v>
      </c>
      <c r="D224" s="42">
        <f>Entrada!AJ213</f>
        <v>0.88000000000000012</v>
      </c>
      <c r="E224" s="22">
        <f>Entrada!AW213</f>
        <v>1485.3923076923056</v>
      </c>
      <c r="F224" s="21">
        <f>Entrada!AY213</f>
        <v>0.92692307692307563</v>
      </c>
      <c r="H224" s="154">
        <f ca="1">Entrada!BC213</f>
        <v>42698.807692307695</v>
      </c>
      <c r="I224" s="158">
        <f ca="1">Entrada!BB213</f>
        <v>42728.807692307695</v>
      </c>
      <c r="J224" s="81">
        <v>6205912</v>
      </c>
      <c r="X224" s="202"/>
      <c r="Y224" s="203"/>
      <c r="Z224" s="204"/>
    </row>
    <row r="225" spans="2:26" hidden="1" x14ac:dyDescent="0.35">
      <c r="B225" s="95" t="s">
        <v>37</v>
      </c>
      <c r="C225" s="143">
        <f>Entrada!E214</f>
        <v>0</v>
      </c>
      <c r="D225" s="42">
        <f>Entrada!AJ214</f>
        <v>0.57812499999999989</v>
      </c>
      <c r="E225" s="22">
        <f>Entrada!AW214</f>
        <v>14240.781818181826</v>
      </c>
      <c r="F225" s="22">
        <f>Entrada!AY214</f>
        <v>15.327272727272735</v>
      </c>
      <c r="H225" s="154" t="str">
        <f ca="1">Entrada!BC214</f>
        <v>Por Condicion</v>
      </c>
      <c r="I225" s="158" t="str">
        <f ca="1">Entrada!BB214</f>
        <v>Proy &gt; 1 Año</v>
      </c>
      <c r="J225" s="81"/>
      <c r="X225" s="202"/>
      <c r="Y225" s="203"/>
      <c r="Z225" s="204"/>
    </row>
    <row r="226" spans="2:26" hidden="1" x14ac:dyDescent="0.35">
      <c r="B226" s="95" t="s">
        <v>38</v>
      </c>
      <c r="C226" s="143">
        <f>Entrada!E215</f>
        <v>0</v>
      </c>
      <c r="D226" s="42">
        <f>Entrada!AJ215</f>
        <v>0.50000000000000022</v>
      </c>
      <c r="E226" s="22">
        <f>Entrada!AW215</f>
        <v>16910.171428571412</v>
      </c>
      <c r="F226" s="22">
        <f>Entrada!AY215</f>
        <v>14.971428571428556</v>
      </c>
      <c r="H226" s="154" t="str">
        <f ca="1">Entrada!BC215</f>
        <v>Por Condicion</v>
      </c>
      <c r="I226" s="158" t="str">
        <f ca="1">Entrada!BB215</f>
        <v>Proy &gt; 1 Año</v>
      </c>
      <c r="J226" s="81"/>
      <c r="X226" s="202"/>
      <c r="Y226" s="203"/>
      <c r="Z226" s="204"/>
    </row>
    <row r="227" spans="2:26" hidden="1" x14ac:dyDescent="0.35">
      <c r="B227" s="95" t="s">
        <v>16</v>
      </c>
      <c r="C227" s="143">
        <f>Entrada!E216</f>
        <v>0</v>
      </c>
      <c r="D227" s="42">
        <f>Entrada!AJ216</f>
        <v>0.68085106382978722</v>
      </c>
      <c r="E227" s="22">
        <f>Entrada!AW216</f>
        <v>8244.6631578947308</v>
      </c>
      <c r="F227" s="22">
        <f>Entrada!AY216</f>
        <v>8.8736842105263083</v>
      </c>
      <c r="H227" s="154">
        <f ca="1">Entrada!BC216</f>
        <v>42937.210526315786</v>
      </c>
      <c r="I227" s="158">
        <f ca="1">Entrada!BB216</f>
        <v>42982.210526315786</v>
      </c>
      <c r="J227" s="81"/>
      <c r="X227" s="205"/>
      <c r="Y227" s="206"/>
      <c r="Z227" s="207"/>
    </row>
    <row r="228" spans="2:26" hidden="1" x14ac:dyDescent="0.35">
      <c r="B228" s="95" t="s">
        <v>17</v>
      </c>
      <c r="C228" s="143">
        <f>Entrada!E217</f>
        <v>0</v>
      </c>
      <c r="D228" s="42">
        <f>Entrada!AJ217</f>
        <v>0.56028368794326244</v>
      </c>
      <c r="E228" s="22">
        <f>Entrada!AW217</f>
        <v>13835.061538461527</v>
      </c>
      <c r="F228" s="22">
        <f>Entrada!AY217</f>
        <v>14.890598290598279</v>
      </c>
      <c r="H228" s="154" t="str">
        <f ca="1">Entrada!BC217</f>
        <v>Por Condicion</v>
      </c>
      <c r="I228" s="158" t="str">
        <f ca="1">Entrada!BB217</f>
        <v>Proy &gt; 1 Año</v>
      </c>
      <c r="J228" s="81"/>
      <c r="X228" s="10"/>
      <c r="Y228" s="10"/>
    </row>
    <row r="229" spans="2:26" hidden="1" x14ac:dyDescent="0.35">
      <c r="B229" s="95" t="s">
        <v>18</v>
      </c>
      <c r="C229" s="143">
        <f>Entrada!E218</f>
        <v>0</v>
      </c>
      <c r="D229" s="42">
        <f>Entrada!AJ218</f>
        <v>0.40163934426229492</v>
      </c>
      <c r="E229" s="22">
        <f>Entrada!AW218</f>
        <v>27033.919148936191</v>
      </c>
      <c r="F229" s="22">
        <f>Entrada!AY218</f>
        <v>29.096453900709243</v>
      </c>
      <c r="H229" s="154" t="str">
        <f ca="1">Entrada!BC218</f>
        <v>Por Condicion</v>
      </c>
      <c r="I229" s="158" t="str">
        <f ca="1">Entrada!BB218</f>
        <v>Proy &gt; 1 Año</v>
      </c>
      <c r="J229" s="75"/>
      <c r="X229" s="193" t="s">
        <v>85</v>
      </c>
      <c r="Y229" s="194"/>
      <c r="Z229" s="195"/>
    </row>
    <row r="230" spans="2:26" hidden="1" x14ac:dyDescent="0.35">
      <c r="B230" s="95" t="s">
        <v>19</v>
      </c>
      <c r="C230" s="143">
        <f>Entrada!E219</f>
        <v>0</v>
      </c>
      <c r="D230" s="42">
        <f>Entrada!AJ219</f>
        <v>0.44262295081967218</v>
      </c>
      <c r="E230" s="22">
        <f>Entrada!AW219</f>
        <v>22760.907692307694</v>
      </c>
      <c r="F230" s="22">
        <f>Entrada!AY219</f>
        <v>24.497435897435896</v>
      </c>
      <c r="H230" s="154" t="str">
        <f ca="1">Entrada!BC219</f>
        <v>Por Condicion</v>
      </c>
      <c r="I230" s="158" t="str">
        <f ca="1">Entrada!BB219</f>
        <v>Proy &gt; 1 Año</v>
      </c>
      <c r="J230" s="81"/>
      <c r="X230" s="196"/>
      <c r="Y230" s="197"/>
      <c r="Z230" s="198"/>
    </row>
    <row r="231" spans="2:26" hidden="1" x14ac:dyDescent="0.35">
      <c r="B231" s="95" t="s">
        <v>20</v>
      </c>
      <c r="C231" s="143">
        <f>Entrada!E220</f>
        <v>0</v>
      </c>
      <c r="D231" s="42">
        <f>Entrada!AJ220</f>
        <v>0.4098360655737705</v>
      </c>
      <c r="E231" s="22">
        <f>Entrada!AW220</f>
        <v>26108.100000000006</v>
      </c>
      <c r="F231" s="22">
        <f>Entrada!AY220</f>
        <v>28.100000000000005</v>
      </c>
      <c r="H231" s="154" t="str">
        <f ca="1">Entrada!BC220</f>
        <v>Por Condicion</v>
      </c>
      <c r="I231" s="158" t="str">
        <f ca="1">Entrada!BB220</f>
        <v>Proy &gt; 1 Año</v>
      </c>
      <c r="J231" s="81"/>
      <c r="X231" s="129">
        <v>6205912</v>
      </c>
      <c r="Y231" s="133" t="s">
        <v>113</v>
      </c>
      <c r="Z231" s="131">
        <v>42730</v>
      </c>
    </row>
    <row r="232" spans="2:26" ht="15" hidden="1" customHeight="1" x14ac:dyDescent="0.35">
      <c r="B232" s="95" t="s">
        <v>21</v>
      </c>
      <c r="C232" s="143">
        <f>Entrada!E221</f>
        <v>0</v>
      </c>
      <c r="D232" s="42">
        <f>Entrada!AJ221</f>
        <v>0.39344262295081966</v>
      </c>
      <c r="E232" s="22">
        <f>Entrada!AW221</f>
        <v>27999.99130434783</v>
      </c>
      <c r="F232" s="22">
        <f>Entrada!AY221</f>
        <v>30.136231884057974</v>
      </c>
      <c r="H232" s="154" t="str">
        <f ca="1">Entrada!BC221</f>
        <v>Por Condicion</v>
      </c>
      <c r="I232" s="158" t="str">
        <f ca="1">Entrada!BB221</f>
        <v>Proy &gt; 1 Año</v>
      </c>
      <c r="J232" s="81"/>
      <c r="X232" s="129">
        <v>6205940</v>
      </c>
      <c r="Y232" s="133" t="s">
        <v>114</v>
      </c>
      <c r="Z232" s="131">
        <v>42730</v>
      </c>
    </row>
    <row r="233" spans="2:26" hidden="1" x14ac:dyDescent="0.35">
      <c r="B233" s="95" t="s">
        <v>22</v>
      </c>
      <c r="C233" s="143">
        <f>Entrada!E222</f>
        <v>0</v>
      </c>
      <c r="D233" s="42">
        <f>Entrada!AJ222</f>
        <v>0.42553191489361714</v>
      </c>
      <c r="E233" s="22">
        <f>Entrada!AW222</f>
        <v>23895.549152542364</v>
      </c>
      <c r="F233" s="22">
        <f>Entrada!AY222</f>
        <v>25.7186440677966</v>
      </c>
      <c r="H233" s="154" t="str">
        <f ca="1">Entrada!BC222</f>
        <v>Por Condicion</v>
      </c>
      <c r="I233" s="158" t="str">
        <f ca="1">Entrada!BB222</f>
        <v>Proy &gt; 1 Año</v>
      </c>
      <c r="J233" s="81"/>
      <c r="X233" s="83"/>
      <c r="Y233" s="83"/>
      <c r="Z233" s="86"/>
    </row>
    <row r="234" spans="2:26" hidden="1" x14ac:dyDescent="0.35">
      <c r="B234" s="95" t="s">
        <v>23</v>
      </c>
      <c r="C234" s="143">
        <f>Entrada!E223</f>
        <v>0</v>
      </c>
      <c r="D234" s="42">
        <f>Entrada!AJ223</f>
        <v>0.56028368794326244</v>
      </c>
      <c r="E234" s="22">
        <f>Entrada!AW223</f>
        <v>13835.061538461527</v>
      </c>
      <c r="F234" s="22">
        <f>Entrada!AY223</f>
        <v>14.890598290598279</v>
      </c>
      <c r="H234" s="154" t="str">
        <f ca="1">Entrada!BC223</f>
        <v>Por Condicion</v>
      </c>
      <c r="I234" s="158" t="str">
        <f ca="1">Entrada!BB223</f>
        <v>Proy &gt; 1 Año</v>
      </c>
      <c r="J234" s="81"/>
      <c r="X234" s="83"/>
      <c r="Y234" s="83"/>
      <c r="Z234" s="86"/>
    </row>
    <row r="235" spans="2:26" hidden="1" x14ac:dyDescent="0.35">
      <c r="B235" s="95" t="s">
        <v>24</v>
      </c>
      <c r="C235" s="143">
        <f>Entrada!E224</f>
        <v>0</v>
      </c>
      <c r="D235" s="42">
        <f>Entrada!AJ224</f>
        <v>0.66666666666666796</v>
      </c>
      <c r="E235" s="22">
        <f>Entrada!AW224</f>
        <v>6436.6999999999643</v>
      </c>
      <c r="F235" s="22">
        <f>Entrada!AY224</f>
        <v>1.9833333333333221</v>
      </c>
      <c r="H235" s="154">
        <f ca="1">Entrada!BC224</f>
        <v>42730.5</v>
      </c>
      <c r="I235" s="158">
        <f ca="1">Entrada!BB224</f>
        <v>42775.5</v>
      </c>
      <c r="J235" s="81"/>
      <c r="X235" s="83"/>
      <c r="Y235" s="83"/>
      <c r="Z235" s="86"/>
    </row>
    <row r="236" spans="2:26" hidden="1" x14ac:dyDescent="0.35">
      <c r="B236" s="23" t="s">
        <v>25</v>
      </c>
      <c r="C236" s="144">
        <f>Entrada!E225</f>
        <v>0</v>
      </c>
      <c r="D236" s="42">
        <f>Entrada!AJ225</f>
        <v>0.90624999999999989</v>
      </c>
      <c r="E236" s="22">
        <f>Entrada!AW225</f>
        <v>3510.9272727272764</v>
      </c>
      <c r="F236" s="22">
        <f>Entrada!AY225</f>
        <v>2.4272727272727299</v>
      </c>
      <c r="H236" s="154">
        <f ca="1">Entrada!BC225</f>
        <v>42743.818181818184</v>
      </c>
      <c r="I236" s="158">
        <f ca="1">Entrada!BB225</f>
        <v>42788.818181818184</v>
      </c>
      <c r="J236" s="117">
        <v>6205940</v>
      </c>
      <c r="X236" s="83"/>
      <c r="Y236" s="83"/>
      <c r="Z236" s="86"/>
    </row>
    <row r="237" spans="2:26" hidden="1" x14ac:dyDescent="0.35">
      <c r="B237" s="23" t="s">
        <v>26</v>
      </c>
      <c r="C237" s="144">
        <f>Entrada!E226</f>
        <v>0</v>
      </c>
      <c r="D237" s="42">
        <f>Entrada!AJ226</f>
        <v>0.28947368421052633</v>
      </c>
      <c r="E237" s="22">
        <f>Entrada!AW226</f>
        <v>31598.345454545459</v>
      </c>
      <c r="F237" s="22">
        <f>Entrada!AY226</f>
        <v>21.845454545454547</v>
      </c>
      <c r="H237" s="154" t="str">
        <f ca="1">Entrada!BC226</f>
        <v>Por Condicion</v>
      </c>
      <c r="I237" s="158" t="str">
        <f ca="1">Entrada!BB226</f>
        <v>Proy &gt; 1 Año</v>
      </c>
      <c r="J237" s="117"/>
      <c r="X237" s="89"/>
      <c r="Y237" s="89"/>
      <c r="Z237" s="86"/>
    </row>
    <row r="238" spans="2:26" hidden="1" x14ac:dyDescent="0.35">
      <c r="B238" s="23" t="s">
        <v>27</v>
      </c>
      <c r="C238" s="144">
        <f>Entrada!E227</f>
        <v>0</v>
      </c>
      <c r="D238" s="42">
        <f>Entrada!AJ227</f>
        <v>1.1627906976744187</v>
      </c>
      <c r="E238" s="22">
        <f>Entrada!AW227</f>
        <v>-1553.6862068965529</v>
      </c>
      <c r="F238" s="21">
        <f>Entrada!AY227</f>
        <v>-0.96954022988505817</v>
      </c>
      <c r="H238" s="154">
        <f ca="1">Entrada!BC227</f>
        <v>42641.913793103449</v>
      </c>
      <c r="I238" s="158">
        <f ca="1">Entrada!BB227</f>
        <v>42671.913793103449</v>
      </c>
      <c r="J238" s="117">
        <v>6205912</v>
      </c>
      <c r="K238" s="5"/>
      <c r="X238" s="89"/>
      <c r="Y238" s="89"/>
      <c r="Z238" s="86"/>
    </row>
    <row r="239" spans="2:26" hidden="1" x14ac:dyDescent="0.35">
      <c r="B239" s="23" t="s">
        <v>39</v>
      </c>
      <c r="C239" s="144">
        <f>Entrada!E228</f>
        <v>0</v>
      </c>
      <c r="D239" s="42">
        <f>Entrada!AJ228</f>
        <v>0.50000000000000022</v>
      </c>
      <c r="E239" s="22">
        <f>Entrada!AW228</f>
        <v>19891.885714285701</v>
      </c>
      <c r="F239" s="22">
        <f>Entrada!AY228</f>
        <v>21.409523809523797</v>
      </c>
      <c r="H239" s="154" t="str">
        <f ca="1">Entrada!BC228</f>
        <v>Por Condicion</v>
      </c>
      <c r="I239" s="158" t="str">
        <f ca="1">Entrada!BB228</f>
        <v>Proy &gt; 1 Año</v>
      </c>
      <c r="J239" s="81"/>
      <c r="X239" s="89"/>
      <c r="Y239" s="89"/>
      <c r="Z239" s="86"/>
    </row>
    <row r="240" spans="2:26" hidden="1" x14ac:dyDescent="0.35">
      <c r="B240" s="23" t="s">
        <v>40</v>
      </c>
      <c r="C240" s="144">
        <f>Entrada!E229</f>
        <v>0</v>
      </c>
      <c r="D240" s="42">
        <f>Entrada!AJ229</f>
        <v>0.65625</v>
      </c>
      <c r="E240" s="22">
        <f>Entrada!AW229</f>
        <v>10076.810526315789</v>
      </c>
      <c r="F240" s="22">
        <f>Entrada!AY229</f>
        <v>10.845614035087719</v>
      </c>
      <c r="H240" s="154">
        <f ca="1">Entrada!BC229</f>
        <v>42996.368421052633</v>
      </c>
      <c r="I240" s="158">
        <f ca="1">Entrada!BB229</f>
        <v>43041.368421052633</v>
      </c>
      <c r="J240" s="81"/>
      <c r="X240" s="89"/>
      <c r="Y240" s="89"/>
      <c r="Z240" s="86"/>
    </row>
    <row r="241" spans="2:26" hidden="1" x14ac:dyDescent="0.35">
      <c r="B241" s="23" t="s">
        <v>28</v>
      </c>
      <c r="C241" s="144">
        <f>Entrada!E230</f>
        <v>0</v>
      </c>
      <c r="D241" s="42">
        <f>Entrada!AJ230</f>
        <v>0.49645390070921969</v>
      </c>
      <c r="E241" s="22">
        <f>Entrada!AW230</f>
        <v>17909.904347826094</v>
      </c>
      <c r="F241" s="22">
        <f>Entrada!AY230</f>
        <v>19.276328502415467</v>
      </c>
      <c r="H241" s="154" t="str">
        <f ca="1">Entrada!BC230</f>
        <v>Por Condicion</v>
      </c>
      <c r="I241" s="158" t="str">
        <f ca="1">Entrada!BB230</f>
        <v>Proy &gt; 1 Año</v>
      </c>
      <c r="J241" s="81"/>
      <c r="X241" s="89"/>
      <c r="Y241" s="89"/>
      <c r="Z241" s="86"/>
    </row>
    <row r="242" spans="2:26" hidden="1" x14ac:dyDescent="0.35">
      <c r="B242" s="23" t="s">
        <v>29</v>
      </c>
      <c r="C242" s="144">
        <f>Entrada!E231</f>
        <v>0</v>
      </c>
      <c r="D242" s="42">
        <f>Entrada!AJ231</f>
        <v>0.66666666666666663</v>
      </c>
      <c r="E242" s="22">
        <f>Entrada!AW231</f>
        <v>8796.2774193548357</v>
      </c>
      <c r="F242" s="22">
        <f>Entrada!AY231</f>
        <v>9.4673835125447976</v>
      </c>
      <c r="H242" s="154">
        <f ca="1">Entrada!BC231</f>
        <v>42955.021505376346</v>
      </c>
      <c r="I242" s="158">
        <f ca="1">Entrada!BB231</f>
        <v>43000.021505376346</v>
      </c>
      <c r="J242" s="81"/>
      <c r="X242" s="89"/>
      <c r="Y242" s="89"/>
      <c r="Z242" s="86"/>
    </row>
    <row r="243" spans="2:26" hidden="1" x14ac:dyDescent="0.35">
      <c r="B243" s="23" t="s">
        <v>30</v>
      </c>
      <c r="C243" s="144">
        <f>Entrada!E232</f>
        <v>0</v>
      </c>
      <c r="D243" s="42">
        <f>Entrada!AJ232</f>
        <v>0.41803278688524576</v>
      </c>
      <c r="E243" s="22">
        <f>Entrada!AW232</f>
        <v>25220.069387755117</v>
      </c>
      <c r="F243" s="22">
        <f>Entrada!AY232</f>
        <v>27.144217687074843</v>
      </c>
      <c r="H243" s="154" t="str">
        <f ca="1">Entrada!BC232</f>
        <v>Por Condicion</v>
      </c>
      <c r="I243" s="158" t="str">
        <f ca="1">Entrada!BB232</f>
        <v>Proy &gt; 1 Año</v>
      </c>
      <c r="J243" s="81"/>
      <c r="X243" s="83"/>
      <c r="Y243" s="83"/>
      <c r="Z243" s="86"/>
    </row>
    <row r="244" spans="2:26" hidden="1" x14ac:dyDescent="0.35">
      <c r="B244" s="23" t="s">
        <v>31</v>
      </c>
      <c r="C244" s="144">
        <f>Entrada!E233</f>
        <v>0</v>
      </c>
      <c r="D244" s="42">
        <f>Entrada!AJ233</f>
        <v>0.41803278688524576</v>
      </c>
      <c r="E244" s="22">
        <f>Entrada!AW233</f>
        <v>25220.069387755117</v>
      </c>
      <c r="F244" s="22">
        <f>Entrada!AY233</f>
        <v>27.144217687074843</v>
      </c>
      <c r="H244" s="154" t="str">
        <f ca="1">Entrada!BC233</f>
        <v>Por Condicion</v>
      </c>
      <c r="I244" s="158" t="str">
        <f ca="1">Entrada!BB233</f>
        <v>Proy &gt; 1 Año</v>
      </c>
      <c r="J244" s="81"/>
      <c r="X244" s="83"/>
      <c r="Y244" s="83"/>
      <c r="Z244" s="86"/>
    </row>
    <row r="245" spans="2:26" hidden="1" x14ac:dyDescent="0.35">
      <c r="B245" s="23" t="s">
        <v>32</v>
      </c>
      <c r="C245" s="144">
        <f>Entrada!E234</f>
        <v>0</v>
      </c>
      <c r="D245" s="42">
        <f>Entrada!AJ234</f>
        <v>0.42622950819672134</v>
      </c>
      <c r="E245" s="22">
        <f>Entrada!AW234</f>
        <v>24367.559999999998</v>
      </c>
      <c r="F245" s="22">
        <f>Entrada!AY234</f>
        <v>26.226666666666663</v>
      </c>
      <c r="H245" s="154" t="str">
        <f ca="1">Entrada!BC234</f>
        <v>Por Condicion</v>
      </c>
      <c r="I245" s="158" t="str">
        <f ca="1">Entrada!BB234</f>
        <v>Proy &gt; 1 Año</v>
      </c>
      <c r="J245" s="81"/>
      <c r="X245" s="83"/>
      <c r="Y245" s="83"/>
      <c r="Z245" s="86"/>
    </row>
    <row r="246" spans="2:26" hidden="1" x14ac:dyDescent="0.35">
      <c r="B246" s="23" t="s">
        <v>33</v>
      </c>
      <c r="C246" s="144">
        <f>Entrada!E235</f>
        <v>0</v>
      </c>
      <c r="D246" s="42">
        <f>Entrada!AJ235</f>
        <v>0.40163934426229492</v>
      </c>
      <c r="E246" s="22">
        <f>Entrada!AW235</f>
        <v>27033.919148936191</v>
      </c>
      <c r="F246" s="22">
        <f>Entrada!AY235</f>
        <v>29.096453900709243</v>
      </c>
      <c r="H246" s="154" t="str">
        <f ca="1">Entrada!BC235</f>
        <v>Por Condicion</v>
      </c>
      <c r="I246" s="158" t="str">
        <f ca="1">Entrada!BB235</f>
        <v>Proy &gt; 1 Año</v>
      </c>
      <c r="J246" s="81"/>
    </row>
    <row r="247" spans="2:26" hidden="1" x14ac:dyDescent="0.35">
      <c r="B247" s="23" t="s">
        <v>34</v>
      </c>
      <c r="C247" s="144">
        <f>Entrada!E236</f>
        <v>0</v>
      </c>
      <c r="D247" s="42">
        <f>Entrada!AJ236</f>
        <v>0.42553191489361714</v>
      </c>
      <c r="E247" s="22">
        <f>Entrada!AW236</f>
        <v>23895.549152542364</v>
      </c>
      <c r="F247" s="22">
        <f>Entrada!AY236</f>
        <v>25.7186440677966</v>
      </c>
      <c r="H247" s="154" t="str">
        <f ca="1">Entrada!BC236</f>
        <v>Por Condicion</v>
      </c>
      <c r="I247" s="158" t="str">
        <f ca="1">Entrada!BB236</f>
        <v>Proy &gt; 1 Año</v>
      </c>
      <c r="J247" s="81"/>
    </row>
    <row r="248" spans="2:26" hidden="1" x14ac:dyDescent="0.35">
      <c r="B248" s="23" t="s">
        <v>35</v>
      </c>
      <c r="C248" s="144">
        <f>Entrada!E237</f>
        <v>0</v>
      </c>
      <c r="D248" s="42">
        <f>Entrada!AJ237</f>
        <v>0.56028368794326244</v>
      </c>
      <c r="E248" s="22">
        <f>Entrada!AW237</f>
        <v>13835.061538461527</v>
      </c>
      <c r="F248" s="22">
        <f>Entrada!AY237</f>
        <v>14.890598290598279</v>
      </c>
      <c r="H248" s="154" t="str">
        <f ca="1">Entrada!BC237</f>
        <v>Por Condicion</v>
      </c>
      <c r="I248" s="158" t="str">
        <f ca="1">Entrada!BB237</f>
        <v>Proy &gt; 1 Año</v>
      </c>
      <c r="J248" s="81"/>
    </row>
    <row r="249" spans="2:26" hidden="1" x14ac:dyDescent="0.35">
      <c r="B249" s="23" t="s">
        <v>36</v>
      </c>
      <c r="C249" s="144">
        <f>Entrada!E238</f>
        <v>0</v>
      </c>
      <c r="D249" s="42">
        <f>Entrada!AJ238</f>
        <v>0.44444444444444464</v>
      </c>
      <c r="E249" s="22">
        <f>Entrada!AW238</f>
        <v>16091.749999999989</v>
      </c>
      <c r="F249" s="22">
        <f>Entrada!AY238</f>
        <v>4.9583333333333295</v>
      </c>
      <c r="H249" s="154">
        <f ca="1">Entrada!BC238</f>
        <v>42819.75</v>
      </c>
      <c r="I249" s="158">
        <f ca="1">Entrada!BB238</f>
        <v>42864.75</v>
      </c>
      <c r="J249" s="81"/>
    </row>
    <row r="250" spans="2:26" hidden="1" x14ac:dyDescent="0.35"/>
    <row r="251" spans="2:26" hidden="1" x14ac:dyDescent="0.35"/>
  </sheetData>
  <mergeCells count="33">
    <mergeCell ref="B70:P70"/>
    <mergeCell ref="B69:P69"/>
    <mergeCell ref="B111:J111"/>
    <mergeCell ref="B106:O106"/>
    <mergeCell ref="B107:O107"/>
    <mergeCell ref="B71:M71"/>
    <mergeCell ref="B72:M72"/>
    <mergeCell ref="B73:M73"/>
    <mergeCell ref="B108:O108"/>
    <mergeCell ref="B109:O109"/>
    <mergeCell ref="X229:Z230"/>
    <mergeCell ref="X222:Z227"/>
    <mergeCell ref="X187:Z192"/>
    <mergeCell ref="D184:F184"/>
    <mergeCell ref="B180:O180"/>
    <mergeCell ref="B181:O181"/>
    <mergeCell ref="B216:L216"/>
    <mergeCell ref="B217:N217"/>
    <mergeCell ref="X87:Z88"/>
    <mergeCell ref="X125:Z126"/>
    <mergeCell ref="X118:Z123"/>
    <mergeCell ref="X10:Z15"/>
    <mergeCell ref="X45:Z50"/>
    <mergeCell ref="X80:Z85"/>
    <mergeCell ref="X52:Z53"/>
    <mergeCell ref="X17:Z18"/>
    <mergeCell ref="X162:Z163"/>
    <mergeCell ref="X194:Z195"/>
    <mergeCell ref="X155:Z160"/>
    <mergeCell ref="B144:O144"/>
    <mergeCell ref="B145:O145"/>
    <mergeCell ref="B146:O146"/>
    <mergeCell ref="B147:O147"/>
  </mergeCells>
  <conditionalFormatting sqref="H222:H249">
    <cfRule type="cellIs" dxfId="148" priority="377" operator="lessThanOrEqual">
      <formula>TODAY()</formula>
    </cfRule>
  </conditionalFormatting>
  <conditionalFormatting sqref="H186:H213">
    <cfRule type="cellIs" dxfId="147" priority="372" operator="lessThanOrEqual">
      <formula>TODAY()</formula>
    </cfRule>
  </conditionalFormatting>
  <conditionalFormatting sqref="H151:H178">
    <cfRule type="cellIs" dxfId="146" priority="369" operator="lessThanOrEqual">
      <formula>TODAY()</formula>
    </cfRule>
  </conditionalFormatting>
  <conditionalFormatting sqref="H115:H142">
    <cfRule type="cellIs" dxfId="145" priority="366" operator="lessThanOrEqual">
      <formula>TODAY()</formula>
    </cfRule>
  </conditionalFormatting>
  <conditionalFormatting sqref="H40:H67">
    <cfRule type="cellIs" dxfId="144" priority="360" operator="lessThanOrEqual">
      <formula>TODAY()</formula>
    </cfRule>
  </conditionalFormatting>
  <conditionalFormatting sqref="H77:H104">
    <cfRule type="cellIs" dxfId="143" priority="363" operator="lessThanOrEqual">
      <formula>TODAY()</formula>
    </cfRule>
  </conditionalFormatting>
  <conditionalFormatting sqref="H4:H31">
    <cfRule type="cellIs" dxfId="142" priority="357" operator="lessThanOrEqual">
      <formula>TODAY()</formula>
    </cfRule>
  </conditionalFormatting>
  <conditionalFormatting sqref="H41:H43 H45:H67">
    <cfRule type="cellIs" dxfId="141" priority="353" operator="lessThanOrEqual">
      <formula>TODAY()</formula>
    </cfRule>
  </conditionalFormatting>
  <conditionalFormatting sqref="H77:H104">
    <cfRule type="cellIs" dxfId="140" priority="352" operator="lessThanOrEqual">
      <formula>TODAY()</formula>
    </cfRule>
  </conditionalFormatting>
  <conditionalFormatting sqref="H187:H213">
    <cfRule type="cellIs" dxfId="139" priority="349" operator="lessThanOrEqual">
      <formula>TODAY()</formula>
    </cfRule>
  </conditionalFormatting>
  <conditionalFormatting sqref="H223:H249">
    <cfRule type="cellIs" dxfId="138" priority="348" operator="lessThanOrEqual">
      <formula>TODAY()</formula>
    </cfRule>
  </conditionalFormatting>
  <conditionalFormatting sqref="H4:H31">
    <cfRule type="cellIs" dxfId="137" priority="354" operator="lessThanOrEqual">
      <formula>TODAY()</formula>
    </cfRule>
  </conditionalFormatting>
  <conditionalFormatting sqref="H116:H142">
    <cfRule type="cellIs" dxfId="136" priority="351" operator="lessThanOrEqual">
      <formula>TODAY()</formula>
    </cfRule>
  </conditionalFormatting>
  <conditionalFormatting sqref="H152:H178">
    <cfRule type="cellIs" dxfId="135" priority="350" operator="lessThanOrEqual">
      <formula>TODAY()</formula>
    </cfRule>
  </conditionalFormatting>
  <conditionalFormatting sqref="X19">
    <cfRule type="containsText" dxfId="134" priority="336" operator="containsText" text="Abierta">
      <formula>NOT(ISERROR(SEARCH("Abierta",X19)))</formula>
    </cfRule>
    <cfRule type="containsText" dxfId="133" priority="337" operator="containsText" text="Planificada">
      <formula>NOT(ISERROR(SEARCH("Planificada",X19)))</formula>
    </cfRule>
    <cfRule type="containsText" dxfId="132" priority="338" operator="containsText" text="Completada">
      <formula>NOT(ISERROR(SEARCH("Completada",X19)))</formula>
    </cfRule>
    <cfRule type="containsText" dxfId="131" priority="339" operator="containsText" text="Terminada">
      <formula>NOT(ISERROR(SEARCH("Terminada",X19)))</formula>
    </cfRule>
  </conditionalFormatting>
  <conditionalFormatting sqref="Y136">
    <cfRule type="containsText" dxfId="130" priority="328" operator="containsText" text="Abierta">
      <formula>NOT(ISERROR(SEARCH("Abierta",Y136)))</formula>
    </cfRule>
    <cfRule type="containsText" dxfId="129" priority="329" operator="containsText" text="Planificada">
      <formula>NOT(ISERROR(SEARCH("Planificada",Y136)))</formula>
    </cfRule>
    <cfRule type="containsText" dxfId="128" priority="330" operator="containsText" text="Completada">
      <formula>NOT(ISERROR(SEARCH("Completada",Y136)))</formula>
    </cfRule>
    <cfRule type="containsText" dxfId="127" priority="331" operator="containsText" text="Terminada">
      <formula>NOT(ISERROR(SEARCH("Terminada",Y136)))</formula>
    </cfRule>
  </conditionalFormatting>
  <conditionalFormatting sqref="X136">
    <cfRule type="containsText" dxfId="126" priority="324" operator="containsText" text="Abierta">
      <formula>NOT(ISERROR(SEARCH("Abierta",X136)))</formula>
    </cfRule>
    <cfRule type="containsText" dxfId="125" priority="325" operator="containsText" text="Planificada">
      <formula>NOT(ISERROR(SEARCH("Planificada",X136)))</formula>
    </cfRule>
    <cfRule type="containsText" dxfId="124" priority="326" operator="containsText" text="Completada">
      <formula>NOT(ISERROR(SEARCH("Completada",X136)))</formula>
    </cfRule>
    <cfRule type="containsText" dxfId="123" priority="327" operator="containsText" text="Terminada">
      <formula>NOT(ISERROR(SEARCH("Terminada",X136)))</formula>
    </cfRule>
  </conditionalFormatting>
  <conditionalFormatting sqref="X136">
    <cfRule type="containsText" dxfId="122" priority="320" operator="containsText" text="Abierta">
      <formula>NOT(ISERROR(SEARCH("Abierta",X136)))</formula>
    </cfRule>
    <cfRule type="containsText" dxfId="121" priority="321" operator="containsText" text="Planificada">
      <formula>NOT(ISERROR(SEARCH("Planificada",X136)))</formula>
    </cfRule>
    <cfRule type="containsText" dxfId="120" priority="322" operator="containsText" text="Completada">
      <formula>NOT(ISERROR(SEARCH("Completada",X136)))</formula>
    </cfRule>
    <cfRule type="containsText" dxfId="119" priority="323" operator="containsText" text="Terminada">
      <formula>NOT(ISERROR(SEARCH("Terminada",X136)))</formula>
    </cfRule>
  </conditionalFormatting>
  <conditionalFormatting sqref="J235 J239:J249">
    <cfRule type="containsText" dxfId="118" priority="288" operator="containsText" text="Abierta">
      <formula>NOT(ISERROR(SEARCH("Abierta",J235)))</formula>
    </cfRule>
    <cfRule type="containsText" dxfId="117" priority="289" operator="containsText" text="Planificada">
      <formula>NOT(ISERROR(SEARCH("Planificada",J235)))</formula>
    </cfRule>
    <cfRule type="containsText" dxfId="116" priority="290" operator="containsText" text="Completada">
      <formula>NOT(ISERROR(SEARCH("Completada",J235)))</formula>
    </cfRule>
    <cfRule type="containsText" dxfId="115" priority="291" operator="containsText" text="Terminada">
      <formula>NOT(ISERROR(SEARCH("Terminada",J235)))</formula>
    </cfRule>
  </conditionalFormatting>
  <conditionalFormatting sqref="J213">
    <cfRule type="containsText" dxfId="114" priority="148" operator="containsText" text="Abierta">
      <formula>NOT(ISERROR(SEARCH("Abierta",J213)))</formula>
    </cfRule>
    <cfRule type="containsText" dxfId="113" priority="149" operator="containsText" text="Planificada">
      <formula>NOT(ISERROR(SEARCH("Planificada",J213)))</formula>
    </cfRule>
    <cfRule type="containsText" dxfId="112" priority="150" operator="containsText" text="Completada">
      <formula>NOT(ISERROR(SEARCH("Completada",J213)))</formula>
    </cfRule>
    <cfRule type="containsText" dxfId="111" priority="151" operator="containsText" text="Terminada">
      <formula>NOT(ISERROR(SEARCH("Terminada",J213)))</formula>
    </cfRule>
  </conditionalFormatting>
  <conditionalFormatting sqref="X198">
    <cfRule type="containsText" dxfId="110" priority="172" operator="containsText" text="Abierta">
      <formula>NOT(ISERROR(SEARCH("Abierta",X198)))</formula>
    </cfRule>
    <cfRule type="containsText" dxfId="109" priority="173" operator="containsText" text="Planificada">
      <formula>NOT(ISERROR(SEARCH("Planificada",X198)))</formula>
    </cfRule>
    <cfRule type="containsText" dxfId="108" priority="174" operator="containsText" text="Completada">
      <formula>NOT(ISERROR(SEARCH("Completada",X198)))</formula>
    </cfRule>
    <cfRule type="containsText" dxfId="107" priority="175" operator="containsText" text="Terminada">
      <formula>NOT(ISERROR(SEARCH("Terminada",X198)))</formula>
    </cfRule>
  </conditionalFormatting>
  <conditionalFormatting sqref="Y198">
    <cfRule type="containsText" dxfId="106" priority="168" operator="containsText" text="Abierta">
      <formula>NOT(ISERROR(SEARCH("Abierta",Y198)))</formula>
    </cfRule>
    <cfRule type="containsText" dxfId="105" priority="169" operator="containsText" text="Planificada">
      <formula>NOT(ISERROR(SEARCH("Planificada",Y198)))</formula>
    </cfRule>
    <cfRule type="containsText" dxfId="104" priority="170" operator="containsText" text="Completada">
      <formula>NOT(ISERROR(SEARCH("Completada",Y198)))</formula>
    </cfRule>
    <cfRule type="containsText" dxfId="103" priority="171" operator="containsText" text="Terminada">
      <formula>NOT(ISERROR(SEARCH("Terminada",Y198)))</formula>
    </cfRule>
  </conditionalFormatting>
  <conditionalFormatting sqref="J186:J188">
    <cfRule type="containsText" dxfId="102" priority="164" operator="containsText" text="Abierta">
      <formula>NOT(ISERROR(SEARCH("Abierta",J186)))</formula>
    </cfRule>
    <cfRule type="containsText" dxfId="101" priority="165" operator="containsText" text="Planificada">
      <formula>NOT(ISERROR(SEARCH("Planificada",J186)))</formula>
    </cfRule>
    <cfRule type="containsText" dxfId="100" priority="166" operator="containsText" text="Completada">
      <formula>NOT(ISERROR(SEARCH("Completada",J186)))</formula>
    </cfRule>
    <cfRule type="containsText" dxfId="99" priority="167" operator="containsText" text="Terminada">
      <formula>NOT(ISERROR(SEARCH("Terminada",J186)))</formula>
    </cfRule>
  </conditionalFormatting>
  <conditionalFormatting sqref="J199">
    <cfRule type="containsText" dxfId="98" priority="152" operator="containsText" text="Abierta">
      <formula>NOT(ISERROR(SEARCH("Abierta",J199)))</formula>
    </cfRule>
    <cfRule type="containsText" dxfId="97" priority="153" operator="containsText" text="Planificada">
      <formula>NOT(ISERROR(SEARCH("Planificada",J199)))</formula>
    </cfRule>
    <cfRule type="containsText" dxfId="96" priority="154" operator="containsText" text="Completada">
      <formula>NOT(ISERROR(SEARCH("Completada",J199)))</formula>
    </cfRule>
    <cfRule type="containsText" dxfId="95" priority="155" operator="containsText" text="Terminada">
      <formula>NOT(ISERROR(SEARCH("Terminada",J199)))</formula>
    </cfRule>
  </conditionalFormatting>
  <conditionalFormatting sqref="X20">
    <cfRule type="containsText" dxfId="94" priority="136" operator="containsText" text="Abierta">
      <formula>NOT(ISERROR(SEARCH("Abierta",X20)))</formula>
    </cfRule>
    <cfRule type="containsText" dxfId="93" priority="137" operator="containsText" text="Planificada">
      <formula>NOT(ISERROR(SEARCH("Planificada",X20)))</formula>
    </cfRule>
    <cfRule type="containsText" dxfId="92" priority="138" operator="containsText" text="Completada">
      <formula>NOT(ISERROR(SEARCH("Completada",X20)))</formula>
    </cfRule>
    <cfRule type="containsText" dxfId="91" priority="139" operator="containsText" text="Terminada">
      <formula>NOT(ISERROR(SEARCH("Terminada",X20)))</formula>
    </cfRule>
  </conditionalFormatting>
  <conditionalFormatting sqref="Y19:Z20">
    <cfRule type="containsText" dxfId="90" priority="132" operator="containsText" text="Abierta">
      <formula>NOT(ISERROR(SEARCH("Abierta",Y19)))</formula>
    </cfRule>
    <cfRule type="containsText" dxfId="89" priority="133" operator="containsText" text="Planificada">
      <formula>NOT(ISERROR(SEARCH("Planificada",Y19)))</formula>
    </cfRule>
    <cfRule type="containsText" dxfId="88" priority="134" operator="containsText" text="Completada">
      <formula>NOT(ISERROR(SEARCH("Completada",Y19)))</formula>
    </cfRule>
    <cfRule type="containsText" dxfId="87" priority="135" operator="containsText" text="Terminada">
      <formula>NOT(ISERROR(SEARCH("Terminada",Y19)))</formula>
    </cfRule>
  </conditionalFormatting>
  <conditionalFormatting sqref="H44">
    <cfRule type="cellIs" dxfId="86" priority="123" operator="lessThanOrEqual">
      <formula>TODAY()</formula>
    </cfRule>
  </conditionalFormatting>
  <conditionalFormatting sqref="J235">
    <cfRule type="containsText" dxfId="85" priority="111" operator="containsText" text="Abierta">
      <formula>NOT(ISERROR(SEARCH("Abierta",J235)))</formula>
    </cfRule>
    <cfRule type="containsText" dxfId="84" priority="112" operator="containsText" text="Planificada">
      <formula>NOT(ISERROR(SEARCH("Planificada",J235)))</formula>
    </cfRule>
    <cfRule type="containsText" dxfId="83" priority="113" operator="containsText" text="Completada">
      <formula>NOT(ISERROR(SEARCH("Completada",J235)))</formula>
    </cfRule>
    <cfRule type="containsText" dxfId="82" priority="114" operator="containsText" text="Terminada">
      <formula>NOT(ISERROR(SEARCH("Terminada",J235)))</formula>
    </cfRule>
  </conditionalFormatting>
  <conditionalFormatting sqref="J249">
    <cfRule type="containsText" dxfId="81" priority="107" operator="containsText" text="Abierta">
      <formula>NOT(ISERROR(SEARCH("Abierta",J249)))</formula>
    </cfRule>
    <cfRule type="containsText" dxfId="80" priority="108" operator="containsText" text="Planificada">
      <formula>NOT(ISERROR(SEARCH("Planificada",J249)))</formula>
    </cfRule>
    <cfRule type="containsText" dxfId="79" priority="109" operator="containsText" text="Completada">
      <formula>NOT(ISERROR(SEARCH("Completada",J249)))</formula>
    </cfRule>
    <cfRule type="containsText" dxfId="78" priority="110" operator="containsText" text="Terminada">
      <formula>NOT(ISERROR(SEARCH("Terminada",J249)))</formula>
    </cfRule>
  </conditionalFormatting>
  <conditionalFormatting sqref="J222:J224">
    <cfRule type="containsText" dxfId="77" priority="103" operator="containsText" text="Abierta">
      <formula>NOT(ISERROR(SEARCH("Abierta",J222)))</formula>
    </cfRule>
    <cfRule type="containsText" dxfId="76" priority="104" operator="containsText" text="Planificada">
      <formula>NOT(ISERROR(SEARCH("Planificada",J222)))</formula>
    </cfRule>
    <cfRule type="containsText" dxfId="75" priority="105" operator="containsText" text="Completada">
      <formula>NOT(ISERROR(SEARCH("Completada",J222)))</formula>
    </cfRule>
    <cfRule type="containsText" dxfId="74" priority="106" operator="containsText" text="Terminada">
      <formula>NOT(ISERROR(SEARCH("Terminada",J222)))</formula>
    </cfRule>
  </conditionalFormatting>
  <conditionalFormatting sqref="J222:J224">
    <cfRule type="containsText" dxfId="73" priority="99" operator="containsText" text="Abierta">
      <formula>NOT(ISERROR(SEARCH("Abierta",J222)))</formula>
    </cfRule>
    <cfRule type="containsText" dxfId="72" priority="100" operator="containsText" text="Planificada">
      <formula>NOT(ISERROR(SEARCH("Planificada",J222)))</formula>
    </cfRule>
    <cfRule type="containsText" dxfId="71" priority="101" operator="containsText" text="Completada">
      <formula>NOT(ISERROR(SEARCH("Completada",J222)))</formula>
    </cfRule>
    <cfRule type="containsText" dxfId="70" priority="102" operator="containsText" text="Terminada">
      <formula>NOT(ISERROR(SEARCH("Terminada",J222)))</formula>
    </cfRule>
  </conditionalFormatting>
  <conditionalFormatting sqref="J236:J238">
    <cfRule type="expression" dxfId="69" priority="95">
      <formula>#REF!="Morado"</formula>
    </cfRule>
    <cfRule type="expression" dxfId="68" priority="96">
      <formula>#REF!="Rojo"</formula>
    </cfRule>
    <cfRule type="expression" dxfId="67" priority="97">
      <formula>#REF!="Verde"</formula>
    </cfRule>
    <cfRule type="expression" dxfId="66" priority="98">
      <formula>#REF!="Amarillo"</formula>
    </cfRule>
  </conditionalFormatting>
  <conditionalFormatting sqref="X196">
    <cfRule type="expression" dxfId="65" priority="71">
      <formula>#REF!="Morado"</formula>
    </cfRule>
    <cfRule type="expression" dxfId="64" priority="72">
      <formula>#REF!="Rojo"</formula>
    </cfRule>
    <cfRule type="expression" dxfId="63" priority="73">
      <formula>#REF!="Verde"</formula>
    </cfRule>
    <cfRule type="expression" dxfId="62" priority="74">
      <formula>#REF!="Amarillo"</formula>
    </cfRule>
  </conditionalFormatting>
  <conditionalFormatting sqref="Y196">
    <cfRule type="expression" dxfId="61" priority="67">
      <formula>#REF!="Morado"</formula>
    </cfRule>
    <cfRule type="expression" dxfId="60" priority="68">
      <formula>#REF!="Rojo"</formula>
    </cfRule>
    <cfRule type="expression" dxfId="59" priority="69">
      <formula>#REF!="Verde"</formula>
    </cfRule>
    <cfRule type="expression" dxfId="58" priority="70">
      <formula>#REF!="Amarillo"</formula>
    </cfRule>
  </conditionalFormatting>
  <conditionalFormatting sqref="X93">
    <cfRule type="expression" dxfId="57" priority="59">
      <formula>#REF!="Morado"</formula>
    </cfRule>
    <cfRule type="expression" dxfId="56" priority="60">
      <formula>#REF!="Rojo"</formula>
    </cfRule>
    <cfRule type="expression" dxfId="55" priority="61">
      <formula>#REF!="Verde"</formula>
    </cfRule>
    <cfRule type="expression" dxfId="54" priority="62">
      <formula>#REF!="Amarillo"</formula>
    </cfRule>
  </conditionalFormatting>
  <conditionalFormatting sqref="Y93">
    <cfRule type="expression" dxfId="53" priority="55">
      <formula>#REF!="Morado"</formula>
    </cfRule>
    <cfRule type="expression" dxfId="52" priority="56">
      <formula>#REF!="Rojo"</formula>
    </cfRule>
    <cfRule type="expression" dxfId="51" priority="57">
      <formula>#REF!="Verde"</formula>
    </cfRule>
    <cfRule type="expression" dxfId="50" priority="58">
      <formula>#REF!="Amarillo"</formula>
    </cfRule>
  </conditionalFormatting>
  <conditionalFormatting sqref="I4:I31">
    <cfRule type="iconSet" priority="54">
      <iconSet iconSet="3Symbols">
        <cfvo type="percent" val="0"/>
        <cfvo type="num" val="TODAY()+10"/>
        <cfvo type="num" val="TODAY()+20"/>
      </iconSet>
    </cfRule>
  </conditionalFormatting>
  <conditionalFormatting sqref="I77:I104">
    <cfRule type="iconSet" priority="52">
      <iconSet iconSet="3Symbols">
        <cfvo type="percent" val="0"/>
        <cfvo type="num" val="TODAY()+10"/>
        <cfvo type="num" val="TODAY()+20"/>
      </iconSet>
    </cfRule>
  </conditionalFormatting>
  <conditionalFormatting sqref="I115:I142">
    <cfRule type="iconSet" priority="51">
      <iconSet iconSet="3Symbols">
        <cfvo type="percent" val="0"/>
        <cfvo type="num" val="TODAY()+10"/>
        <cfvo type="num" val="TODAY()+20"/>
      </iconSet>
    </cfRule>
  </conditionalFormatting>
  <conditionalFormatting sqref="I151:I178">
    <cfRule type="iconSet" priority="50">
      <iconSet iconSet="3Symbols">
        <cfvo type="percent" val="0"/>
        <cfvo type="num" val="TODAY()+10"/>
        <cfvo type="num" val="TODAY()+20"/>
      </iconSet>
    </cfRule>
  </conditionalFormatting>
  <conditionalFormatting sqref="I186:I213">
    <cfRule type="iconSet" priority="49">
      <iconSet iconSet="3Symbols">
        <cfvo type="percent" val="0"/>
        <cfvo type="num" val="TODAY()+10"/>
        <cfvo type="num" val="TODAY()+20"/>
      </iconSet>
    </cfRule>
  </conditionalFormatting>
  <conditionalFormatting sqref="I222:I249">
    <cfRule type="iconSet" priority="48">
      <iconSet iconSet="3Symbols">
        <cfvo type="percent" val="0"/>
        <cfvo type="num" val="TODAY()+10"/>
        <cfvo type="num" val="TODAY()+20"/>
      </iconSet>
    </cfRule>
  </conditionalFormatting>
  <conditionalFormatting sqref="I40:I67">
    <cfRule type="iconSet" priority="47">
      <iconSet iconSet="3Symbols">
        <cfvo type="percent" val="0"/>
        <cfvo type="num" val="TODAY()+10"/>
        <cfvo type="num" val="TODAY()+20"/>
      </iconSet>
    </cfRule>
  </conditionalFormatting>
  <conditionalFormatting sqref="H1:H1048576">
    <cfRule type="cellIs" dxfId="49" priority="46" operator="equal">
      <formula>"Nohaymedicion"</formula>
    </cfRule>
  </conditionalFormatting>
  <conditionalFormatting sqref="I1:I1048576">
    <cfRule type="cellIs" dxfId="48" priority="45" operator="equal">
      <formula>"no data"</formula>
    </cfRule>
  </conditionalFormatting>
  <conditionalFormatting sqref="X231">
    <cfRule type="expression" dxfId="47" priority="41">
      <formula>#REF!="Morado"</formula>
    </cfRule>
    <cfRule type="expression" dxfId="46" priority="42">
      <formula>#REF!="Rojo"</formula>
    </cfRule>
    <cfRule type="expression" dxfId="45" priority="43">
      <formula>#REF!="Verde"</formula>
    </cfRule>
    <cfRule type="expression" dxfId="44" priority="44">
      <formula>#REF!="Amarillo"</formula>
    </cfRule>
  </conditionalFormatting>
  <conditionalFormatting sqref="Y231">
    <cfRule type="expression" dxfId="43" priority="37">
      <formula>#REF!="Morado"</formula>
    </cfRule>
    <cfRule type="expression" dxfId="42" priority="38">
      <formula>#REF!="Rojo"</formula>
    </cfRule>
    <cfRule type="expression" dxfId="41" priority="39">
      <formula>#REF!="Verde"</formula>
    </cfRule>
    <cfRule type="expression" dxfId="40" priority="40">
      <formula>#REF!="Amarillo"</formula>
    </cfRule>
  </conditionalFormatting>
  <conditionalFormatting sqref="Z231">
    <cfRule type="expression" dxfId="39" priority="29">
      <formula>#REF!="Morado"</formula>
    </cfRule>
    <cfRule type="expression" dxfId="38" priority="30">
      <formula>#REF!="Rojo"</formula>
    </cfRule>
    <cfRule type="expression" dxfId="37" priority="31">
      <formula>#REF!="Verde"</formula>
    </cfRule>
    <cfRule type="expression" dxfId="36" priority="32">
      <formula>#REF!="Amarillo"</formula>
    </cfRule>
  </conditionalFormatting>
  <conditionalFormatting sqref="X232">
    <cfRule type="expression" dxfId="35" priority="25">
      <formula>#REF!="Morado"</formula>
    </cfRule>
    <cfRule type="expression" dxfId="34" priority="26">
      <formula>#REF!="Rojo"</formula>
    </cfRule>
    <cfRule type="expression" dxfId="33" priority="27">
      <formula>#REF!="Verde"</formula>
    </cfRule>
    <cfRule type="expression" dxfId="32" priority="28">
      <formula>#REF!="Amarillo"</formula>
    </cfRule>
  </conditionalFormatting>
  <conditionalFormatting sqref="Y232">
    <cfRule type="expression" dxfId="31" priority="21">
      <formula>#REF!="Morado"</formula>
    </cfRule>
    <cfRule type="expression" dxfId="30" priority="22">
      <formula>#REF!="Rojo"</formula>
    </cfRule>
    <cfRule type="expression" dxfId="29" priority="23">
      <formula>#REF!="Verde"</formula>
    </cfRule>
    <cfRule type="expression" dxfId="28" priority="24">
      <formula>#REF!="Amarillo"</formula>
    </cfRule>
  </conditionalFormatting>
  <conditionalFormatting sqref="Z21">
    <cfRule type="containsText" dxfId="27" priority="9" operator="containsText" text="Abierta">
      <formula>NOT(ISERROR(SEARCH("Abierta",Z21)))</formula>
    </cfRule>
    <cfRule type="containsText" dxfId="26" priority="10" operator="containsText" text="Planificada">
      <formula>NOT(ISERROR(SEARCH("Planificada",Z21)))</formula>
    </cfRule>
    <cfRule type="containsText" dxfId="25" priority="11" operator="containsText" text="Completada">
      <formula>NOT(ISERROR(SEARCH("Completada",Z21)))</formula>
    </cfRule>
    <cfRule type="containsText" dxfId="24" priority="12" operator="containsText" text="Terminada">
      <formula>NOT(ISERROR(SEARCH("Terminada",Z21)))</formula>
    </cfRule>
  </conditionalFormatting>
  <conditionalFormatting sqref="Z232">
    <cfRule type="expression" dxfId="23" priority="1">
      <formula>#REF!="Morado"</formula>
    </cfRule>
    <cfRule type="expression" dxfId="22" priority="2">
      <formula>#REF!="Rojo"</formula>
    </cfRule>
    <cfRule type="expression" dxfId="21" priority="3">
      <formula>#REF!="Verde"</formula>
    </cfRule>
    <cfRule type="expression" dxfId="20" priority="4">
      <formula>#REF!="Amarillo"</formula>
    </cfRule>
  </conditionalFormatting>
  <pageMargins left="0.43307086614173229" right="0.43307086614173229" top="0.51181102362204722" bottom="0.51181102362204722" header="3.937007874015748E-2" footer="3.937007874015748E-2"/>
  <pageSetup scale="29" fitToHeight="10" orientation="landscape" r:id="rId1"/>
  <rowBreaks count="2" manualBreakCount="2">
    <brk id="111" max="16383" man="1"/>
    <brk id="18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67"/>
  <sheetViews>
    <sheetView showGridLines="0" tabSelected="1" zoomScale="90" zoomScaleNormal="90" zoomScaleSheetLayoutView="80" workbookViewId="0">
      <pane ySplit="3" topLeftCell="A4" activePane="bottomLeft" state="frozen"/>
      <selection pane="bottomLeft" activeCell="J4" sqref="J4"/>
    </sheetView>
  </sheetViews>
  <sheetFormatPr defaultColWidth="9.08984375" defaultRowHeight="14.5" x14ac:dyDescent="0.35"/>
  <cols>
    <col min="1" max="1" width="4.453125" style="78" customWidth="1"/>
    <col min="2" max="2" width="7.6328125" style="103" customWidth="1"/>
    <col min="3" max="3" width="30.6328125" style="103" bestFit="1" customWidth="1"/>
    <col min="4" max="4" width="72.90625" style="104" bestFit="1" customWidth="1"/>
    <col min="5" max="5" width="31.54296875" style="103" hidden="1" customWidth="1"/>
    <col min="6" max="6" width="21.08984375" style="103" customWidth="1"/>
    <col min="7" max="9" width="4.90625" style="78" customWidth="1"/>
    <col min="10" max="10" width="12.08984375" style="103" customWidth="1"/>
    <col min="11" max="11" width="73.6328125" style="104" customWidth="1"/>
    <col min="12" max="12" width="2" style="104" customWidth="1"/>
    <col min="13" max="13" width="12.08984375" style="78" customWidth="1"/>
    <col min="14" max="16384" width="9.08984375" style="78"/>
  </cols>
  <sheetData>
    <row r="1" spans="2:12" x14ac:dyDescent="0.35">
      <c r="K1" s="122" t="s">
        <v>123</v>
      </c>
    </row>
    <row r="3" spans="2:12" ht="42.75" customHeight="1" x14ac:dyDescent="0.35">
      <c r="B3" s="126" t="s">
        <v>89</v>
      </c>
      <c r="C3" s="126" t="s">
        <v>4</v>
      </c>
      <c r="D3" s="126" t="s">
        <v>90</v>
      </c>
      <c r="E3" s="127" t="s">
        <v>93</v>
      </c>
      <c r="F3" s="127" t="s">
        <v>92</v>
      </c>
      <c r="G3" s="126" t="s">
        <v>111</v>
      </c>
      <c r="H3" s="126" t="s">
        <v>124</v>
      </c>
      <c r="I3" s="126" t="s">
        <v>125</v>
      </c>
      <c r="J3" s="126" t="s">
        <v>82</v>
      </c>
      <c r="K3" s="126" t="s">
        <v>91</v>
      </c>
      <c r="L3" s="108"/>
    </row>
    <row r="4" spans="2:12" ht="15" customHeight="1" x14ac:dyDescent="0.35">
      <c r="B4" s="160">
        <v>504</v>
      </c>
      <c r="C4" s="161" t="s">
        <v>128</v>
      </c>
      <c r="D4" s="162" t="s">
        <v>126</v>
      </c>
      <c r="E4" s="163"/>
      <c r="F4" s="163">
        <v>42758</v>
      </c>
      <c r="G4" s="160" t="s">
        <v>103</v>
      </c>
      <c r="H4" s="164"/>
      <c r="I4" s="164"/>
      <c r="J4" s="161">
        <v>6205899</v>
      </c>
      <c r="K4" s="165"/>
      <c r="L4" s="125"/>
    </row>
    <row r="5" spans="2:12" ht="15" customHeight="1" x14ac:dyDescent="0.35">
      <c r="B5" s="160">
        <v>504</v>
      </c>
      <c r="C5" s="161" t="s">
        <v>129</v>
      </c>
      <c r="D5" s="162" t="s">
        <v>127</v>
      </c>
      <c r="E5" s="163"/>
      <c r="F5" s="163">
        <v>42758</v>
      </c>
      <c r="G5" s="160" t="s">
        <v>103</v>
      </c>
      <c r="H5" s="164"/>
      <c r="I5" s="164"/>
      <c r="J5" s="161">
        <v>6329994</v>
      </c>
      <c r="K5" s="165"/>
      <c r="L5" s="125"/>
    </row>
    <row r="6" spans="2:12" ht="15" customHeight="1" x14ac:dyDescent="0.35">
      <c r="B6" s="160">
        <v>504</v>
      </c>
      <c r="C6" s="161" t="s">
        <v>121</v>
      </c>
      <c r="D6" s="162" t="s">
        <v>130</v>
      </c>
      <c r="E6" s="163"/>
      <c r="F6" s="163">
        <v>42803</v>
      </c>
      <c r="G6" s="163"/>
      <c r="H6" s="164"/>
      <c r="I6" s="164" t="s">
        <v>103</v>
      </c>
      <c r="J6" s="161">
        <v>6330008</v>
      </c>
      <c r="K6" s="165"/>
      <c r="L6" s="125"/>
    </row>
    <row r="7" spans="2:12" ht="15" customHeight="1" x14ac:dyDescent="0.35">
      <c r="B7" s="160">
        <v>504</v>
      </c>
      <c r="C7" s="161" t="s">
        <v>120</v>
      </c>
      <c r="D7" s="162" t="s">
        <v>131</v>
      </c>
      <c r="E7" s="163"/>
      <c r="F7" s="163">
        <v>42803</v>
      </c>
      <c r="G7" s="160"/>
      <c r="H7" s="164"/>
      <c r="I7" s="164" t="s">
        <v>103</v>
      </c>
      <c r="J7" s="161">
        <v>6330012</v>
      </c>
      <c r="K7" s="165"/>
      <c r="L7" s="125"/>
    </row>
    <row r="8" spans="2:12" x14ac:dyDescent="0.35">
      <c r="B8" s="128">
        <v>505</v>
      </c>
      <c r="C8" s="129" t="s">
        <v>132</v>
      </c>
      <c r="D8" s="133" t="s">
        <v>122</v>
      </c>
      <c r="E8" s="131"/>
      <c r="F8" s="131">
        <v>42768</v>
      </c>
      <c r="G8" s="128"/>
      <c r="H8" s="132" t="s">
        <v>103</v>
      </c>
      <c r="I8" s="132"/>
      <c r="J8" s="129">
        <v>6268624</v>
      </c>
      <c r="K8" s="130"/>
      <c r="L8" s="125"/>
    </row>
    <row r="9" spans="2:12" x14ac:dyDescent="0.35">
      <c r="B9" s="128">
        <v>505</v>
      </c>
      <c r="C9" s="129" t="s">
        <v>133</v>
      </c>
      <c r="D9" s="133" t="s">
        <v>134</v>
      </c>
      <c r="E9" s="131"/>
      <c r="F9" s="131">
        <v>42768</v>
      </c>
      <c r="G9" s="128"/>
      <c r="H9" s="132" t="s">
        <v>103</v>
      </c>
      <c r="I9" s="132"/>
      <c r="J9" s="129">
        <v>6330024</v>
      </c>
      <c r="K9" s="130"/>
      <c r="L9" s="125"/>
    </row>
    <row r="10" spans="2:12" ht="15" customHeight="1" x14ac:dyDescent="0.35">
      <c r="B10" s="128">
        <v>505</v>
      </c>
      <c r="C10" s="129" t="s">
        <v>128</v>
      </c>
      <c r="D10" s="133" t="s">
        <v>126</v>
      </c>
      <c r="E10" s="131"/>
      <c r="F10" s="131">
        <v>42768</v>
      </c>
      <c r="G10" s="128"/>
      <c r="H10" s="132" t="s">
        <v>103</v>
      </c>
      <c r="I10" s="132"/>
      <c r="J10" s="129">
        <v>6330029</v>
      </c>
      <c r="K10" s="130"/>
      <c r="L10" s="125"/>
    </row>
    <row r="11" spans="2:12" ht="15" customHeight="1" x14ac:dyDescent="0.35">
      <c r="B11" s="128">
        <v>505</v>
      </c>
      <c r="C11" s="129" t="s">
        <v>129</v>
      </c>
      <c r="D11" s="133" t="s">
        <v>127</v>
      </c>
      <c r="E11" s="131"/>
      <c r="F11" s="131">
        <v>42768</v>
      </c>
      <c r="G11" s="128"/>
      <c r="H11" s="132" t="s">
        <v>103</v>
      </c>
      <c r="I11" s="132"/>
      <c r="J11" s="129">
        <v>6330031</v>
      </c>
      <c r="K11" s="130"/>
      <c r="L11" s="125"/>
    </row>
    <row r="12" spans="2:12" ht="15" customHeight="1" x14ac:dyDescent="0.35">
      <c r="B12" s="128">
        <v>505</v>
      </c>
      <c r="C12" s="129" t="s">
        <v>121</v>
      </c>
      <c r="D12" s="133" t="s">
        <v>130</v>
      </c>
      <c r="E12" s="131"/>
      <c r="F12" s="131">
        <v>42768</v>
      </c>
      <c r="G12" s="128"/>
      <c r="H12" s="132" t="s">
        <v>103</v>
      </c>
      <c r="I12" s="132"/>
      <c r="J12" s="129">
        <v>6330036</v>
      </c>
      <c r="K12" s="130"/>
      <c r="L12" s="125"/>
    </row>
    <row r="13" spans="2:12" ht="15" customHeight="1" x14ac:dyDescent="0.35">
      <c r="B13" s="128">
        <v>505</v>
      </c>
      <c r="C13" s="129" t="s">
        <v>120</v>
      </c>
      <c r="D13" s="133" t="s">
        <v>131</v>
      </c>
      <c r="E13" s="131"/>
      <c r="F13" s="131">
        <v>42768</v>
      </c>
      <c r="G13" s="128"/>
      <c r="H13" s="132" t="s">
        <v>103</v>
      </c>
      <c r="I13" s="132"/>
      <c r="J13" s="129">
        <v>6330041</v>
      </c>
      <c r="K13" s="130"/>
      <c r="L13" s="125"/>
    </row>
    <row r="14" spans="2:12" ht="15" customHeight="1" x14ac:dyDescent="0.35">
      <c r="B14" s="160">
        <v>506</v>
      </c>
      <c r="C14" s="161" t="s">
        <v>129</v>
      </c>
      <c r="D14" s="162" t="s">
        <v>127</v>
      </c>
      <c r="E14" s="163"/>
      <c r="F14" s="163">
        <v>42775</v>
      </c>
      <c r="G14" s="160"/>
      <c r="H14" s="164" t="s">
        <v>103</v>
      </c>
      <c r="I14" s="164"/>
      <c r="J14" s="161">
        <v>6267910</v>
      </c>
      <c r="K14" s="165"/>
      <c r="L14" s="125"/>
    </row>
    <row r="15" spans="2:12" ht="15" customHeight="1" x14ac:dyDescent="0.35">
      <c r="B15" s="160">
        <v>506</v>
      </c>
      <c r="C15" s="161" t="s">
        <v>128</v>
      </c>
      <c r="D15" s="162" t="s">
        <v>126</v>
      </c>
      <c r="E15" s="163"/>
      <c r="F15" s="163">
        <v>42775</v>
      </c>
      <c r="G15" s="160"/>
      <c r="H15" s="164" t="s">
        <v>103</v>
      </c>
      <c r="I15" s="164"/>
      <c r="J15" s="161">
        <v>6330053</v>
      </c>
      <c r="K15" s="165"/>
      <c r="L15" s="125"/>
    </row>
    <row r="16" spans="2:12" ht="15" customHeight="1" x14ac:dyDescent="0.35">
      <c r="B16" s="160">
        <v>506</v>
      </c>
      <c r="C16" s="161" t="s">
        <v>121</v>
      </c>
      <c r="D16" s="162" t="s">
        <v>130</v>
      </c>
      <c r="E16" s="163"/>
      <c r="F16" s="163">
        <v>42807</v>
      </c>
      <c r="G16" s="160"/>
      <c r="H16" s="164"/>
      <c r="I16" s="164" t="s">
        <v>103</v>
      </c>
      <c r="J16" s="161">
        <v>6330058</v>
      </c>
      <c r="K16" s="165"/>
      <c r="L16" s="125"/>
    </row>
    <row r="17" spans="2:12" ht="15" customHeight="1" x14ac:dyDescent="0.35">
      <c r="B17" s="160">
        <v>506</v>
      </c>
      <c r="C17" s="161" t="s">
        <v>120</v>
      </c>
      <c r="D17" s="162" t="s">
        <v>131</v>
      </c>
      <c r="E17" s="163"/>
      <c r="F17" s="163">
        <v>42807</v>
      </c>
      <c r="G17" s="160"/>
      <c r="H17" s="163"/>
      <c r="I17" s="164" t="s">
        <v>103</v>
      </c>
      <c r="J17" s="161">
        <v>6330061</v>
      </c>
      <c r="K17" s="165"/>
      <c r="L17" s="125"/>
    </row>
    <row r="18" spans="2:12" ht="15" customHeight="1" x14ac:dyDescent="0.35">
      <c r="B18" s="128">
        <v>507</v>
      </c>
      <c r="C18" s="129" t="s">
        <v>121</v>
      </c>
      <c r="D18" s="133" t="s">
        <v>130</v>
      </c>
      <c r="E18" s="131"/>
      <c r="F18" s="131">
        <v>42810</v>
      </c>
      <c r="G18" s="128"/>
      <c r="H18" s="132"/>
      <c r="I18" s="132" t="s">
        <v>103</v>
      </c>
      <c r="J18" s="129">
        <v>6330070</v>
      </c>
      <c r="K18" s="130"/>
      <c r="L18" s="125"/>
    </row>
    <row r="19" spans="2:12" ht="15" customHeight="1" x14ac:dyDescent="0.35">
      <c r="B19" s="128">
        <v>507</v>
      </c>
      <c r="C19" s="129" t="s">
        <v>120</v>
      </c>
      <c r="D19" s="133" t="s">
        <v>131</v>
      </c>
      <c r="E19" s="131"/>
      <c r="F19" s="131">
        <v>42810</v>
      </c>
      <c r="G19" s="128"/>
      <c r="H19" s="132"/>
      <c r="I19" s="132" t="s">
        <v>103</v>
      </c>
      <c r="J19" s="129">
        <v>6330074</v>
      </c>
      <c r="K19" s="130"/>
      <c r="L19" s="125"/>
    </row>
    <row r="20" spans="2:12" x14ac:dyDescent="0.35">
      <c r="B20" s="105"/>
      <c r="K20" s="102"/>
      <c r="L20" s="102"/>
    </row>
    <row r="21" spans="2:12" x14ac:dyDescent="0.35">
      <c r="B21" s="105"/>
      <c r="K21" s="102"/>
      <c r="L21" s="102"/>
    </row>
    <row r="22" spans="2:12" x14ac:dyDescent="0.35">
      <c r="B22" s="105"/>
      <c r="K22" s="102"/>
      <c r="L22" s="102"/>
    </row>
    <row r="23" spans="2:12" x14ac:dyDescent="0.35">
      <c r="B23" s="105"/>
      <c r="K23" s="102"/>
      <c r="L23" s="102"/>
    </row>
    <row r="24" spans="2:12" x14ac:dyDescent="0.35">
      <c r="B24" s="105"/>
      <c r="K24" s="102"/>
      <c r="L24" s="102"/>
    </row>
    <row r="25" spans="2:12" x14ac:dyDescent="0.35">
      <c r="B25" s="105"/>
      <c r="K25" s="102"/>
      <c r="L25" s="102"/>
    </row>
    <row r="26" spans="2:12" x14ac:dyDescent="0.35">
      <c r="B26" s="105"/>
      <c r="K26" s="102"/>
      <c r="L26" s="102"/>
    </row>
    <row r="27" spans="2:12" x14ac:dyDescent="0.35">
      <c r="B27" s="105"/>
      <c r="K27" s="102"/>
      <c r="L27" s="102"/>
    </row>
    <row r="28" spans="2:12" x14ac:dyDescent="0.35">
      <c r="B28" s="105"/>
      <c r="K28" s="102"/>
      <c r="L28" s="102"/>
    </row>
    <row r="29" spans="2:12" x14ac:dyDescent="0.35">
      <c r="B29" s="105"/>
      <c r="K29" s="102"/>
      <c r="L29" s="102"/>
    </row>
    <row r="30" spans="2:12" x14ac:dyDescent="0.35">
      <c r="B30" s="105"/>
      <c r="K30" s="102"/>
      <c r="L30" s="102"/>
    </row>
    <row r="31" spans="2:12" x14ac:dyDescent="0.35">
      <c r="B31" s="105"/>
      <c r="K31" s="102"/>
      <c r="L31" s="102"/>
    </row>
    <row r="32" spans="2:12" x14ac:dyDescent="0.35">
      <c r="B32" s="105"/>
      <c r="K32" s="102"/>
      <c r="L32" s="102"/>
    </row>
    <row r="33" spans="2:12" x14ac:dyDescent="0.35">
      <c r="B33" s="105"/>
      <c r="K33" s="102"/>
      <c r="L33" s="102"/>
    </row>
    <row r="34" spans="2:12" x14ac:dyDescent="0.35">
      <c r="B34" s="105"/>
      <c r="K34" s="102"/>
      <c r="L34" s="102"/>
    </row>
    <row r="35" spans="2:12" x14ac:dyDescent="0.35">
      <c r="B35" s="105"/>
      <c r="K35" s="102"/>
      <c r="L35" s="102"/>
    </row>
    <row r="36" spans="2:12" x14ac:dyDescent="0.35">
      <c r="B36" s="105"/>
      <c r="K36" s="102"/>
      <c r="L36" s="102"/>
    </row>
    <row r="37" spans="2:12" x14ac:dyDescent="0.35">
      <c r="B37" s="105"/>
      <c r="K37" s="102"/>
      <c r="L37" s="102"/>
    </row>
    <row r="38" spans="2:12" x14ac:dyDescent="0.35">
      <c r="B38" s="105"/>
      <c r="K38" s="102"/>
      <c r="L38" s="102"/>
    </row>
    <row r="39" spans="2:12" x14ac:dyDescent="0.35">
      <c r="B39" s="105"/>
      <c r="K39" s="102"/>
      <c r="L39" s="102"/>
    </row>
    <row r="40" spans="2:12" x14ac:dyDescent="0.35">
      <c r="B40" s="105"/>
      <c r="K40" s="102"/>
      <c r="L40" s="102"/>
    </row>
    <row r="41" spans="2:12" x14ac:dyDescent="0.35">
      <c r="B41" s="105"/>
      <c r="K41" s="102"/>
      <c r="L41" s="102"/>
    </row>
    <row r="42" spans="2:12" x14ac:dyDescent="0.35">
      <c r="B42" s="105"/>
      <c r="K42" s="102"/>
      <c r="L42" s="102"/>
    </row>
    <row r="43" spans="2:12" x14ac:dyDescent="0.35">
      <c r="B43" s="105"/>
      <c r="K43" s="102"/>
      <c r="L43" s="102"/>
    </row>
    <row r="44" spans="2:12" x14ac:dyDescent="0.35">
      <c r="B44" s="105"/>
      <c r="K44" s="102"/>
      <c r="L44" s="102"/>
    </row>
    <row r="45" spans="2:12" x14ac:dyDescent="0.35">
      <c r="B45" s="105"/>
      <c r="K45" s="102"/>
      <c r="L45" s="102"/>
    </row>
    <row r="46" spans="2:12" x14ac:dyDescent="0.35">
      <c r="B46" s="105"/>
      <c r="K46" s="102"/>
      <c r="L46" s="102"/>
    </row>
    <row r="47" spans="2:12" x14ac:dyDescent="0.35">
      <c r="B47" s="105"/>
      <c r="K47" s="102"/>
      <c r="L47" s="102"/>
    </row>
    <row r="48" spans="2:12" x14ac:dyDescent="0.35">
      <c r="B48" s="105"/>
      <c r="K48" s="102"/>
      <c r="L48" s="102"/>
    </row>
    <row r="49" spans="2:12" x14ac:dyDescent="0.35">
      <c r="B49" s="105"/>
      <c r="K49" s="102"/>
      <c r="L49" s="102"/>
    </row>
    <row r="50" spans="2:12" x14ac:dyDescent="0.35">
      <c r="B50" s="105"/>
      <c r="K50" s="102"/>
      <c r="L50" s="102"/>
    </row>
    <row r="51" spans="2:12" x14ac:dyDescent="0.35">
      <c r="B51" s="105"/>
      <c r="K51" s="102"/>
      <c r="L51" s="102"/>
    </row>
    <row r="52" spans="2:12" x14ac:dyDescent="0.35">
      <c r="B52" s="105"/>
      <c r="K52" s="102"/>
      <c r="L52" s="102"/>
    </row>
    <row r="53" spans="2:12" x14ac:dyDescent="0.35">
      <c r="B53" s="105"/>
      <c r="K53" s="102"/>
      <c r="L53" s="102"/>
    </row>
    <row r="54" spans="2:12" x14ac:dyDescent="0.35">
      <c r="B54" s="105"/>
      <c r="K54" s="102"/>
      <c r="L54" s="102"/>
    </row>
    <row r="55" spans="2:12" x14ac:dyDescent="0.35">
      <c r="K55" s="102"/>
      <c r="L55" s="102"/>
    </row>
    <row r="56" spans="2:12" x14ac:dyDescent="0.35">
      <c r="K56" s="102"/>
      <c r="L56" s="102"/>
    </row>
    <row r="57" spans="2:12" x14ac:dyDescent="0.35">
      <c r="K57" s="102"/>
      <c r="L57" s="102"/>
    </row>
    <row r="58" spans="2:12" x14ac:dyDescent="0.35">
      <c r="K58" s="102"/>
      <c r="L58" s="102"/>
    </row>
    <row r="59" spans="2:12" x14ac:dyDescent="0.35">
      <c r="K59" s="102"/>
      <c r="L59" s="102"/>
    </row>
    <row r="60" spans="2:12" x14ac:dyDescent="0.35">
      <c r="K60" s="102"/>
      <c r="L60" s="102"/>
    </row>
    <row r="61" spans="2:12" x14ac:dyDescent="0.35">
      <c r="K61" s="102"/>
      <c r="L61" s="102"/>
    </row>
    <row r="62" spans="2:12" x14ac:dyDescent="0.35">
      <c r="K62" s="102"/>
      <c r="L62" s="102"/>
    </row>
    <row r="63" spans="2:12" x14ac:dyDescent="0.35">
      <c r="K63" s="102"/>
      <c r="L63" s="102"/>
    </row>
    <row r="64" spans="2:12" x14ac:dyDescent="0.35">
      <c r="K64" s="102"/>
      <c r="L64" s="102"/>
    </row>
    <row r="65" spans="11:12" x14ac:dyDescent="0.35">
      <c r="K65" s="102"/>
      <c r="L65" s="102"/>
    </row>
    <row r="66" spans="11:12" x14ac:dyDescent="0.35">
      <c r="K66" s="102"/>
      <c r="L66" s="102"/>
    </row>
    <row r="67" spans="11:12" x14ac:dyDescent="0.35">
      <c r="K67" s="102"/>
      <c r="L67" s="102"/>
    </row>
    <row r="68" spans="11:12" x14ac:dyDescent="0.35">
      <c r="K68" s="102"/>
      <c r="L68" s="102"/>
    </row>
    <row r="69" spans="11:12" x14ac:dyDescent="0.35">
      <c r="K69" s="102"/>
      <c r="L69" s="102"/>
    </row>
    <row r="70" spans="11:12" x14ac:dyDescent="0.35">
      <c r="K70" s="102"/>
      <c r="L70" s="102"/>
    </row>
    <row r="71" spans="11:12" x14ac:dyDescent="0.35">
      <c r="K71" s="102"/>
      <c r="L71" s="102"/>
    </row>
    <row r="72" spans="11:12" x14ac:dyDescent="0.35">
      <c r="K72" s="102"/>
      <c r="L72" s="102"/>
    </row>
    <row r="73" spans="11:12" x14ac:dyDescent="0.35">
      <c r="K73" s="102"/>
      <c r="L73" s="102"/>
    </row>
    <row r="74" spans="11:12" x14ac:dyDescent="0.35">
      <c r="K74" s="102"/>
      <c r="L74" s="102"/>
    </row>
    <row r="75" spans="11:12" x14ac:dyDescent="0.35">
      <c r="K75" s="102"/>
      <c r="L75" s="102"/>
    </row>
    <row r="76" spans="11:12" x14ac:dyDescent="0.35">
      <c r="K76" s="102"/>
      <c r="L76" s="102"/>
    </row>
    <row r="77" spans="11:12" x14ac:dyDescent="0.35">
      <c r="K77" s="102"/>
      <c r="L77" s="102"/>
    </row>
    <row r="78" spans="11:12" x14ac:dyDescent="0.35">
      <c r="K78" s="102"/>
      <c r="L78" s="102"/>
    </row>
    <row r="79" spans="11:12" x14ac:dyDescent="0.35">
      <c r="K79" s="102"/>
      <c r="L79" s="102"/>
    </row>
    <row r="80" spans="11:12" x14ac:dyDescent="0.35">
      <c r="K80" s="102"/>
      <c r="L80" s="102"/>
    </row>
    <row r="81" spans="11:12" x14ac:dyDescent="0.35">
      <c r="K81" s="102"/>
      <c r="L81" s="102"/>
    </row>
    <row r="82" spans="11:12" x14ac:dyDescent="0.35">
      <c r="K82" s="102"/>
      <c r="L82" s="102"/>
    </row>
    <row r="83" spans="11:12" x14ac:dyDescent="0.35">
      <c r="K83" s="102"/>
      <c r="L83" s="102"/>
    </row>
    <row r="84" spans="11:12" x14ac:dyDescent="0.35">
      <c r="K84" s="102"/>
      <c r="L84" s="102"/>
    </row>
    <row r="85" spans="11:12" x14ac:dyDescent="0.35">
      <c r="K85" s="102"/>
      <c r="L85" s="102"/>
    </row>
    <row r="86" spans="11:12" x14ac:dyDescent="0.35">
      <c r="K86" s="102"/>
      <c r="L86" s="102"/>
    </row>
    <row r="87" spans="11:12" x14ac:dyDescent="0.35">
      <c r="K87" s="102"/>
      <c r="L87" s="102"/>
    </row>
    <row r="88" spans="11:12" x14ac:dyDescent="0.35">
      <c r="K88" s="102"/>
      <c r="L88" s="102"/>
    </row>
    <row r="89" spans="11:12" x14ac:dyDescent="0.35">
      <c r="K89" s="102"/>
      <c r="L89" s="102"/>
    </row>
    <row r="90" spans="11:12" x14ac:dyDescent="0.35">
      <c r="K90" s="102"/>
      <c r="L90" s="102"/>
    </row>
    <row r="91" spans="11:12" x14ac:dyDescent="0.35">
      <c r="K91" s="102"/>
      <c r="L91" s="102"/>
    </row>
    <row r="92" spans="11:12" x14ac:dyDescent="0.35">
      <c r="K92" s="102"/>
      <c r="L92" s="102"/>
    </row>
    <row r="93" spans="11:12" x14ac:dyDescent="0.35">
      <c r="K93" s="102"/>
      <c r="L93" s="102"/>
    </row>
    <row r="94" spans="11:12" x14ac:dyDescent="0.35">
      <c r="K94" s="102"/>
      <c r="L94" s="102"/>
    </row>
    <row r="95" spans="11:12" x14ac:dyDescent="0.35">
      <c r="K95" s="102"/>
      <c r="L95" s="102"/>
    </row>
    <row r="96" spans="11:12" x14ac:dyDescent="0.35">
      <c r="K96" s="102"/>
      <c r="L96" s="102"/>
    </row>
    <row r="97" spans="11:12" x14ac:dyDescent="0.35">
      <c r="K97" s="102"/>
      <c r="L97" s="102"/>
    </row>
    <row r="98" spans="11:12" x14ac:dyDescent="0.35">
      <c r="K98" s="102"/>
      <c r="L98" s="102"/>
    </row>
    <row r="99" spans="11:12" x14ac:dyDescent="0.35">
      <c r="K99" s="102"/>
      <c r="L99" s="102"/>
    </row>
    <row r="100" spans="11:12" x14ac:dyDescent="0.35">
      <c r="K100" s="102"/>
      <c r="L100" s="102"/>
    </row>
    <row r="101" spans="11:12" x14ac:dyDescent="0.35">
      <c r="K101" s="102"/>
      <c r="L101" s="102"/>
    </row>
    <row r="102" spans="11:12" x14ac:dyDescent="0.35">
      <c r="K102" s="102"/>
      <c r="L102" s="102"/>
    </row>
    <row r="103" spans="11:12" x14ac:dyDescent="0.35">
      <c r="K103" s="102"/>
      <c r="L103" s="102"/>
    </row>
    <row r="104" spans="11:12" x14ac:dyDescent="0.35">
      <c r="K104" s="102"/>
      <c r="L104" s="102"/>
    </row>
    <row r="105" spans="11:12" x14ac:dyDescent="0.35">
      <c r="K105" s="102"/>
      <c r="L105" s="102"/>
    </row>
    <row r="106" spans="11:12" x14ac:dyDescent="0.35">
      <c r="K106" s="102"/>
      <c r="L106" s="102"/>
    </row>
    <row r="107" spans="11:12" x14ac:dyDescent="0.35">
      <c r="K107" s="102"/>
      <c r="L107" s="102"/>
    </row>
    <row r="108" spans="11:12" x14ac:dyDescent="0.35">
      <c r="K108" s="102"/>
      <c r="L108" s="102"/>
    </row>
    <row r="109" spans="11:12" x14ac:dyDescent="0.35">
      <c r="K109" s="102"/>
      <c r="L109" s="102"/>
    </row>
    <row r="110" spans="11:12" x14ac:dyDescent="0.35">
      <c r="K110" s="102"/>
      <c r="L110" s="102"/>
    </row>
    <row r="111" spans="11:12" x14ac:dyDescent="0.35">
      <c r="K111" s="102"/>
      <c r="L111" s="102"/>
    </row>
    <row r="112" spans="11:12" x14ac:dyDescent="0.35">
      <c r="K112" s="102"/>
      <c r="L112" s="102"/>
    </row>
    <row r="113" spans="11:12" x14ac:dyDescent="0.35">
      <c r="K113" s="102"/>
      <c r="L113" s="102"/>
    </row>
    <row r="114" spans="11:12" x14ac:dyDescent="0.35">
      <c r="K114" s="102"/>
      <c r="L114" s="102"/>
    </row>
    <row r="115" spans="11:12" x14ac:dyDescent="0.35">
      <c r="K115" s="102"/>
      <c r="L115" s="102"/>
    </row>
    <row r="116" spans="11:12" x14ac:dyDescent="0.35">
      <c r="K116" s="102"/>
      <c r="L116" s="102"/>
    </row>
    <row r="117" spans="11:12" x14ac:dyDescent="0.35">
      <c r="K117" s="102"/>
      <c r="L117" s="102"/>
    </row>
    <row r="118" spans="11:12" x14ac:dyDescent="0.35">
      <c r="K118" s="102"/>
      <c r="L118" s="102"/>
    </row>
    <row r="119" spans="11:12" x14ac:dyDescent="0.35">
      <c r="K119" s="102"/>
      <c r="L119" s="102"/>
    </row>
    <row r="120" spans="11:12" x14ac:dyDescent="0.35">
      <c r="K120" s="102"/>
      <c r="L120" s="102"/>
    </row>
    <row r="121" spans="11:12" x14ac:dyDescent="0.35">
      <c r="K121" s="102"/>
      <c r="L121" s="102"/>
    </row>
    <row r="122" spans="11:12" x14ac:dyDescent="0.35">
      <c r="K122" s="102"/>
      <c r="L122" s="102"/>
    </row>
    <row r="123" spans="11:12" x14ac:dyDescent="0.35">
      <c r="K123" s="102"/>
      <c r="L123" s="102"/>
    </row>
    <row r="124" spans="11:12" x14ac:dyDescent="0.35">
      <c r="K124" s="102"/>
      <c r="L124" s="102"/>
    </row>
    <row r="125" spans="11:12" x14ac:dyDescent="0.35">
      <c r="K125" s="102"/>
      <c r="L125" s="102"/>
    </row>
    <row r="126" spans="11:12" x14ac:dyDescent="0.35">
      <c r="K126" s="102"/>
      <c r="L126" s="102"/>
    </row>
    <row r="127" spans="11:12" x14ac:dyDescent="0.35">
      <c r="K127" s="102"/>
      <c r="L127" s="102"/>
    </row>
    <row r="128" spans="11:12" x14ac:dyDescent="0.35">
      <c r="K128" s="102"/>
      <c r="L128" s="102"/>
    </row>
    <row r="129" spans="11:12" x14ac:dyDescent="0.35">
      <c r="K129" s="102"/>
      <c r="L129" s="102"/>
    </row>
    <row r="130" spans="11:12" x14ac:dyDescent="0.35">
      <c r="K130" s="102"/>
      <c r="L130" s="102"/>
    </row>
    <row r="131" spans="11:12" x14ac:dyDescent="0.35">
      <c r="K131" s="102"/>
      <c r="L131" s="102"/>
    </row>
    <row r="132" spans="11:12" x14ac:dyDescent="0.35">
      <c r="K132" s="102"/>
      <c r="L132" s="102"/>
    </row>
    <row r="133" spans="11:12" x14ac:dyDescent="0.35">
      <c r="K133" s="102"/>
      <c r="L133" s="102"/>
    </row>
    <row r="134" spans="11:12" x14ac:dyDescent="0.35">
      <c r="K134" s="102"/>
      <c r="L134" s="102"/>
    </row>
    <row r="135" spans="11:12" x14ac:dyDescent="0.35">
      <c r="K135" s="102"/>
      <c r="L135" s="102"/>
    </row>
    <row r="136" spans="11:12" x14ac:dyDescent="0.35">
      <c r="K136" s="102"/>
      <c r="L136" s="102"/>
    </row>
    <row r="137" spans="11:12" x14ac:dyDescent="0.35">
      <c r="K137" s="102"/>
      <c r="L137" s="102"/>
    </row>
    <row r="138" spans="11:12" x14ac:dyDescent="0.35">
      <c r="K138" s="102"/>
      <c r="L138" s="102"/>
    </row>
    <row r="139" spans="11:12" x14ac:dyDescent="0.35">
      <c r="K139" s="102"/>
      <c r="L139" s="102"/>
    </row>
    <row r="140" spans="11:12" x14ac:dyDescent="0.35">
      <c r="K140" s="102"/>
      <c r="L140" s="102"/>
    </row>
    <row r="141" spans="11:12" x14ac:dyDescent="0.35">
      <c r="K141" s="102"/>
      <c r="L141" s="102"/>
    </row>
    <row r="142" spans="11:12" x14ac:dyDescent="0.35">
      <c r="K142" s="102"/>
      <c r="L142" s="102"/>
    </row>
    <row r="143" spans="11:12" x14ac:dyDescent="0.35">
      <c r="K143" s="102"/>
      <c r="L143" s="102"/>
    </row>
    <row r="144" spans="11:12" x14ac:dyDescent="0.35">
      <c r="K144" s="102"/>
      <c r="L144" s="102"/>
    </row>
    <row r="145" spans="11:12" x14ac:dyDescent="0.35">
      <c r="K145" s="102"/>
      <c r="L145" s="102"/>
    </row>
    <row r="146" spans="11:12" x14ac:dyDescent="0.35">
      <c r="K146" s="102"/>
      <c r="L146" s="102"/>
    </row>
    <row r="147" spans="11:12" x14ac:dyDescent="0.35">
      <c r="K147" s="102"/>
      <c r="L147" s="102"/>
    </row>
    <row r="148" spans="11:12" x14ac:dyDescent="0.35">
      <c r="K148" s="102"/>
      <c r="L148" s="102"/>
    </row>
    <row r="149" spans="11:12" x14ac:dyDescent="0.35">
      <c r="K149" s="102"/>
      <c r="L149" s="102"/>
    </row>
    <row r="150" spans="11:12" x14ac:dyDescent="0.35">
      <c r="K150" s="102"/>
      <c r="L150" s="102"/>
    </row>
    <row r="151" spans="11:12" x14ac:dyDescent="0.35">
      <c r="K151" s="102"/>
      <c r="L151" s="102"/>
    </row>
    <row r="152" spans="11:12" x14ac:dyDescent="0.35">
      <c r="K152" s="102"/>
      <c r="L152" s="102"/>
    </row>
    <row r="153" spans="11:12" x14ac:dyDescent="0.35">
      <c r="K153" s="102"/>
      <c r="L153" s="102"/>
    </row>
    <row r="154" spans="11:12" x14ac:dyDescent="0.35">
      <c r="K154" s="102"/>
      <c r="L154" s="102"/>
    </row>
    <row r="155" spans="11:12" x14ac:dyDescent="0.35">
      <c r="K155" s="102"/>
      <c r="L155" s="102"/>
    </row>
    <row r="156" spans="11:12" x14ac:dyDescent="0.35">
      <c r="K156" s="102"/>
      <c r="L156" s="102"/>
    </row>
    <row r="157" spans="11:12" x14ac:dyDescent="0.35">
      <c r="K157" s="102"/>
      <c r="L157" s="102"/>
    </row>
    <row r="158" spans="11:12" x14ac:dyDescent="0.35">
      <c r="K158" s="102"/>
      <c r="L158" s="102"/>
    </row>
    <row r="159" spans="11:12" x14ac:dyDescent="0.35">
      <c r="K159" s="102"/>
      <c r="L159" s="102"/>
    </row>
    <row r="160" spans="11:12" x14ac:dyDescent="0.35">
      <c r="K160" s="102"/>
      <c r="L160" s="102"/>
    </row>
    <row r="161" spans="11:12" x14ac:dyDescent="0.35">
      <c r="K161" s="102"/>
      <c r="L161" s="102"/>
    </row>
    <row r="162" spans="11:12" x14ac:dyDescent="0.35">
      <c r="K162" s="102"/>
      <c r="L162" s="102"/>
    </row>
    <row r="163" spans="11:12" x14ac:dyDescent="0.35">
      <c r="K163" s="102"/>
      <c r="L163" s="102"/>
    </row>
    <row r="164" spans="11:12" x14ac:dyDescent="0.35">
      <c r="K164" s="102"/>
      <c r="L164" s="102"/>
    </row>
    <row r="165" spans="11:12" x14ac:dyDescent="0.35">
      <c r="K165" s="102"/>
      <c r="L165" s="102"/>
    </row>
    <row r="166" spans="11:12" x14ac:dyDescent="0.35">
      <c r="K166" s="102"/>
      <c r="L166" s="102"/>
    </row>
    <row r="167" spans="11:12" x14ac:dyDescent="0.35">
      <c r="K167" s="102"/>
      <c r="L167" s="102"/>
    </row>
    <row r="168" spans="11:12" x14ac:dyDescent="0.35">
      <c r="K168" s="102"/>
      <c r="L168" s="102"/>
    </row>
    <row r="169" spans="11:12" x14ac:dyDescent="0.35">
      <c r="K169" s="102"/>
      <c r="L169" s="102"/>
    </row>
    <row r="170" spans="11:12" x14ac:dyDescent="0.35">
      <c r="K170" s="102"/>
      <c r="L170" s="102"/>
    </row>
    <row r="171" spans="11:12" x14ac:dyDescent="0.35">
      <c r="K171" s="102"/>
      <c r="L171" s="102"/>
    </row>
    <row r="172" spans="11:12" x14ac:dyDescent="0.35">
      <c r="K172" s="102"/>
      <c r="L172" s="102"/>
    </row>
    <row r="173" spans="11:12" x14ac:dyDescent="0.35">
      <c r="K173" s="102"/>
      <c r="L173" s="102"/>
    </row>
    <row r="174" spans="11:12" x14ac:dyDescent="0.35">
      <c r="K174" s="102"/>
      <c r="L174" s="102"/>
    </row>
    <row r="175" spans="11:12" x14ac:dyDescent="0.35">
      <c r="K175" s="102"/>
      <c r="L175" s="102"/>
    </row>
    <row r="176" spans="11:12" x14ac:dyDescent="0.35">
      <c r="K176" s="102"/>
      <c r="L176" s="102"/>
    </row>
    <row r="177" spans="11:12" x14ac:dyDescent="0.35">
      <c r="K177" s="102"/>
      <c r="L177" s="102"/>
    </row>
    <row r="178" spans="11:12" x14ac:dyDescent="0.35">
      <c r="K178" s="102"/>
      <c r="L178" s="102"/>
    </row>
    <row r="179" spans="11:12" x14ac:dyDescent="0.35">
      <c r="K179" s="102"/>
      <c r="L179" s="102"/>
    </row>
    <row r="180" spans="11:12" x14ac:dyDescent="0.35">
      <c r="K180" s="102"/>
      <c r="L180" s="102"/>
    </row>
    <row r="181" spans="11:12" x14ac:dyDescent="0.35">
      <c r="K181" s="102"/>
      <c r="L181" s="102"/>
    </row>
    <row r="182" spans="11:12" x14ac:dyDescent="0.35">
      <c r="K182" s="102"/>
      <c r="L182" s="102"/>
    </row>
    <row r="183" spans="11:12" x14ac:dyDescent="0.35">
      <c r="K183" s="102"/>
      <c r="L183" s="102"/>
    </row>
    <row r="184" spans="11:12" x14ac:dyDescent="0.35">
      <c r="K184" s="102"/>
      <c r="L184" s="102"/>
    </row>
    <row r="185" spans="11:12" x14ac:dyDescent="0.35">
      <c r="K185" s="102"/>
      <c r="L185" s="102"/>
    </row>
    <row r="186" spans="11:12" x14ac:dyDescent="0.35">
      <c r="K186" s="102"/>
      <c r="L186" s="102"/>
    </row>
    <row r="187" spans="11:12" x14ac:dyDescent="0.35">
      <c r="K187" s="102"/>
      <c r="L187" s="102"/>
    </row>
    <row r="188" spans="11:12" x14ac:dyDescent="0.35">
      <c r="K188" s="102"/>
      <c r="L188" s="102"/>
    </row>
    <row r="189" spans="11:12" x14ac:dyDescent="0.35">
      <c r="K189" s="102"/>
      <c r="L189" s="102"/>
    </row>
    <row r="190" spans="11:12" x14ac:dyDescent="0.35">
      <c r="K190" s="102"/>
      <c r="L190" s="102"/>
    </row>
    <row r="191" spans="11:12" x14ac:dyDescent="0.35">
      <c r="K191" s="102"/>
      <c r="L191" s="102"/>
    </row>
    <row r="192" spans="11:12" x14ac:dyDescent="0.35">
      <c r="K192" s="102"/>
      <c r="L192" s="102"/>
    </row>
    <row r="193" spans="11:12" x14ac:dyDescent="0.35">
      <c r="K193" s="102"/>
      <c r="L193" s="102"/>
    </row>
    <row r="194" spans="11:12" x14ac:dyDescent="0.35">
      <c r="K194" s="102"/>
      <c r="L194" s="102"/>
    </row>
    <row r="195" spans="11:12" x14ac:dyDescent="0.35">
      <c r="K195" s="102"/>
      <c r="L195" s="102"/>
    </row>
    <row r="196" spans="11:12" x14ac:dyDescent="0.35">
      <c r="K196" s="102"/>
      <c r="L196" s="102"/>
    </row>
    <row r="197" spans="11:12" x14ac:dyDescent="0.35">
      <c r="K197" s="102"/>
      <c r="L197" s="102"/>
    </row>
    <row r="198" spans="11:12" x14ac:dyDescent="0.35">
      <c r="K198" s="102"/>
      <c r="L198" s="102"/>
    </row>
    <row r="199" spans="11:12" x14ac:dyDescent="0.35">
      <c r="K199" s="102"/>
      <c r="L199" s="102"/>
    </row>
    <row r="200" spans="11:12" x14ac:dyDescent="0.35">
      <c r="K200" s="102"/>
      <c r="L200" s="102"/>
    </row>
    <row r="201" spans="11:12" x14ac:dyDescent="0.35">
      <c r="K201" s="102"/>
      <c r="L201" s="102"/>
    </row>
    <row r="202" spans="11:12" x14ac:dyDescent="0.35">
      <c r="K202" s="102"/>
      <c r="L202" s="102"/>
    </row>
    <row r="203" spans="11:12" x14ac:dyDescent="0.35">
      <c r="K203" s="102"/>
      <c r="L203" s="102"/>
    </row>
    <row r="204" spans="11:12" x14ac:dyDescent="0.35">
      <c r="K204" s="102"/>
      <c r="L204" s="102"/>
    </row>
    <row r="205" spans="11:12" x14ac:dyDescent="0.35">
      <c r="K205" s="102"/>
      <c r="L205" s="102"/>
    </row>
    <row r="206" spans="11:12" x14ac:dyDescent="0.35">
      <c r="K206" s="102"/>
      <c r="L206" s="102"/>
    </row>
    <row r="207" spans="11:12" x14ac:dyDescent="0.35">
      <c r="K207" s="102"/>
      <c r="L207" s="102"/>
    </row>
    <row r="208" spans="11:12" x14ac:dyDescent="0.35">
      <c r="K208" s="102"/>
      <c r="L208" s="102"/>
    </row>
    <row r="209" spans="11:12" x14ac:dyDescent="0.35">
      <c r="K209" s="102"/>
      <c r="L209" s="102"/>
    </row>
    <row r="210" spans="11:12" x14ac:dyDescent="0.35">
      <c r="K210" s="102"/>
      <c r="L210" s="102"/>
    </row>
    <row r="211" spans="11:12" x14ac:dyDescent="0.35">
      <c r="K211" s="102"/>
      <c r="L211" s="102"/>
    </row>
    <row r="212" spans="11:12" x14ac:dyDescent="0.35">
      <c r="K212" s="102"/>
      <c r="L212" s="102"/>
    </row>
    <row r="213" spans="11:12" x14ac:dyDescent="0.35">
      <c r="K213" s="102"/>
      <c r="L213" s="102"/>
    </row>
    <row r="214" spans="11:12" x14ac:dyDescent="0.35">
      <c r="K214" s="102"/>
      <c r="L214" s="102"/>
    </row>
    <row r="215" spans="11:12" x14ac:dyDescent="0.35">
      <c r="K215" s="102"/>
      <c r="L215" s="102"/>
    </row>
    <row r="216" spans="11:12" x14ac:dyDescent="0.35">
      <c r="K216" s="102"/>
      <c r="L216" s="102"/>
    </row>
    <row r="217" spans="11:12" x14ac:dyDescent="0.35">
      <c r="K217" s="102"/>
      <c r="L217" s="102"/>
    </row>
    <row r="218" spans="11:12" x14ac:dyDescent="0.35">
      <c r="K218" s="102"/>
      <c r="L218" s="102"/>
    </row>
    <row r="219" spans="11:12" x14ac:dyDescent="0.35">
      <c r="K219" s="102"/>
      <c r="L219" s="102"/>
    </row>
    <row r="220" spans="11:12" x14ac:dyDescent="0.35">
      <c r="K220" s="102"/>
      <c r="L220" s="102"/>
    </row>
    <row r="221" spans="11:12" x14ac:dyDescent="0.35">
      <c r="K221" s="102"/>
      <c r="L221" s="102"/>
    </row>
    <row r="222" spans="11:12" x14ac:dyDescent="0.35">
      <c r="K222" s="102"/>
      <c r="L222" s="102"/>
    </row>
    <row r="223" spans="11:12" x14ac:dyDescent="0.35">
      <c r="K223" s="102"/>
      <c r="L223" s="102"/>
    </row>
    <row r="224" spans="11:12" x14ac:dyDescent="0.35">
      <c r="K224" s="102"/>
      <c r="L224" s="102"/>
    </row>
    <row r="225" spans="11:12" x14ac:dyDescent="0.35">
      <c r="K225" s="102"/>
      <c r="L225" s="102"/>
    </row>
    <row r="226" spans="11:12" x14ac:dyDescent="0.35">
      <c r="K226" s="102"/>
      <c r="L226" s="102"/>
    </row>
    <row r="227" spans="11:12" x14ac:dyDescent="0.35">
      <c r="K227" s="102"/>
      <c r="L227" s="102"/>
    </row>
    <row r="228" spans="11:12" x14ac:dyDescent="0.35">
      <c r="K228" s="102"/>
      <c r="L228" s="102"/>
    </row>
    <row r="229" spans="11:12" x14ac:dyDescent="0.35">
      <c r="K229" s="102"/>
      <c r="L229" s="102"/>
    </row>
    <row r="230" spans="11:12" x14ac:dyDescent="0.35">
      <c r="K230" s="102"/>
      <c r="L230" s="102"/>
    </row>
    <row r="231" spans="11:12" x14ac:dyDescent="0.35">
      <c r="K231" s="102"/>
      <c r="L231" s="102"/>
    </row>
    <row r="232" spans="11:12" x14ac:dyDescent="0.35">
      <c r="K232" s="102"/>
      <c r="L232" s="102"/>
    </row>
    <row r="233" spans="11:12" x14ac:dyDescent="0.35">
      <c r="K233" s="102"/>
      <c r="L233" s="102"/>
    </row>
    <row r="234" spans="11:12" x14ac:dyDescent="0.35">
      <c r="K234" s="102"/>
      <c r="L234" s="102"/>
    </row>
    <row r="235" spans="11:12" x14ac:dyDescent="0.35">
      <c r="K235" s="102"/>
      <c r="L235" s="102"/>
    </row>
    <row r="236" spans="11:12" x14ac:dyDescent="0.35">
      <c r="K236" s="102"/>
      <c r="L236" s="102"/>
    </row>
    <row r="237" spans="11:12" x14ac:dyDescent="0.35">
      <c r="K237" s="102"/>
      <c r="L237" s="102"/>
    </row>
    <row r="238" spans="11:12" x14ac:dyDescent="0.35">
      <c r="K238" s="102"/>
      <c r="L238" s="102"/>
    </row>
    <row r="239" spans="11:12" x14ac:dyDescent="0.35">
      <c r="K239" s="102"/>
      <c r="L239" s="102"/>
    </row>
    <row r="240" spans="11:12" x14ac:dyDescent="0.35">
      <c r="K240" s="102"/>
      <c r="L240" s="102"/>
    </row>
    <row r="241" spans="11:12" x14ac:dyDescent="0.35">
      <c r="K241" s="102"/>
      <c r="L241" s="102"/>
    </row>
    <row r="242" spans="11:12" x14ac:dyDescent="0.35">
      <c r="K242" s="102"/>
      <c r="L242" s="102"/>
    </row>
    <row r="243" spans="11:12" x14ac:dyDescent="0.35">
      <c r="K243" s="102"/>
      <c r="L243" s="102"/>
    </row>
    <row r="244" spans="11:12" x14ac:dyDescent="0.35">
      <c r="K244" s="102"/>
      <c r="L244" s="102"/>
    </row>
    <row r="245" spans="11:12" x14ac:dyDescent="0.35">
      <c r="K245" s="102"/>
      <c r="L245" s="102"/>
    </row>
    <row r="246" spans="11:12" x14ac:dyDescent="0.35">
      <c r="K246" s="102"/>
      <c r="L246" s="102"/>
    </row>
    <row r="247" spans="11:12" x14ac:dyDescent="0.35">
      <c r="K247" s="102"/>
      <c r="L247" s="102"/>
    </row>
    <row r="248" spans="11:12" x14ac:dyDescent="0.35">
      <c r="K248" s="102"/>
      <c r="L248" s="102"/>
    </row>
    <row r="249" spans="11:12" x14ac:dyDescent="0.35">
      <c r="K249" s="102"/>
      <c r="L249" s="102"/>
    </row>
    <row r="250" spans="11:12" x14ac:dyDescent="0.35">
      <c r="K250" s="102"/>
      <c r="L250" s="102"/>
    </row>
    <row r="251" spans="11:12" x14ac:dyDescent="0.35">
      <c r="K251" s="102"/>
      <c r="L251" s="102"/>
    </row>
    <row r="252" spans="11:12" x14ac:dyDescent="0.35">
      <c r="K252" s="102"/>
      <c r="L252" s="102"/>
    </row>
    <row r="253" spans="11:12" x14ac:dyDescent="0.35">
      <c r="K253" s="102"/>
      <c r="L253" s="102"/>
    </row>
    <row r="254" spans="11:12" x14ac:dyDescent="0.35">
      <c r="K254" s="102"/>
      <c r="L254" s="102"/>
    </row>
    <row r="255" spans="11:12" x14ac:dyDescent="0.35">
      <c r="K255" s="102"/>
      <c r="L255" s="102"/>
    </row>
    <row r="256" spans="11:12" x14ac:dyDescent="0.35">
      <c r="K256" s="102"/>
      <c r="L256" s="102"/>
    </row>
    <row r="257" spans="11:12" x14ac:dyDescent="0.35">
      <c r="K257" s="102"/>
      <c r="L257" s="102"/>
    </row>
    <row r="258" spans="11:12" x14ac:dyDescent="0.35">
      <c r="K258" s="102"/>
      <c r="L258" s="102"/>
    </row>
    <row r="259" spans="11:12" x14ac:dyDescent="0.35">
      <c r="K259" s="102"/>
      <c r="L259" s="102"/>
    </row>
    <row r="260" spans="11:12" x14ac:dyDescent="0.35">
      <c r="K260" s="102"/>
      <c r="L260" s="102"/>
    </row>
    <row r="261" spans="11:12" x14ac:dyDescent="0.35">
      <c r="K261" s="102"/>
      <c r="L261" s="102"/>
    </row>
    <row r="262" spans="11:12" x14ac:dyDescent="0.35">
      <c r="K262" s="102"/>
      <c r="L262" s="102"/>
    </row>
    <row r="263" spans="11:12" x14ac:dyDescent="0.35">
      <c r="K263" s="102"/>
      <c r="L263" s="102"/>
    </row>
    <row r="264" spans="11:12" x14ac:dyDescent="0.35">
      <c r="K264" s="102"/>
      <c r="L264" s="102"/>
    </row>
    <row r="265" spans="11:12" x14ac:dyDescent="0.35">
      <c r="K265" s="102"/>
      <c r="L265" s="102"/>
    </row>
    <row r="266" spans="11:12" x14ac:dyDescent="0.35">
      <c r="K266" s="102"/>
      <c r="L266" s="102"/>
    </row>
    <row r="267" spans="11:12" x14ac:dyDescent="0.35">
      <c r="K267" s="102"/>
      <c r="L267" s="102"/>
    </row>
    <row r="268" spans="11:12" x14ac:dyDescent="0.35">
      <c r="K268" s="102"/>
      <c r="L268" s="102"/>
    </row>
    <row r="269" spans="11:12" x14ac:dyDescent="0.35">
      <c r="K269" s="102"/>
      <c r="L269" s="102"/>
    </row>
    <row r="270" spans="11:12" x14ac:dyDescent="0.35">
      <c r="K270" s="102"/>
      <c r="L270" s="102"/>
    </row>
    <row r="271" spans="11:12" x14ac:dyDescent="0.35">
      <c r="K271" s="102"/>
      <c r="L271" s="102"/>
    </row>
    <row r="272" spans="11:12" x14ac:dyDescent="0.35">
      <c r="K272" s="102"/>
      <c r="L272" s="102"/>
    </row>
    <row r="273" spans="11:12" x14ac:dyDescent="0.35">
      <c r="K273" s="102"/>
      <c r="L273" s="102"/>
    </row>
    <row r="274" spans="11:12" x14ac:dyDescent="0.35">
      <c r="K274" s="102"/>
      <c r="L274" s="102"/>
    </row>
    <row r="275" spans="11:12" x14ac:dyDescent="0.35">
      <c r="K275" s="102"/>
      <c r="L275" s="102"/>
    </row>
    <row r="276" spans="11:12" x14ac:dyDescent="0.35">
      <c r="K276" s="102"/>
      <c r="L276" s="102"/>
    </row>
    <row r="277" spans="11:12" x14ac:dyDescent="0.35">
      <c r="K277" s="102"/>
      <c r="L277" s="102"/>
    </row>
    <row r="278" spans="11:12" x14ac:dyDescent="0.35">
      <c r="K278" s="102"/>
      <c r="L278" s="102"/>
    </row>
    <row r="279" spans="11:12" x14ac:dyDescent="0.35">
      <c r="K279" s="102"/>
      <c r="L279" s="102"/>
    </row>
    <row r="280" spans="11:12" x14ac:dyDescent="0.35">
      <c r="K280" s="102"/>
      <c r="L280" s="102"/>
    </row>
    <row r="281" spans="11:12" x14ac:dyDescent="0.35">
      <c r="K281" s="102"/>
      <c r="L281" s="102"/>
    </row>
    <row r="282" spans="11:12" x14ac:dyDescent="0.35">
      <c r="K282" s="102"/>
      <c r="L282" s="102"/>
    </row>
    <row r="283" spans="11:12" x14ac:dyDescent="0.35">
      <c r="K283" s="102"/>
      <c r="L283" s="102"/>
    </row>
    <row r="284" spans="11:12" x14ac:dyDescent="0.35">
      <c r="K284" s="102"/>
      <c r="L284" s="102"/>
    </row>
    <row r="285" spans="11:12" x14ac:dyDescent="0.35">
      <c r="K285" s="102"/>
      <c r="L285" s="102"/>
    </row>
    <row r="286" spans="11:12" x14ac:dyDescent="0.35">
      <c r="K286" s="102"/>
      <c r="L286" s="102"/>
    </row>
    <row r="287" spans="11:12" x14ac:dyDescent="0.35">
      <c r="K287" s="102"/>
      <c r="L287" s="102"/>
    </row>
    <row r="288" spans="11:12" x14ac:dyDescent="0.35">
      <c r="K288" s="102"/>
      <c r="L288" s="102"/>
    </row>
    <row r="289" spans="11:12" x14ac:dyDescent="0.35">
      <c r="K289" s="102"/>
      <c r="L289" s="102"/>
    </row>
    <row r="290" spans="11:12" x14ac:dyDescent="0.35">
      <c r="K290" s="102"/>
      <c r="L290" s="102"/>
    </row>
    <row r="291" spans="11:12" x14ac:dyDescent="0.35">
      <c r="K291" s="102"/>
      <c r="L291" s="102"/>
    </row>
    <row r="292" spans="11:12" x14ac:dyDescent="0.35">
      <c r="K292" s="102"/>
      <c r="L292" s="102"/>
    </row>
    <row r="293" spans="11:12" x14ac:dyDescent="0.35">
      <c r="K293" s="102"/>
      <c r="L293" s="102"/>
    </row>
    <row r="294" spans="11:12" x14ac:dyDescent="0.35">
      <c r="K294" s="102"/>
      <c r="L294" s="102"/>
    </row>
    <row r="295" spans="11:12" x14ac:dyDescent="0.35">
      <c r="K295" s="102"/>
      <c r="L295" s="102"/>
    </row>
    <row r="296" spans="11:12" x14ac:dyDescent="0.35">
      <c r="K296" s="102"/>
      <c r="L296" s="102"/>
    </row>
    <row r="297" spans="11:12" x14ac:dyDescent="0.35">
      <c r="K297" s="102"/>
      <c r="L297" s="102"/>
    </row>
    <row r="298" spans="11:12" x14ac:dyDescent="0.35">
      <c r="K298" s="102"/>
      <c r="L298" s="102"/>
    </row>
    <row r="299" spans="11:12" x14ac:dyDescent="0.35">
      <c r="K299" s="102"/>
      <c r="L299" s="102"/>
    </row>
    <row r="300" spans="11:12" x14ac:dyDescent="0.35">
      <c r="K300" s="102"/>
      <c r="L300" s="102"/>
    </row>
    <row r="301" spans="11:12" x14ac:dyDescent="0.35">
      <c r="K301" s="102"/>
      <c r="L301" s="102"/>
    </row>
    <row r="302" spans="11:12" x14ac:dyDescent="0.35">
      <c r="K302" s="102"/>
      <c r="L302" s="102"/>
    </row>
    <row r="303" spans="11:12" x14ac:dyDescent="0.35">
      <c r="K303" s="102"/>
      <c r="L303" s="102"/>
    </row>
    <row r="304" spans="11:12" x14ac:dyDescent="0.35">
      <c r="K304" s="102"/>
      <c r="L304" s="102"/>
    </row>
    <row r="305" spans="11:12" x14ac:dyDescent="0.35">
      <c r="K305" s="102"/>
      <c r="L305" s="102"/>
    </row>
    <row r="306" spans="11:12" x14ac:dyDescent="0.35">
      <c r="K306" s="102"/>
      <c r="L306" s="102"/>
    </row>
    <row r="307" spans="11:12" x14ac:dyDescent="0.35">
      <c r="K307" s="102"/>
      <c r="L307" s="102"/>
    </row>
    <row r="308" spans="11:12" x14ac:dyDescent="0.35">
      <c r="K308" s="102"/>
      <c r="L308" s="102"/>
    </row>
    <row r="309" spans="11:12" x14ac:dyDescent="0.35">
      <c r="K309" s="102"/>
      <c r="L309" s="102"/>
    </row>
    <row r="310" spans="11:12" x14ac:dyDescent="0.35">
      <c r="K310" s="102"/>
      <c r="L310" s="102"/>
    </row>
    <row r="311" spans="11:12" x14ac:dyDescent="0.35">
      <c r="K311" s="102"/>
      <c r="L311" s="102"/>
    </row>
    <row r="312" spans="11:12" x14ac:dyDescent="0.35">
      <c r="K312" s="102"/>
      <c r="L312" s="102"/>
    </row>
    <row r="313" spans="11:12" x14ac:dyDescent="0.35">
      <c r="K313" s="102"/>
      <c r="L313" s="102"/>
    </row>
    <row r="314" spans="11:12" x14ac:dyDescent="0.35">
      <c r="K314" s="102"/>
      <c r="L314" s="102"/>
    </row>
    <row r="315" spans="11:12" x14ac:dyDescent="0.35">
      <c r="K315" s="102"/>
      <c r="L315" s="102"/>
    </row>
    <row r="316" spans="11:12" x14ac:dyDescent="0.35">
      <c r="K316" s="102"/>
      <c r="L316" s="102"/>
    </row>
    <row r="317" spans="11:12" x14ac:dyDescent="0.35">
      <c r="K317" s="102"/>
      <c r="L317" s="102"/>
    </row>
    <row r="318" spans="11:12" x14ac:dyDescent="0.35">
      <c r="K318" s="102"/>
      <c r="L318" s="102"/>
    </row>
    <row r="319" spans="11:12" x14ac:dyDescent="0.35">
      <c r="K319" s="102"/>
      <c r="L319" s="102"/>
    </row>
    <row r="320" spans="11:12" x14ac:dyDescent="0.35">
      <c r="K320" s="102"/>
      <c r="L320" s="102"/>
    </row>
    <row r="321" spans="11:12" x14ac:dyDescent="0.35">
      <c r="K321" s="102"/>
      <c r="L321" s="102"/>
    </row>
    <row r="322" spans="11:12" x14ac:dyDescent="0.35">
      <c r="K322" s="102"/>
      <c r="L322" s="102"/>
    </row>
    <row r="323" spans="11:12" x14ac:dyDescent="0.35">
      <c r="K323" s="102"/>
      <c r="L323" s="102"/>
    </row>
    <row r="324" spans="11:12" x14ac:dyDescent="0.35">
      <c r="K324" s="102"/>
      <c r="L324" s="102"/>
    </row>
    <row r="325" spans="11:12" x14ac:dyDescent="0.35">
      <c r="K325" s="102"/>
      <c r="L325" s="102"/>
    </row>
    <row r="326" spans="11:12" x14ac:dyDescent="0.35">
      <c r="K326" s="102"/>
      <c r="L326" s="102"/>
    </row>
    <row r="327" spans="11:12" x14ac:dyDescent="0.35">
      <c r="K327" s="102"/>
      <c r="L327" s="102"/>
    </row>
    <row r="328" spans="11:12" x14ac:dyDescent="0.35">
      <c r="K328" s="102"/>
      <c r="L328" s="102"/>
    </row>
    <row r="329" spans="11:12" x14ac:dyDescent="0.35">
      <c r="K329" s="102"/>
      <c r="L329" s="102"/>
    </row>
    <row r="330" spans="11:12" x14ac:dyDescent="0.35">
      <c r="K330" s="102"/>
      <c r="L330" s="102"/>
    </row>
    <row r="331" spans="11:12" x14ac:dyDescent="0.35">
      <c r="K331" s="102"/>
      <c r="L331" s="102"/>
    </row>
    <row r="332" spans="11:12" x14ac:dyDescent="0.35">
      <c r="K332" s="102"/>
      <c r="L332" s="102"/>
    </row>
    <row r="333" spans="11:12" x14ac:dyDescent="0.35">
      <c r="K333" s="102"/>
      <c r="L333" s="102"/>
    </row>
    <row r="334" spans="11:12" x14ac:dyDescent="0.35">
      <c r="K334" s="102"/>
      <c r="L334" s="102"/>
    </row>
    <row r="335" spans="11:12" x14ac:dyDescent="0.35">
      <c r="K335" s="102"/>
      <c r="L335" s="102"/>
    </row>
    <row r="336" spans="11:12" x14ac:dyDescent="0.35">
      <c r="K336" s="102"/>
      <c r="L336" s="102"/>
    </row>
    <row r="337" spans="11:12" x14ac:dyDescent="0.35">
      <c r="K337" s="102"/>
      <c r="L337" s="102"/>
    </row>
    <row r="338" spans="11:12" x14ac:dyDescent="0.35">
      <c r="K338" s="102"/>
      <c r="L338" s="102"/>
    </row>
    <row r="339" spans="11:12" x14ac:dyDescent="0.35">
      <c r="K339" s="102"/>
      <c r="L339" s="102"/>
    </row>
    <row r="340" spans="11:12" x14ac:dyDescent="0.35">
      <c r="K340" s="102"/>
      <c r="L340" s="102"/>
    </row>
    <row r="341" spans="11:12" x14ac:dyDescent="0.35">
      <c r="K341" s="102"/>
      <c r="L341" s="102"/>
    </row>
    <row r="342" spans="11:12" x14ac:dyDescent="0.35">
      <c r="K342" s="102"/>
      <c r="L342" s="102"/>
    </row>
    <row r="343" spans="11:12" x14ac:dyDescent="0.35">
      <c r="K343" s="102"/>
      <c r="L343" s="102"/>
    </row>
    <row r="344" spans="11:12" x14ac:dyDescent="0.35">
      <c r="K344" s="102"/>
      <c r="L344" s="102"/>
    </row>
    <row r="345" spans="11:12" x14ac:dyDescent="0.35">
      <c r="K345" s="102"/>
      <c r="L345" s="102"/>
    </row>
    <row r="346" spans="11:12" x14ac:dyDescent="0.35">
      <c r="K346" s="102"/>
      <c r="L346" s="102"/>
    </row>
    <row r="347" spans="11:12" x14ac:dyDescent="0.35">
      <c r="K347" s="102"/>
      <c r="L347" s="102"/>
    </row>
    <row r="348" spans="11:12" x14ac:dyDescent="0.35">
      <c r="K348" s="102"/>
      <c r="L348" s="102"/>
    </row>
    <row r="349" spans="11:12" x14ac:dyDescent="0.35">
      <c r="K349" s="102"/>
      <c r="L349" s="102"/>
    </row>
    <row r="350" spans="11:12" x14ac:dyDescent="0.35">
      <c r="K350" s="102"/>
      <c r="L350" s="102"/>
    </row>
    <row r="351" spans="11:12" x14ac:dyDescent="0.35">
      <c r="K351" s="102"/>
      <c r="L351" s="102"/>
    </row>
    <row r="352" spans="11:12" x14ac:dyDescent="0.35">
      <c r="K352" s="102"/>
      <c r="L352" s="102"/>
    </row>
    <row r="353" spans="11:12" x14ac:dyDescent="0.35">
      <c r="K353" s="102"/>
      <c r="L353" s="102"/>
    </row>
    <row r="354" spans="11:12" x14ac:dyDescent="0.35">
      <c r="K354" s="102"/>
      <c r="L354" s="102"/>
    </row>
    <row r="355" spans="11:12" x14ac:dyDescent="0.35">
      <c r="K355" s="102"/>
      <c r="L355" s="102"/>
    </row>
    <row r="356" spans="11:12" x14ac:dyDescent="0.35">
      <c r="K356" s="102"/>
      <c r="L356" s="102"/>
    </row>
    <row r="357" spans="11:12" x14ac:dyDescent="0.35">
      <c r="K357" s="102"/>
      <c r="L357" s="102"/>
    </row>
    <row r="358" spans="11:12" x14ac:dyDescent="0.35">
      <c r="K358" s="102"/>
      <c r="L358" s="102"/>
    </row>
    <row r="359" spans="11:12" x14ac:dyDescent="0.35">
      <c r="K359" s="102"/>
      <c r="L359" s="102"/>
    </row>
    <row r="360" spans="11:12" x14ac:dyDescent="0.35">
      <c r="K360" s="102"/>
      <c r="L360" s="102"/>
    </row>
    <row r="361" spans="11:12" x14ac:dyDescent="0.35">
      <c r="K361" s="102"/>
      <c r="L361" s="102"/>
    </row>
    <row r="362" spans="11:12" x14ac:dyDescent="0.35">
      <c r="K362" s="102"/>
      <c r="L362" s="102"/>
    </row>
    <row r="363" spans="11:12" x14ac:dyDescent="0.35">
      <c r="K363" s="102"/>
      <c r="L363" s="102"/>
    </row>
    <row r="364" spans="11:12" x14ac:dyDescent="0.35">
      <c r="K364" s="102"/>
      <c r="L364" s="102"/>
    </row>
    <row r="365" spans="11:12" x14ac:dyDescent="0.35">
      <c r="K365" s="102"/>
      <c r="L365" s="102"/>
    </row>
    <row r="366" spans="11:12" x14ac:dyDescent="0.35">
      <c r="K366" s="102"/>
      <c r="L366" s="102"/>
    </row>
    <row r="367" spans="11:12" x14ac:dyDescent="0.35">
      <c r="K367" s="102"/>
      <c r="L367" s="102"/>
    </row>
    <row r="368" spans="11:12" x14ac:dyDescent="0.35">
      <c r="K368" s="102"/>
      <c r="L368" s="102"/>
    </row>
    <row r="369" spans="11:12" x14ac:dyDescent="0.35">
      <c r="K369" s="102"/>
      <c r="L369" s="102"/>
    </row>
    <row r="370" spans="11:12" x14ac:dyDescent="0.35">
      <c r="K370" s="102"/>
      <c r="L370" s="102"/>
    </row>
    <row r="371" spans="11:12" x14ac:dyDescent="0.35">
      <c r="K371" s="102"/>
      <c r="L371" s="102"/>
    </row>
    <row r="372" spans="11:12" x14ac:dyDescent="0.35">
      <c r="K372" s="102"/>
      <c r="L372" s="102"/>
    </row>
    <row r="373" spans="11:12" x14ac:dyDescent="0.35">
      <c r="K373" s="102"/>
      <c r="L373" s="102"/>
    </row>
    <row r="374" spans="11:12" x14ac:dyDescent="0.35">
      <c r="K374" s="102"/>
      <c r="L374" s="102"/>
    </row>
    <row r="375" spans="11:12" x14ac:dyDescent="0.35">
      <c r="K375" s="102"/>
      <c r="L375" s="102"/>
    </row>
    <row r="376" spans="11:12" x14ac:dyDescent="0.35">
      <c r="K376" s="102"/>
      <c r="L376" s="102"/>
    </row>
    <row r="377" spans="11:12" x14ac:dyDescent="0.35">
      <c r="K377" s="102"/>
      <c r="L377" s="102"/>
    </row>
    <row r="378" spans="11:12" x14ac:dyDescent="0.35">
      <c r="K378" s="102"/>
      <c r="L378" s="102"/>
    </row>
    <row r="379" spans="11:12" x14ac:dyDescent="0.35">
      <c r="K379" s="102"/>
      <c r="L379" s="102"/>
    </row>
    <row r="380" spans="11:12" x14ac:dyDescent="0.35">
      <c r="K380" s="102"/>
      <c r="L380" s="102"/>
    </row>
    <row r="381" spans="11:12" x14ac:dyDescent="0.35">
      <c r="K381" s="102"/>
      <c r="L381" s="102"/>
    </row>
    <row r="382" spans="11:12" x14ac:dyDescent="0.35">
      <c r="K382" s="102"/>
      <c r="L382" s="102"/>
    </row>
    <row r="383" spans="11:12" x14ac:dyDescent="0.35">
      <c r="K383" s="102"/>
      <c r="L383" s="102"/>
    </row>
    <row r="384" spans="11:12" x14ac:dyDescent="0.35">
      <c r="K384" s="102"/>
      <c r="L384" s="102"/>
    </row>
    <row r="385" spans="11:12" x14ac:dyDescent="0.35">
      <c r="K385" s="102"/>
      <c r="L385" s="102"/>
    </row>
    <row r="386" spans="11:12" x14ac:dyDescent="0.35">
      <c r="K386" s="102"/>
      <c r="L386" s="102"/>
    </row>
    <row r="387" spans="11:12" x14ac:dyDescent="0.35">
      <c r="K387" s="102"/>
      <c r="L387" s="102"/>
    </row>
    <row r="388" spans="11:12" x14ac:dyDescent="0.35">
      <c r="K388" s="102"/>
      <c r="L388" s="102"/>
    </row>
    <row r="389" spans="11:12" x14ac:dyDescent="0.35">
      <c r="K389" s="102"/>
      <c r="L389" s="102"/>
    </row>
    <row r="390" spans="11:12" x14ac:dyDescent="0.35">
      <c r="K390" s="102"/>
      <c r="L390" s="102"/>
    </row>
    <row r="391" spans="11:12" x14ac:dyDescent="0.35">
      <c r="K391" s="102"/>
      <c r="L391" s="102"/>
    </row>
    <row r="392" spans="11:12" x14ac:dyDescent="0.35">
      <c r="K392" s="102"/>
      <c r="L392" s="102"/>
    </row>
    <row r="393" spans="11:12" x14ac:dyDescent="0.35">
      <c r="K393" s="102"/>
      <c r="L393" s="102"/>
    </row>
    <row r="394" spans="11:12" x14ac:dyDescent="0.35">
      <c r="K394" s="102"/>
      <c r="L394" s="102"/>
    </row>
    <row r="395" spans="11:12" x14ac:dyDescent="0.35">
      <c r="K395" s="102"/>
      <c r="L395" s="102"/>
    </row>
    <row r="396" spans="11:12" x14ac:dyDescent="0.35">
      <c r="K396" s="102"/>
      <c r="L396" s="102"/>
    </row>
    <row r="397" spans="11:12" x14ac:dyDescent="0.35">
      <c r="K397" s="102"/>
      <c r="L397" s="102"/>
    </row>
    <row r="398" spans="11:12" x14ac:dyDescent="0.35">
      <c r="K398" s="102"/>
      <c r="L398" s="102"/>
    </row>
    <row r="399" spans="11:12" x14ac:dyDescent="0.35">
      <c r="K399" s="102"/>
      <c r="L399" s="102"/>
    </row>
    <row r="400" spans="11:12" x14ac:dyDescent="0.35">
      <c r="K400" s="102"/>
      <c r="L400" s="102"/>
    </row>
    <row r="401" spans="11:12" x14ac:dyDescent="0.35">
      <c r="K401" s="102"/>
      <c r="L401" s="102"/>
    </row>
    <row r="402" spans="11:12" x14ac:dyDescent="0.35">
      <c r="K402" s="102"/>
      <c r="L402" s="102"/>
    </row>
    <row r="403" spans="11:12" x14ac:dyDescent="0.35">
      <c r="K403" s="102"/>
      <c r="L403" s="102"/>
    </row>
    <row r="404" spans="11:12" x14ac:dyDescent="0.35">
      <c r="K404" s="102"/>
      <c r="L404" s="102"/>
    </row>
    <row r="405" spans="11:12" x14ac:dyDescent="0.35">
      <c r="K405" s="102"/>
      <c r="L405" s="102"/>
    </row>
    <row r="406" spans="11:12" x14ac:dyDescent="0.35">
      <c r="K406" s="102"/>
      <c r="L406" s="102"/>
    </row>
    <row r="407" spans="11:12" x14ac:dyDescent="0.35">
      <c r="K407" s="102"/>
      <c r="L407" s="102"/>
    </row>
    <row r="408" spans="11:12" x14ac:dyDescent="0.35">
      <c r="K408" s="102"/>
      <c r="L408" s="102"/>
    </row>
    <row r="409" spans="11:12" x14ac:dyDescent="0.35">
      <c r="K409" s="102"/>
      <c r="L409" s="102"/>
    </row>
    <row r="410" spans="11:12" x14ac:dyDescent="0.35">
      <c r="K410" s="102"/>
      <c r="L410" s="102"/>
    </row>
    <row r="411" spans="11:12" x14ac:dyDescent="0.35">
      <c r="K411" s="102"/>
      <c r="L411" s="102"/>
    </row>
    <row r="412" spans="11:12" x14ac:dyDescent="0.35">
      <c r="K412" s="102"/>
      <c r="L412" s="102"/>
    </row>
    <row r="413" spans="11:12" x14ac:dyDescent="0.35">
      <c r="K413" s="102"/>
      <c r="L413" s="102"/>
    </row>
    <row r="414" spans="11:12" x14ac:dyDescent="0.35">
      <c r="K414" s="102"/>
      <c r="L414" s="102"/>
    </row>
    <row r="415" spans="11:12" x14ac:dyDescent="0.35">
      <c r="K415" s="102"/>
      <c r="L415" s="102"/>
    </row>
    <row r="416" spans="11:12" x14ac:dyDescent="0.35">
      <c r="K416" s="102"/>
      <c r="L416" s="102"/>
    </row>
    <row r="417" spans="11:12" x14ac:dyDescent="0.35">
      <c r="K417" s="102"/>
      <c r="L417" s="102"/>
    </row>
    <row r="418" spans="11:12" x14ac:dyDescent="0.35">
      <c r="K418" s="102"/>
      <c r="L418" s="102"/>
    </row>
    <row r="419" spans="11:12" x14ac:dyDescent="0.35">
      <c r="K419" s="102"/>
      <c r="L419" s="102"/>
    </row>
    <row r="420" spans="11:12" x14ac:dyDescent="0.35">
      <c r="K420" s="102"/>
      <c r="L420" s="102"/>
    </row>
    <row r="421" spans="11:12" x14ac:dyDescent="0.35">
      <c r="K421" s="102"/>
      <c r="L421" s="102"/>
    </row>
    <row r="422" spans="11:12" x14ac:dyDescent="0.35">
      <c r="K422" s="102"/>
      <c r="L422" s="102"/>
    </row>
    <row r="423" spans="11:12" x14ac:dyDescent="0.35">
      <c r="K423" s="102"/>
      <c r="L423" s="102"/>
    </row>
    <row r="424" spans="11:12" x14ac:dyDescent="0.35">
      <c r="K424" s="102"/>
      <c r="L424" s="102"/>
    </row>
    <row r="425" spans="11:12" x14ac:dyDescent="0.35">
      <c r="K425" s="102"/>
      <c r="L425" s="102"/>
    </row>
    <row r="426" spans="11:12" x14ac:dyDescent="0.35">
      <c r="K426" s="102"/>
      <c r="L426" s="102"/>
    </row>
    <row r="427" spans="11:12" x14ac:dyDescent="0.35">
      <c r="K427" s="102"/>
      <c r="L427" s="102"/>
    </row>
    <row r="428" spans="11:12" x14ac:dyDescent="0.35">
      <c r="K428" s="102"/>
      <c r="L428" s="102"/>
    </row>
    <row r="429" spans="11:12" x14ac:dyDescent="0.35">
      <c r="K429" s="102"/>
      <c r="L429" s="102"/>
    </row>
    <row r="430" spans="11:12" x14ac:dyDescent="0.35">
      <c r="K430" s="102"/>
      <c r="L430" s="102"/>
    </row>
    <row r="431" spans="11:12" x14ac:dyDescent="0.35">
      <c r="K431" s="102"/>
      <c r="L431" s="102"/>
    </row>
    <row r="432" spans="11:12" x14ac:dyDescent="0.35">
      <c r="K432" s="102"/>
      <c r="L432" s="102"/>
    </row>
    <row r="433" spans="11:12" x14ac:dyDescent="0.35">
      <c r="K433" s="102"/>
      <c r="L433" s="102"/>
    </row>
    <row r="434" spans="11:12" x14ac:dyDescent="0.35">
      <c r="K434" s="102"/>
      <c r="L434" s="102"/>
    </row>
    <row r="435" spans="11:12" x14ac:dyDescent="0.35">
      <c r="K435" s="102"/>
      <c r="L435" s="102"/>
    </row>
    <row r="436" spans="11:12" x14ac:dyDescent="0.35">
      <c r="K436" s="102"/>
      <c r="L436" s="102"/>
    </row>
    <row r="437" spans="11:12" x14ac:dyDescent="0.35">
      <c r="K437" s="102"/>
      <c r="L437" s="102"/>
    </row>
    <row r="438" spans="11:12" x14ac:dyDescent="0.35">
      <c r="K438" s="102"/>
      <c r="L438" s="102"/>
    </row>
    <row r="439" spans="11:12" x14ac:dyDescent="0.35">
      <c r="K439" s="102"/>
      <c r="L439" s="102"/>
    </row>
    <row r="440" spans="11:12" x14ac:dyDescent="0.35">
      <c r="K440" s="102"/>
      <c r="L440" s="102"/>
    </row>
    <row r="441" spans="11:12" x14ac:dyDescent="0.35">
      <c r="K441" s="102"/>
      <c r="L441" s="102"/>
    </row>
    <row r="442" spans="11:12" x14ac:dyDescent="0.35">
      <c r="K442" s="102"/>
      <c r="L442" s="102"/>
    </row>
    <row r="443" spans="11:12" x14ac:dyDescent="0.35">
      <c r="K443" s="102"/>
      <c r="L443" s="102"/>
    </row>
    <row r="444" spans="11:12" x14ac:dyDescent="0.35">
      <c r="K444" s="102"/>
      <c r="L444" s="102"/>
    </row>
    <row r="445" spans="11:12" x14ac:dyDescent="0.35">
      <c r="K445" s="102"/>
      <c r="L445" s="102"/>
    </row>
    <row r="446" spans="11:12" x14ac:dyDescent="0.35">
      <c r="K446" s="102"/>
      <c r="L446" s="102"/>
    </row>
    <row r="447" spans="11:12" x14ac:dyDescent="0.35">
      <c r="K447" s="102"/>
      <c r="L447" s="102"/>
    </row>
    <row r="448" spans="11:12" x14ac:dyDescent="0.35">
      <c r="K448" s="102"/>
      <c r="L448" s="102"/>
    </row>
    <row r="449" spans="11:12" x14ac:dyDescent="0.35">
      <c r="K449" s="102"/>
      <c r="L449" s="102"/>
    </row>
    <row r="450" spans="11:12" x14ac:dyDescent="0.35">
      <c r="K450" s="102"/>
      <c r="L450" s="102"/>
    </row>
    <row r="451" spans="11:12" x14ac:dyDescent="0.35">
      <c r="K451" s="102"/>
      <c r="L451" s="102"/>
    </row>
    <row r="452" spans="11:12" x14ac:dyDescent="0.35">
      <c r="K452" s="102"/>
      <c r="L452" s="102"/>
    </row>
    <row r="453" spans="11:12" x14ac:dyDescent="0.35">
      <c r="K453" s="102"/>
      <c r="L453" s="102"/>
    </row>
    <row r="454" spans="11:12" x14ac:dyDescent="0.35">
      <c r="K454" s="102"/>
      <c r="L454" s="102"/>
    </row>
    <row r="455" spans="11:12" x14ac:dyDescent="0.35">
      <c r="K455" s="102"/>
      <c r="L455" s="102"/>
    </row>
    <row r="456" spans="11:12" x14ac:dyDescent="0.35">
      <c r="K456" s="102"/>
      <c r="L456" s="102"/>
    </row>
    <row r="457" spans="11:12" x14ac:dyDescent="0.35">
      <c r="K457" s="102"/>
      <c r="L457" s="102"/>
    </row>
    <row r="458" spans="11:12" x14ac:dyDescent="0.35">
      <c r="K458" s="102"/>
      <c r="L458" s="102"/>
    </row>
    <row r="459" spans="11:12" x14ac:dyDescent="0.35">
      <c r="K459" s="102"/>
      <c r="L459" s="102"/>
    </row>
    <row r="460" spans="11:12" x14ac:dyDescent="0.35">
      <c r="K460" s="102"/>
      <c r="L460" s="102"/>
    </row>
    <row r="461" spans="11:12" x14ac:dyDescent="0.35">
      <c r="K461" s="102"/>
      <c r="L461" s="102"/>
    </row>
    <row r="462" spans="11:12" x14ac:dyDescent="0.35">
      <c r="K462" s="102"/>
      <c r="L462" s="102"/>
    </row>
    <row r="463" spans="11:12" x14ac:dyDescent="0.35">
      <c r="K463" s="102"/>
      <c r="L463" s="102"/>
    </row>
    <row r="464" spans="11:12" x14ac:dyDescent="0.35">
      <c r="K464" s="102"/>
      <c r="L464" s="102"/>
    </row>
    <row r="465" spans="11:12" x14ac:dyDescent="0.35">
      <c r="K465" s="102"/>
      <c r="L465" s="102"/>
    </row>
    <row r="466" spans="11:12" x14ac:dyDescent="0.35">
      <c r="K466" s="102"/>
      <c r="L466" s="102"/>
    </row>
    <row r="467" spans="11:12" x14ac:dyDescent="0.35">
      <c r="K467" s="102"/>
      <c r="L467" s="102"/>
    </row>
    <row r="468" spans="11:12" x14ac:dyDescent="0.35">
      <c r="K468" s="102"/>
      <c r="L468" s="102"/>
    </row>
    <row r="469" spans="11:12" x14ac:dyDescent="0.35">
      <c r="K469" s="102"/>
      <c r="L469" s="102"/>
    </row>
    <row r="470" spans="11:12" x14ac:dyDescent="0.35">
      <c r="K470" s="102"/>
      <c r="L470" s="102"/>
    </row>
    <row r="471" spans="11:12" x14ac:dyDescent="0.35">
      <c r="K471" s="102"/>
      <c r="L471" s="102"/>
    </row>
    <row r="472" spans="11:12" x14ac:dyDescent="0.35">
      <c r="K472" s="102"/>
      <c r="L472" s="102"/>
    </row>
    <row r="473" spans="11:12" x14ac:dyDescent="0.35">
      <c r="K473" s="102"/>
      <c r="L473" s="102"/>
    </row>
    <row r="474" spans="11:12" x14ac:dyDescent="0.35">
      <c r="K474" s="102"/>
      <c r="L474" s="102"/>
    </row>
    <row r="475" spans="11:12" x14ac:dyDescent="0.35">
      <c r="K475" s="102"/>
      <c r="L475" s="102"/>
    </row>
    <row r="476" spans="11:12" x14ac:dyDescent="0.35">
      <c r="K476" s="102"/>
      <c r="L476" s="102"/>
    </row>
    <row r="477" spans="11:12" x14ac:dyDescent="0.35">
      <c r="K477" s="102"/>
      <c r="L477" s="102"/>
    </row>
    <row r="478" spans="11:12" x14ac:dyDescent="0.35">
      <c r="K478" s="102"/>
      <c r="L478" s="102"/>
    </row>
    <row r="479" spans="11:12" x14ac:dyDescent="0.35">
      <c r="K479" s="102"/>
      <c r="L479" s="102"/>
    </row>
    <row r="480" spans="11:12" x14ac:dyDescent="0.35">
      <c r="K480" s="102"/>
      <c r="L480" s="102"/>
    </row>
    <row r="481" spans="11:12" x14ac:dyDescent="0.35">
      <c r="K481" s="102"/>
      <c r="L481" s="102"/>
    </row>
    <row r="482" spans="11:12" x14ac:dyDescent="0.35">
      <c r="K482" s="102"/>
      <c r="L482" s="102"/>
    </row>
    <row r="483" spans="11:12" x14ac:dyDescent="0.35">
      <c r="K483" s="102"/>
      <c r="L483" s="102"/>
    </row>
    <row r="484" spans="11:12" x14ac:dyDescent="0.35">
      <c r="K484" s="102"/>
      <c r="L484" s="102"/>
    </row>
    <row r="485" spans="11:12" x14ac:dyDescent="0.35">
      <c r="K485" s="102"/>
      <c r="L485" s="102"/>
    </row>
    <row r="486" spans="11:12" x14ac:dyDescent="0.35">
      <c r="K486" s="102"/>
      <c r="L486" s="102"/>
    </row>
    <row r="487" spans="11:12" x14ac:dyDescent="0.35">
      <c r="K487" s="102"/>
      <c r="L487" s="102"/>
    </row>
    <row r="488" spans="11:12" x14ac:dyDescent="0.35">
      <c r="K488" s="102"/>
      <c r="L488" s="102"/>
    </row>
    <row r="489" spans="11:12" x14ac:dyDescent="0.35">
      <c r="K489" s="102"/>
      <c r="L489" s="102"/>
    </row>
    <row r="490" spans="11:12" x14ac:dyDescent="0.35">
      <c r="K490" s="102"/>
      <c r="L490" s="102"/>
    </row>
    <row r="491" spans="11:12" x14ac:dyDescent="0.35">
      <c r="K491" s="102"/>
      <c r="L491" s="102"/>
    </row>
    <row r="492" spans="11:12" x14ac:dyDescent="0.35">
      <c r="K492" s="102"/>
      <c r="L492" s="102"/>
    </row>
    <row r="493" spans="11:12" x14ac:dyDescent="0.35">
      <c r="K493" s="102"/>
      <c r="L493" s="102"/>
    </row>
    <row r="494" spans="11:12" x14ac:dyDescent="0.35">
      <c r="K494" s="102"/>
      <c r="L494" s="102"/>
    </row>
    <row r="495" spans="11:12" x14ac:dyDescent="0.35">
      <c r="K495" s="102"/>
      <c r="L495" s="102"/>
    </row>
    <row r="496" spans="11:12" x14ac:dyDescent="0.35">
      <c r="K496" s="102"/>
      <c r="L496" s="102"/>
    </row>
    <row r="497" spans="11:12" x14ac:dyDescent="0.35">
      <c r="K497" s="102"/>
      <c r="L497" s="102"/>
    </row>
    <row r="498" spans="11:12" x14ac:dyDescent="0.35">
      <c r="K498" s="102"/>
      <c r="L498" s="102"/>
    </row>
    <row r="499" spans="11:12" x14ac:dyDescent="0.35">
      <c r="K499" s="102"/>
      <c r="L499" s="102"/>
    </row>
    <row r="500" spans="11:12" x14ac:dyDescent="0.35">
      <c r="K500" s="102"/>
      <c r="L500" s="102"/>
    </row>
    <row r="501" spans="11:12" x14ac:dyDescent="0.35">
      <c r="K501" s="102"/>
      <c r="L501" s="102"/>
    </row>
    <row r="502" spans="11:12" x14ac:dyDescent="0.35">
      <c r="K502" s="102"/>
      <c r="L502" s="102"/>
    </row>
    <row r="503" spans="11:12" x14ac:dyDescent="0.35">
      <c r="K503" s="102"/>
      <c r="L503" s="102"/>
    </row>
    <row r="504" spans="11:12" x14ac:dyDescent="0.35">
      <c r="K504" s="102"/>
      <c r="L504" s="102"/>
    </row>
    <row r="505" spans="11:12" x14ac:dyDescent="0.35">
      <c r="K505" s="102"/>
      <c r="L505" s="102"/>
    </row>
    <row r="506" spans="11:12" x14ac:dyDescent="0.35">
      <c r="K506" s="102"/>
      <c r="L506" s="102"/>
    </row>
    <row r="507" spans="11:12" x14ac:dyDescent="0.35">
      <c r="K507" s="102"/>
      <c r="L507" s="102"/>
    </row>
    <row r="508" spans="11:12" x14ac:dyDescent="0.35">
      <c r="K508" s="102"/>
      <c r="L508" s="102"/>
    </row>
    <row r="509" spans="11:12" x14ac:dyDescent="0.35">
      <c r="K509" s="102"/>
      <c r="L509" s="102"/>
    </row>
    <row r="510" spans="11:12" x14ac:dyDescent="0.35">
      <c r="K510" s="102"/>
      <c r="L510" s="102"/>
    </row>
    <row r="511" spans="11:12" x14ac:dyDescent="0.35">
      <c r="K511" s="102"/>
      <c r="L511" s="102"/>
    </row>
    <row r="512" spans="11:12" x14ac:dyDescent="0.35">
      <c r="K512" s="102"/>
      <c r="L512" s="102"/>
    </row>
    <row r="513" spans="11:12" x14ac:dyDescent="0.35">
      <c r="K513" s="102"/>
      <c r="L513" s="102"/>
    </row>
    <row r="514" spans="11:12" x14ac:dyDescent="0.35">
      <c r="K514" s="102"/>
      <c r="L514" s="102"/>
    </row>
    <row r="515" spans="11:12" x14ac:dyDescent="0.35">
      <c r="K515" s="102"/>
      <c r="L515" s="102"/>
    </row>
    <row r="516" spans="11:12" x14ac:dyDescent="0.35">
      <c r="K516" s="102"/>
      <c r="L516" s="102"/>
    </row>
    <row r="517" spans="11:12" x14ac:dyDescent="0.35">
      <c r="K517" s="102"/>
      <c r="L517" s="102"/>
    </row>
    <row r="518" spans="11:12" x14ac:dyDescent="0.35">
      <c r="K518" s="102"/>
      <c r="L518" s="102"/>
    </row>
    <row r="519" spans="11:12" x14ac:dyDescent="0.35">
      <c r="K519" s="102"/>
      <c r="L519" s="102"/>
    </row>
    <row r="520" spans="11:12" x14ac:dyDescent="0.35">
      <c r="K520" s="102"/>
      <c r="L520" s="102"/>
    </row>
    <row r="521" spans="11:12" x14ac:dyDescent="0.35">
      <c r="K521" s="102"/>
      <c r="L521" s="102"/>
    </row>
    <row r="522" spans="11:12" x14ac:dyDescent="0.35">
      <c r="K522" s="102"/>
      <c r="L522" s="102"/>
    </row>
    <row r="523" spans="11:12" x14ac:dyDescent="0.35">
      <c r="K523" s="102"/>
      <c r="L523" s="102"/>
    </row>
    <row r="524" spans="11:12" x14ac:dyDescent="0.35">
      <c r="K524" s="102"/>
      <c r="L524" s="102"/>
    </row>
    <row r="525" spans="11:12" x14ac:dyDescent="0.35">
      <c r="K525" s="102"/>
      <c r="L525" s="102"/>
    </row>
    <row r="526" spans="11:12" x14ac:dyDescent="0.35">
      <c r="K526" s="102"/>
      <c r="L526" s="102"/>
    </row>
    <row r="527" spans="11:12" x14ac:dyDescent="0.35">
      <c r="K527" s="102"/>
      <c r="L527" s="102"/>
    </row>
    <row r="528" spans="11:12" x14ac:dyDescent="0.35">
      <c r="K528" s="102"/>
      <c r="L528" s="102"/>
    </row>
    <row r="529" spans="11:12" x14ac:dyDescent="0.35">
      <c r="K529" s="102"/>
      <c r="L529" s="102"/>
    </row>
    <row r="530" spans="11:12" x14ac:dyDescent="0.35">
      <c r="K530" s="102"/>
      <c r="L530" s="102"/>
    </row>
    <row r="531" spans="11:12" x14ac:dyDescent="0.35">
      <c r="K531" s="102"/>
      <c r="L531" s="102"/>
    </row>
    <row r="532" spans="11:12" x14ac:dyDescent="0.35">
      <c r="K532" s="102"/>
      <c r="L532" s="102"/>
    </row>
    <row r="533" spans="11:12" x14ac:dyDescent="0.35">
      <c r="K533" s="102"/>
      <c r="L533" s="102"/>
    </row>
    <row r="534" spans="11:12" x14ac:dyDescent="0.35">
      <c r="K534" s="102"/>
      <c r="L534" s="102"/>
    </row>
    <row r="535" spans="11:12" x14ac:dyDescent="0.35">
      <c r="K535" s="102"/>
      <c r="L535" s="102"/>
    </row>
    <row r="536" spans="11:12" x14ac:dyDescent="0.35">
      <c r="K536" s="102"/>
      <c r="L536" s="102"/>
    </row>
    <row r="537" spans="11:12" x14ac:dyDescent="0.35">
      <c r="K537" s="102"/>
      <c r="L537" s="102"/>
    </row>
    <row r="538" spans="11:12" x14ac:dyDescent="0.35">
      <c r="K538" s="102"/>
      <c r="L538" s="102"/>
    </row>
    <row r="539" spans="11:12" x14ac:dyDescent="0.35">
      <c r="K539" s="102"/>
      <c r="L539" s="102"/>
    </row>
    <row r="540" spans="11:12" x14ac:dyDescent="0.35">
      <c r="K540" s="102"/>
      <c r="L540" s="102"/>
    </row>
    <row r="541" spans="11:12" x14ac:dyDescent="0.35">
      <c r="K541" s="102"/>
      <c r="L541" s="102"/>
    </row>
    <row r="542" spans="11:12" x14ac:dyDescent="0.35">
      <c r="K542" s="102"/>
      <c r="L542" s="102"/>
    </row>
    <row r="543" spans="11:12" x14ac:dyDescent="0.35">
      <c r="K543" s="102"/>
      <c r="L543" s="102"/>
    </row>
    <row r="544" spans="11:12" x14ac:dyDescent="0.35">
      <c r="K544" s="102"/>
      <c r="L544" s="102"/>
    </row>
    <row r="545" spans="11:12" x14ac:dyDescent="0.35">
      <c r="K545" s="102"/>
      <c r="L545" s="102"/>
    </row>
    <row r="546" spans="11:12" x14ac:dyDescent="0.35">
      <c r="K546" s="102"/>
      <c r="L546" s="102"/>
    </row>
    <row r="547" spans="11:12" x14ac:dyDescent="0.35">
      <c r="K547" s="102"/>
      <c r="L547" s="102"/>
    </row>
    <row r="548" spans="11:12" x14ac:dyDescent="0.35">
      <c r="K548" s="102"/>
      <c r="L548" s="102"/>
    </row>
    <row r="549" spans="11:12" x14ac:dyDescent="0.35">
      <c r="K549" s="102"/>
      <c r="L549" s="102"/>
    </row>
    <row r="550" spans="11:12" x14ac:dyDescent="0.35">
      <c r="K550" s="102"/>
      <c r="L550" s="102"/>
    </row>
    <row r="551" spans="11:12" x14ac:dyDescent="0.35">
      <c r="K551" s="102"/>
      <c r="L551" s="102"/>
    </row>
    <row r="552" spans="11:12" x14ac:dyDescent="0.35">
      <c r="K552" s="102"/>
      <c r="L552" s="102"/>
    </row>
    <row r="553" spans="11:12" x14ac:dyDescent="0.35">
      <c r="K553" s="102"/>
      <c r="L553" s="102"/>
    </row>
    <row r="554" spans="11:12" x14ac:dyDescent="0.35">
      <c r="K554" s="102"/>
      <c r="L554" s="102"/>
    </row>
    <row r="555" spans="11:12" x14ac:dyDescent="0.35">
      <c r="K555" s="102"/>
      <c r="L555" s="102"/>
    </row>
    <row r="556" spans="11:12" x14ac:dyDescent="0.35">
      <c r="K556" s="102"/>
      <c r="L556" s="102"/>
    </row>
    <row r="557" spans="11:12" x14ac:dyDescent="0.35">
      <c r="K557" s="102"/>
      <c r="L557" s="102"/>
    </row>
    <row r="558" spans="11:12" x14ac:dyDescent="0.35">
      <c r="K558" s="102"/>
      <c r="L558" s="102"/>
    </row>
    <row r="559" spans="11:12" x14ac:dyDescent="0.35">
      <c r="K559" s="102"/>
      <c r="L559" s="102"/>
    </row>
    <row r="560" spans="11:12" x14ac:dyDescent="0.35">
      <c r="K560" s="102"/>
      <c r="L560" s="102"/>
    </row>
    <row r="561" spans="11:12" x14ac:dyDescent="0.35">
      <c r="K561" s="102"/>
      <c r="L561" s="102"/>
    </row>
    <row r="562" spans="11:12" x14ac:dyDescent="0.35">
      <c r="K562" s="102"/>
      <c r="L562" s="102"/>
    </row>
    <row r="563" spans="11:12" x14ac:dyDescent="0.35">
      <c r="K563" s="102"/>
      <c r="L563" s="102"/>
    </row>
    <row r="564" spans="11:12" x14ac:dyDescent="0.35">
      <c r="K564" s="102"/>
      <c r="L564" s="102"/>
    </row>
    <row r="565" spans="11:12" x14ac:dyDescent="0.35">
      <c r="K565" s="102"/>
      <c r="L565" s="102"/>
    </row>
    <row r="566" spans="11:12" x14ac:dyDescent="0.35">
      <c r="K566" s="102"/>
      <c r="L566" s="102"/>
    </row>
    <row r="567" spans="11:12" x14ac:dyDescent="0.35">
      <c r="K567" s="102"/>
      <c r="L567" s="102"/>
    </row>
    <row r="568" spans="11:12" x14ac:dyDescent="0.35">
      <c r="K568" s="102"/>
      <c r="L568" s="102"/>
    </row>
    <row r="569" spans="11:12" x14ac:dyDescent="0.35">
      <c r="K569" s="102"/>
      <c r="L569" s="102"/>
    </row>
    <row r="570" spans="11:12" x14ac:dyDescent="0.35">
      <c r="K570" s="102"/>
      <c r="L570" s="102"/>
    </row>
    <row r="571" spans="11:12" x14ac:dyDescent="0.35">
      <c r="K571" s="102"/>
      <c r="L571" s="102"/>
    </row>
    <row r="572" spans="11:12" x14ac:dyDescent="0.35">
      <c r="K572" s="102"/>
      <c r="L572" s="102"/>
    </row>
    <row r="573" spans="11:12" x14ac:dyDescent="0.35">
      <c r="K573" s="102"/>
      <c r="L573" s="102"/>
    </row>
    <row r="574" spans="11:12" x14ac:dyDescent="0.35">
      <c r="K574" s="102"/>
      <c r="L574" s="102"/>
    </row>
    <row r="575" spans="11:12" x14ac:dyDescent="0.35">
      <c r="K575" s="102"/>
      <c r="L575" s="102"/>
    </row>
    <row r="576" spans="11:12" x14ac:dyDescent="0.35">
      <c r="K576" s="102"/>
      <c r="L576" s="102"/>
    </row>
    <row r="577" spans="11:12" x14ac:dyDescent="0.35">
      <c r="K577" s="102"/>
      <c r="L577" s="102"/>
    </row>
    <row r="578" spans="11:12" x14ac:dyDescent="0.35">
      <c r="K578" s="102"/>
      <c r="L578" s="102"/>
    </row>
    <row r="579" spans="11:12" x14ac:dyDescent="0.35">
      <c r="K579" s="102"/>
      <c r="L579" s="102"/>
    </row>
    <row r="580" spans="11:12" x14ac:dyDescent="0.35">
      <c r="K580" s="102"/>
      <c r="L580" s="102"/>
    </row>
    <row r="581" spans="11:12" x14ac:dyDescent="0.35">
      <c r="K581" s="102"/>
      <c r="L581" s="102"/>
    </row>
    <row r="582" spans="11:12" x14ac:dyDescent="0.35">
      <c r="K582" s="102"/>
      <c r="L582" s="102"/>
    </row>
    <row r="583" spans="11:12" x14ac:dyDescent="0.35">
      <c r="K583" s="102"/>
      <c r="L583" s="102"/>
    </row>
    <row r="584" spans="11:12" x14ac:dyDescent="0.35">
      <c r="K584" s="102"/>
      <c r="L584" s="102"/>
    </row>
    <row r="585" spans="11:12" x14ac:dyDescent="0.35">
      <c r="K585" s="102"/>
      <c r="L585" s="102"/>
    </row>
    <row r="586" spans="11:12" x14ac:dyDescent="0.35">
      <c r="K586" s="102"/>
      <c r="L586" s="102"/>
    </row>
    <row r="587" spans="11:12" x14ac:dyDescent="0.35">
      <c r="K587" s="102"/>
      <c r="L587" s="102"/>
    </row>
    <row r="588" spans="11:12" x14ac:dyDescent="0.35">
      <c r="K588" s="102"/>
      <c r="L588" s="102"/>
    </row>
    <row r="589" spans="11:12" x14ac:dyDescent="0.35">
      <c r="K589" s="102"/>
      <c r="L589" s="102"/>
    </row>
    <row r="590" spans="11:12" x14ac:dyDescent="0.35">
      <c r="K590" s="102"/>
      <c r="L590" s="102"/>
    </row>
    <row r="591" spans="11:12" x14ac:dyDescent="0.35">
      <c r="K591" s="102"/>
      <c r="L591" s="102"/>
    </row>
    <row r="592" spans="11:12" x14ac:dyDescent="0.35">
      <c r="K592" s="102"/>
      <c r="L592" s="102"/>
    </row>
    <row r="593" spans="11:12" x14ac:dyDescent="0.35">
      <c r="K593" s="102"/>
      <c r="L593" s="102"/>
    </row>
    <row r="594" spans="11:12" x14ac:dyDescent="0.35">
      <c r="K594" s="102"/>
      <c r="L594" s="102"/>
    </row>
    <row r="595" spans="11:12" x14ac:dyDescent="0.35">
      <c r="K595" s="102"/>
      <c r="L595" s="102"/>
    </row>
    <row r="596" spans="11:12" x14ac:dyDescent="0.35">
      <c r="K596" s="102"/>
      <c r="L596" s="102"/>
    </row>
    <row r="597" spans="11:12" x14ac:dyDescent="0.35">
      <c r="K597" s="102"/>
      <c r="L597" s="102"/>
    </row>
    <row r="598" spans="11:12" x14ac:dyDescent="0.35">
      <c r="K598" s="102"/>
      <c r="L598" s="102"/>
    </row>
    <row r="599" spans="11:12" x14ac:dyDescent="0.35">
      <c r="K599" s="102"/>
      <c r="L599" s="102"/>
    </row>
    <row r="600" spans="11:12" x14ac:dyDescent="0.35">
      <c r="K600" s="102"/>
      <c r="L600" s="102"/>
    </row>
    <row r="601" spans="11:12" x14ac:dyDescent="0.35">
      <c r="K601" s="102"/>
      <c r="L601" s="102"/>
    </row>
    <row r="602" spans="11:12" x14ac:dyDescent="0.35">
      <c r="K602" s="102"/>
      <c r="L602" s="102"/>
    </row>
    <row r="603" spans="11:12" x14ac:dyDescent="0.35">
      <c r="K603" s="102"/>
      <c r="L603" s="102"/>
    </row>
    <row r="604" spans="11:12" x14ac:dyDescent="0.35">
      <c r="K604" s="102"/>
      <c r="L604" s="102"/>
    </row>
    <row r="605" spans="11:12" x14ac:dyDescent="0.35">
      <c r="K605" s="102"/>
      <c r="L605" s="102"/>
    </row>
    <row r="606" spans="11:12" x14ac:dyDescent="0.35">
      <c r="K606" s="102"/>
      <c r="L606" s="102"/>
    </row>
    <row r="607" spans="11:12" x14ac:dyDescent="0.35">
      <c r="K607" s="102"/>
      <c r="L607" s="102"/>
    </row>
    <row r="608" spans="11:12" x14ac:dyDescent="0.35">
      <c r="K608" s="102"/>
      <c r="L608" s="102"/>
    </row>
    <row r="609" spans="11:12" x14ac:dyDescent="0.35">
      <c r="K609" s="102"/>
      <c r="L609" s="102"/>
    </row>
    <row r="610" spans="11:12" x14ac:dyDescent="0.35">
      <c r="K610" s="102"/>
      <c r="L610" s="102"/>
    </row>
    <row r="611" spans="11:12" x14ac:dyDescent="0.35">
      <c r="K611" s="102"/>
      <c r="L611" s="102"/>
    </row>
    <row r="612" spans="11:12" x14ac:dyDescent="0.35">
      <c r="K612" s="102"/>
      <c r="L612" s="102"/>
    </row>
    <row r="613" spans="11:12" x14ac:dyDescent="0.35">
      <c r="K613" s="102"/>
      <c r="L613" s="102"/>
    </row>
    <row r="614" spans="11:12" x14ac:dyDescent="0.35">
      <c r="K614" s="102"/>
      <c r="L614" s="102"/>
    </row>
    <row r="615" spans="11:12" x14ac:dyDescent="0.35">
      <c r="K615" s="102"/>
      <c r="L615" s="102"/>
    </row>
    <row r="616" spans="11:12" x14ac:dyDescent="0.35">
      <c r="K616" s="102"/>
      <c r="L616" s="102"/>
    </row>
    <row r="617" spans="11:12" x14ac:dyDescent="0.35">
      <c r="K617" s="102"/>
      <c r="L617" s="102"/>
    </row>
    <row r="618" spans="11:12" x14ac:dyDescent="0.35">
      <c r="K618" s="102"/>
      <c r="L618" s="102"/>
    </row>
    <row r="619" spans="11:12" x14ac:dyDescent="0.35">
      <c r="K619" s="102"/>
      <c r="L619" s="102"/>
    </row>
    <row r="620" spans="11:12" x14ac:dyDescent="0.35">
      <c r="K620" s="102"/>
      <c r="L620" s="102"/>
    </row>
    <row r="621" spans="11:12" x14ac:dyDescent="0.35">
      <c r="K621" s="102"/>
      <c r="L621" s="102"/>
    </row>
    <row r="622" spans="11:12" x14ac:dyDescent="0.35">
      <c r="K622" s="102"/>
      <c r="L622" s="102"/>
    </row>
    <row r="623" spans="11:12" x14ac:dyDescent="0.35">
      <c r="K623" s="102"/>
      <c r="L623" s="102"/>
    </row>
    <row r="624" spans="11:12" x14ac:dyDescent="0.35">
      <c r="K624" s="102"/>
      <c r="L624" s="102"/>
    </row>
    <row r="625" spans="11:12" x14ac:dyDescent="0.35">
      <c r="K625" s="102"/>
      <c r="L625" s="102"/>
    </row>
    <row r="626" spans="11:12" x14ac:dyDescent="0.35">
      <c r="K626" s="102"/>
      <c r="L626" s="102"/>
    </row>
    <row r="627" spans="11:12" x14ac:dyDescent="0.35">
      <c r="K627" s="102"/>
      <c r="L627" s="102"/>
    </row>
    <row r="628" spans="11:12" x14ac:dyDescent="0.35">
      <c r="K628" s="102"/>
      <c r="L628" s="102"/>
    </row>
    <row r="629" spans="11:12" x14ac:dyDescent="0.35">
      <c r="K629" s="102"/>
      <c r="L629" s="102"/>
    </row>
    <row r="630" spans="11:12" x14ac:dyDescent="0.35">
      <c r="K630" s="102"/>
      <c r="L630" s="102"/>
    </row>
    <row r="631" spans="11:12" x14ac:dyDescent="0.35">
      <c r="K631" s="102"/>
      <c r="L631" s="102"/>
    </row>
    <row r="632" spans="11:12" x14ac:dyDescent="0.35">
      <c r="K632" s="102"/>
      <c r="L632" s="102"/>
    </row>
    <row r="633" spans="11:12" x14ac:dyDescent="0.35">
      <c r="K633" s="102"/>
      <c r="L633" s="102"/>
    </row>
    <row r="634" spans="11:12" x14ac:dyDescent="0.35">
      <c r="K634" s="102"/>
      <c r="L634" s="102"/>
    </row>
    <row r="635" spans="11:12" x14ac:dyDescent="0.35">
      <c r="K635" s="102"/>
      <c r="L635" s="102"/>
    </row>
    <row r="636" spans="11:12" x14ac:dyDescent="0.35">
      <c r="K636" s="102"/>
      <c r="L636" s="102"/>
    </row>
    <row r="637" spans="11:12" x14ac:dyDescent="0.35">
      <c r="K637" s="102"/>
      <c r="L637" s="102"/>
    </row>
    <row r="638" spans="11:12" x14ac:dyDescent="0.35">
      <c r="K638" s="102"/>
      <c r="L638" s="102"/>
    </row>
    <row r="639" spans="11:12" x14ac:dyDescent="0.35">
      <c r="K639" s="102"/>
      <c r="L639" s="102"/>
    </row>
    <row r="640" spans="11:12" x14ac:dyDescent="0.35">
      <c r="K640" s="102"/>
      <c r="L640" s="102"/>
    </row>
    <row r="641" spans="11:12" x14ac:dyDescent="0.35">
      <c r="K641" s="102"/>
      <c r="L641" s="102"/>
    </row>
    <row r="642" spans="11:12" x14ac:dyDescent="0.35">
      <c r="K642" s="102"/>
      <c r="L642" s="102"/>
    </row>
    <row r="643" spans="11:12" x14ac:dyDescent="0.35">
      <c r="K643" s="102"/>
      <c r="L643" s="102"/>
    </row>
    <row r="644" spans="11:12" x14ac:dyDescent="0.35">
      <c r="K644" s="102"/>
      <c r="L644" s="102"/>
    </row>
    <row r="645" spans="11:12" x14ac:dyDescent="0.35">
      <c r="K645" s="102"/>
      <c r="L645" s="102"/>
    </row>
    <row r="646" spans="11:12" x14ac:dyDescent="0.35">
      <c r="K646" s="102"/>
      <c r="L646" s="102"/>
    </row>
    <row r="647" spans="11:12" x14ac:dyDescent="0.35">
      <c r="K647" s="102"/>
      <c r="L647" s="102"/>
    </row>
    <row r="648" spans="11:12" x14ac:dyDescent="0.35">
      <c r="K648" s="102"/>
      <c r="L648" s="102"/>
    </row>
    <row r="649" spans="11:12" x14ac:dyDescent="0.35">
      <c r="K649" s="102"/>
      <c r="L649" s="102"/>
    </row>
    <row r="650" spans="11:12" x14ac:dyDescent="0.35">
      <c r="K650" s="102"/>
      <c r="L650" s="102"/>
    </row>
    <row r="651" spans="11:12" x14ac:dyDescent="0.35">
      <c r="K651" s="102"/>
      <c r="L651" s="102"/>
    </row>
    <row r="652" spans="11:12" x14ac:dyDescent="0.35">
      <c r="K652" s="102"/>
      <c r="L652" s="102"/>
    </row>
    <row r="653" spans="11:12" x14ac:dyDescent="0.35">
      <c r="K653" s="102"/>
      <c r="L653" s="102"/>
    </row>
    <row r="654" spans="11:12" x14ac:dyDescent="0.35">
      <c r="K654" s="102"/>
      <c r="L654" s="102"/>
    </row>
    <row r="655" spans="11:12" x14ac:dyDescent="0.35">
      <c r="K655" s="102"/>
      <c r="L655" s="102"/>
    </row>
    <row r="656" spans="11:12" x14ac:dyDescent="0.35">
      <c r="K656" s="102"/>
      <c r="L656" s="102"/>
    </row>
    <row r="657" spans="11:12" x14ac:dyDescent="0.35">
      <c r="K657" s="102"/>
      <c r="L657" s="102"/>
    </row>
    <row r="658" spans="11:12" x14ac:dyDescent="0.35">
      <c r="K658" s="102"/>
      <c r="L658" s="102"/>
    </row>
    <row r="659" spans="11:12" x14ac:dyDescent="0.35">
      <c r="K659" s="102"/>
      <c r="L659" s="102"/>
    </row>
    <row r="660" spans="11:12" x14ac:dyDescent="0.35">
      <c r="K660" s="102"/>
      <c r="L660" s="102"/>
    </row>
    <row r="661" spans="11:12" x14ac:dyDescent="0.35">
      <c r="K661" s="102"/>
      <c r="L661" s="102"/>
    </row>
    <row r="662" spans="11:12" x14ac:dyDescent="0.35">
      <c r="K662" s="102"/>
      <c r="L662" s="102"/>
    </row>
    <row r="663" spans="11:12" x14ac:dyDescent="0.35">
      <c r="K663" s="102"/>
      <c r="L663" s="102"/>
    </row>
    <row r="664" spans="11:12" x14ac:dyDescent="0.35">
      <c r="K664" s="102"/>
      <c r="L664" s="102"/>
    </row>
    <row r="665" spans="11:12" x14ac:dyDescent="0.35">
      <c r="K665" s="102"/>
      <c r="L665" s="102"/>
    </row>
    <row r="666" spans="11:12" x14ac:dyDescent="0.35">
      <c r="K666" s="102"/>
      <c r="L666" s="102"/>
    </row>
    <row r="667" spans="11:12" x14ac:dyDescent="0.35">
      <c r="K667" s="102"/>
      <c r="L667" s="102"/>
    </row>
  </sheetData>
  <autoFilter ref="B3:K19"/>
  <conditionalFormatting sqref="J20:J53 B20:F53">
    <cfRule type="expression" dxfId="19" priority="361">
      <formula>#REF!="Morado"</formula>
    </cfRule>
    <cfRule type="expression" dxfId="18" priority="362">
      <formula>#REF!="Rojo"</formula>
    </cfRule>
    <cfRule type="expression" dxfId="17" priority="363">
      <formula>#REF!="Verde"</formula>
    </cfRule>
    <cfRule type="expression" dxfId="16" priority="364">
      <formula>#REF!="Amarillo"</formula>
    </cfRule>
  </conditionalFormatting>
  <conditionalFormatting sqref="B4:B19 E4:E19">
    <cfRule type="expression" dxfId="15" priority="53">
      <formula>#REF!="Morado"</formula>
    </cfRule>
    <cfRule type="expression" dxfId="14" priority="54">
      <formula>#REF!="Rojo"</formula>
    </cfRule>
    <cfRule type="expression" dxfId="13" priority="55">
      <formula>#REF!="Verde"</formula>
    </cfRule>
    <cfRule type="expression" dxfId="12" priority="56">
      <formula>#REF!="Amarillo"</formula>
    </cfRule>
  </conditionalFormatting>
  <conditionalFormatting sqref="J4:J19 C4:D19 F4:F19">
    <cfRule type="expression" dxfId="11" priority="45">
      <formula>#REF!="Morado"</formula>
    </cfRule>
    <cfRule type="expression" dxfId="10" priority="46">
      <formula>#REF!="Rojo"</formula>
    </cfRule>
    <cfRule type="expression" dxfId="9" priority="47">
      <formula>#REF!="Verde"</formula>
    </cfRule>
    <cfRule type="expression" dxfId="8" priority="48">
      <formula>#REF!="Amarillo"</formula>
    </cfRule>
  </conditionalFormatting>
  <conditionalFormatting sqref="G6">
    <cfRule type="expression" dxfId="7" priority="5">
      <formula>#REF!="Morado"</formula>
    </cfRule>
    <cfRule type="expression" dxfId="6" priority="6">
      <formula>#REF!="Rojo"</formula>
    </cfRule>
    <cfRule type="expression" dxfId="5" priority="7">
      <formula>#REF!="Verde"</formula>
    </cfRule>
    <cfRule type="expression" dxfId="4" priority="8">
      <formula>#REF!="Amarillo"</formula>
    </cfRule>
  </conditionalFormatting>
  <conditionalFormatting sqref="H17">
    <cfRule type="expression" dxfId="3" priority="1">
      <formula>#REF!="Morado"</formula>
    </cfRule>
    <cfRule type="expression" dxfId="2" priority="2">
      <formula>#REF!="Rojo"</formula>
    </cfRule>
    <cfRule type="expression" dxfId="1" priority="3">
      <formula>#REF!="Verde"</formula>
    </cfRule>
    <cfRule type="expression" dxfId="0" priority="4">
      <formula>#REF!="Amarillo"</formula>
    </cfRule>
  </conditionalFormatting>
  <pageMargins left="0.70866141732283472" right="0.70866141732283472" top="0.74803149606299213" bottom="0.74803149606299213" header="0.31496062992125984" footer="0.31496062992125984"/>
  <pageSetup scale="4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Entrada</vt:lpstr>
      <vt:lpstr>Reporte Salida</vt:lpstr>
      <vt:lpstr>WO x Equipo</vt:lpstr>
      <vt:lpstr>'Reporte Salida'!Print_Area</vt:lpstr>
      <vt:lpstr>'WO x Equipo'!Print_Area</vt:lpstr>
    </vt:vector>
  </TitlesOfParts>
  <Company>Barrick Gold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</dc:creator>
  <cp:lastModifiedBy>Chris-Asus</cp:lastModifiedBy>
  <cp:lastPrinted>2017-01-14T19:16:15Z</cp:lastPrinted>
  <dcterms:created xsi:type="dcterms:W3CDTF">2015-05-08T16:48:57Z</dcterms:created>
  <dcterms:modified xsi:type="dcterms:W3CDTF">2017-03-03T15:51:12Z</dcterms:modified>
</cp:coreProperties>
</file>