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fcde644ede1fb3/Škola/Metody projektového řízení/"/>
    </mc:Choice>
  </mc:AlternateContent>
  <xr:revisionPtr revIDLastSave="803" documentId="13_ncr:1_{36D81170-85B1-4275-B365-D3E9D05C1923}" xr6:coauthVersionLast="47" xr6:coauthVersionMax="47" xr10:uidLastSave="{25E3DDBE-E06C-4AB5-81F8-0C4815448A05}"/>
  <bookViews>
    <workbookView xWindow="-120" yWindow="-120" windowWidth="29040" windowHeight="15840" xr2:uid="{A543CCF9-6832-4D41-B204-392FADA1BA46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Z6" i="1" l="1"/>
  <c r="BZ4" i="1"/>
  <c r="BZ8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BV6" i="1"/>
  <c r="BW6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D5" i="1"/>
  <c r="BH26" i="1"/>
  <c r="BH27" i="1" s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H29" i="1"/>
  <c r="AG29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F28" i="1"/>
  <c r="AF27" i="1" a="1"/>
  <c r="AF27" i="1" s="1"/>
  <c r="AL26" i="1"/>
  <c r="P73" i="1"/>
  <c r="AM9" i="1"/>
  <c r="AM10" i="1"/>
  <c r="AM11" i="1"/>
  <c r="J25" i="1"/>
  <c r="K25" i="1" s="1"/>
  <c r="L25" i="1" s="1"/>
  <c r="M25" i="1" s="1"/>
  <c r="N25" i="1" s="1"/>
  <c r="AZ25" i="1"/>
  <c r="AF25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F9" i="1"/>
  <c r="AG9" i="1"/>
  <c r="AH9" i="1"/>
  <c r="AI9" i="1"/>
  <c r="AJ9" i="1"/>
  <c r="AK9" i="1"/>
  <c r="AL9" i="1"/>
  <c r="AN9" i="1"/>
  <c r="AO9" i="1"/>
  <c r="AP9" i="1"/>
  <c r="AQ9" i="1"/>
  <c r="AR9" i="1"/>
  <c r="AS9" i="1"/>
  <c r="AT9" i="1"/>
  <c r="AU9" i="1"/>
  <c r="AV9" i="1"/>
  <c r="AW9" i="1"/>
  <c r="AX9" i="1"/>
  <c r="AY9" i="1"/>
  <c r="AF10" i="1"/>
  <c r="AG10" i="1"/>
  <c r="AH10" i="1"/>
  <c r="AI10" i="1"/>
  <c r="AJ10" i="1"/>
  <c r="AK10" i="1"/>
  <c r="AL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F11" i="1"/>
  <c r="AG11" i="1"/>
  <c r="AH11" i="1"/>
  <c r="AI11" i="1"/>
  <c r="AJ11" i="1"/>
  <c r="AK11" i="1"/>
  <c r="AL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G5" i="1"/>
  <c r="AG26" i="1" s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F5" i="1"/>
  <c r="J73" i="1"/>
  <c r="J49" i="1"/>
  <c r="K49" i="1" s="1"/>
  <c r="F3" i="1"/>
  <c r="F5" i="1"/>
  <c r="F6" i="1"/>
  <c r="F10" i="1"/>
  <c r="F11" i="1"/>
  <c r="F12" i="1"/>
  <c r="F13" i="1"/>
  <c r="F14" i="1"/>
  <c r="F17" i="1"/>
  <c r="F25" i="1"/>
  <c r="F26" i="1"/>
  <c r="E5" i="1"/>
  <c r="E10" i="1"/>
  <c r="E25" i="1"/>
  <c r="AM26" i="1" l="1"/>
  <c r="AN26" i="1" s="1"/>
  <c r="AH26" i="1"/>
  <c r="AI26" i="1" s="1"/>
  <c r="AG25" i="1"/>
  <c r="O25" i="1"/>
  <c r="P25" i="1" s="1"/>
  <c r="K73" i="1"/>
  <c r="L49" i="1"/>
  <c r="AO26" i="1" l="1"/>
  <c r="AP26" i="1" s="1"/>
  <c r="AJ26" i="1"/>
  <c r="Q25" i="1"/>
  <c r="R25" i="1" s="1"/>
  <c r="S25" i="1" s="1"/>
  <c r="T25" i="1" s="1"/>
  <c r="U25" i="1" s="1"/>
  <c r="AH25" i="1"/>
  <c r="L73" i="1"/>
  <c r="M49" i="1"/>
  <c r="AI25" i="1"/>
  <c r="AK26" i="1" l="1"/>
  <c r="M73" i="1"/>
  <c r="AJ25" i="1" s="1"/>
  <c r="N49" i="1"/>
  <c r="N73" i="1" l="1"/>
  <c r="O49" i="1"/>
  <c r="AQ26" i="1" l="1"/>
  <c r="AR26" i="1" s="1"/>
  <c r="AS26" i="1" s="1"/>
  <c r="AT26" i="1" s="1"/>
  <c r="AU26" i="1" s="1"/>
  <c r="AK25" i="1"/>
  <c r="O73" i="1"/>
  <c r="P49" i="1"/>
  <c r="AL25" i="1" l="1"/>
  <c r="AV26" i="1"/>
  <c r="AW26" i="1" s="1"/>
  <c r="AX26" i="1" s="1"/>
  <c r="AY26" i="1" s="1"/>
  <c r="AM25" i="1"/>
  <c r="Q49" i="1"/>
  <c r="Q73" i="1" l="1"/>
  <c r="AN25" i="1" s="1"/>
  <c r="R49" i="1"/>
  <c r="S49" i="1" s="1"/>
  <c r="R73" i="1" l="1"/>
  <c r="AO25" i="1" s="1"/>
  <c r="T49" i="1"/>
  <c r="V25" i="1" l="1"/>
  <c r="S73" i="1"/>
  <c r="AP25" i="1" s="1"/>
  <c r="U49" i="1"/>
  <c r="V49" i="1" s="1"/>
  <c r="T73" i="1" l="1"/>
  <c r="U73" i="1" s="1"/>
  <c r="W25" i="1"/>
  <c r="X25" i="1" s="1"/>
  <c r="W49" i="1"/>
  <c r="AQ25" i="1" l="1"/>
  <c r="AR25" i="1"/>
  <c r="V73" i="1"/>
  <c r="AS25" i="1" s="1"/>
  <c r="Y25" i="1"/>
  <c r="Z25" i="1" s="1"/>
  <c r="AA25" i="1" s="1"/>
  <c r="AB25" i="1" s="1"/>
  <c r="AC24" i="1" s="1"/>
  <c r="X49" i="1"/>
  <c r="W73" i="1" l="1"/>
  <c r="AT25" i="1" s="1"/>
  <c r="Y49" i="1"/>
  <c r="AC23" i="1"/>
  <c r="AC22" i="1" s="1"/>
  <c r="X73" i="1" l="1"/>
  <c r="AU25" i="1" s="1"/>
  <c r="Z49" i="1"/>
  <c r="AC21" i="1"/>
  <c r="Y73" i="1" l="1"/>
  <c r="Z73" i="1" s="1"/>
  <c r="AC20" i="1"/>
  <c r="AA49" i="1"/>
  <c r="AB49" i="1" s="1"/>
  <c r="AC48" i="1" s="1"/>
  <c r="AW25" i="1" l="1"/>
  <c r="AA73" i="1"/>
  <c r="AB73" i="1" s="1"/>
  <c r="AV25" i="1"/>
  <c r="AC19" i="1"/>
  <c r="AC18" i="1" s="1"/>
  <c r="AC47" i="1"/>
  <c r="AC46" i="1" s="1"/>
  <c r="AX25" i="1" l="1"/>
  <c r="AC72" i="1"/>
  <c r="AY25" i="1"/>
  <c r="BA24" i="1" s="1"/>
  <c r="AC45" i="1"/>
  <c r="AC17" i="1"/>
  <c r="BA23" i="1" l="1"/>
  <c r="BA22" i="1" s="1"/>
  <c r="AC71" i="1"/>
  <c r="AZ23" i="1" s="1"/>
  <c r="AZ24" i="1"/>
  <c r="AC44" i="1"/>
  <c r="AC43" i="1" s="1"/>
  <c r="AC16" i="1"/>
  <c r="AC70" i="1" l="1"/>
  <c r="AZ22" i="1" s="1"/>
  <c r="BA21" i="1"/>
  <c r="AC42" i="1"/>
  <c r="AC41" i="1" s="1"/>
  <c r="AC15" i="1"/>
  <c r="AC14" i="1" s="1"/>
  <c r="AC69" i="1" l="1"/>
  <c r="AC68" i="1" s="1"/>
  <c r="AZ20" i="1" s="1"/>
  <c r="BA20" i="1"/>
  <c r="AC40" i="1"/>
  <c r="AC13" i="1"/>
  <c r="AC12" i="1" s="1"/>
  <c r="AZ21" i="1" l="1"/>
  <c r="AC11" i="1"/>
  <c r="AC10" i="1" s="1"/>
  <c r="AC9" i="1" s="1"/>
  <c r="AC39" i="1"/>
  <c r="AC38" i="1" s="1"/>
  <c r="AC67" i="1"/>
  <c r="AZ19" i="1" s="1"/>
  <c r="BA19" i="1"/>
  <c r="AC37" i="1" l="1"/>
  <c r="AC36" i="1" s="1"/>
  <c r="BA18" i="1"/>
  <c r="BA17" i="1" s="1"/>
  <c r="AC66" i="1"/>
  <c r="AC65" i="1" s="1"/>
  <c r="AZ17" i="1" s="1"/>
  <c r="AC8" i="1"/>
  <c r="AC35" i="1" l="1"/>
  <c r="AC34" i="1" s="1"/>
  <c r="AZ18" i="1"/>
  <c r="AC64" i="1"/>
  <c r="AZ16" i="1" s="1"/>
  <c r="BA16" i="1"/>
  <c r="AC7" i="1"/>
  <c r="AC63" i="1" l="1"/>
  <c r="AZ15" i="1" s="1"/>
  <c r="AC33" i="1"/>
  <c r="AC32" i="1" s="1"/>
  <c r="BA15" i="1"/>
  <c r="AC6" i="1"/>
  <c r="AC62" i="1" l="1"/>
  <c r="AZ14" i="1" s="1"/>
  <c r="AC31" i="1"/>
  <c r="AC30" i="1" s="1"/>
  <c r="AC29" i="1" s="1"/>
  <c r="BA14" i="1"/>
  <c r="BA13" i="1" s="1"/>
  <c r="BA12" i="1" s="1"/>
  <c r="BA11" i="1" s="1"/>
  <c r="BA10" i="1" s="1"/>
  <c r="BA9" i="1" s="1"/>
  <c r="BA8" i="1" s="1"/>
  <c r="BA7" i="1" s="1"/>
  <c r="BA6" i="1" s="1"/>
  <c r="BA5" i="1" s="1"/>
  <c r="AC5" i="1"/>
  <c r="AC61" i="1" l="1"/>
  <c r="AZ13" i="1" s="1"/>
  <c r="AC60" i="1"/>
  <c r="AC59" i="1" s="1"/>
  <c r="AC58" i="1" l="1"/>
  <c r="AZ10" i="1" s="1"/>
  <c r="AZ12" i="1"/>
  <c r="AZ11" i="1"/>
  <c r="AC57" i="1"/>
  <c r="AC56" i="1" l="1"/>
  <c r="AZ8" i="1" s="1"/>
  <c r="AZ9" i="1"/>
  <c r="AC55" i="1" l="1"/>
  <c r="AZ7" i="1" s="1"/>
  <c r="AC54" i="1" l="1"/>
  <c r="AC53" i="1"/>
  <c r="AZ5" i="1" s="1"/>
  <c r="AZ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<sst xmlns="http://schemas.openxmlformats.org/spreadsheetml/2006/main" count="120" uniqueCount="96">
  <si>
    <t>Název úkolu</t>
  </si>
  <si>
    <t>Předchůdci</t>
  </si>
  <si>
    <t>Pravděpodobná d. t.</t>
  </si>
  <si>
    <t>Optimistická d. t.</t>
  </si>
  <si>
    <t>Pesimistická d. t.</t>
  </si>
  <si>
    <t>Incindenční matice</t>
  </si>
  <si>
    <t>Očekávaná střední doba trvání</t>
  </si>
  <si>
    <t>Rozptyl kritické cesty</t>
  </si>
  <si>
    <t>Pravděpodobnost, kdy bude projekt ukončen - NORMDIST</t>
  </si>
  <si>
    <t>1</t>
  </si>
  <si>
    <t>Vývoj indie videohry</t>
  </si>
  <si>
    <t>69</t>
  </si>
  <si>
    <t>52</t>
  </si>
  <si>
    <t>104</t>
  </si>
  <si>
    <t>1.1</t>
  </si>
  <si>
    <t xml:space="preserve">   Plánování </t>
  </si>
  <si>
    <t>22</t>
  </si>
  <si>
    <t>Matice A</t>
  </si>
  <si>
    <t>1.1.1</t>
  </si>
  <si>
    <t xml:space="preserve">      Schvalování typu produktu</t>
  </si>
  <si>
    <t>7</t>
  </si>
  <si>
    <t>1.1.2</t>
  </si>
  <si>
    <t xml:space="preserve">      Definice koncového zákazníka</t>
  </si>
  <si>
    <t>1.1.1 (FF)</t>
  </si>
  <si>
    <t>4</t>
  </si>
  <si>
    <t>1.1.3</t>
  </si>
  <si>
    <t xml:space="preserve">      Určení platforem</t>
  </si>
  <si>
    <t>1.1.1 (FF + 1 den)</t>
  </si>
  <si>
    <t>14</t>
  </si>
  <si>
    <t>1.2</t>
  </si>
  <si>
    <t xml:space="preserve">   Předprodukce</t>
  </si>
  <si>
    <t>9</t>
  </si>
  <si>
    <t>1.2.1</t>
  </si>
  <si>
    <t xml:space="preserve">      Návrh příběhu</t>
  </si>
  <si>
    <t>1.2.2</t>
  </si>
  <si>
    <t xml:space="preserve">      Určení technických možností, enginu</t>
  </si>
  <si>
    <t>1.1 (FS + 1 den)</t>
  </si>
  <si>
    <t>5</t>
  </si>
  <si>
    <t>1.2.3</t>
  </si>
  <si>
    <t xml:space="preserve">      Návrh vizuálu</t>
  </si>
  <si>
    <t>1.1 (FS + 2 dny)</t>
  </si>
  <si>
    <t>1.3</t>
  </si>
  <si>
    <t xml:space="preserve">   Produkce</t>
  </si>
  <si>
    <t>1.3.1</t>
  </si>
  <si>
    <t xml:space="preserve">      Design hry</t>
  </si>
  <si>
    <t>1.3.2</t>
  </si>
  <si>
    <t xml:space="preserve">      Design modelů</t>
  </si>
  <si>
    <t>6</t>
  </si>
  <si>
    <t>1.3.3</t>
  </si>
  <si>
    <t xml:space="preserve">      Psaní scénáře</t>
  </si>
  <si>
    <t>1.2 (FS + 1 den)</t>
  </si>
  <si>
    <t>10</t>
  </si>
  <si>
    <t>1.3.4</t>
  </si>
  <si>
    <t xml:space="preserve">      Dabování hry</t>
  </si>
  <si>
    <t>1.3.3 (FS + 1 den)</t>
  </si>
  <si>
    <t>3</t>
  </si>
  <si>
    <t>1.4</t>
  </si>
  <si>
    <t xml:space="preserve">   Testování</t>
  </si>
  <si>
    <t>1.4.1</t>
  </si>
  <si>
    <t xml:space="preserve">      Testování bugů</t>
  </si>
  <si>
    <t>1.3 (FS + 1 den)</t>
  </si>
  <si>
    <t>2</t>
  </si>
  <si>
    <t>1.4.2</t>
  </si>
  <si>
    <t xml:space="preserve">      Testování herního zážitku</t>
  </si>
  <si>
    <t>1.5</t>
  </si>
  <si>
    <t xml:space="preserve">   Pre-launch</t>
  </si>
  <si>
    <t>1.5.1</t>
  </si>
  <si>
    <t xml:space="preserve">      Oznámení na herním veletrhu</t>
  </si>
  <si>
    <t>1.4 (FS + 2 dny)</t>
  </si>
  <si>
    <t>1.5.2</t>
  </si>
  <si>
    <t xml:space="preserve">      Propagace na sociálních sítích</t>
  </si>
  <si>
    <t>1.4 (FS + 1 den)</t>
  </si>
  <si>
    <t>1.5.3</t>
  </si>
  <si>
    <t xml:space="preserve">      Finální úpravy</t>
  </si>
  <si>
    <t xml:space="preserve"> 1.5.2 (FF)</t>
  </si>
  <si>
    <t>1.6</t>
  </si>
  <si>
    <t xml:space="preserve">   Launch</t>
  </si>
  <si>
    <t>1.6.1</t>
  </si>
  <si>
    <t xml:space="preserve">      Distribuce</t>
  </si>
  <si>
    <t xml:space="preserve">1.5 (FS + 1 den)   </t>
  </si>
  <si>
    <t>1.7</t>
  </si>
  <si>
    <t xml:space="preserve">   Post-launch</t>
  </si>
  <si>
    <t>8</t>
  </si>
  <si>
    <t>1.7.1</t>
  </si>
  <si>
    <t xml:space="preserve">      Analýza prvotních reakcí</t>
  </si>
  <si>
    <t>1.6.1 (FS + 1 den)</t>
  </si>
  <si>
    <t>1.7.2</t>
  </si>
  <si>
    <t xml:space="preserve">      Vydávání hotfixů/patchů</t>
  </si>
  <si>
    <t>Matice M</t>
  </si>
  <si>
    <t>Ri</t>
  </si>
  <si>
    <t>Směrodatná odchylka</t>
  </si>
  <si>
    <t>1.7.3</t>
  </si>
  <si>
    <t xml:space="preserve">      Vydávání herních doplňků (DLC)</t>
  </si>
  <si>
    <t>Očekávaná kritická cesta</t>
  </si>
  <si>
    <t>Matice 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</si>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</sst>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363636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212529"/>
      <name val="Calibri"/>
      <family val="2"/>
      <charset val="238"/>
      <scheme val="minor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</fills>
  <borders count="28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6" fillId="4" borderId="0" applyNumberFormat="0" applyBorder="0" applyAlignment="0" applyProtection="0"/>
  </cellStyleXfs>
  <cellXfs count="60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right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6" fillId="4" borderId="0" xfId="1" applyAlignment="1">
      <alignment horizontal="left" vertical="center"/>
    </xf>
    <xf numFmtId="0" fontId="6" fillId="4" borderId="0" xfId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5" borderId="0" xfId="1" applyFon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8" fillId="0" borderId="0" xfId="0" quotePrefix="1" applyFont="1"/>
    <xf numFmtId="0" fontId="6" fillId="4" borderId="8" xfId="1" applyBorder="1" applyAlignment="1">
      <alignment horizontal="center" vertical="center"/>
    </xf>
    <xf numFmtId="0" fontId="6" fillId="4" borderId="2" xfId="1" applyBorder="1" applyAlignment="1">
      <alignment horizontal="center" vertical="center"/>
    </xf>
    <xf numFmtId="0" fontId="6" fillId="4" borderId="11" xfId="1" applyBorder="1" applyAlignment="1">
      <alignment horizontal="center" vertical="center"/>
    </xf>
  </cellXfs>
  <cellStyles count="2">
    <cellStyle name="Normální" xfId="0" builtinId="0"/>
    <cellStyle name="Špatně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28</xdr:col>
      <xdr:colOff>85725</xdr:colOff>
      <xdr:row>3</xdr:row>
      <xdr:rowOff>42862</xdr:rowOff>
    </xdr:from>
    <xdr:ext cx="185756" cy="197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A7FC886D-2DA6-448E-AC78-36E7E6580524}"/>
                </a:ext>
              </a:extLst>
            </xdr:cNvPr>
            <xdr:cNvSpPr txBox="1"/>
          </xdr:nvSpPr>
          <xdr:spPr>
            <a:xfrm>
              <a:off x="16021050" y="290512"/>
              <a:ext cx="185756" cy="197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2" name="TextovéPole 1">
              <a:extLst>
                <a:ext uri="{FF2B5EF4-FFF2-40B4-BE49-F238E27FC236}">
                  <a16:creationId xmlns:a16="http://schemas.microsoft.com/office/drawing/2014/main" id="{A7FC886D-2DA6-448E-AC78-36E7E6580524}"/>
                </a:ext>
              </a:extLst>
            </xdr:cNvPr>
            <xdr:cNvSpPr txBox="1"/>
          </xdr:nvSpPr>
          <xdr:spPr>
            <a:xfrm>
              <a:off x="16021050" y="290512"/>
              <a:ext cx="185756" cy="197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b="0" i="0">
                  <a:latin typeface="Cambria Math" panose="02040503050406030204" pitchFamily="18" charset="0"/>
                </a:rPr>
                <a:t>𝑇_𝑗^1</a:t>
              </a:r>
              <a:endParaRPr lang="cs-CZ" sz="1100"/>
            </a:p>
          </xdr:txBody>
        </xdr:sp>
      </mc:Fallback>
    </mc:AlternateContent>
    <xdr:clientData/>
  </xdr:oneCellAnchor>
  <xdr:oneCellAnchor>
    <xdr:from>
      <xdr:col>7</xdr:col>
      <xdr:colOff>76200</xdr:colOff>
      <xdr:row>24</xdr:row>
      <xdr:rowOff>33337</xdr:rowOff>
    </xdr:from>
    <xdr:ext cx="188770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ovéPole 2">
              <a:extLst>
                <a:ext uri="{FF2B5EF4-FFF2-40B4-BE49-F238E27FC236}">
                  <a16:creationId xmlns:a16="http://schemas.microsoft.com/office/drawing/2014/main" id="{08C09C7E-CE36-41E4-94B0-630B6CD17122}"/>
                </a:ext>
              </a:extLst>
            </xdr:cNvPr>
            <xdr:cNvSpPr txBox="1"/>
          </xdr:nvSpPr>
          <xdr:spPr>
            <a:xfrm>
              <a:off x="9410700" y="5481637"/>
              <a:ext cx="188770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3" name="TextovéPole 2">
              <a:extLst>
                <a:ext uri="{FF2B5EF4-FFF2-40B4-BE49-F238E27FC236}">
                  <a16:creationId xmlns:a16="http://schemas.microsoft.com/office/drawing/2014/main" id="{08C09C7E-CE36-41E4-94B0-630B6CD17122}"/>
                </a:ext>
              </a:extLst>
            </xdr:cNvPr>
            <xdr:cNvSpPr txBox="1"/>
          </xdr:nvSpPr>
          <xdr:spPr>
            <a:xfrm>
              <a:off x="9410700" y="5481637"/>
              <a:ext cx="188770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b="0" i="0">
                  <a:latin typeface="Cambria Math" panose="02040503050406030204" pitchFamily="18" charset="0"/>
                </a:rPr>
                <a:t>𝑇_𝑖^0</a:t>
              </a:r>
              <a:endParaRPr lang="cs-CZ" sz="1100"/>
            </a:p>
          </xdr:txBody>
        </xdr:sp>
      </mc:Fallback>
    </mc:AlternateContent>
    <xdr:clientData/>
  </xdr:oneCellAnchor>
  <xdr:oneCellAnchor>
    <xdr:from>
      <xdr:col>28</xdr:col>
      <xdr:colOff>85725</xdr:colOff>
      <xdr:row>27</xdr:row>
      <xdr:rowOff>42862</xdr:rowOff>
    </xdr:from>
    <xdr:ext cx="185756" cy="197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ovéPole 7">
              <a:extLst>
                <a:ext uri="{FF2B5EF4-FFF2-40B4-BE49-F238E27FC236}">
                  <a16:creationId xmlns:a16="http://schemas.microsoft.com/office/drawing/2014/main" id="{89B2BB1F-DBA6-463B-A39F-E53A6D4C7828}"/>
                </a:ext>
              </a:extLst>
            </xdr:cNvPr>
            <xdr:cNvSpPr txBox="1"/>
          </xdr:nvSpPr>
          <xdr:spPr>
            <a:xfrm>
              <a:off x="16049625" y="423862"/>
              <a:ext cx="185756" cy="197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8" name="TextovéPole 7">
              <a:extLst>
                <a:ext uri="{FF2B5EF4-FFF2-40B4-BE49-F238E27FC236}">
                  <a16:creationId xmlns:a16="http://schemas.microsoft.com/office/drawing/2014/main" id="{89B2BB1F-DBA6-463B-A39F-E53A6D4C7828}"/>
                </a:ext>
              </a:extLst>
            </xdr:cNvPr>
            <xdr:cNvSpPr txBox="1"/>
          </xdr:nvSpPr>
          <xdr:spPr>
            <a:xfrm>
              <a:off x="16049625" y="423862"/>
              <a:ext cx="185756" cy="197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b="0" i="0">
                  <a:latin typeface="Cambria Math" panose="02040503050406030204" pitchFamily="18" charset="0"/>
                </a:rPr>
                <a:t>𝑇_𝑗^1</a:t>
              </a:r>
              <a:endParaRPr lang="cs-CZ" sz="1100"/>
            </a:p>
          </xdr:txBody>
        </xdr:sp>
      </mc:Fallback>
    </mc:AlternateContent>
    <xdr:clientData/>
  </xdr:oneCellAnchor>
  <xdr:oneCellAnchor>
    <xdr:from>
      <xdr:col>7</xdr:col>
      <xdr:colOff>76200</xdr:colOff>
      <xdr:row>48</xdr:row>
      <xdr:rowOff>33337</xdr:rowOff>
    </xdr:from>
    <xdr:ext cx="188770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ovéPole 8">
              <a:extLst>
                <a:ext uri="{FF2B5EF4-FFF2-40B4-BE49-F238E27FC236}">
                  <a16:creationId xmlns:a16="http://schemas.microsoft.com/office/drawing/2014/main" id="{51CC5440-353D-42FD-B46D-9269A600C5D4}"/>
                </a:ext>
              </a:extLst>
            </xdr:cNvPr>
            <xdr:cNvSpPr txBox="1"/>
          </xdr:nvSpPr>
          <xdr:spPr>
            <a:xfrm>
              <a:off x="9439275" y="5614987"/>
              <a:ext cx="188770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9" name="TextovéPole 8">
              <a:extLst>
                <a:ext uri="{FF2B5EF4-FFF2-40B4-BE49-F238E27FC236}">
                  <a16:creationId xmlns:a16="http://schemas.microsoft.com/office/drawing/2014/main" id="{51CC5440-353D-42FD-B46D-9269A600C5D4}"/>
                </a:ext>
              </a:extLst>
            </xdr:cNvPr>
            <xdr:cNvSpPr txBox="1"/>
          </xdr:nvSpPr>
          <xdr:spPr>
            <a:xfrm>
              <a:off x="9439275" y="5614987"/>
              <a:ext cx="188770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b="0" i="0">
                  <a:latin typeface="Cambria Math" panose="02040503050406030204" pitchFamily="18" charset="0"/>
                </a:rPr>
                <a:t>𝑇_𝑖^0</a:t>
              </a:r>
              <a:endParaRPr lang="cs-CZ" sz="1100"/>
            </a:p>
          </xdr:txBody>
        </xdr:sp>
      </mc:Fallback>
    </mc:AlternateContent>
    <xdr:clientData/>
  </xdr:oneCellAnchor>
  <xdr:oneCellAnchor>
    <xdr:from>
      <xdr:col>28</xdr:col>
      <xdr:colOff>85725</xdr:colOff>
      <xdr:row>51</xdr:row>
      <xdr:rowOff>42862</xdr:rowOff>
    </xdr:from>
    <xdr:ext cx="185756" cy="1972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ovéPole 9">
              <a:extLst>
                <a:ext uri="{FF2B5EF4-FFF2-40B4-BE49-F238E27FC236}">
                  <a16:creationId xmlns:a16="http://schemas.microsoft.com/office/drawing/2014/main" id="{96F0A65C-2F35-4328-A203-886BBBB93A71}"/>
                </a:ext>
              </a:extLst>
            </xdr:cNvPr>
            <xdr:cNvSpPr txBox="1"/>
          </xdr:nvSpPr>
          <xdr:spPr>
            <a:xfrm>
              <a:off x="16049625" y="423862"/>
              <a:ext cx="185756" cy="197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  <m:sup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p>
                    </m:sSubSup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10" name="TextovéPole 9">
              <a:extLst>
                <a:ext uri="{FF2B5EF4-FFF2-40B4-BE49-F238E27FC236}">
                  <a16:creationId xmlns:a16="http://schemas.microsoft.com/office/drawing/2014/main" id="{96F0A65C-2F35-4328-A203-886BBBB93A71}"/>
                </a:ext>
              </a:extLst>
            </xdr:cNvPr>
            <xdr:cNvSpPr txBox="1"/>
          </xdr:nvSpPr>
          <xdr:spPr>
            <a:xfrm>
              <a:off x="16049625" y="423862"/>
              <a:ext cx="185756" cy="1972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b="0" i="0">
                  <a:latin typeface="Cambria Math" panose="02040503050406030204" pitchFamily="18" charset="0"/>
                </a:rPr>
                <a:t>𝑇_𝑗^1</a:t>
              </a:r>
              <a:endParaRPr lang="cs-CZ" sz="1100"/>
            </a:p>
          </xdr:txBody>
        </xdr:sp>
      </mc:Fallback>
    </mc:AlternateContent>
    <xdr:clientData/>
  </xdr:oneCellAnchor>
  <xdr:oneCellAnchor>
    <xdr:from>
      <xdr:col>7</xdr:col>
      <xdr:colOff>76200</xdr:colOff>
      <xdr:row>72</xdr:row>
      <xdr:rowOff>33337</xdr:rowOff>
    </xdr:from>
    <xdr:ext cx="188770" cy="1815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ovéPole 10">
              <a:extLst>
                <a:ext uri="{FF2B5EF4-FFF2-40B4-BE49-F238E27FC236}">
                  <a16:creationId xmlns:a16="http://schemas.microsoft.com/office/drawing/2014/main" id="{5DAC69F5-1C2D-421E-A56F-48D051C2F534}"/>
                </a:ext>
              </a:extLst>
            </xdr:cNvPr>
            <xdr:cNvSpPr txBox="1"/>
          </xdr:nvSpPr>
          <xdr:spPr>
            <a:xfrm>
              <a:off x="9439275" y="5614987"/>
              <a:ext cx="188770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cs-CZ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  <m:sub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cs-CZ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bSup>
                  </m:oMath>
                </m:oMathPara>
              </a14:m>
              <a:endParaRPr lang="cs-CZ" sz="1100"/>
            </a:p>
          </xdr:txBody>
        </xdr:sp>
      </mc:Choice>
      <mc:Fallback xmlns="">
        <xdr:sp macro="" textlink="">
          <xdr:nvSpPr>
            <xdr:cNvPr id="11" name="TextovéPole 10">
              <a:extLst>
                <a:ext uri="{FF2B5EF4-FFF2-40B4-BE49-F238E27FC236}">
                  <a16:creationId xmlns:a16="http://schemas.microsoft.com/office/drawing/2014/main" id="{5DAC69F5-1C2D-421E-A56F-48D051C2F534}"/>
                </a:ext>
              </a:extLst>
            </xdr:cNvPr>
            <xdr:cNvSpPr txBox="1"/>
          </xdr:nvSpPr>
          <xdr:spPr>
            <a:xfrm>
              <a:off x="9439275" y="5614987"/>
              <a:ext cx="188770" cy="1815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cs-CZ" sz="1100" b="0" i="0">
                  <a:latin typeface="Cambria Math" panose="02040503050406030204" pitchFamily="18" charset="0"/>
                </a:rPr>
                <a:t>𝑇_𝑖^0</a:t>
              </a:r>
              <a:endParaRPr lang="cs-CZ" sz="1100"/>
            </a:p>
          </xdr:txBody>
        </xdr:sp>
      </mc:Fallback>
    </mc:AlternateContent>
    <xdr:clientData/>
  </xdr:oneCellAnchor>
  <xdr:oneCellAnchor>
    <xdr:from>
      <xdr:col>51</xdr:col>
      <xdr:colOff>85725</xdr:colOff>
      <xdr:row>3</xdr:row>
      <xdr:rowOff>42862</xdr:rowOff>
    </xdr:from>
    <xdr:ext cx="65" cy="172227"/>
    <xdr:sp macro="" textlink="">
      <xdr:nvSpPr>
        <xdr:cNvPr id="12" name="TextovéPole 11">
          <a:extLst>
            <a:ext uri="{FF2B5EF4-FFF2-40B4-BE49-F238E27FC236}">
              <a16:creationId xmlns:a16="http://schemas.microsoft.com/office/drawing/2014/main" id="{696859D0-E36E-4793-8400-A8E7C85B1AFB}"/>
            </a:ext>
          </a:extLst>
        </xdr:cNvPr>
        <xdr:cNvSpPr txBox="1"/>
      </xdr:nvSpPr>
      <xdr:spPr>
        <a:xfrm>
          <a:off x="23679150" y="7858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30</xdr:col>
      <xdr:colOff>76200</xdr:colOff>
      <xdr:row>24</xdr:row>
      <xdr:rowOff>33337</xdr:rowOff>
    </xdr:from>
    <xdr:ext cx="65" cy="172227"/>
    <xdr:sp macro="" textlink="">
      <xdr:nvSpPr>
        <xdr:cNvPr id="13" name="TextovéPole 12">
          <a:extLst>
            <a:ext uri="{FF2B5EF4-FFF2-40B4-BE49-F238E27FC236}">
              <a16:creationId xmlns:a16="http://schemas.microsoft.com/office/drawing/2014/main" id="{45748BD1-2FAE-4516-BFF4-54A79DAD9115}"/>
            </a:ext>
          </a:extLst>
        </xdr:cNvPr>
        <xdr:cNvSpPr txBox="1"/>
      </xdr:nvSpPr>
      <xdr:spPr>
        <a:xfrm>
          <a:off x="17068800" y="59769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75</xdr:col>
      <xdr:colOff>85725</xdr:colOff>
      <xdr:row>3</xdr:row>
      <xdr:rowOff>42862</xdr:rowOff>
    </xdr:from>
    <xdr:ext cx="65" cy="172227"/>
    <xdr:sp macro="" textlink="">
      <xdr:nvSpPr>
        <xdr:cNvPr id="14" name="TextovéPole 13">
          <a:extLst>
            <a:ext uri="{FF2B5EF4-FFF2-40B4-BE49-F238E27FC236}">
              <a16:creationId xmlns:a16="http://schemas.microsoft.com/office/drawing/2014/main" id="{258C7D57-3BBC-430A-B2A4-EEB5CC7254B4}"/>
            </a:ext>
          </a:extLst>
        </xdr:cNvPr>
        <xdr:cNvSpPr txBox="1"/>
      </xdr:nvSpPr>
      <xdr:spPr>
        <a:xfrm>
          <a:off x="23666904" y="7776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  <xdr:oneCellAnchor>
    <xdr:from>
      <xdr:col>54</xdr:col>
      <xdr:colOff>76200</xdr:colOff>
      <xdr:row>24</xdr:row>
      <xdr:rowOff>33337</xdr:rowOff>
    </xdr:from>
    <xdr:ext cx="65" cy="172227"/>
    <xdr:sp macro="" textlink="">
      <xdr:nvSpPr>
        <xdr:cNvPr id="15" name="TextovéPole 14">
          <a:extLst>
            <a:ext uri="{FF2B5EF4-FFF2-40B4-BE49-F238E27FC236}">
              <a16:creationId xmlns:a16="http://schemas.microsoft.com/office/drawing/2014/main" id="{60A7AD10-4ADB-470D-BE36-F3B889661A48}"/>
            </a:ext>
          </a:extLst>
        </xdr:cNvPr>
        <xdr:cNvSpPr txBox="1"/>
      </xdr:nvSpPr>
      <xdr:spPr>
        <a:xfrm>
          <a:off x="17085129" y="591162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cs-CZ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FB54-16A3-47D3-9DCB-5D461026FA4D}">
  <dimension ref="A1:BZ76"/>
  <sheetViews>
    <sheetView tabSelected="1" topLeftCell="G1" zoomScale="70" zoomScaleNormal="70" workbookViewId="0">
      <selection activeCell="BA32" sqref="BA32"/>
    </sheetView>
  </sheetViews>
  <sheetFormatPr defaultColWidth="10.7109375" defaultRowHeight="20.100000000000001" customHeight="1" x14ac:dyDescent="0.25"/>
  <cols>
    <col min="1" max="1" width="10.7109375" style="3"/>
    <col min="2" max="2" width="40.7109375" style="9" customWidth="1"/>
    <col min="3" max="3" width="15.7109375" style="9" customWidth="1"/>
    <col min="4" max="4" width="21.140625" style="9" customWidth="1"/>
    <col min="5" max="6" width="20.7109375" style="2" customWidth="1"/>
    <col min="7" max="7" width="10.7109375" style="2"/>
    <col min="8" max="29" width="4.7109375" style="2" customWidth="1"/>
    <col min="30" max="30" width="10.7109375" style="2"/>
    <col min="31" max="53" width="4.7109375" style="2" customWidth="1"/>
    <col min="54" max="54" width="10.7109375" style="2"/>
    <col min="55" max="76" width="4.7109375" style="2" customWidth="1"/>
    <col min="77" max="77" width="10.7109375" style="2"/>
    <col min="78" max="78" width="10.7109375" style="2" customWidth="1"/>
    <col min="79" max="16384" width="10.7109375" style="2"/>
  </cols>
  <sheetData>
    <row r="1" spans="1:78" ht="20.100000000000001" customHeight="1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H1" s="4" t="s">
        <v>5</v>
      </c>
      <c r="AE1" s="4" t="s">
        <v>6</v>
      </c>
      <c r="BC1" s="4" t="s">
        <v>7</v>
      </c>
      <c r="BZ1" s="28" t="s">
        <v>8</v>
      </c>
    </row>
    <row r="2" spans="1:78" ht="20.100000000000001" customHeight="1" x14ac:dyDescent="0.25">
      <c r="A2" s="5" t="s">
        <v>9</v>
      </c>
      <c r="B2" s="6" t="s">
        <v>10</v>
      </c>
      <c r="C2" s="7"/>
      <c r="D2" s="6" t="s">
        <v>11</v>
      </c>
      <c r="E2" s="25" t="s">
        <v>12</v>
      </c>
      <c r="F2" s="25" t="s">
        <v>13</v>
      </c>
    </row>
    <row r="3" spans="1:78" ht="20.100000000000001" customHeight="1" x14ac:dyDescent="0.25">
      <c r="A3" s="5" t="s">
        <v>14</v>
      </c>
      <c r="B3" s="6" t="s">
        <v>15</v>
      </c>
      <c r="C3" s="7"/>
      <c r="D3" s="6" t="s">
        <v>16</v>
      </c>
      <c r="E3" s="25">
        <v>17</v>
      </c>
      <c r="F3" s="25">
        <f t="shared" ref="F3:F26" si="0">D3*1.5</f>
        <v>33</v>
      </c>
      <c r="H3" s="4" t="s">
        <v>17</v>
      </c>
    </row>
    <row r="4" spans="1:78" ht="20.100000000000001" customHeight="1" x14ac:dyDescent="0.25">
      <c r="A4" s="3" t="s">
        <v>18</v>
      </c>
      <c r="B4" s="8" t="s">
        <v>19</v>
      </c>
      <c r="C4" s="7"/>
      <c r="D4" s="8" t="s">
        <v>20</v>
      </c>
      <c r="E4" s="2">
        <v>5</v>
      </c>
      <c r="F4" s="2">
        <v>11</v>
      </c>
      <c r="H4" s="10"/>
      <c r="I4" s="15">
        <v>0</v>
      </c>
      <c r="J4" s="15">
        <v>1</v>
      </c>
      <c r="K4" s="15">
        <v>2</v>
      </c>
      <c r="L4" s="15">
        <v>3</v>
      </c>
      <c r="M4" s="15">
        <v>4</v>
      </c>
      <c r="N4" s="15">
        <v>5</v>
      </c>
      <c r="O4" s="15">
        <v>6</v>
      </c>
      <c r="P4" s="15">
        <v>7</v>
      </c>
      <c r="Q4" s="15">
        <v>8</v>
      </c>
      <c r="R4" s="15">
        <v>9</v>
      </c>
      <c r="S4" s="15">
        <v>10</v>
      </c>
      <c r="T4" s="15">
        <v>11</v>
      </c>
      <c r="U4" s="15">
        <v>12</v>
      </c>
      <c r="V4" s="15">
        <v>13</v>
      </c>
      <c r="W4" s="15">
        <v>14</v>
      </c>
      <c r="X4" s="15">
        <v>15</v>
      </c>
      <c r="Y4" s="15">
        <v>16</v>
      </c>
      <c r="Z4" s="15">
        <v>17</v>
      </c>
      <c r="AA4" s="15">
        <v>18</v>
      </c>
      <c r="AB4" s="15">
        <v>19</v>
      </c>
      <c r="AC4" s="10"/>
      <c r="AE4" s="10"/>
      <c r="AF4" s="15">
        <v>0</v>
      </c>
      <c r="AG4" s="15">
        <v>1</v>
      </c>
      <c r="AH4" s="15">
        <v>2</v>
      </c>
      <c r="AI4" s="15">
        <v>3</v>
      </c>
      <c r="AJ4" s="15">
        <v>4</v>
      </c>
      <c r="AK4" s="15">
        <v>5</v>
      </c>
      <c r="AL4" s="15">
        <v>6</v>
      </c>
      <c r="AM4" s="15">
        <v>7</v>
      </c>
      <c r="AN4" s="15">
        <v>8</v>
      </c>
      <c r="AO4" s="15">
        <v>9</v>
      </c>
      <c r="AP4" s="15">
        <v>10</v>
      </c>
      <c r="AQ4" s="15">
        <v>11</v>
      </c>
      <c r="AR4" s="15">
        <v>12</v>
      </c>
      <c r="AS4" s="15">
        <v>13</v>
      </c>
      <c r="AT4" s="15">
        <v>14</v>
      </c>
      <c r="AU4" s="15">
        <v>15</v>
      </c>
      <c r="AV4" s="15">
        <v>16</v>
      </c>
      <c r="AW4" s="15">
        <v>17</v>
      </c>
      <c r="AX4" s="15">
        <v>18</v>
      </c>
      <c r="AY4" s="15">
        <v>19</v>
      </c>
      <c r="AZ4" s="10"/>
      <c r="BA4" s="10"/>
      <c r="BC4" s="10"/>
      <c r="BD4" s="15">
        <v>0</v>
      </c>
      <c r="BE4" s="15">
        <v>1</v>
      </c>
      <c r="BF4" s="15">
        <v>2</v>
      </c>
      <c r="BG4" s="15">
        <v>3</v>
      </c>
      <c r="BH4" s="15">
        <v>4</v>
      </c>
      <c r="BI4" s="15">
        <v>5</v>
      </c>
      <c r="BJ4" s="15">
        <v>6</v>
      </c>
      <c r="BK4" s="15">
        <v>7</v>
      </c>
      <c r="BL4" s="15">
        <v>8</v>
      </c>
      <c r="BM4" s="15">
        <v>9</v>
      </c>
      <c r="BN4" s="15">
        <v>10</v>
      </c>
      <c r="BO4" s="15">
        <v>11</v>
      </c>
      <c r="BP4" s="15">
        <v>12</v>
      </c>
      <c r="BQ4" s="15">
        <v>13</v>
      </c>
      <c r="BR4" s="15">
        <v>14</v>
      </c>
      <c r="BS4" s="15">
        <v>15</v>
      </c>
      <c r="BT4" s="15">
        <v>16</v>
      </c>
      <c r="BU4" s="15">
        <v>17</v>
      </c>
      <c r="BV4" s="15">
        <v>18</v>
      </c>
      <c r="BW4" s="50">
        <v>19</v>
      </c>
      <c r="BZ4" s="2">
        <f>_xlfn.NORM.DIST(49,AZ24,BH27,BH26)</f>
        <v>2.1591843776564001E-10</v>
      </c>
    </row>
    <row r="5" spans="1:78" ht="20.100000000000001" customHeight="1" x14ac:dyDescent="0.25">
      <c r="A5" s="3" t="s">
        <v>21</v>
      </c>
      <c r="B5" s="8" t="s">
        <v>22</v>
      </c>
      <c r="C5" s="8" t="s">
        <v>23</v>
      </c>
      <c r="D5" s="8" t="s">
        <v>24</v>
      </c>
      <c r="E5" s="2">
        <f t="shared" ref="E5:E25" si="1">D5*0.75</f>
        <v>3</v>
      </c>
      <c r="F5" s="2">
        <f t="shared" si="0"/>
        <v>6</v>
      </c>
      <c r="H5" s="13">
        <v>0</v>
      </c>
      <c r="I5" s="17"/>
      <c r="J5" s="18">
        <v>5</v>
      </c>
      <c r="K5" s="18">
        <v>-100</v>
      </c>
      <c r="L5" s="18">
        <v>-100</v>
      </c>
      <c r="M5" s="18">
        <v>-100</v>
      </c>
      <c r="N5" s="18">
        <v>-100</v>
      </c>
      <c r="O5" s="18">
        <v>-100</v>
      </c>
      <c r="P5" s="18">
        <v>-100</v>
      </c>
      <c r="Q5" s="18">
        <v>-100</v>
      </c>
      <c r="R5" s="18">
        <v>-100</v>
      </c>
      <c r="S5" s="18">
        <v>-100</v>
      </c>
      <c r="T5" s="18">
        <v>-100</v>
      </c>
      <c r="U5" s="18">
        <v>-100</v>
      </c>
      <c r="V5" s="18">
        <v>-100</v>
      </c>
      <c r="W5" s="18">
        <v>-100</v>
      </c>
      <c r="X5" s="18">
        <v>-100</v>
      </c>
      <c r="Y5" s="18">
        <v>-100</v>
      </c>
      <c r="Z5" s="18">
        <v>-100</v>
      </c>
      <c r="AA5" s="18">
        <v>-100</v>
      </c>
      <c r="AB5" s="19">
        <v>-100</v>
      </c>
      <c r="AC5" s="14">
        <f>MIN(AC24-AB5,AC23-AA5,AC22-Z5,AC21-Y5,AC20-X5,AC19-W5,AC18-V5,AC17-U5,AC16-T5,AC15-S5,AC14-R5,AC13-Q5,AC12-P5,AC11-O5,AC10-N5,AC9-M5,AC8-L5,AC7-K5,AC6-J5)</f>
        <v>0</v>
      </c>
      <c r="AE5" s="13">
        <v>0</v>
      </c>
      <c r="AF5" s="29">
        <f>(I5+4*I29+I53)/6</f>
        <v>0</v>
      </c>
      <c r="AG5" s="57">
        <f t="shared" ref="AG5:AZ5" si="2">(J5+4*J29+J53)/6</f>
        <v>7.333333333333333</v>
      </c>
      <c r="AH5" s="18">
        <f t="shared" si="2"/>
        <v>-100</v>
      </c>
      <c r="AI5" s="18">
        <f t="shared" si="2"/>
        <v>-100</v>
      </c>
      <c r="AJ5" s="18">
        <f t="shared" si="2"/>
        <v>-100</v>
      </c>
      <c r="AK5" s="18">
        <f t="shared" si="2"/>
        <v>-100</v>
      </c>
      <c r="AL5" s="18">
        <f t="shared" si="2"/>
        <v>-100</v>
      </c>
      <c r="AM5" s="18">
        <f t="shared" si="2"/>
        <v>-100</v>
      </c>
      <c r="AN5" s="18">
        <f t="shared" si="2"/>
        <v>-100</v>
      </c>
      <c r="AO5" s="18">
        <f t="shared" si="2"/>
        <v>-100</v>
      </c>
      <c r="AP5" s="18">
        <f t="shared" si="2"/>
        <v>-100</v>
      </c>
      <c r="AQ5" s="18">
        <f t="shared" si="2"/>
        <v>-100</v>
      </c>
      <c r="AR5" s="18">
        <f t="shared" si="2"/>
        <v>-100</v>
      </c>
      <c r="AS5" s="18">
        <f t="shared" si="2"/>
        <v>-100</v>
      </c>
      <c r="AT5" s="18">
        <f t="shared" si="2"/>
        <v>-100</v>
      </c>
      <c r="AU5" s="18">
        <f t="shared" si="2"/>
        <v>-100</v>
      </c>
      <c r="AV5" s="18">
        <f t="shared" si="2"/>
        <v>-100</v>
      </c>
      <c r="AW5" s="18">
        <f t="shared" si="2"/>
        <v>-100</v>
      </c>
      <c r="AX5" s="18">
        <f t="shared" si="2"/>
        <v>-100</v>
      </c>
      <c r="AY5" s="19">
        <f t="shared" si="2"/>
        <v>-100</v>
      </c>
      <c r="AZ5" s="14">
        <f t="shared" si="2"/>
        <v>0</v>
      </c>
      <c r="BA5" s="14">
        <f>MIN(BA24-AY5,BA23-AX5,BA22-AW5,BA21-AV5,BA20-AU5,BA19-AT5,BA18-AS5,BA17-AR5,BA16-AQ5,BA15-AP5,BA14-AO5,BA13-AN5,BA12-AM5,BA11-AL5,BA10-AK5,BA9-AJ5,BA8-AI5,BA7-AH5,BA6-AG5)</f>
        <v>8.8817841970012523E-16</v>
      </c>
      <c r="BC5" s="13">
        <v>0</v>
      </c>
      <c r="BD5" s="42">
        <f>((I53-I5)^2)/36</f>
        <v>0</v>
      </c>
      <c r="BE5" s="53">
        <f>((J53-J5)/6)^2</f>
        <v>1</v>
      </c>
      <c r="BF5" s="43">
        <f t="shared" ref="BF5:BW5" si="3">((K53-K5)/6)^2</f>
        <v>0</v>
      </c>
      <c r="BG5" s="43">
        <f t="shared" si="3"/>
        <v>0</v>
      </c>
      <c r="BH5" s="43">
        <f t="shared" si="3"/>
        <v>0</v>
      </c>
      <c r="BI5" s="43">
        <f t="shared" si="3"/>
        <v>0</v>
      </c>
      <c r="BJ5" s="43">
        <f t="shared" si="3"/>
        <v>0</v>
      </c>
      <c r="BK5" s="43">
        <f t="shared" si="3"/>
        <v>0</v>
      </c>
      <c r="BL5" s="43">
        <f t="shared" si="3"/>
        <v>0</v>
      </c>
      <c r="BM5" s="43">
        <f t="shared" si="3"/>
        <v>0</v>
      </c>
      <c r="BN5" s="43">
        <f t="shared" si="3"/>
        <v>0</v>
      </c>
      <c r="BO5" s="43">
        <f t="shared" si="3"/>
        <v>0</v>
      </c>
      <c r="BP5" s="43">
        <f t="shared" si="3"/>
        <v>0</v>
      </c>
      <c r="BQ5" s="43">
        <f t="shared" si="3"/>
        <v>0</v>
      </c>
      <c r="BR5" s="43">
        <f t="shared" si="3"/>
        <v>0</v>
      </c>
      <c r="BS5" s="43">
        <f t="shared" si="3"/>
        <v>0</v>
      </c>
      <c r="BT5" s="43">
        <f t="shared" si="3"/>
        <v>0</v>
      </c>
      <c r="BU5" s="43">
        <f t="shared" si="3"/>
        <v>0</v>
      </c>
      <c r="BV5" s="43">
        <f t="shared" si="3"/>
        <v>0</v>
      </c>
      <c r="BW5" s="44">
        <f t="shared" si="3"/>
        <v>0</v>
      </c>
    </row>
    <row r="6" spans="1:78" ht="20.100000000000001" customHeight="1" x14ac:dyDescent="0.25">
      <c r="A6" s="3" t="s">
        <v>25</v>
      </c>
      <c r="B6" s="8" t="s">
        <v>26</v>
      </c>
      <c r="C6" s="8" t="s">
        <v>27</v>
      </c>
      <c r="D6" s="8" t="s">
        <v>28</v>
      </c>
      <c r="E6" s="2">
        <v>11</v>
      </c>
      <c r="F6" s="2">
        <f t="shared" si="0"/>
        <v>21</v>
      </c>
      <c r="H6" s="13">
        <v>1</v>
      </c>
      <c r="I6" s="20"/>
      <c r="J6" s="11"/>
      <c r="K6" s="10">
        <v>3</v>
      </c>
      <c r="L6" s="10">
        <v>11</v>
      </c>
      <c r="M6" s="10">
        <v>-100</v>
      </c>
      <c r="N6" s="10">
        <v>-100</v>
      </c>
      <c r="O6" s="10">
        <v>-100</v>
      </c>
      <c r="P6" s="10">
        <v>-100</v>
      </c>
      <c r="Q6" s="10">
        <v>-100</v>
      </c>
      <c r="R6" s="10">
        <v>-100</v>
      </c>
      <c r="S6" s="10">
        <v>-100</v>
      </c>
      <c r="T6" s="10">
        <v>-100</v>
      </c>
      <c r="U6" s="10">
        <v>-100</v>
      </c>
      <c r="V6" s="10">
        <v>-100</v>
      </c>
      <c r="W6" s="10">
        <v>-100</v>
      </c>
      <c r="X6" s="10">
        <v>-100</v>
      </c>
      <c r="Y6" s="10">
        <v>-100</v>
      </c>
      <c r="Z6" s="10">
        <v>-100</v>
      </c>
      <c r="AA6" s="10">
        <v>-100</v>
      </c>
      <c r="AB6" s="21">
        <v>-100</v>
      </c>
      <c r="AC6" s="14">
        <f>MIN(AC24-AB6,AC23-AA6,AC22-Z6,AC21-Y6,AC20-X6,AC19-W6,AC18-V6,AC17-U6,AC16-T6,AC15-S6,AC14-R6,AC13-Q6,AC12-P6,AC11-O6,AC10-N6,AC9-M6,AC8-L6,AC7-K6)</f>
        <v>5</v>
      </c>
      <c r="AE6" s="13">
        <v>1</v>
      </c>
      <c r="AF6" s="20">
        <f t="shared" ref="AF6:AF24" si="4">(I6+4*I30+I54)/6</f>
        <v>0</v>
      </c>
      <c r="AG6" s="10">
        <f t="shared" ref="AG6:AG24" si="5">(J6+4*J30+J54)/6</f>
        <v>0</v>
      </c>
      <c r="AH6" s="10">
        <f t="shared" ref="AH6:AH24" si="6">(K6+4*K30+K54)/6</f>
        <v>4.166666666666667</v>
      </c>
      <c r="AI6" s="58">
        <f t="shared" ref="AI6:AI24" si="7">(L6+4*L30+L54)/6</f>
        <v>14.666666666666666</v>
      </c>
      <c r="AJ6" s="10">
        <f t="shared" ref="AJ6:AJ24" si="8">(M6+4*M30+M54)/6</f>
        <v>-100</v>
      </c>
      <c r="AK6" s="10">
        <f t="shared" ref="AK6:AK24" si="9">(N6+4*N30+N54)/6</f>
        <v>-100</v>
      </c>
      <c r="AL6" s="10">
        <f t="shared" ref="AL6:AL24" si="10">(O6+4*O30+O54)/6</f>
        <v>-100</v>
      </c>
      <c r="AM6" s="10">
        <f t="shared" ref="AM6:AM24" si="11">(P6+4*P30+P54)/6</f>
        <v>-100</v>
      </c>
      <c r="AN6" s="10">
        <f t="shared" ref="AN6:AN24" si="12">(Q6+4*Q30+Q54)/6</f>
        <v>-100</v>
      </c>
      <c r="AO6" s="10">
        <f t="shared" ref="AO6:AO24" si="13">(R6+4*R30+R54)/6</f>
        <v>-100</v>
      </c>
      <c r="AP6" s="10">
        <f t="shared" ref="AP6:AP24" si="14">(S6+4*S30+S54)/6</f>
        <v>-100</v>
      </c>
      <c r="AQ6" s="10">
        <f t="shared" ref="AQ6:AQ24" si="15">(T6+4*T30+T54)/6</f>
        <v>-100</v>
      </c>
      <c r="AR6" s="10">
        <f t="shared" ref="AR6:AR24" si="16">(U6+4*U30+U54)/6</f>
        <v>-100</v>
      </c>
      <c r="AS6" s="10">
        <f t="shared" ref="AS6:AS24" si="17">(V6+4*V30+V54)/6</f>
        <v>-100</v>
      </c>
      <c r="AT6" s="10">
        <f t="shared" ref="AT6:AT24" si="18">(W6+4*W30+W54)/6</f>
        <v>-100</v>
      </c>
      <c r="AU6" s="10">
        <f t="shared" ref="AU6:AU24" si="19">(X6+4*X30+X54)/6</f>
        <v>-100</v>
      </c>
      <c r="AV6" s="10">
        <f t="shared" ref="AV6:AV24" si="20">(Y6+4*Y30+Y54)/6</f>
        <v>-100</v>
      </c>
      <c r="AW6" s="10">
        <f t="shared" ref="AW6:AW24" si="21">(Z6+4*Z30+Z54)/6</f>
        <v>-100</v>
      </c>
      <c r="AX6" s="10">
        <f t="shared" ref="AX6:AX24" si="22">(AA6+4*AA30+AA54)/6</f>
        <v>-100</v>
      </c>
      <c r="AY6" s="21">
        <f t="shared" ref="AY6:AZ25" si="23">(AB6+4*AB30+AB54)/6</f>
        <v>-100</v>
      </c>
      <c r="AZ6" s="14">
        <f t="shared" si="23"/>
        <v>7.333333333333333</v>
      </c>
      <c r="BA6" s="14">
        <f>MIN(BA24-AY6,BA23-AX6,BA22-AW6,BA21-AV6,BA20-AU6,BA19-AT6,BA18-AS6,BA17-AR6,BA16-AQ6,BA15-AP6,BA14-AO6,BA13-AN6,BA12-AM6,BA11-AL6,BA10-AK6,BA9-AJ6,BA8-AI6,BA7-AH6)</f>
        <v>7.3333333333333339</v>
      </c>
      <c r="BC6" s="13">
        <v>1</v>
      </c>
      <c r="BD6" s="45">
        <f t="shared" ref="BD6:BD24" si="24">((I54-I6)/6)^2</f>
        <v>0</v>
      </c>
      <c r="BE6" s="10">
        <f t="shared" ref="BE6:BE24" si="25">((J54-J6)/6)^2</f>
        <v>0</v>
      </c>
      <c r="BF6" s="10">
        <f t="shared" ref="BF6:BF24" si="26">((K54-K6)/6)^2</f>
        <v>0.25</v>
      </c>
      <c r="BG6" s="54">
        <f t="shared" ref="BG6:BG24" si="27">((L54-L6)/6)^2</f>
        <v>2.7777777777777781</v>
      </c>
      <c r="BH6" s="10">
        <f t="shared" ref="BH6:BH24" si="28">((M54-M6)/6)^2</f>
        <v>0</v>
      </c>
      <c r="BI6" s="10">
        <f t="shared" ref="BI6:BI24" si="29">((N54-N6)/6)^2</f>
        <v>0</v>
      </c>
      <c r="BJ6" s="10">
        <f t="shared" ref="BJ6:BJ24" si="30">((O54-O6)/6)^2</f>
        <v>0</v>
      </c>
      <c r="BK6" s="10">
        <f t="shared" ref="BK6:BK24" si="31">((P54-P6)/6)^2</f>
        <v>0</v>
      </c>
      <c r="BL6" s="10">
        <f t="shared" ref="BL6:BL24" si="32">((Q54-Q6)/6)^2</f>
        <v>0</v>
      </c>
      <c r="BM6" s="10">
        <f t="shared" ref="BM6:BM24" si="33">((R54-R6)/6)^2</f>
        <v>0</v>
      </c>
      <c r="BN6" s="10">
        <f t="shared" ref="BN6:BN24" si="34">((S54-S6)/6)^2</f>
        <v>0</v>
      </c>
      <c r="BO6" s="10">
        <f t="shared" ref="BO6:BO24" si="35">((T54-T6)/6)^2</f>
        <v>0</v>
      </c>
      <c r="BP6" s="10">
        <f t="shared" ref="BP6:BP24" si="36">((U54-U6)/6)^2</f>
        <v>0</v>
      </c>
      <c r="BQ6" s="10">
        <f t="shared" ref="BQ6:BQ24" si="37">((V54-V6)/6)^2</f>
        <v>0</v>
      </c>
      <c r="BR6" s="10">
        <f t="shared" ref="BR6:BR24" si="38">((W54-W6)/6)^2</f>
        <v>0</v>
      </c>
      <c r="BS6" s="10">
        <f t="shared" ref="BS6:BS24" si="39">((X54-X6)/6)^2</f>
        <v>0</v>
      </c>
      <c r="BT6" s="10">
        <f t="shared" ref="BT6:BT24" si="40">((Y54-Y6)/6)^2</f>
        <v>0</v>
      </c>
      <c r="BU6" s="10">
        <f t="shared" ref="BU6:BU24" si="41">((Z54-Z6)/6)^2</f>
        <v>0</v>
      </c>
      <c r="BV6" s="10">
        <f t="shared" ref="BV6:BV24" si="42">((AA54-AA6)/6)^2</f>
        <v>0</v>
      </c>
      <c r="BW6" s="46">
        <f t="shared" ref="BW6:BW24" si="43">((AB54-AB6)/6)^2</f>
        <v>0</v>
      </c>
      <c r="BZ6" s="56">
        <f>_xlfn.NORM.DIST(69,AZ24,BH27,BH26)</f>
        <v>0.45924780761000905</v>
      </c>
    </row>
    <row r="7" spans="1:78" ht="20.100000000000001" customHeight="1" x14ac:dyDescent="0.25">
      <c r="A7" s="5" t="s">
        <v>29</v>
      </c>
      <c r="B7" s="6" t="s">
        <v>30</v>
      </c>
      <c r="C7" s="7"/>
      <c r="D7" s="6" t="s">
        <v>31</v>
      </c>
      <c r="E7" s="25">
        <v>7</v>
      </c>
      <c r="F7" s="25">
        <v>14</v>
      </c>
      <c r="H7" s="13">
        <v>2</v>
      </c>
      <c r="I7" s="20"/>
      <c r="J7" s="10"/>
      <c r="K7" s="11"/>
      <c r="L7" s="10">
        <v>-100</v>
      </c>
      <c r="M7" s="10">
        <v>7</v>
      </c>
      <c r="N7" s="10">
        <v>4</v>
      </c>
      <c r="O7" s="10">
        <v>3</v>
      </c>
      <c r="P7" s="10">
        <v>-100</v>
      </c>
      <c r="Q7" s="10">
        <v>-100</v>
      </c>
      <c r="R7" s="10">
        <v>-100</v>
      </c>
      <c r="S7" s="10">
        <v>-100</v>
      </c>
      <c r="T7" s="10">
        <v>-100</v>
      </c>
      <c r="U7" s="10">
        <v>-100</v>
      </c>
      <c r="V7" s="10">
        <v>-100</v>
      </c>
      <c r="W7" s="10">
        <v>-100</v>
      </c>
      <c r="X7" s="10">
        <v>-100</v>
      </c>
      <c r="Y7" s="10">
        <v>-100</v>
      </c>
      <c r="Z7" s="10">
        <v>-100</v>
      </c>
      <c r="AA7" s="10">
        <v>-100</v>
      </c>
      <c r="AB7" s="21">
        <v>-100</v>
      </c>
      <c r="AC7" s="14">
        <f>MIN(AC24-AB7,AC23-AA7,AC22-Z7,AC21-Y7,AC20-X7,AC19-W7,AC18-V7,AC17-U7,AC16-T7,AC15-S7,AC14-R7,AC13-Q7,AC12-P7,AC11-O7,AC10-N7,AC9-M7,AC8-L7)</f>
        <v>16</v>
      </c>
      <c r="AE7" s="13">
        <v>2</v>
      </c>
      <c r="AF7" s="20">
        <f t="shared" si="4"/>
        <v>0</v>
      </c>
      <c r="AG7" s="10">
        <f t="shared" si="5"/>
        <v>0</v>
      </c>
      <c r="AH7" s="10">
        <f t="shared" si="6"/>
        <v>0</v>
      </c>
      <c r="AI7" s="10">
        <f t="shared" si="7"/>
        <v>-100</v>
      </c>
      <c r="AJ7" s="10">
        <f t="shared" si="8"/>
        <v>9.5</v>
      </c>
      <c r="AK7" s="10">
        <f t="shared" si="9"/>
        <v>5.333333333333333</v>
      </c>
      <c r="AL7" s="10">
        <f t="shared" si="10"/>
        <v>4.166666666666667</v>
      </c>
      <c r="AM7" s="10">
        <f t="shared" si="11"/>
        <v>-100</v>
      </c>
      <c r="AN7" s="10">
        <f t="shared" si="12"/>
        <v>-100</v>
      </c>
      <c r="AO7" s="10">
        <f t="shared" si="13"/>
        <v>-100</v>
      </c>
      <c r="AP7" s="10">
        <f t="shared" si="14"/>
        <v>-100</v>
      </c>
      <c r="AQ7" s="10">
        <f t="shared" si="15"/>
        <v>-100</v>
      </c>
      <c r="AR7" s="10">
        <f t="shared" si="16"/>
        <v>-100</v>
      </c>
      <c r="AS7" s="10">
        <f t="shared" si="17"/>
        <v>-100</v>
      </c>
      <c r="AT7" s="10">
        <f t="shared" si="18"/>
        <v>-100</v>
      </c>
      <c r="AU7" s="10">
        <f t="shared" si="19"/>
        <v>-100</v>
      </c>
      <c r="AV7" s="10">
        <f t="shared" si="20"/>
        <v>-100</v>
      </c>
      <c r="AW7" s="10">
        <f t="shared" si="21"/>
        <v>-100</v>
      </c>
      <c r="AX7" s="10">
        <f t="shared" si="22"/>
        <v>-100</v>
      </c>
      <c r="AY7" s="21">
        <f t="shared" si="23"/>
        <v>-100</v>
      </c>
      <c r="AZ7" s="14">
        <f t="shared" si="23"/>
        <v>22</v>
      </c>
      <c r="BA7" s="14">
        <f>MIN(BA24-AY7,BA23-AX7,BA22-AW7,BA21-AV7,BA20-AU7,BA19-AT7,BA18-AS7,BA17-AR7,BA16-AQ7,BA15-AP7,BA14-AO7,BA13-AN7,BA12-AM7,BA11-AL7,BA10-AK7,BA9-AJ7,BA8-AI7)</f>
        <v>22</v>
      </c>
      <c r="BC7" s="13">
        <v>2</v>
      </c>
      <c r="BD7" s="45">
        <f t="shared" si="24"/>
        <v>0</v>
      </c>
      <c r="BE7" s="10">
        <f t="shared" si="25"/>
        <v>0</v>
      </c>
      <c r="BF7" s="10">
        <f t="shared" si="26"/>
        <v>0</v>
      </c>
      <c r="BG7" s="10">
        <f t="shared" si="27"/>
        <v>0</v>
      </c>
      <c r="BH7" s="10">
        <f t="shared" si="28"/>
        <v>1.3611111111111114</v>
      </c>
      <c r="BI7" s="10">
        <f t="shared" si="29"/>
        <v>0.44444444444444442</v>
      </c>
      <c r="BJ7" s="10">
        <f t="shared" si="30"/>
        <v>0.25</v>
      </c>
      <c r="BK7" s="10">
        <f t="shared" si="31"/>
        <v>0</v>
      </c>
      <c r="BL7" s="10">
        <f t="shared" si="32"/>
        <v>0</v>
      </c>
      <c r="BM7" s="10">
        <f t="shared" si="33"/>
        <v>0</v>
      </c>
      <c r="BN7" s="10">
        <f t="shared" si="34"/>
        <v>0</v>
      </c>
      <c r="BO7" s="10">
        <f t="shared" si="35"/>
        <v>0</v>
      </c>
      <c r="BP7" s="10">
        <f t="shared" si="36"/>
        <v>0</v>
      </c>
      <c r="BQ7" s="10">
        <f t="shared" si="37"/>
        <v>0</v>
      </c>
      <c r="BR7" s="10">
        <f t="shared" si="38"/>
        <v>0</v>
      </c>
      <c r="BS7" s="10">
        <f t="shared" si="39"/>
        <v>0</v>
      </c>
      <c r="BT7" s="10">
        <f t="shared" si="40"/>
        <v>0</v>
      </c>
      <c r="BU7" s="10">
        <f t="shared" si="41"/>
        <v>0</v>
      </c>
      <c r="BV7" s="10">
        <f t="shared" si="42"/>
        <v>0</v>
      </c>
      <c r="BW7" s="46">
        <f t="shared" si="43"/>
        <v>0</v>
      </c>
    </row>
    <row r="8" spans="1:78" ht="20.100000000000001" customHeight="1" x14ac:dyDescent="0.25">
      <c r="A8" s="3" t="s">
        <v>32</v>
      </c>
      <c r="B8" s="8" t="s">
        <v>33</v>
      </c>
      <c r="C8" s="8" t="s">
        <v>14</v>
      </c>
      <c r="D8" s="8" t="s">
        <v>31</v>
      </c>
      <c r="E8" s="2">
        <v>7</v>
      </c>
      <c r="F8" s="2">
        <v>14</v>
      </c>
      <c r="H8" s="13">
        <v>3</v>
      </c>
      <c r="I8" s="20"/>
      <c r="J8" s="10"/>
      <c r="K8" s="10"/>
      <c r="L8" s="11"/>
      <c r="M8" s="10">
        <v>7</v>
      </c>
      <c r="N8" s="10">
        <v>4</v>
      </c>
      <c r="O8" s="10">
        <v>3</v>
      </c>
      <c r="P8" s="10">
        <v>-100</v>
      </c>
      <c r="Q8" s="10">
        <v>-100</v>
      </c>
      <c r="R8" s="10">
        <v>-100</v>
      </c>
      <c r="S8" s="10">
        <v>-100</v>
      </c>
      <c r="T8" s="10">
        <v>-100</v>
      </c>
      <c r="U8" s="10">
        <v>-100</v>
      </c>
      <c r="V8" s="10">
        <v>-100</v>
      </c>
      <c r="W8" s="10">
        <v>-100</v>
      </c>
      <c r="X8" s="10">
        <v>-100</v>
      </c>
      <c r="Y8" s="10">
        <v>-100</v>
      </c>
      <c r="Z8" s="10">
        <v>-100</v>
      </c>
      <c r="AA8" s="10">
        <v>-100</v>
      </c>
      <c r="AB8" s="21">
        <v>-100</v>
      </c>
      <c r="AC8" s="14">
        <f>MIN(AC24-AB8,AC23-AA8,AC22-Z8,AC21-Y8,AC20-X8,AC19-W8,AC18-V8,AC17-U8,AC16-T8,AC15-S8,AC14-R8,AC13-Q8,AC12-P8,AC11-O8,AC10-N8,AC9-M8)</f>
        <v>16</v>
      </c>
      <c r="AE8" s="13">
        <v>3</v>
      </c>
      <c r="AF8" s="20">
        <f t="shared" si="4"/>
        <v>0</v>
      </c>
      <c r="AG8" s="10">
        <f t="shared" si="5"/>
        <v>0</v>
      </c>
      <c r="AH8" s="10">
        <f t="shared" si="6"/>
        <v>0</v>
      </c>
      <c r="AI8" s="10">
        <f t="shared" si="7"/>
        <v>0</v>
      </c>
      <c r="AJ8" s="58">
        <f t="shared" si="8"/>
        <v>9.5</v>
      </c>
      <c r="AK8" s="10">
        <f t="shared" si="9"/>
        <v>5.333333333333333</v>
      </c>
      <c r="AL8" s="10">
        <f t="shared" si="10"/>
        <v>4.166666666666667</v>
      </c>
      <c r="AM8" s="10">
        <f t="shared" si="11"/>
        <v>-100</v>
      </c>
      <c r="AN8" s="10">
        <f t="shared" si="12"/>
        <v>-100</v>
      </c>
      <c r="AO8" s="10">
        <f t="shared" si="13"/>
        <v>-100</v>
      </c>
      <c r="AP8" s="10">
        <f t="shared" si="14"/>
        <v>-100</v>
      </c>
      <c r="AQ8" s="10">
        <f t="shared" si="15"/>
        <v>-100</v>
      </c>
      <c r="AR8" s="10">
        <f t="shared" si="16"/>
        <v>-100</v>
      </c>
      <c r="AS8" s="10">
        <f t="shared" si="17"/>
        <v>-100</v>
      </c>
      <c r="AT8" s="10">
        <f t="shared" si="18"/>
        <v>-100</v>
      </c>
      <c r="AU8" s="10">
        <f t="shared" si="19"/>
        <v>-100</v>
      </c>
      <c r="AV8" s="10">
        <f t="shared" si="20"/>
        <v>-100</v>
      </c>
      <c r="AW8" s="10">
        <f t="shared" si="21"/>
        <v>-100</v>
      </c>
      <c r="AX8" s="10">
        <f t="shared" si="22"/>
        <v>-100</v>
      </c>
      <c r="AY8" s="21">
        <f t="shared" si="23"/>
        <v>-100</v>
      </c>
      <c r="AZ8" s="14">
        <f t="shared" si="23"/>
        <v>22</v>
      </c>
      <c r="BA8" s="14">
        <f>MIN(BA24-AY8,BA23-AX8,BA22-AW8,BA21-AV8,BA20-AU8,BA19-AT8,BA18-AS8,BA17-AR8,BA16-AQ8,BA15-AP8,BA14-AO8,BA13-AN8,BA12-AM8,BA11-AL8,BA10-AK8,BA9-AJ8)</f>
        <v>22</v>
      </c>
      <c r="BC8" s="13">
        <v>3</v>
      </c>
      <c r="BD8" s="45">
        <f t="shared" si="24"/>
        <v>0</v>
      </c>
      <c r="BE8" s="10">
        <f t="shared" si="25"/>
        <v>0</v>
      </c>
      <c r="BF8" s="10">
        <f t="shared" si="26"/>
        <v>0</v>
      </c>
      <c r="BG8" s="10">
        <f t="shared" si="27"/>
        <v>0</v>
      </c>
      <c r="BH8" s="54">
        <f t="shared" si="28"/>
        <v>1.3611111111111114</v>
      </c>
      <c r="BI8" s="10">
        <f t="shared" si="29"/>
        <v>0.44444444444444442</v>
      </c>
      <c r="BJ8" s="10">
        <f t="shared" si="30"/>
        <v>0.25</v>
      </c>
      <c r="BK8" s="10">
        <f t="shared" si="31"/>
        <v>0</v>
      </c>
      <c r="BL8" s="10">
        <f t="shared" si="32"/>
        <v>0</v>
      </c>
      <c r="BM8" s="10">
        <f t="shared" si="33"/>
        <v>0</v>
      </c>
      <c r="BN8" s="10">
        <f t="shared" si="34"/>
        <v>0</v>
      </c>
      <c r="BO8" s="10">
        <f t="shared" si="35"/>
        <v>0</v>
      </c>
      <c r="BP8" s="10">
        <f t="shared" si="36"/>
        <v>0</v>
      </c>
      <c r="BQ8" s="10">
        <f t="shared" si="37"/>
        <v>0</v>
      </c>
      <c r="BR8" s="10">
        <f t="shared" si="38"/>
        <v>0</v>
      </c>
      <c r="BS8" s="10">
        <f t="shared" si="39"/>
        <v>0</v>
      </c>
      <c r="BT8" s="10">
        <f t="shared" si="40"/>
        <v>0</v>
      </c>
      <c r="BU8" s="10">
        <f t="shared" si="41"/>
        <v>0</v>
      </c>
      <c r="BV8" s="10">
        <f t="shared" si="42"/>
        <v>0</v>
      </c>
      <c r="BW8" s="46">
        <f t="shared" si="43"/>
        <v>0</v>
      </c>
      <c r="BZ8" s="56">
        <f>_xlfn.NORM.DIST(103,AZ24,BH27,BH26)</f>
        <v>1</v>
      </c>
    </row>
    <row r="9" spans="1:78" ht="20.100000000000001" customHeight="1" x14ac:dyDescent="0.25">
      <c r="A9" s="3" t="s">
        <v>34</v>
      </c>
      <c r="B9" s="8" t="s">
        <v>35</v>
      </c>
      <c r="C9" s="8" t="s">
        <v>36</v>
      </c>
      <c r="D9" s="8" t="s">
        <v>37</v>
      </c>
      <c r="E9" s="2">
        <v>4</v>
      </c>
      <c r="F9" s="2">
        <v>8</v>
      </c>
      <c r="H9" s="13">
        <v>4</v>
      </c>
      <c r="I9" s="20"/>
      <c r="J9" s="10"/>
      <c r="K9" s="10"/>
      <c r="L9" s="10"/>
      <c r="M9" s="11"/>
      <c r="N9" s="10">
        <v>-100</v>
      </c>
      <c r="O9" s="10">
        <v>-100</v>
      </c>
      <c r="P9" s="10">
        <v>10</v>
      </c>
      <c r="Q9" s="10">
        <v>4</v>
      </c>
      <c r="R9" s="10">
        <v>7</v>
      </c>
      <c r="S9" s="10">
        <v>-100</v>
      </c>
      <c r="T9" s="10">
        <v>-100</v>
      </c>
      <c r="U9" s="10">
        <v>-100</v>
      </c>
      <c r="V9" s="10">
        <v>-100</v>
      </c>
      <c r="W9" s="10">
        <v>-100</v>
      </c>
      <c r="X9" s="10">
        <v>-100</v>
      </c>
      <c r="Y9" s="10">
        <v>-100</v>
      </c>
      <c r="Z9" s="10">
        <v>-100</v>
      </c>
      <c r="AA9" s="10">
        <v>-100</v>
      </c>
      <c r="AB9" s="21">
        <v>-100</v>
      </c>
      <c r="AC9" s="14">
        <f>MIN(AC24-AB9,AC23-AA9,AC22-Z9,AC21-Y9,AC20-X9,AC19-W9,AC18-V9,AC17-U9,AC16-T9,AC15-S9,AC14-R9,AC13-Q9,AC12-P9,AC11-O9,AC10-N9)</f>
        <v>23</v>
      </c>
      <c r="AE9" s="13">
        <v>4</v>
      </c>
      <c r="AF9" s="20">
        <f t="shared" si="4"/>
        <v>0</v>
      </c>
      <c r="AG9" s="10">
        <f t="shared" si="5"/>
        <v>0</v>
      </c>
      <c r="AH9" s="10">
        <f t="shared" si="6"/>
        <v>0</v>
      </c>
      <c r="AI9" s="10">
        <f t="shared" si="7"/>
        <v>0</v>
      </c>
      <c r="AJ9" s="10">
        <f t="shared" si="8"/>
        <v>0</v>
      </c>
      <c r="AK9" s="10">
        <f t="shared" si="9"/>
        <v>-100</v>
      </c>
      <c r="AL9" s="10">
        <f t="shared" si="10"/>
        <v>-100</v>
      </c>
      <c r="AM9" s="58">
        <f t="shared" ref="AM9:AP11" si="44">(P9+4*P33+P57)/6</f>
        <v>14.5</v>
      </c>
      <c r="AN9" s="10">
        <f t="shared" si="44"/>
        <v>6.166666666666667</v>
      </c>
      <c r="AO9" s="10">
        <f t="shared" si="44"/>
        <v>10.333333333333334</v>
      </c>
      <c r="AP9" s="10">
        <f t="shared" si="44"/>
        <v>-100</v>
      </c>
      <c r="AQ9" s="10">
        <f t="shared" si="15"/>
        <v>-100</v>
      </c>
      <c r="AR9" s="10">
        <f t="shared" si="16"/>
        <v>-100</v>
      </c>
      <c r="AS9" s="10">
        <f t="shared" si="17"/>
        <v>-100</v>
      </c>
      <c r="AT9" s="10">
        <f t="shared" si="18"/>
        <v>-100</v>
      </c>
      <c r="AU9" s="10">
        <f t="shared" si="19"/>
        <v>-100</v>
      </c>
      <c r="AV9" s="10">
        <f t="shared" si="20"/>
        <v>-100</v>
      </c>
      <c r="AW9" s="10">
        <f t="shared" si="21"/>
        <v>-100</v>
      </c>
      <c r="AX9" s="10">
        <f t="shared" si="22"/>
        <v>-100</v>
      </c>
      <c r="AY9" s="21">
        <f t="shared" si="23"/>
        <v>-100</v>
      </c>
      <c r="AZ9" s="14">
        <f t="shared" si="23"/>
        <v>31.5</v>
      </c>
      <c r="BA9" s="14">
        <f>MIN(BA24-AY9,BA23-AX9,BA22-AW9,BA21-AV9,BA20-AU9,BA19-AT9,BA18-AS9,BA17-AR9,BA16-AQ9,BA15-AP9,BA14-AO9,BA13-AN9,BA12-AM9,BA11-AL9,BA10-AK9)</f>
        <v>31.5</v>
      </c>
      <c r="BC9" s="13">
        <v>4</v>
      </c>
      <c r="BD9" s="45">
        <f t="shared" si="24"/>
        <v>0</v>
      </c>
      <c r="BE9" s="10">
        <f t="shared" si="25"/>
        <v>0</v>
      </c>
      <c r="BF9" s="10">
        <f t="shared" si="26"/>
        <v>0</v>
      </c>
      <c r="BG9" s="10">
        <f t="shared" si="27"/>
        <v>0</v>
      </c>
      <c r="BH9" s="10">
        <f t="shared" si="28"/>
        <v>0</v>
      </c>
      <c r="BI9" s="10">
        <f t="shared" si="29"/>
        <v>0</v>
      </c>
      <c r="BJ9" s="10">
        <f t="shared" si="30"/>
        <v>0</v>
      </c>
      <c r="BK9" s="54">
        <f t="shared" si="31"/>
        <v>3.3611111111111107</v>
      </c>
      <c r="BL9" s="10">
        <f t="shared" si="32"/>
        <v>0.69444444444444453</v>
      </c>
      <c r="BM9" s="10">
        <f t="shared" si="33"/>
        <v>1.7777777777777777</v>
      </c>
      <c r="BN9" s="10">
        <f t="shared" si="34"/>
        <v>0</v>
      </c>
      <c r="BO9" s="10">
        <f t="shared" si="35"/>
        <v>0</v>
      </c>
      <c r="BP9" s="10">
        <f t="shared" si="36"/>
        <v>0</v>
      </c>
      <c r="BQ9" s="10">
        <f t="shared" si="37"/>
        <v>0</v>
      </c>
      <c r="BR9" s="10">
        <f t="shared" si="38"/>
        <v>0</v>
      </c>
      <c r="BS9" s="10">
        <f t="shared" si="39"/>
        <v>0</v>
      </c>
      <c r="BT9" s="10">
        <f t="shared" si="40"/>
        <v>0</v>
      </c>
      <c r="BU9" s="10">
        <f t="shared" si="41"/>
        <v>0</v>
      </c>
      <c r="BV9" s="10">
        <f t="shared" si="42"/>
        <v>0</v>
      </c>
      <c r="BW9" s="46">
        <f t="shared" si="43"/>
        <v>0</v>
      </c>
    </row>
    <row r="10" spans="1:78" ht="20.100000000000001" customHeight="1" x14ac:dyDescent="0.25">
      <c r="A10" s="3" t="s">
        <v>38</v>
      </c>
      <c r="B10" s="8" t="s">
        <v>39</v>
      </c>
      <c r="C10" s="8" t="s">
        <v>40</v>
      </c>
      <c r="D10" s="8" t="s">
        <v>24</v>
      </c>
      <c r="E10" s="2">
        <f t="shared" si="1"/>
        <v>3</v>
      </c>
      <c r="F10" s="2">
        <f t="shared" si="0"/>
        <v>6</v>
      </c>
      <c r="H10" s="13">
        <v>5</v>
      </c>
      <c r="I10" s="20"/>
      <c r="J10" s="10"/>
      <c r="K10" s="10"/>
      <c r="L10" s="10"/>
      <c r="M10" s="10"/>
      <c r="N10" s="11"/>
      <c r="O10" s="10">
        <v>-100</v>
      </c>
      <c r="P10" s="10">
        <v>10</v>
      </c>
      <c r="Q10" s="10">
        <v>4</v>
      </c>
      <c r="R10" s="10">
        <v>7</v>
      </c>
      <c r="S10" s="10">
        <v>-100</v>
      </c>
      <c r="T10" s="10">
        <v>-100</v>
      </c>
      <c r="U10" s="10">
        <v>-100</v>
      </c>
      <c r="V10" s="10">
        <v>-100</v>
      </c>
      <c r="W10" s="10">
        <v>-100</v>
      </c>
      <c r="X10" s="10">
        <v>-100</v>
      </c>
      <c r="Y10" s="10">
        <v>-100</v>
      </c>
      <c r="Z10" s="10">
        <v>-100</v>
      </c>
      <c r="AA10" s="10">
        <v>-100</v>
      </c>
      <c r="AB10" s="21">
        <v>-100</v>
      </c>
      <c r="AC10" s="14">
        <f>MIN(AC24-AB10,AC23-AA10,AC22-Z10,AC21-Y10,AC20-X10,AC19-W10,AC18-V10,AC17-U10,AC16-T10,AC15-S10,AC14-R10,AC13-Q10,AC12-P10,AC11-O10)</f>
        <v>23</v>
      </c>
      <c r="AE10" s="13">
        <v>5</v>
      </c>
      <c r="AF10" s="20">
        <f t="shared" si="4"/>
        <v>0</v>
      </c>
      <c r="AG10" s="10">
        <f t="shared" si="5"/>
        <v>0</v>
      </c>
      <c r="AH10" s="10">
        <f t="shared" si="6"/>
        <v>0</v>
      </c>
      <c r="AI10" s="10">
        <f t="shared" si="7"/>
        <v>0</v>
      </c>
      <c r="AJ10" s="10">
        <f t="shared" si="8"/>
        <v>0</v>
      </c>
      <c r="AK10" s="10">
        <f t="shared" si="9"/>
        <v>0</v>
      </c>
      <c r="AL10" s="10">
        <f t="shared" si="10"/>
        <v>-100</v>
      </c>
      <c r="AM10" s="10">
        <f t="shared" si="44"/>
        <v>14.5</v>
      </c>
      <c r="AN10" s="10">
        <f t="shared" si="44"/>
        <v>6.166666666666667</v>
      </c>
      <c r="AO10" s="10">
        <f t="shared" si="44"/>
        <v>10.333333333333334</v>
      </c>
      <c r="AP10" s="10">
        <f t="shared" si="44"/>
        <v>-100</v>
      </c>
      <c r="AQ10" s="10">
        <f t="shared" si="15"/>
        <v>-100</v>
      </c>
      <c r="AR10" s="10">
        <f t="shared" si="16"/>
        <v>-100</v>
      </c>
      <c r="AS10" s="10">
        <f t="shared" si="17"/>
        <v>-100</v>
      </c>
      <c r="AT10" s="10">
        <f t="shared" si="18"/>
        <v>-100</v>
      </c>
      <c r="AU10" s="10">
        <f t="shared" si="19"/>
        <v>-100</v>
      </c>
      <c r="AV10" s="10">
        <f t="shared" si="20"/>
        <v>-100</v>
      </c>
      <c r="AW10" s="10">
        <f t="shared" si="21"/>
        <v>-100</v>
      </c>
      <c r="AX10" s="10">
        <f t="shared" si="22"/>
        <v>-100</v>
      </c>
      <c r="AY10" s="21">
        <f t="shared" si="23"/>
        <v>-100</v>
      </c>
      <c r="AZ10" s="14">
        <f t="shared" si="23"/>
        <v>31.5</v>
      </c>
      <c r="BA10" s="14">
        <f>MIN(BA24-AY10,BA23-AX10,BA22-AW10,BA21-AV10,BA20-AU10,BA19-AT10,BA18-AS10,BA17-AR10,BA16-AQ10,BA15-AP10,BA14-AO10,BA13-AN10,BA12-AM10,BA11-AL10)</f>
        <v>31.5</v>
      </c>
      <c r="BC10" s="13">
        <v>5</v>
      </c>
      <c r="BD10" s="45">
        <f t="shared" si="24"/>
        <v>0</v>
      </c>
      <c r="BE10" s="10">
        <f t="shared" si="25"/>
        <v>0</v>
      </c>
      <c r="BF10" s="10">
        <f t="shared" si="26"/>
        <v>0</v>
      </c>
      <c r="BG10" s="10">
        <f t="shared" si="27"/>
        <v>0</v>
      </c>
      <c r="BH10" s="10">
        <f t="shared" si="28"/>
        <v>0</v>
      </c>
      <c r="BI10" s="10">
        <f t="shared" si="29"/>
        <v>0</v>
      </c>
      <c r="BJ10" s="10">
        <f t="shared" si="30"/>
        <v>0</v>
      </c>
      <c r="BK10" s="10">
        <f t="shared" si="31"/>
        <v>3.3611111111111107</v>
      </c>
      <c r="BL10" s="10">
        <f t="shared" si="32"/>
        <v>0.69444444444444453</v>
      </c>
      <c r="BM10" s="10">
        <f t="shared" si="33"/>
        <v>1.7777777777777777</v>
      </c>
      <c r="BN10" s="10">
        <f t="shared" si="34"/>
        <v>0</v>
      </c>
      <c r="BO10" s="10">
        <f t="shared" si="35"/>
        <v>0</v>
      </c>
      <c r="BP10" s="10">
        <f t="shared" si="36"/>
        <v>0</v>
      </c>
      <c r="BQ10" s="10">
        <f t="shared" si="37"/>
        <v>0</v>
      </c>
      <c r="BR10" s="10">
        <f t="shared" si="38"/>
        <v>0</v>
      </c>
      <c r="BS10" s="10">
        <f t="shared" si="39"/>
        <v>0</v>
      </c>
      <c r="BT10" s="10">
        <f t="shared" si="40"/>
        <v>0</v>
      </c>
      <c r="BU10" s="10">
        <f t="shared" si="41"/>
        <v>0</v>
      </c>
      <c r="BV10" s="10">
        <f t="shared" si="42"/>
        <v>0</v>
      </c>
      <c r="BW10" s="46">
        <f t="shared" si="43"/>
        <v>0</v>
      </c>
    </row>
    <row r="11" spans="1:78" ht="20.100000000000001" customHeight="1" x14ac:dyDescent="0.25">
      <c r="A11" s="5" t="s">
        <v>41</v>
      </c>
      <c r="B11" s="6" t="s">
        <v>42</v>
      </c>
      <c r="C11" s="7"/>
      <c r="D11" s="6" t="s">
        <v>28</v>
      </c>
      <c r="E11" s="25">
        <v>10</v>
      </c>
      <c r="F11" s="25">
        <f t="shared" si="0"/>
        <v>21</v>
      </c>
      <c r="H11" s="13">
        <v>6</v>
      </c>
      <c r="I11" s="20"/>
      <c r="J11" s="10"/>
      <c r="K11" s="10"/>
      <c r="L11" s="10"/>
      <c r="M11" s="10"/>
      <c r="N11" s="10"/>
      <c r="O11" s="11"/>
      <c r="P11" s="10">
        <v>10</v>
      </c>
      <c r="Q11" s="10">
        <v>4</v>
      </c>
      <c r="R11" s="10">
        <v>7</v>
      </c>
      <c r="S11" s="10">
        <v>-100</v>
      </c>
      <c r="T11" s="10">
        <v>-100</v>
      </c>
      <c r="U11" s="10">
        <v>-100</v>
      </c>
      <c r="V11" s="10">
        <v>-100</v>
      </c>
      <c r="W11" s="10">
        <v>-100</v>
      </c>
      <c r="X11" s="10">
        <v>-100</v>
      </c>
      <c r="Y11" s="10">
        <v>-100</v>
      </c>
      <c r="Z11" s="10">
        <v>-100</v>
      </c>
      <c r="AA11" s="10">
        <v>-100</v>
      </c>
      <c r="AB11" s="21">
        <v>-100</v>
      </c>
      <c r="AC11" s="14">
        <f>MIN(AC24-AB11,AC23-AA11,AC22-Z11,AC21-Y11,AC20-X11,AC19-W11,AC18-V11,AC17-U11,AC16-T11,AC15-S11,AC14-R11,AC13-Q11,AC12-P11)</f>
        <v>23</v>
      </c>
      <c r="AE11" s="13">
        <v>6</v>
      </c>
      <c r="AF11" s="20">
        <f t="shared" si="4"/>
        <v>0</v>
      </c>
      <c r="AG11" s="10">
        <f t="shared" si="5"/>
        <v>0</v>
      </c>
      <c r="AH11" s="10">
        <f t="shared" si="6"/>
        <v>0</v>
      </c>
      <c r="AI11" s="10">
        <f t="shared" si="7"/>
        <v>0</v>
      </c>
      <c r="AJ11" s="10">
        <f t="shared" si="8"/>
        <v>0</v>
      </c>
      <c r="AK11" s="10">
        <f t="shared" si="9"/>
        <v>0</v>
      </c>
      <c r="AL11" s="10">
        <f t="shared" si="10"/>
        <v>0</v>
      </c>
      <c r="AM11" s="10">
        <f t="shared" si="44"/>
        <v>14.5</v>
      </c>
      <c r="AN11" s="10">
        <f t="shared" si="44"/>
        <v>6.166666666666667</v>
      </c>
      <c r="AO11" s="10">
        <f t="shared" si="44"/>
        <v>10.333333333333334</v>
      </c>
      <c r="AP11" s="10">
        <f t="shared" si="44"/>
        <v>-100</v>
      </c>
      <c r="AQ11" s="10">
        <f t="shared" si="15"/>
        <v>-100</v>
      </c>
      <c r="AR11" s="10">
        <f t="shared" si="16"/>
        <v>-100</v>
      </c>
      <c r="AS11" s="10">
        <f t="shared" si="17"/>
        <v>-100</v>
      </c>
      <c r="AT11" s="10">
        <f t="shared" si="18"/>
        <v>-100</v>
      </c>
      <c r="AU11" s="10">
        <f t="shared" si="19"/>
        <v>-100</v>
      </c>
      <c r="AV11" s="10">
        <f t="shared" si="20"/>
        <v>-100</v>
      </c>
      <c r="AW11" s="10">
        <f t="shared" si="21"/>
        <v>-100</v>
      </c>
      <c r="AX11" s="10">
        <f t="shared" si="22"/>
        <v>-100</v>
      </c>
      <c r="AY11" s="21">
        <f t="shared" si="23"/>
        <v>-100</v>
      </c>
      <c r="AZ11" s="14">
        <f t="shared" si="23"/>
        <v>31.5</v>
      </c>
      <c r="BA11" s="14">
        <f>MIN(BA24-AY11,BA23-AX11,BA22-AW11,BA21-AV11,BA20-AU11,BA19-AT11,BA18-AS11,BA17-AR11,BA16-AQ11,BA15-AP11,BA14-AO11,BA13-AN11,BA12-AM11)</f>
        <v>31.5</v>
      </c>
      <c r="BC11" s="13">
        <v>6</v>
      </c>
      <c r="BD11" s="45">
        <f t="shared" si="24"/>
        <v>0</v>
      </c>
      <c r="BE11" s="10">
        <f t="shared" si="25"/>
        <v>0</v>
      </c>
      <c r="BF11" s="10">
        <f t="shared" si="26"/>
        <v>0</v>
      </c>
      <c r="BG11" s="10">
        <f t="shared" si="27"/>
        <v>0</v>
      </c>
      <c r="BH11" s="10">
        <f t="shared" si="28"/>
        <v>0</v>
      </c>
      <c r="BI11" s="10">
        <f t="shared" si="29"/>
        <v>0</v>
      </c>
      <c r="BJ11" s="10">
        <f t="shared" si="30"/>
        <v>0</v>
      </c>
      <c r="BK11" s="10">
        <f t="shared" si="31"/>
        <v>3.3611111111111107</v>
      </c>
      <c r="BL11" s="10">
        <f t="shared" si="32"/>
        <v>0.69444444444444453</v>
      </c>
      <c r="BM11" s="10">
        <f t="shared" si="33"/>
        <v>1.7777777777777777</v>
      </c>
      <c r="BN11" s="10">
        <f t="shared" si="34"/>
        <v>0</v>
      </c>
      <c r="BO11" s="10">
        <f t="shared" si="35"/>
        <v>0</v>
      </c>
      <c r="BP11" s="10">
        <f t="shared" si="36"/>
        <v>0</v>
      </c>
      <c r="BQ11" s="10">
        <f t="shared" si="37"/>
        <v>0</v>
      </c>
      <c r="BR11" s="10">
        <f t="shared" si="38"/>
        <v>0</v>
      </c>
      <c r="BS11" s="10">
        <f t="shared" si="39"/>
        <v>0</v>
      </c>
      <c r="BT11" s="10">
        <f t="shared" si="40"/>
        <v>0</v>
      </c>
      <c r="BU11" s="10">
        <f t="shared" si="41"/>
        <v>0</v>
      </c>
      <c r="BV11" s="10">
        <f t="shared" si="42"/>
        <v>0</v>
      </c>
      <c r="BW11" s="46">
        <f t="shared" si="43"/>
        <v>0</v>
      </c>
      <c r="BZ11" s="2" t="s">
        <v>95</v>
      </c>
    </row>
    <row r="12" spans="1:78" ht="20.100000000000001" customHeight="1" x14ac:dyDescent="0.25">
      <c r="A12" s="3" t="s">
        <v>43</v>
      </c>
      <c r="B12" s="8" t="s">
        <v>44</v>
      </c>
      <c r="C12" s="8" t="s">
        <v>29</v>
      </c>
      <c r="D12" s="8" t="s">
        <v>28</v>
      </c>
      <c r="E12" s="2">
        <v>10</v>
      </c>
      <c r="F12" s="2">
        <f t="shared" si="0"/>
        <v>21</v>
      </c>
      <c r="H12" s="13">
        <v>7</v>
      </c>
      <c r="I12" s="20"/>
      <c r="J12" s="10"/>
      <c r="K12" s="10"/>
      <c r="L12" s="10"/>
      <c r="M12" s="10"/>
      <c r="N12" s="10"/>
      <c r="O12" s="10"/>
      <c r="P12" s="11"/>
      <c r="Q12" s="10">
        <v>-100</v>
      </c>
      <c r="R12" s="10">
        <v>-100</v>
      </c>
      <c r="S12" s="10">
        <v>-100</v>
      </c>
      <c r="T12" s="10">
        <v>1</v>
      </c>
      <c r="U12" s="10">
        <v>-100</v>
      </c>
      <c r="V12" s="10">
        <v>-100</v>
      </c>
      <c r="W12" s="10">
        <v>-100</v>
      </c>
      <c r="X12" s="10">
        <v>-100</v>
      </c>
      <c r="Y12" s="10">
        <v>-100</v>
      </c>
      <c r="Z12" s="10">
        <v>-100</v>
      </c>
      <c r="AA12" s="10">
        <v>-100</v>
      </c>
      <c r="AB12" s="21">
        <v>-100</v>
      </c>
      <c r="AC12" s="14">
        <f>MIN(AC24-AB12,AC23-AA12,AC22-Z12,AC21-Y12,AC20-X12,AC19-W12,AC18-V12,AC17-U12,AC16-T12,AC15-S12,AC14-R12,AC13-Q12)</f>
        <v>33</v>
      </c>
      <c r="AE12" s="13">
        <v>7</v>
      </c>
      <c r="AF12" s="20">
        <f t="shared" si="4"/>
        <v>0</v>
      </c>
      <c r="AG12" s="10">
        <f t="shared" si="5"/>
        <v>0</v>
      </c>
      <c r="AH12" s="10">
        <f t="shared" si="6"/>
        <v>0</v>
      </c>
      <c r="AI12" s="10">
        <f t="shared" si="7"/>
        <v>0</v>
      </c>
      <c r="AJ12" s="10">
        <f t="shared" si="8"/>
        <v>0</v>
      </c>
      <c r="AK12" s="10">
        <f t="shared" si="9"/>
        <v>0</v>
      </c>
      <c r="AL12" s="10">
        <f t="shared" si="10"/>
        <v>0</v>
      </c>
      <c r="AM12" s="10">
        <f t="shared" si="11"/>
        <v>0</v>
      </c>
      <c r="AN12" s="10">
        <f t="shared" si="12"/>
        <v>-100</v>
      </c>
      <c r="AO12" s="10">
        <f t="shared" si="13"/>
        <v>-100</v>
      </c>
      <c r="AP12" s="10">
        <f t="shared" si="14"/>
        <v>-100</v>
      </c>
      <c r="AQ12" s="58">
        <f t="shared" si="15"/>
        <v>2</v>
      </c>
      <c r="AR12" s="10">
        <f t="shared" si="16"/>
        <v>-100</v>
      </c>
      <c r="AS12" s="10">
        <f t="shared" si="17"/>
        <v>-100</v>
      </c>
      <c r="AT12" s="10">
        <f t="shared" si="18"/>
        <v>-100</v>
      </c>
      <c r="AU12" s="10">
        <f t="shared" si="19"/>
        <v>-100</v>
      </c>
      <c r="AV12" s="10">
        <f t="shared" si="20"/>
        <v>-100</v>
      </c>
      <c r="AW12" s="10">
        <f t="shared" si="21"/>
        <v>-100</v>
      </c>
      <c r="AX12" s="10">
        <f t="shared" si="22"/>
        <v>-100</v>
      </c>
      <c r="AY12" s="21">
        <f t="shared" si="23"/>
        <v>-100</v>
      </c>
      <c r="AZ12" s="14">
        <f t="shared" si="23"/>
        <v>46</v>
      </c>
      <c r="BA12" s="14">
        <f>MIN(BA24-AY12,BA23-AX12,BA22-AW12,BA21-AV12,BA20-AU12,BA19-AT12,BA18-AS12,BA17-AR12,BA16-AQ12,BA15-AP12,BA14-AO12,BA13-AN12)</f>
        <v>46</v>
      </c>
      <c r="BC12" s="13">
        <v>7</v>
      </c>
      <c r="BD12" s="45">
        <f t="shared" si="24"/>
        <v>0</v>
      </c>
      <c r="BE12" s="10">
        <f t="shared" si="25"/>
        <v>0</v>
      </c>
      <c r="BF12" s="10">
        <f t="shared" si="26"/>
        <v>0</v>
      </c>
      <c r="BG12" s="10">
        <f t="shared" si="27"/>
        <v>0</v>
      </c>
      <c r="BH12" s="10">
        <f t="shared" si="28"/>
        <v>0</v>
      </c>
      <c r="BI12" s="10">
        <f t="shared" si="29"/>
        <v>0</v>
      </c>
      <c r="BJ12" s="10">
        <f t="shared" si="30"/>
        <v>0</v>
      </c>
      <c r="BK12" s="10">
        <f t="shared" si="31"/>
        <v>0</v>
      </c>
      <c r="BL12" s="10">
        <f t="shared" si="32"/>
        <v>0</v>
      </c>
      <c r="BM12" s="10">
        <f t="shared" si="33"/>
        <v>0</v>
      </c>
      <c r="BN12" s="10">
        <f t="shared" si="34"/>
        <v>0</v>
      </c>
      <c r="BO12" s="54">
        <f t="shared" si="35"/>
        <v>0.1111111111111111</v>
      </c>
      <c r="BP12" s="10">
        <f t="shared" si="36"/>
        <v>0</v>
      </c>
      <c r="BQ12" s="10">
        <f t="shared" si="37"/>
        <v>0</v>
      </c>
      <c r="BR12" s="10">
        <f t="shared" si="38"/>
        <v>0</v>
      </c>
      <c r="BS12" s="10">
        <f t="shared" si="39"/>
        <v>0</v>
      </c>
      <c r="BT12" s="10">
        <f t="shared" si="40"/>
        <v>0</v>
      </c>
      <c r="BU12" s="10">
        <f t="shared" si="41"/>
        <v>0</v>
      </c>
      <c r="BV12" s="10">
        <f t="shared" si="42"/>
        <v>0</v>
      </c>
      <c r="BW12" s="46">
        <f t="shared" si="43"/>
        <v>0</v>
      </c>
    </row>
    <row r="13" spans="1:78" ht="20.100000000000001" customHeight="1" x14ac:dyDescent="0.25">
      <c r="A13" s="3" t="s">
        <v>45</v>
      </c>
      <c r="B13" s="8" t="s">
        <v>46</v>
      </c>
      <c r="C13" s="8" t="s">
        <v>29</v>
      </c>
      <c r="D13" s="8" t="s">
        <v>47</v>
      </c>
      <c r="E13" s="2">
        <v>4</v>
      </c>
      <c r="F13" s="2">
        <f t="shared" si="0"/>
        <v>9</v>
      </c>
      <c r="H13" s="13">
        <v>8</v>
      </c>
      <c r="I13" s="20"/>
      <c r="J13" s="10"/>
      <c r="K13" s="10"/>
      <c r="L13" s="10"/>
      <c r="M13" s="10"/>
      <c r="N13" s="10"/>
      <c r="O13" s="10"/>
      <c r="P13" s="10"/>
      <c r="Q13" s="11"/>
      <c r="R13" s="10">
        <v>-100</v>
      </c>
      <c r="S13" s="10">
        <v>-100</v>
      </c>
      <c r="T13" s="10">
        <v>1</v>
      </c>
      <c r="U13" s="10">
        <v>-100</v>
      </c>
      <c r="V13" s="10">
        <v>-100</v>
      </c>
      <c r="W13" s="10">
        <v>-100</v>
      </c>
      <c r="X13" s="10">
        <v>-100</v>
      </c>
      <c r="Y13" s="10">
        <v>-100</v>
      </c>
      <c r="Z13" s="10">
        <v>-100</v>
      </c>
      <c r="AA13" s="10">
        <v>-100</v>
      </c>
      <c r="AB13" s="21">
        <v>-100</v>
      </c>
      <c r="AC13" s="14">
        <f>MIN(AC24-AB13,AC23-AA13,AC22-Z13,AC21-Y13,AC20-X13,AC19-W13,AC18-V13,AC17-U13,AC16-T13,AC15-S13,AC14-R13)</f>
        <v>33</v>
      </c>
      <c r="AE13" s="13">
        <v>8</v>
      </c>
      <c r="AF13" s="20">
        <f t="shared" si="4"/>
        <v>0</v>
      </c>
      <c r="AG13" s="10">
        <f t="shared" si="5"/>
        <v>0</v>
      </c>
      <c r="AH13" s="10">
        <f t="shared" si="6"/>
        <v>0</v>
      </c>
      <c r="AI13" s="10">
        <f t="shared" si="7"/>
        <v>0</v>
      </c>
      <c r="AJ13" s="10">
        <f t="shared" si="8"/>
        <v>0</v>
      </c>
      <c r="AK13" s="10">
        <f t="shared" si="9"/>
        <v>0</v>
      </c>
      <c r="AL13" s="10">
        <f t="shared" si="10"/>
        <v>0</v>
      </c>
      <c r="AM13" s="10">
        <f t="shared" si="11"/>
        <v>0</v>
      </c>
      <c r="AN13" s="10">
        <f t="shared" si="12"/>
        <v>0</v>
      </c>
      <c r="AO13" s="10">
        <f t="shared" si="13"/>
        <v>-100</v>
      </c>
      <c r="AP13" s="10">
        <f t="shared" si="14"/>
        <v>-100</v>
      </c>
      <c r="AQ13" s="10">
        <f t="shared" si="15"/>
        <v>2</v>
      </c>
      <c r="AR13" s="10">
        <f t="shared" si="16"/>
        <v>-100</v>
      </c>
      <c r="AS13" s="10">
        <f t="shared" si="17"/>
        <v>-100</v>
      </c>
      <c r="AT13" s="10">
        <f t="shared" si="18"/>
        <v>-100</v>
      </c>
      <c r="AU13" s="10">
        <f t="shared" si="19"/>
        <v>-100</v>
      </c>
      <c r="AV13" s="10">
        <f t="shared" si="20"/>
        <v>-100</v>
      </c>
      <c r="AW13" s="10">
        <f t="shared" si="21"/>
        <v>-100</v>
      </c>
      <c r="AX13" s="10">
        <f t="shared" si="22"/>
        <v>-100</v>
      </c>
      <c r="AY13" s="21">
        <f t="shared" si="23"/>
        <v>-100</v>
      </c>
      <c r="AZ13" s="14">
        <f t="shared" si="23"/>
        <v>46</v>
      </c>
      <c r="BA13" s="14">
        <f>MIN(BA24-AY13,BA23-AX13,BA22-AW13,BA21-AV13,BA20-AU13,BA19-AT13,BA18-AS13,BA17-AR13,BA16-AQ13,BA15-AP13,BA14-AO13)</f>
        <v>46</v>
      </c>
      <c r="BC13" s="13">
        <v>8</v>
      </c>
      <c r="BD13" s="45">
        <f t="shared" si="24"/>
        <v>0</v>
      </c>
      <c r="BE13" s="10">
        <f t="shared" si="25"/>
        <v>0</v>
      </c>
      <c r="BF13" s="10">
        <f t="shared" si="26"/>
        <v>0</v>
      </c>
      <c r="BG13" s="10">
        <f t="shared" si="27"/>
        <v>0</v>
      </c>
      <c r="BH13" s="10">
        <f t="shared" si="28"/>
        <v>0</v>
      </c>
      <c r="BI13" s="10">
        <f t="shared" si="29"/>
        <v>0</v>
      </c>
      <c r="BJ13" s="10">
        <f t="shared" si="30"/>
        <v>0</v>
      </c>
      <c r="BK13" s="10">
        <f t="shared" si="31"/>
        <v>0</v>
      </c>
      <c r="BL13" s="10">
        <f t="shared" si="32"/>
        <v>0</v>
      </c>
      <c r="BM13" s="10">
        <f t="shared" si="33"/>
        <v>0</v>
      </c>
      <c r="BN13" s="10">
        <f t="shared" si="34"/>
        <v>0</v>
      </c>
      <c r="BO13" s="10">
        <f t="shared" si="35"/>
        <v>0.1111111111111111</v>
      </c>
      <c r="BP13" s="10">
        <f t="shared" si="36"/>
        <v>0</v>
      </c>
      <c r="BQ13" s="10">
        <f t="shared" si="37"/>
        <v>0</v>
      </c>
      <c r="BR13" s="10">
        <f t="shared" si="38"/>
        <v>0</v>
      </c>
      <c r="BS13" s="10">
        <f t="shared" si="39"/>
        <v>0</v>
      </c>
      <c r="BT13" s="10">
        <f t="shared" si="40"/>
        <v>0</v>
      </c>
      <c r="BU13" s="10">
        <f t="shared" si="41"/>
        <v>0</v>
      </c>
      <c r="BV13" s="10">
        <f t="shared" si="42"/>
        <v>0</v>
      </c>
      <c r="BW13" s="46">
        <f t="shared" si="43"/>
        <v>0</v>
      </c>
    </row>
    <row r="14" spans="1:78" ht="20.100000000000001" customHeight="1" x14ac:dyDescent="0.25">
      <c r="A14" s="3" t="s">
        <v>48</v>
      </c>
      <c r="B14" s="8" t="s">
        <v>49</v>
      </c>
      <c r="C14" s="8" t="s">
        <v>50</v>
      </c>
      <c r="D14" s="8" t="s">
        <v>51</v>
      </c>
      <c r="E14" s="2">
        <v>7</v>
      </c>
      <c r="F14" s="2">
        <f t="shared" si="0"/>
        <v>15</v>
      </c>
      <c r="H14" s="13">
        <v>9</v>
      </c>
      <c r="I14" s="20"/>
      <c r="J14" s="10"/>
      <c r="K14" s="10"/>
      <c r="L14" s="10"/>
      <c r="M14" s="10"/>
      <c r="N14" s="10"/>
      <c r="O14" s="10"/>
      <c r="P14" s="10"/>
      <c r="Q14" s="10"/>
      <c r="R14" s="11"/>
      <c r="S14" s="10">
        <v>2</v>
      </c>
      <c r="T14" s="10">
        <v>-100</v>
      </c>
      <c r="U14" s="10">
        <v>-100</v>
      </c>
      <c r="V14" s="10">
        <v>-100</v>
      </c>
      <c r="W14" s="10">
        <v>-100</v>
      </c>
      <c r="X14" s="10">
        <v>-100</v>
      </c>
      <c r="Y14" s="10">
        <v>-100</v>
      </c>
      <c r="Z14" s="10">
        <v>-100</v>
      </c>
      <c r="AA14" s="10">
        <v>-100</v>
      </c>
      <c r="AB14" s="21">
        <v>-100</v>
      </c>
      <c r="AC14" s="14">
        <f>MIN(AC24-AB14,AC23-AA14,AC22-Z14,AC21-Y14,AC20-X14,AC19-W14,AC18-V14,AC17-U14,AC16-T14,AC15-S14)</f>
        <v>31</v>
      </c>
      <c r="AE14" s="13">
        <v>9</v>
      </c>
      <c r="AF14" s="20">
        <f t="shared" si="4"/>
        <v>0</v>
      </c>
      <c r="AG14" s="10">
        <f t="shared" si="5"/>
        <v>0</v>
      </c>
      <c r="AH14" s="10">
        <f t="shared" si="6"/>
        <v>0</v>
      </c>
      <c r="AI14" s="10">
        <f t="shared" si="7"/>
        <v>0</v>
      </c>
      <c r="AJ14" s="10">
        <f t="shared" si="8"/>
        <v>0</v>
      </c>
      <c r="AK14" s="10">
        <f t="shared" si="9"/>
        <v>0</v>
      </c>
      <c r="AL14" s="10">
        <f t="shared" si="10"/>
        <v>0</v>
      </c>
      <c r="AM14" s="10">
        <f t="shared" si="11"/>
        <v>0</v>
      </c>
      <c r="AN14" s="10">
        <f t="shared" si="12"/>
        <v>0</v>
      </c>
      <c r="AO14" s="10">
        <f t="shared" si="13"/>
        <v>0</v>
      </c>
      <c r="AP14" s="10">
        <f t="shared" si="14"/>
        <v>3.1666666666666665</v>
      </c>
      <c r="AQ14" s="10">
        <f t="shared" si="15"/>
        <v>-100</v>
      </c>
      <c r="AR14" s="10">
        <f t="shared" si="16"/>
        <v>-100</v>
      </c>
      <c r="AS14" s="10">
        <f t="shared" si="17"/>
        <v>-100</v>
      </c>
      <c r="AT14" s="10">
        <f t="shared" si="18"/>
        <v>-100</v>
      </c>
      <c r="AU14" s="10">
        <f t="shared" si="19"/>
        <v>-100</v>
      </c>
      <c r="AV14" s="10">
        <f t="shared" si="20"/>
        <v>-100</v>
      </c>
      <c r="AW14" s="10">
        <f t="shared" si="21"/>
        <v>-100</v>
      </c>
      <c r="AX14" s="10">
        <f t="shared" si="22"/>
        <v>-100</v>
      </c>
      <c r="AY14" s="21">
        <f t="shared" si="23"/>
        <v>-100</v>
      </c>
      <c r="AZ14" s="14">
        <f t="shared" si="23"/>
        <v>42.833333333333336</v>
      </c>
      <c r="BA14" s="14">
        <f>MIN(BA24-AY14,BA23-AX14,BA22-AW14,BA21-AV14,BA20-AU14,BA19-AT14,BA18-AS14,BA17-AR14,BA16-AQ14,BA15-AP14)</f>
        <v>42.833333333333336</v>
      </c>
      <c r="BC14" s="13">
        <v>9</v>
      </c>
      <c r="BD14" s="45">
        <f t="shared" si="24"/>
        <v>0</v>
      </c>
      <c r="BE14" s="10">
        <f t="shared" si="25"/>
        <v>0</v>
      </c>
      <c r="BF14" s="10">
        <f t="shared" si="26"/>
        <v>0</v>
      </c>
      <c r="BG14" s="10">
        <f t="shared" si="27"/>
        <v>0</v>
      </c>
      <c r="BH14" s="10">
        <f t="shared" si="28"/>
        <v>0</v>
      </c>
      <c r="BI14" s="10">
        <f t="shared" si="29"/>
        <v>0</v>
      </c>
      <c r="BJ14" s="10">
        <f t="shared" si="30"/>
        <v>0</v>
      </c>
      <c r="BK14" s="10">
        <f t="shared" si="31"/>
        <v>0</v>
      </c>
      <c r="BL14" s="10">
        <f t="shared" si="32"/>
        <v>0</v>
      </c>
      <c r="BM14" s="10">
        <f t="shared" si="33"/>
        <v>0</v>
      </c>
      <c r="BN14" s="10">
        <f t="shared" si="34"/>
        <v>0.25</v>
      </c>
      <c r="BO14" s="10">
        <f t="shared" si="35"/>
        <v>0</v>
      </c>
      <c r="BP14" s="10">
        <f t="shared" si="36"/>
        <v>0</v>
      </c>
      <c r="BQ14" s="10">
        <f t="shared" si="37"/>
        <v>0</v>
      </c>
      <c r="BR14" s="10">
        <f t="shared" si="38"/>
        <v>0</v>
      </c>
      <c r="BS14" s="10">
        <f t="shared" si="39"/>
        <v>0</v>
      </c>
      <c r="BT14" s="10">
        <f t="shared" si="40"/>
        <v>0</v>
      </c>
      <c r="BU14" s="10">
        <f t="shared" si="41"/>
        <v>0</v>
      </c>
      <c r="BV14" s="10">
        <f t="shared" si="42"/>
        <v>0</v>
      </c>
      <c r="BW14" s="46">
        <f t="shared" si="43"/>
        <v>0</v>
      </c>
    </row>
    <row r="15" spans="1:78" ht="20.100000000000001" customHeight="1" x14ac:dyDescent="0.25">
      <c r="A15" s="3" t="s">
        <v>52</v>
      </c>
      <c r="B15" s="8" t="s">
        <v>53</v>
      </c>
      <c r="C15" s="8" t="s">
        <v>54</v>
      </c>
      <c r="D15" s="8" t="s">
        <v>55</v>
      </c>
      <c r="E15" s="2">
        <v>2</v>
      </c>
      <c r="F15" s="2">
        <v>5</v>
      </c>
      <c r="H15" s="13">
        <v>10</v>
      </c>
      <c r="I15" s="20"/>
      <c r="J15" s="10"/>
      <c r="K15" s="10"/>
      <c r="L15" s="12"/>
      <c r="M15" s="10"/>
      <c r="N15" s="10"/>
      <c r="O15" s="10"/>
      <c r="P15" s="10"/>
      <c r="Q15" s="10"/>
      <c r="R15" s="10"/>
      <c r="S15" s="11"/>
      <c r="T15" s="10">
        <v>1</v>
      </c>
      <c r="U15" s="10">
        <v>-100</v>
      </c>
      <c r="V15" s="10">
        <v>-100</v>
      </c>
      <c r="W15" s="10">
        <v>-100</v>
      </c>
      <c r="X15" s="10">
        <v>-100</v>
      </c>
      <c r="Y15" s="10">
        <v>-100</v>
      </c>
      <c r="Z15" s="10">
        <v>-100</v>
      </c>
      <c r="AA15" s="10">
        <v>-100</v>
      </c>
      <c r="AB15" s="21">
        <v>-100</v>
      </c>
      <c r="AC15" s="14">
        <f>MIN(AC24-AB15,AC23-AA15,AC22-Z15,AC21-Y15,AC20-X15,AC19-W15,AC18-V15,AC17-U15,AC16-T15)</f>
        <v>33</v>
      </c>
      <c r="AE15" s="13">
        <v>10</v>
      </c>
      <c r="AF15" s="20">
        <f t="shared" si="4"/>
        <v>0</v>
      </c>
      <c r="AG15" s="10">
        <f t="shared" si="5"/>
        <v>0</v>
      </c>
      <c r="AH15" s="10">
        <f t="shared" si="6"/>
        <v>0</v>
      </c>
      <c r="AI15" s="10">
        <f t="shared" si="7"/>
        <v>0</v>
      </c>
      <c r="AJ15" s="10">
        <f t="shared" si="8"/>
        <v>0</v>
      </c>
      <c r="AK15" s="10">
        <f t="shared" si="9"/>
        <v>0</v>
      </c>
      <c r="AL15" s="10">
        <f t="shared" si="10"/>
        <v>0</v>
      </c>
      <c r="AM15" s="10">
        <f t="shared" si="11"/>
        <v>0</v>
      </c>
      <c r="AN15" s="10">
        <f t="shared" si="12"/>
        <v>0</v>
      </c>
      <c r="AO15" s="10">
        <f t="shared" si="13"/>
        <v>0</v>
      </c>
      <c r="AP15" s="10">
        <f t="shared" si="14"/>
        <v>0</v>
      </c>
      <c r="AQ15" s="10">
        <f t="shared" si="15"/>
        <v>2</v>
      </c>
      <c r="AR15" s="10">
        <f t="shared" si="16"/>
        <v>-100</v>
      </c>
      <c r="AS15" s="10">
        <f t="shared" si="17"/>
        <v>-100</v>
      </c>
      <c r="AT15" s="10">
        <f t="shared" si="18"/>
        <v>-100</v>
      </c>
      <c r="AU15" s="10">
        <f t="shared" si="19"/>
        <v>-100</v>
      </c>
      <c r="AV15" s="10">
        <f t="shared" si="20"/>
        <v>-100</v>
      </c>
      <c r="AW15" s="10">
        <f t="shared" si="21"/>
        <v>-100</v>
      </c>
      <c r="AX15" s="10">
        <f t="shared" si="22"/>
        <v>-100</v>
      </c>
      <c r="AY15" s="21">
        <f t="shared" si="23"/>
        <v>-100</v>
      </c>
      <c r="AZ15" s="14">
        <f t="shared" si="23"/>
        <v>46</v>
      </c>
      <c r="BA15" s="14">
        <f>MIN(BA24-AY15,BA23-AX15,BA22-AW15,BA21-AV15,BA20-AU15,BA19-AT15,BA18-AS15,BA17-AR15,BA16-AQ15)</f>
        <v>46</v>
      </c>
      <c r="BC15" s="13">
        <v>10</v>
      </c>
      <c r="BD15" s="45">
        <f t="shared" si="24"/>
        <v>0</v>
      </c>
      <c r="BE15" s="10">
        <f t="shared" si="25"/>
        <v>0</v>
      </c>
      <c r="BF15" s="10">
        <f t="shared" si="26"/>
        <v>0</v>
      </c>
      <c r="BG15" s="10">
        <f t="shared" si="27"/>
        <v>0</v>
      </c>
      <c r="BH15" s="10">
        <f t="shared" si="28"/>
        <v>0</v>
      </c>
      <c r="BI15" s="10">
        <f t="shared" si="29"/>
        <v>0</v>
      </c>
      <c r="BJ15" s="10">
        <f t="shared" si="30"/>
        <v>0</v>
      </c>
      <c r="BK15" s="10">
        <f t="shared" si="31"/>
        <v>0</v>
      </c>
      <c r="BL15" s="10">
        <f t="shared" si="32"/>
        <v>0</v>
      </c>
      <c r="BM15" s="10">
        <f t="shared" si="33"/>
        <v>0</v>
      </c>
      <c r="BN15" s="10">
        <f t="shared" si="34"/>
        <v>0</v>
      </c>
      <c r="BO15" s="10">
        <f t="shared" si="35"/>
        <v>0.1111111111111111</v>
      </c>
      <c r="BP15" s="10">
        <f t="shared" si="36"/>
        <v>0</v>
      </c>
      <c r="BQ15" s="10">
        <f t="shared" si="37"/>
        <v>0</v>
      </c>
      <c r="BR15" s="10">
        <f t="shared" si="38"/>
        <v>0</v>
      </c>
      <c r="BS15" s="10">
        <f t="shared" si="39"/>
        <v>0</v>
      </c>
      <c r="BT15" s="10">
        <f t="shared" si="40"/>
        <v>0</v>
      </c>
      <c r="BU15" s="10">
        <f t="shared" si="41"/>
        <v>0</v>
      </c>
      <c r="BV15" s="10">
        <f t="shared" si="42"/>
        <v>0</v>
      </c>
      <c r="BW15" s="46">
        <f t="shared" si="43"/>
        <v>0</v>
      </c>
    </row>
    <row r="16" spans="1:78" ht="20.100000000000001" customHeight="1" x14ac:dyDescent="0.25">
      <c r="A16" s="5" t="s">
        <v>56</v>
      </c>
      <c r="B16" s="6" t="s">
        <v>57</v>
      </c>
      <c r="C16" s="7"/>
      <c r="D16" s="6" t="s">
        <v>55</v>
      </c>
      <c r="E16" s="25">
        <v>2</v>
      </c>
      <c r="F16" s="25">
        <v>5</v>
      </c>
      <c r="H16" s="13">
        <v>11</v>
      </c>
      <c r="I16" s="2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1"/>
      <c r="U16" s="10">
        <v>1</v>
      </c>
      <c r="V16" s="10">
        <v>-100</v>
      </c>
      <c r="W16" s="10">
        <v>-100</v>
      </c>
      <c r="X16" s="10">
        <v>-100</v>
      </c>
      <c r="Y16" s="10">
        <v>-100</v>
      </c>
      <c r="Z16" s="10">
        <v>-100</v>
      </c>
      <c r="AA16" s="10">
        <v>-100</v>
      </c>
      <c r="AB16" s="21">
        <v>-100</v>
      </c>
      <c r="AC16" s="14">
        <f>MIN(AC24-AB16,AC23-AA16,AC22-Z16,AC21-Y16,AC20-X16,AC19-W16,AC18-V16,AC17-U16)</f>
        <v>34</v>
      </c>
      <c r="AE16" s="13">
        <v>11</v>
      </c>
      <c r="AF16" s="20">
        <f t="shared" si="4"/>
        <v>0</v>
      </c>
      <c r="AG16" s="10">
        <f t="shared" si="5"/>
        <v>0</v>
      </c>
      <c r="AH16" s="10">
        <f t="shared" si="6"/>
        <v>0</v>
      </c>
      <c r="AI16" s="10">
        <f t="shared" si="7"/>
        <v>0</v>
      </c>
      <c r="AJ16" s="10">
        <f t="shared" si="8"/>
        <v>0</v>
      </c>
      <c r="AK16" s="10">
        <f t="shared" si="9"/>
        <v>0</v>
      </c>
      <c r="AL16" s="10">
        <f t="shared" si="10"/>
        <v>0</v>
      </c>
      <c r="AM16" s="10">
        <f t="shared" si="11"/>
        <v>0</v>
      </c>
      <c r="AN16" s="10">
        <f t="shared" si="12"/>
        <v>0</v>
      </c>
      <c r="AO16" s="10">
        <f t="shared" si="13"/>
        <v>0</v>
      </c>
      <c r="AP16" s="10">
        <f t="shared" si="14"/>
        <v>0</v>
      </c>
      <c r="AQ16" s="10">
        <f t="shared" si="15"/>
        <v>0</v>
      </c>
      <c r="AR16" s="58">
        <f t="shared" si="16"/>
        <v>1.1666666666666667</v>
      </c>
      <c r="AS16" s="10">
        <f t="shared" si="17"/>
        <v>-100</v>
      </c>
      <c r="AT16" s="10">
        <f t="shared" si="18"/>
        <v>-100</v>
      </c>
      <c r="AU16" s="10">
        <f t="shared" si="19"/>
        <v>-100</v>
      </c>
      <c r="AV16" s="10">
        <f t="shared" si="20"/>
        <v>-100</v>
      </c>
      <c r="AW16" s="10">
        <f t="shared" si="21"/>
        <v>-100</v>
      </c>
      <c r="AX16" s="10">
        <f t="shared" si="22"/>
        <v>-100</v>
      </c>
      <c r="AY16" s="21">
        <f t="shared" si="23"/>
        <v>-100</v>
      </c>
      <c r="AZ16" s="14">
        <f t="shared" si="23"/>
        <v>48</v>
      </c>
      <c r="BA16" s="14">
        <f>MIN(BA24-AY16,BA23-AX16,BA22-AW16,BA21-AV16,BA20-AU16,BA19-AT16,BA18-AS16,BA17-AR16)</f>
        <v>48</v>
      </c>
      <c r="BC16" s="13">
        <v>11</v>
      </c>
      <c r="BD16" s="45">
        <f t="shared" si="24"/>
        <v>0</v>
      </c>
      <c r="BE16" s="10">
        <f t="shared" si="25"/>
        <v>0</v>
      </c>
      <c r="BF16" s="10">
        <f t="shared" si="26"/>
        <v>0</v>
      </c>
      <c r="BG16" s="10">
        <f t="shared" si="27"/>
        <v>0</v>
      </c>
      <c r="BH16" s="10">
        <f t="shared" si="28"/>
        <v>0</v>
      </c>
      <c r="BI16" s="10">
        <f t="shared" si="29"/>
        <v>0</v>
      </c>
      <c r="BJ16" s="10">
        <f t="shared" si="30"/>
        <v>0</v>
      </c>
      <c r="BK16" s="10">
        <f t="shared" si="31"/>
        <v>0</v>
      </c>
      <c r="BL16" s="10">
        <f t="shared" si="32"/>
        <v>0</v>
      </c>
      <c r="BM16" s="10">
        <f t="shared" si="33"/>
        <v>0</v>
      </c>
      <c r="BN16" s="10">
        <f t="shared" si="34"/>
        <v>0</v>
      </c>
      <c r="BO16" s="10">
        <f t="shared" si="35"/>
        <v>0</v>
      </c>
      <c r="BP16" s="54">
        <f t="shared" si="36"/>
        <v>2.7777777777777776E-2</v>
      </c>
      <c r="BQ16" s="10">
        <f t="shared" si="37"/>
        <v>0</v>
      </c>
      <c r="BR16" s="10">
        <f t="shared" si="38"/>
        <v>0</v>
      </c>
      <c r="BS16" s="10">
        <f t="shared" si="39"/>
        <v>0</v>
      </c>
      <c r="BT16" s="10">
        <f t="shared" si="40"/>
        <v>0</v>
      </c>
      <c r="BU16" s="10">
        <f t="shared" si="41"/>
        <v>0</v>
      </c>
      <c r="BV16" s="10">
        <f t="shared" si="42"/>
        <v>0</v>
      </c>
      <c r="BW16" s="46">
        <f t="shared" si="43"/>
        <v>0</v>
      </c>
    </row>
    <row r="17" spans="1:76" ht="20.100000000000001" customHeight="1" x14ac:dyDescent="0.25">
      <c r="A17" s="3" t="s">
        <v>58</v>
      </c>
      <c r="B17" s="8" t="s">
        <v>59</v>
      </c>
      <c r="C17" s="8" t="s">
        <v>60</v>
      </c>
      <c r="D17" s="8" t="s">
        <v>61</v>
      </c>
      <c r="E17" s="2">
        <v>1</v>
      </c>
      <c r="F17" s="2">
        <f t="shared" si="0"/>
        <v>3</v>
      </c>
      <c r="H17" s="13">
        <v>12</v>
      </c>
      <c r="I17" s="2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1"/>
      <c r="V17" s="10">
        <v>1</v>
      </c>
      <c r="W17" s="10">
        <v>5</v>
      </c>
      <c r="X17" s="10">
        <v>-100</v>
      </c>
      <c r="Y17" s="10">
        <v>-100</v>
      </c>
      <c r="Z17" s="10">
        <v>-100</v>
      </c>
      <c r="AA17" s="10">
        <v>-100</v>
      </c>
      <c r="AB17" s="21">
        <v>-100</v>
      </c>
      <c r="AC17" s="14">
        <f>MIN(AC24-AB17,AC23-AA17,AC22-Z17,AC21-Y17,AC20-X17,AC19-W17,AC18-V17)</f>
        <v>35</v>
      </c>
      <c r="AE17" s="13">
        <v>12</v>
      </c>
      <c r="AF17" s="20">
        <f t="shared" si="4"/>
        <v>0</v>
      </c>
      <c r="AG17" s="10">
        <f t="shared" si="5"/>
        <v>0</v>
      </c>
      <c r="AH17" s="10">
        <f t="shared" si="6"/>
        <v>0</v>
      </c>
      <c r="AI17" s="10">
        <f t="shared" si="7"/>
        <v>0</v>
      </c>
      <c r="AJ17" s="10">
        <f t="shared" si="8"/>
        <v>0</v>
      </c>
      <c r="AK17" s="10">
        <f t="shared" si="9"/>
        <v>0</v>
      </c>
      <c r="AL17" s="10">
        <f t="shared" si="10"/>
        <v>0</v>
      </c>
      <c r="AM17" s="10">
        <f t="shared" si="11"/>
        <v>0</v>
      </c>
      <c r="AN17" s="10">
        <f t="shared" si="12"/>
        <v>0</v>
      </c>
      <c r="AO17" s="10">
        <f t="shared" si="13"/>
        <v>0</v>
      </c>
      <c r="AP17" s="10">
        <f t="shared" si="14"/>
        <v>0</v>
      </c>
      <c r="AQ17" s="10">
        <f t="shared" si="15"/>
        <v>0</v>
      </c>
      <c r="AR17" s="10">
        <f t="shared" si="16"/>
        <v>0</v>
      </c>
      <c r="AS17" s="10">
        <f t="shared" si="17"/>
        <v>1.1666666666666667</v>
      </c>
      <c r="AT17" s="58">
        <f t="shared" si="18"/>
        <v>7.333333333333333</v>
      </c>
      <c r="AU17" s="10">
        <f t="shared" si="19"/>
        <v>-100</v>
      </c>
      <c r="AV17" s="10">
        <f t="shared" si="20"/>
        <v>-100</v>
      </c>
      <c r="AW17" s="10">
        <f t="shared" si="21"/>
        <v>-100</v>
      </c>
      <c r="AX17" s="10">
        <f t="shared" si="22"/>
        <v>-100</v>
      </c>
      <c r="AY17" s="21">
        <f t="shared" si="23"/>
        <v>-100</v>
      </c>
      <c r="AZ17" s="14">
        <f t="shared" si="23"/>
        <v>49.166666666666664</v>
      </c>
      <c r="BA17" s="14">
        <f>MIN(BA24-AY17,BA23-AX17,BA22-AW17,BA21-AV17,BA20-AU17,BA19-AT17,BA18-AS17)</f>
        <v>49.166666666666664</v>
      </c>
      <c r="BC17" s="13">
        <v>12</v>
      </c>
      <c r="BD17" s="45">
        <f t="shared" si="24"/>
        <v>0</v>
      </c>
      <c r="BE17" s="10">
        <f t="shared" si="25"/>
        <v>0</v>
      </c>
      <c r="BF17" s="10">
        <f t="shared" si="26"/>
        <v>0</v>
      </c>
      <c r="BG17" s="10">
        <f t="shared" si="27"/>
        <v>0</v>
      </c>
      <c r="BH17" s="10">
        <f t="shared" si="28"/>
        <v>0</v>
      </c>
      <c r="BI17" s="10">
        <f t="shared" si="29"/>
        <v>0</v>
      </c>
      <c r="BJ17" s="10">
        <f t="shared" si="30"/>
        <v>0</v>
      </c>
      <c r="BK17" s="10">
        <f t="shared" si="31"/>
        <v>0</v>
      </c>
      <c r="BL17" s="10">
        <f t="shared" si="32"/>
        <v>0</v>
      </c>
      <c r="BM17" s="10">
        <f t="shared" si="33"/>
        <v>0</v>
      </c>
      <c r="BN17" s="10">
        <f t="shared" si="34"/>
        <v>0</v>
      </c>
      <c r="BO17" s="10">
        <f t="shared" si="35"/>
        <v>0</v>
      </c>
      <c r="BP17" s="10">
        <f t="shared" si="36"/>
        <v>0</v>
      </c>
      <c r="BQ17" s="10">
        <f t="shared" si="37"/>
        <v>2.7777777777777776E-2</v>
      </c>
      <c r="BR17" s="54">
        <f t="shared" si="38"/>
        <v>1</v>
      </c>
      <c r="BS17" s="10">
        <f t="shared" si="39"/>
        <v>0</v>
      </c>
      <c r="BT17" s="10">
        <f t="shared" si="40"/>
        <v>0</v>
      </c>
      <c r="BU17" s="10">
        <f t="shared" si="41"/>
        <v>0</v>
      </c>
      <c r="BV17" s="10">
        <f t="shared" si="42"/>
        <v>0</v>
      </c>
      <c r="BW17" s="46">
        <f t="shared" si="43"/>
        <v>0</v>
      </c>
    </row>
    <row r="18" spans="1:76" ht="20.100000000000001" customHeight="1" x14ac:dyDescent="0.25">
      <c r="A18" s="3" t="s">
        <v>62</v>
      </c>
      <c r="B18" s="8" t="s">
        <v>63</v>
      </c>
      <c r="C18" s="8" t="s">
        <v>58</v>
      </c>
      <c r="D18" s="8" t="s">
        <v>9</v>
      </c>
      <c r="E18" s="2">
        <v>1</v>
      </c>
      <c r="F18" s="2">
        <v>2</v>
      </c>
      <c r="H18" s="13">
        <v>13</v>
      </c>
      <c r="I18" s="2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1"/>
      <c r="W18" s="10">
        <v>-100</v>
      </c>
      <c r="X18" s="10">
        <v>-100</v>
      </c>
      <c r="Y18" s="10">
        <v>1</v>
      </c>
      <c r="Z18" s="10">
        <v>-100</v>
      </c>
      <c r="AA18" s="10">
        <v>-100</v>
      </c>
      <c r="AB18" s="21">
        <v>-100</v>
      </c>
      <c r="AC18" s="14">
        <f>MIN(AC24-AB18,AC23-AA18,AC22-Z18,AC21-Y18,AC20-X18,AC19-W18)</f>
        <v>42</v>
      </c>
      <c r="AE18" s="13">
        <v>13</v>
      </c>
      <c r="AF18" s="20">
        <f t="shared" si="4"/>
        <v>0</v>
      </c>
      <c r="AG18" s="10">
        <f t="shared" si="5"/>
        <v>0</v>
      </c>
      <c r="AH18" s="10">
        <f t="shared" si="6"/>
        <v>0</v>
      </c>
      <c r="AI18" s="10">
        <f t="shared" si="7"/>
        <v>0</v>
      </c>
      <c r="AJ18" s="10">
        <f t="shared" si="8"/>
        <v>0</v>
      </c>
      <c r="AK18" s="10">
        <f t="shared" si="9"/>
        <v>0</v>
      </c>
      <c r="AL18" s="10">
        <f t="shared" si="10"/>
        <v>0</v>
      </c>
      <c r="AM18" s="10">
        <f t="shared" si="11"/>
        <v>0</v>
      </c>
      <c r="AN18" s="10">
        <f t="shared" si="12"/>
        <v>0</v>
      </c>
      <c r="AO18" s="10">
        <f t="shared" si="13"/>
        <v>0</v>
      </c>
      <c r="AP18" s="10">
        <f t="shared" si="14"/>
        <v>0</v>
      </c>
      <c r="AQ18" s="10">
        <f t="shared" si="15"/>
        <v>0</v>
      </c>
      <c r="AR18" s="10">
        <f t="shared" si="16"/>
        <v>0</v>
      </c>
      <c r="AS18" s="10">
        <f t="shared" si="17"/>
        <v>0</v>
      </c>
      <c r="AT18" s="10">
        <f t="shared" si="18"/>
        <v>-100</v>
      </c>
      <c r="AU18" s="10">
        <f t="shared" si="19"/>
        <v>-100</v>
      </c>
      <c r="AV18" s="10">
        <f t="shared" si="20"/>
        <v>1.1666666666666667</v>
      </c>
      <c r="AW18" s="10">
        <f t="shared" si="21"/>
        <v>-100</v>
      </c>
      <c r="AX18" s="10">
        <f t="shared" si="22"/>
        <v>-100</v>
      </c>
      <c r="AY18" s="21">
        <f t="shared" si="23"/>
        <v>-100</v>
      </c>
      <c r="AZ18" s="14">
        <f t="shared" si="23"/>
        <v>59.666666666666664</v>
      </c>
      <c r="BA18" s="14">
        <f>MIN(BA24-AY18,BA23-AX18,BA22-AW18,BA21-AV18,BA20-AU18,BA19-AT18)</f>
        <v>59.666666666666664</v>
      </c>
      <c r="BC18" s="13">
        <v>13</v>
      </c>
      <c r="BD18" s="45">
        <f t="shared" si="24"/>
        <v>0</v>
      </c>
      <c r="BE18" s="10">
        <f t="shared" si="25"/>
        <v>0</v>
      </c>
      <c r="BF18" s="10">
        <f t="shared" si="26"/>
        <v>0</v>
      </c>
      <c r="BG18" s="10">
        <f t="shared" si="27"/>
        <v>0</v>
      </c>
      <c r="BH18" s="10">
        <f t="shared" si="28"/>
        <v>0</v>
      </c>
      <c r="BI18" s="10">
        <f t="shared" si="29"/>
        <v>0</v>
      </c>
      <c r="BJ18" s="10">
        <f t="shared" si="30"/>
        <v>0</v>
      </c>
      <c r="BK18" s="10">
        <f t="shared" si="31"/>
        <v>0</v>
      </c>
      <c r="BL18" s="10">
        <f t="shared" si="32"/>
        <v>0</v>
      </c>
      <c r="BM18" s="10">
        <f t="shared" si="33"/>
        <v>0</v>
      </c>
      <c r="BN18" s="10">
        <f t="shared" si="34"/>
        <v>0</v>
      </c>
      <c r="BO18" s="10">
        <f t="shared" si="35"/>
        <v>0</v>
      </c>
      <c r="BP18" s="10">
        <f t="shared" si="36"/>
        <v>0</v>
      </c>
      <c r="BQ18" s="10">
        <f t="shared" si="37"/>
        <v>0</v>
      </c>
      <c r="BR18" s="10">
        <f t="shared" si="38"/>
        <v>0</v>
      </c>
      <c r="BS18" s="10">
        <f t="shared" si="39"/>
        <v>0</v>
      </c>
      <c r="BT18" s="10">
        <f t="shared" si="40"/>
        <v>2.7777777777777776E-2</v>
      </c>
      <c r="BU18" s="10">
        <f t="shared" si="41"/>
        <v>0</v>
      </c>
      <c r="BV18" s="10">
        <f t="shared" si="42"/>
        <v>0</v>
      </c>
      <c r="BW18" s="46">
        <f t="shared" si="43"/>
        <v>0</v>
      </c>
    </row>
    <row r="19" spans="1:76" ht="20.100000000000001" customHeight="1" x14ac:dyDescent="0.25">
      <c r="A19" s="5" t="s">
        <v>64</v>
      </c>
      <c r="B19" s="6" t="s">
        <v>65</v>
      </c>
      <c r="C19" s="7"/>
      <c r="D19" s="6" t="s">
        <v>20</v>
      </c>
      <c r="E19" s="25">
        <v>5</v>
      </c>
      <c r="F19" s="25">
        <v>11</v>
      </c>
      <c r="H19" s="13">
        <v>14</v>
      </c>
      <c r="I19" s="2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1"/>
      <c r="X19" s="10">
        <v>2</v>
      </c>
      <c r="Y19" s="10">
        <v>-100</v>
      </c>
      <c r="Z19" s="10">
        <v>-100</v>
      </c>
      <c r="AA19" s="10">
        <v>-100</v>
      </c>
      <c r="AB19" s="21">
        <v>-100</v>
      </c>
      <c r="AC19" s="14">
        <f>MIN(AC24-AB19,AC23-AA19,AC22-Z19,AC21-Y19,AC20-X19)</f>
        <v>40</v>
      </c>
      <c r="AE19" s="13">
        <v>14</v>
      </c>
      <c r="AF19" s="20">
        <f t="shared" si="4"/>
        <v>0</v>
      </c>
      <c r="AG19" s="10">
        <f t="shared" si="5"/>
        <v>0</v>
      </c>
      <c r="AH19" s="10">
        <f t="shared" si="6"/>
        <v>0</v>
      </c>
      <c r="AI19" s="10">
        <f t="shared" si="7"/>
        <v>0</v>
      </c>
      <c r="AJ19" s="10">
        <f t="shared" si="8"/>
        <v>0</v>
      </c>
      <c r="AK19" s="10">
        <f t="shared" si="9"/>
        <v>0</v>
      </c>
      <c r="AL19" s="10">
        <f t="shared" si="10"/>
        <v>0</v>
      </c>
      <c r="AM19" s="10">
        <f t="shared" si="11"/>
        <v>0</v>
      </c>
      <c r="AN19" s="10">
        <f t="shared" si="12"/>
        <v>0</v>
      </c>
      <c r="AO19" s="10">
        <f t="shared" si="13"/>
        <v>0</v>
      </c>
      <c r="AP19" s="10">
        <f t="shared" si="14"/>
        <v>0</v>
      </c>
      <c r="AQ19" s="10">
        <f t="shared" si="15"/>
        <v>0</v>
      </c>
      <c r="AR19" s="10">
        <f t="shared" si="16"/>
        <v>0</v>
      </c>
      <c r="AS19" s="10">
        <f t="shared" si="17"/>
        <v>0</v>
      </c>
      <c r="AT19" s="10">
        <f t="shared" si="18"/>
        <v>0</v>
      </c>
      <c r="AU19" s="58">
        <f t="shared" si="19"/>
        <v>3.1666666666666665</v>
      </c>
      <c r="AV19" s="10">
        <f t="shared" si="20"/>
        <v>-100</v>
      </c>
      <c r="AW19" s="10">
        <f t="shared" si="21"/>
        <v>-100</v>
      </c>
      <c r="AX19" s="10">
        <f t="shared" si="22"/>
        <v>-100</v>
      </c>
      <c r="AY19" s="21">
        <f t="shared" si="23"/>
        <v>-100</v>
      </c>
      <c r="AZ19" s="14">
        <f t="shared" si="23"/>
        <v>56.5</v>
      </c>
      <c r="BA19" s="14">
        <f>MIN(BA24-AY19,BA23-AX19,BA22-AW19,BA21-AV19,BA20-AU19)</f>
        <v>56.5</v>
      </c>
      <c r="BC19" s="13">
        <v>14</v>
      </c>
      <c r="BD19" s="45">
        <f t="shared" si="24"/>
        <v>0</v>
      </c>
      <c r="BE19" s="10">
        <f t="shared" si="25"/>
        <v>0</v>
      </c>
      <c r="BF19" s="10">
        <f t="shared" si="26"/>
        <v>0</v>
      </c>
      <c r="BG19" s="10">
        <f t="shared" si="27"/>
        <v>0</v>
      </c>
      <c r="BH19" s="10">
        <f t="shared" si="28"/>
        <v>0</v>
      </c>
      <c r="BI19" s="10">
        <f t="shared" si="29"/>
        <v>0</v>
      </c>
      <c r="BJ19" s="10">
        <f t="shared" si="30"/>
        <v>0</v>
      </c>
      <c r="BK19" s="10">
        <f t="shared" si="31"/>
        <v>0</v>
      </c>
      <c r="BL19" s="10">
        <f t="shared" si="32"/>
        <v>0</v>
      </c>
      <c r="BM19" s="10">
        <f t="shared" si="33"/>
        <v>0</v>
      </c>
      <c r="BN19" s="10">
        <f t="shared" si="34"/>
        <v>0</v>
      </c>
      <c r="BO19" s="10">
        <f t="shared" si="35"/>
        <v>0</v>
      </c>
      <c r="BP19" s="10">
        <f t="shared" si="36"/>
        <v>0</v>
      </c>
      <c r="BQ19" s="10">
        <f t="shared" si="37"/>
        <v>0</v>
      </c>
      <c r="BR19" s="10">
        <f t="shared" si="38"/>
        <v>0</v>
      </c>
      <c r="BS19" s="54">
        <f t="shared" si="39"/>
        <v>0.25</v>
      </c>
      <c r="BT19" s="10">
        <f t="shared" si="40"/>
        <v>0</v>
      </c>
      <c r="BU19" s="10">
        <f t="shared" si="41"/>
        <v>0</v>
      </c>
      <c r="BV19" s="10">
        <f t="shared" si="42"/>
        <v>0</v>
      </c>
      <c r="BW19" s="46">
        <f t="shared" si="43"/>
        <v>0</v>
      </c>
    </row>
    <row r="20" spans="1:76" ht="20.100000000000001" customHeight="1" x14ac:dyDescent="0.25">
      <c r="A20" s="3" t="s">
        <v>66</v>
      </c>
      <c r="B20" s="8" t="s">
        <v>67</v>
      </c>
      <c r="C20" s="8" t="s">
        <v>68</v>
      </c>
      <c r="D20" s="8" t="s">
        <v>9</v>
      </c>
      <c r="E20" s="2">
        <v>1</v>
      </c>
      <c r="F20" s="2">
        <v>2</v>
      </c>
      <c r="H20" s="13">
        <v>15</v>
      </c>
      <c r="I20" s="2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10">
        <v>1</v>
      </c>
      <c r="Z20" s="10">
        <v>-100</v>
      </c>
      <c r="AA20" s="10">
        <v>-100</v>
      </c>
      <c r="AB20" s="21">
        <v>-100</v>
      </c>
      <c r="AC20" s="14">
        <f>MIN(AC24-AB20,AC23-AA20,AC22-Z20,AC21-Y20)</f>
        <v>42</v>
      </c>
      <c r="AE20" s="13">
        <v>15</v>
      </c>
      <c r="AF20" s="20">
        <f t="shared" si="4"/>
        <v>0</v>
      </c>
      <c r="AG20" s="10">
        <f t="shared" si="5"/>
        <v>0</v>
      </c>
      <c r="AH20" s="10">
        <f t="shared" si="6"/>
        <v>0</v>
      </c>
      <c r="AI20" s="10">
        <f t="shared" si="7"/>
        <v>0</v>
      </c>
      <c r="AJ20" s="10">
        <f t="shared" si="8"/>
        <v>0</v>
      </c>
      <c r="AK20" s="10">
        <f t="shared" si="9"/>
        <v>0</v>
      </c>
      <c r="AL20" s="10">
        <f t="shared" si="10"/>
        <v>0</v>
      </c>
      <c r="AM20" s="10">
        <f t="shared" si="11"/>
        <v>0</v>
      </c>
      <c r="AN20" s="10">
        <f t="shared" si="12"/>
        <v>0</v>
      </c>
      <c r="AO20" s="10">
        <f t="shared" si="13"/>
        <v>0</v>
      </c>
      <c r="AP20" s="10">
        <f t="shared" si="14"/>
        <v>0</v>
      </c>
      <c r="AQ20" s="10">
        <f t="shared" si="15"/>
        <v>0</v>
      </c>
      <c r="AR20" s="10">
        <f t="shared" si="16"/>
        <v>0</v>
      </c>
      <c r="AS20" s="10">
        <f t="shared" si="17"/>
        <v>0</v>
      </c>
      <c r="AT20" s="10">
        <f t="shared" si="18"/>
        <v>0</v>
      </c>
      <c r="AU20" s="10">
        <f t="shared" si="19"/>
        <v>0</v>
      </c>
      <c r="AV20" s="58">
        <f t="shared" si="20"/>
        <v>1.1666666666666667</v>
      </c>
      <c r="AW20" s="10">
        <f t="shared" si="21"/>
        <v>-100</v>
      </c>
      <c r="AX20" s="10">
        <f t="shared" si="22"/>
        <v>-100</v>
      </c>
      <c r="AY20" s="21">
        <f t="shared" si="23"/>
        <v>-100</v>
      </c>
      <c r="AZ20" s="14">
        <f t="shared" si="23"/>
        <v>59.666666666666664</v>
      </c>
      <c r="BA20" s="14">
        <f>MIN(BA24-AY20,BA23-AX20,BA22-AW20,BA21-AV20)</f>
        <v>59.666666666666664</v>
      </c>
      <c r="BC20" s="13">
        <v>15</v>
      </c>
      <c r="BD20" s="45">
        <f t="shared" si="24"/>
        <v>0</v>
      </c>
      <c r="BE20" s="10">
        <f t="shared" si="25"/>
        <v>0</v>
      </c>
      <c r="BF20" s="10">
        <f t="shared" si="26"/>
        <v>0</v>
      </c>
      <c r="BG20" s="10">
        <f t="shared" si="27"/>
        <v>0</v>
      </c>
      <c r="BH20" s="10">
        <f t="shared" si="28"/>
        <v>0</v>
      </c>
      <c r="BI20" s="10">
        <f t="shared" si="29"/>
        <v>0</v>
      </c>
      <c r="BJ20" s="10">
        <f t="shared" si="30"/>
        <v>0</v>
      </c>
      <c r="BK20" s="10">
        <f t="shared" si="31"/>
        <v>0</v>
      </c>
      <c r="BL20" s="10">
        <f t="shared" si="32"/>
        <v>0</v>
      </c>
      <c r="BM20" s="10">
        <f t="shared" si="33"/>
        <v>0</v>
      </c>
      <c r="BN20" s="10">
        <f t="shared" si="34"/>
        <v>0</v>
      </c>
      <c r="BO20" s="10">
        <f t="shared" si="35"/>
        <v>0</v>
      </c>
      <c r="BP20" s="10">
        <f t="shared" si="36"/>
        <v>0</v>
      </c>
      <c r="BQ20" s="10">
        <f t="shared" si="37"/>
        <v>0</v>
      </c>
      <c r="BR20" s="10">
        <f t="shared" si="38"/>
        <v>0</v>
      </c>
      <c r="BS20" s="10">
        <f t="shared" si="39"/>
        <v>0</v>
      </c>
      <c r="BT20" s="54">
        <f t="shared" si="40"/>
        <v>2.7777777777777776E-2</v>
      </c>
      <c r="BU20" s="10">
        <f t="shared" si="41"/>
        <v>0</v>
      </c>
      <c r="BV20" s="10">
        <f t="shared" si="42"/>
        <v>0</v>
      </c>
      <c r="BW20" s="46">
        <f t="shared" si="43"/>
        <v>0</v>
      </c>
    </row>
    <row r="21" spans="1:76" ht="20.100000000000001" customHeight="1" x14ac:dyDescent="0.25">
      <c r="A21" s="3" t="s">
        <v>69</v>
      </c>
      <c r="B21" s="8" t="s">
        <v>70</v>
      </c>
      <c r="C21" s="8" t="s">
        <v>71</v>
      </c>
      <c r="D21" s="8" t="s">
        <v>20</v>
      </c>
      <c r="E21" s="2">
        <v>5</v>
      </c>
      <c r="F21" s="2">
        <v>11</v>
      </c>
      <c r="H21" s="13">
        <v>16</v>
      </c>
      <c r="I21" s="2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1"/>
      <c r="Z21" s="10">
        <v>1</v>
      </c>
      <c r="AA21" s="10">
        <v>2</v>
      </c>
      <c r="AB21" s="21">
        <v>-100</v>
      </c>
      <c r="AC21" s="14">
        <f>MIN(AC24-AB21,AC23-AA21,AC22-Z21)</f>
        <v>43</v>
      </c>
      <c r="AE21" s="13">
        <v>16</v>
      </c>
      <c r="AF21" s="20">
        <f t="shared" si="4"/>
        <v>0</v>
      </c>
      <c r="AG21" s="10">
        <f t="shared" si="5"/>
        <v>0</v>
      </c>
      <c r="AH21" s="10">
        <f t="shared" si="6"/>
        <v>0</v>
      </c>
      <c r="AI21" s="10">
        <f t="shared" si="7"/>
        <v>0</v>
      </c>
      <c r="AJ21" s="10">
        <f t="shared" si="8"/>
        <v>0</v>
      </c>
      <c r="AK21" s="10">
        <f t="shared" si="9"/>
        <v>0</v>
      </c>
      <c r="AL21" s="10">
        <f t="shared" si="10"/>
        <v>0</v>
      </c>
      <c r="AM21" s="10">
        <f t="shared" si="11"/>
        <v>0</v>
      </c>
      <c r="AN21" s="10">
        <f t="shared" si="12"/>
        <v>0</v>
      </c>
      <c r="AO21" s="10">
        <f t="shared" si="13"/>
        <v>0</v>
      </c>
      <c r="AP21" s="10">
        <f t="shared" si="14"/>
        <v>0</v>
      </c>
      <c r="AQ21" s="10">
        <f t="shared" si="15"/>
        <v>0</v>
      </c>
      <c r="AR21" s="10">
        <f t="shared" si="16"/>
        <v>0</v>
      </c>
      <c r="AS21" s="10">
        <f t="shared" si="17"/>
        <v>0</v>
      </c>
      <c r="AT21" s="10">
        <f t="shared" si="18"/>
        <v>0</v>
      </c>
      <c r="AU21" s="10">
        <f t="shared" si="19"/>
        <v>0</v>
      </c>
      <c r="AV21" s="10">
        <f t="shared" si="20"/>
        <v>0</v>
      </c>
      <c r="AW21" s="10">
        <f t="shared" si="21"/>
        <v>2</v>
      </c>
      <c r="AX21" s="58">
        <f t="shared" si="22"/>
        <v>3.1666666666666665</v>
      </c>
      <c r="AY21" s="21">
        <f t="shared" si="23"/>
        <v>-100</v>
      </c>
      <c r="AZ21" s="14">
        <f t="shared" si="23"/>
        <v>60.833333333333336</v>
      </c>
      <c r="BA21" s="14">
        <f>MIN(BA24-AY21,BA23-AX21,BA22-AW21)</f>
        <v>60.833333333333329</v>
      </c>
      <c r="BC21" s="13">
        <v>16</v>
      </c>
      <c r="BD21" s="45">
        <f t="shared" si="24"/>
        <v>0</v>
      </c>
      <c r="BE21" s="10">
        <f t="shared" si="25"/>
        <v>0</v>
      </c>
      <c r="BF21" s="10">
        <f t="shared" si="26"/>
        <v>0</v>
      </c>
      <c r="BG21" s="10">
        <f t="shared" si="27"/>
        <v>0</v>
      </c>
      <c r="BH21" s="10">
        <f t="shared" si="28"/>
        <v>0</v>
      </c>
      <c r="BI21" s="10">
        <f t="shared" si="29"/>
        <v>0</v>
      </c>
      <c r="BJ21" s="10">
        <f t="shared" si="30"/>
        <v>0</v>
      </c>
      <c r="BK21" s="10">
        <f t="shared" si="31"/>
        <v>0</v>
      </c>
      <c r="BL21" s="10">
        <f t="shared" si="32"/>
        <v>0</v>
      </c>
      <c r="BM21" s="10">
        <f t="shared" si="33"/>
        <v>0</v>
      </c>
      <c r="BN21" s="10">
        <f t="shared" si="34"/>
        <v>0</v>
      </c>
      <c r="BO21" s="10">
        <f t="shared" si="35"/>
        <v>0</v>
      </c>
      <c r="BP21" s="10">
        <f t="shared" si="36"/>
        <v>0</v>
      </c>
      <c r="BQ21" s="10">
        <f t="shared" si="37"/>
        <v>0</v>
      </c>
      <c r="BR21" s="10">
        <f t="shared" si="38"/>
        <v>0</v>
      </c>
      <c r="BS21" s="10">
        <f t="shared" si="39"/>
        <v>0</v>
      </c>
      <c r="BT21" s="10">
        <f t="shared" si="40"/>
        <v>0</v>
      </c>
      <c r="BU21" s="10">
        <f t="shared" si="41"/>
        <v>0.1111111111111111</v>
      </c>
      <c r="BV21" s="54">
        <f t="shared" si="42"/>
        <v>0.25</v>
      </c>
      <c r="BW21" s="46">
        <f t="shared" si="43"/>
        <v>0</v>
      </c>
    </row>
    <row r="22" spans="1:76" ht="20.100000000000001" customHeight="1" x14ac:dyDescent="0.25">
      <c r="A22" s="3" t="s">
        <v>72</v>
      </c>
      <c r="B22" s="8" t="s">
        <v>73</v>
      </c>
      <c r="C22" s="8" t="s">
        <v>74</v>
      </c>
      <c r="D22" s="8" t="s">
        <v>55</v>
      </c>
      <c r="E22" s="2">
        <v>2</v>
      </c>
      <c r="F22" s="2">
        <v>5</v>
      </c>
      <c r="H22" s="13">
        <v>17</v>
      </c>
      <c r="I22" s="2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1"/>
      <c r="AA22" s="10">
        <v>-100</v>
      </c>
      <c r="AB22" s="21">
        <v>-100</v>
      </c>
      <c r="AC22" s="14">
        <f>MIN(AC24-AB22,AC23-AA22)</f>
        <v>145</v>
      </c>
      <c r="AE22" s="13">
        <v>17</v>
      </c>
      <c r="AF22" s="20">
        <f t="shared" si="4"/>
        <v>0</v>
      </c>
      <c r="AG22" s="10">
        <f t="shared" si="5"/>
        <v>0</v>
      </c>
      <c r="AH22" s="10">
        <f t="shared" si="6"/>
        <v>0</v>
      </c>
      <c r="AI22" s="10">
        <f t="shared" si="7"/>
        <v>0</v>
      </c>
      <c r="AJ22" s="10">
        <f t="shared" si="8"/>
        <v>0</v>
      </c>
      <c r="AK22" s="10">
        <f t="shared" si="9"/>
        <v>0</v>
      </c>
      <c r="AL22" s="10">
        <f t="shared" si="10"/>
        <v>0</v>
      </c>
      <c r="AM22" s="10">
        <f t="shared" si="11"/>
        <v>0</v>
      </c>
      <c r="AN22" s="10">
        <f t="shared" si="12"/>
        <v>0</v>
      </c>
      <c r="AO22" s="10">
        <f t="shared" si="13"/>
        <v>0</v>
      </c>
      <c r="AP22" s="10">
        <f t="shared" si="14"/>
        <v>0</v>
      </c>
      <c r="AQ22" s="10">
        <f t="shared" si="15"/>
        <v>0</v>
      </c>
      <c r="AR22" s="10">
        <f t="shared" si="16"/>
        <v>0</v>
      </c>
      <c r="AS22" s="10">
        <f t="shared" si="17"/>
        <v>0</v>
      </c>
      <c r="AT22" s="10">
        <f t="shared" si="18"/>
        <v>0</v>
      </c>
      <c r="AU22" s="10">
        <f t="shared" si="19"/>
        <v>0</v>
      </c>
      <c r="AV22" s="10">
        <f t="shared" si="20"/>
        <v>0</v>
      </c>
      <c r="AW22" s="10">
        <f t="shared" si="21"/>
        <v>0</v>
      </c>
      <c r="AX22" s="10">
        <f t="shared" si="22"/>
        <v>-100</v>
      </c>
      <c r="AY22" s="21">
        <f t="shared" si="23"/>
        <v>-100</v>
      </c>
      <c r="AZ22" s="14">
        <f t="shared" si="23"/>
        <v>164</v>
      </c>
      <c r="BA22" s="14">
        <f>MIN(BA24-AY22,BA23-AX22)</f>
        <v>164</v>
      </c>
      <c r="BC22" s="13">
        <v>17</v>
      </c>
      <c r="BD22" s="45">
        <f t="shared" si="24"/>
        <v>0</v>
      </c>
      <c r="BE22" s="10">
        <f t="shared" si="25"/>
        <v>0</v>
      </c>
      <c r="BF22" s="10">
        <f t="shared" si="26"/>
        <v>0</v>
      </c>
      <c r="BG22" s="10">
        <f t="shared" si="27"/>
        <v>0</v>
      </c>
      <c r="BH22" s="10">
        <f t="shared" si="28"/>
        <v>0</v>
      </c>
      <c r="BI22" s="10">
        <f t="shared" si="29"/>
        <v>0</v>
      </c>
      <c r="BJ22" s="10">
        <f t="shared" si="30"/>
        <v>0</v>
      </c>
      <c r="BK22" s="10">
        <f t="shared" si="31"/>
        <v>0</v>
      </c>
      <c r="BL22" s="10">
        <f t="shared" si="32"/>
        <v>0</v>
      </c>
      <c r="BM22" s="10">
        <f t="shared" si="33"/>
        <v>0</v>
      </c>
      <c r="BN22" s="10">
        <f t="shared" si="34"/>
        <v>0</v>
      </c>
      <c r="BO22" s="10">
        <f t="shared" si="35"/>
        <v>0</v>
      </c>
      <c r="BP22" s="10">
        <f t="shared" si="36"/>
        <v>0</v>
      </c>
      <c r="BQ22" s="10">
        <f t="shared" si="37"/>
        <v>0</v>
      </c>
      <c r="BR22" s="10">
        <f t="shared" si="38"/>
        <v>0</v>
      </c>
      <c r="BS22" s="10">
        <f t="shared" si="39"/>
        <v>0</v>
      </c>
      <c r="BT22" s="10">
        <f t="shared" si="40"/>
        <v>0</v>
      </c>
      <c r="BU22" s="10">
        <f t="shared" si="41"/>
        <v>0</v>
      </c>
      <c r="BV22" s="10">
        <f t="shared" si="42"/>
        <v>0</v>
      </c>
      <c r="BW22" s="46">
        <f t="shared" si="43"/>
        <v>0</v>
      </c>
    </row>
    <row r="23" spans="1:76" ht="20.100000000000001" customHeight="1" x14ac:dyDescent="0.25">
      <c r="A23" s="5" t="s">
        <v>75</v>
      </c>
      <c r="B23" s="6" t="s">
        <v>76</v>
      </c>
      <c r="C23" s="7"/>
      <c r="D23" s="6" t="s">
        <v>9</v>
      </c>
      <c r="E23" s="25">
        <v>1</v>
      </c>
      <c r="F23" s="25">
        <v>2</v>
      </c>
      <c r="H23" s="13">
        <v>18</v>
      </c>
      <c r="I23" s="2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  <c r="AB23" s="21">
        <v>4</v>
      </c>
      <c r="AC23" s="14">
        <f>MIN(AC24-AB23)</f>
        <v>45</v>
      </c>
      <c r="AE23" s="13">
        <v>18</v>
      </c>
      <c r="AF23" s="20">
        <f t="shared" si="4"/>
        <v>0</v>
      </c>
      <c r="AG23" s="10">
        <f t="shared" si="5"/>
        <v>0</v>
      </c>
      <c r="AH23" s="10">
        <f t="shared" si="6"/>
        <v>0</v>
      </c>
      <c r="AI23" s="10">
        <f t="shared" si="7"/>
        <v>0</v>
      </c>
      <c r="AJ23" s="10">
        <f t="shared" si="8"/>
        <v>0</v>
      </c>
      <c r="AK23" s="10">
        <f t="shared" si="9"/>
        <v>0</v>
      </c>
      <c r="AL23" s="10">
        <f t="shared" si="10"/>
        <v>0</v>
      </c>
      <c r="AM23" s="10">
        <f t="shared" si="11"/>
        <v>0</v>
      </c>
      <c r="AN23" s="10">
        <f t="shared" si="12"/>
        <v>0</v>
      </c>
      <c r="AO23" s="10">
        <f t="shared" si="13"/>
        <v>0</v>
      </c>
      <c r="AP23" s="10">
        <f t="shared" si="14"/>
        <v>0</v>
      </c>
      <c r="AQ23" s="10">
        <f t="shared" si="15"/>
        <v>0</v>
      </c>
      <c r="AR23" s="10">
        <f t="shared" si="16"/>
        <v>0</v>
      </c>
      <c r="AS23" s="10">
        <f t="shared" si="17"/>
        <v>0</v>
      </c>
      <c r="AT23" s="10">
        <f t="shared" si="18"/>
        <v>0</v>
      </c>
      <c r="AU23" s="10">
        <f t="shared" si="19"/>
        <v>0</v>
      </c>
      <c r="AV23" s="10">
        <f t="shared" si="20"/>
        <v>0</v>
      </c>
      <c r="AW23" s="10">
        <f t="shared" si="21"/>
        <v>0</v>
      </c>
      <c r="AX23" s="10">
        <f t="shared" si="22"/>
        <v>0</v>
      </c>
      <c r="AY23" s="59">
        <f t="shared" si="23"/>
        <v>5.333333333333333</v>
      </c>
      <c r="AZ23" s="14">
        <f t="shared" si="23"/>
        <v>64</v>
      </c>
      <c r="BA23" s="14">
        <f>MIN(BA24-AY23)</f>
        <v>63.999999999999993</v>
      </c>
      <c r="BC23" s="13">
        <v>18</v>
      </c>
      <c r="BD23" s="45">
        <f t="shared" si="24"/>
        <v>0</v>
      </c>
      <c r="BE23" s="10">
        <f t="shared" si="25"/>
        <v>0</v>
      </c>
      <c r="BF23" s="10">
        <f t="shared" si="26"/>
        <v>0</v>
      </c>
      <c r="BG23" s="10">
        <f t="shared" si="27"/>
        <v>0</v>
      </c>
      <c r="BH23" s="10">
        <f t="shared" si="28"/>
        <v>0</v>
      </c>
      <c r="BI23" s="10">
        <f t="shared" si="29"/>
        <v>0</v>
      </c>
      <c r="BJ23" s="10">
        <f t="shared" si="30"/>
        <v>0</v>
      </c>
      <c r="BK23" s="10">
        <f t="shared" si="31"/>
        <v>0</v>
      </c>
      <c r="BL23" s="10">
        <f t="shared" si="32"/>
        <v>0</v>
      </c>
      <c r="BM23" s="10">
        <f t="shared" si="33"/>
        <v>0</v>
      </c>
      <c r="BN23" s="10">
        <f t="shared" si="34"/>
        <v>0</v>
      </c>
      <c r="BO23" s="10">
        <f t="shared" si="35"/>
        <v>0</v>
      </c>
      <c r="BP23" s="10">
        <f t="shared" si="36"/>
        <v>0</v>
      </c>
      <c r="BQ23" s="10">
        <f t="shared" si="37"/>
        <v>0</v>
      </c>
      <c r="BR23" s="10">
        <f t="shared" si="38"/>
        <v>0</v>
      </c>
      <c r="BS23" s="10">
        <f t="shared" si="39"/>
        <v>0</v>
      </c>
      <c r="BT23" s="10">
        <f t="shared" si="40"/>
        <v>0</v>
      </c>
      <c r="BU23" s="10">
        <f t="shared" si="41"/>
        <v>0</v>
      </c>
      <c r="BV23" s="10">
        <f t="shared" si="42"/>
        <v>0</v>
      </c>
      <c r="BW23" s="55">
        <f t="shared" si="43"/>
        <v>0.44444444444444442</v>
      </c>
    </row>
    <row r="24" spans="1:76" ht="20.100000000000001" customHeight="1" x14ac:dyDescent="0.25">
      <c r="A24" s="3" t="s">
        <v>77</v>
      </c>
      <c r="B24" s="8" t="s">
        <v>78</v>
      </c>
      <c r="C24" s="8" t="s">
        <v>79</v>
      </c>
      <c r="D24" s="8" t="s">
        <v>9</v>
      </c>
      <c r="E24" s="2">
        <v>1</v>
      </c>
      <c r="F24" s="2">
        <v>2</v>
      </c>
      <c r="H24" s="13">
        <v>19</v>
      </c>
      <c r="I24" s="22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4"/>
      <c r="AC24" s="27">
        <f>AB25</f>
        <v>49</v>
      </c>
      <c r="AE24" s="13">
        <v>19</v>
      </c>
      <c r="AF24" s="22">
        <f t="shared" si="4"/>
        <v>0</v>
      </c>
      <c r="AG24" s="23">
        <f t="shared" si="5"/>
        <v>0</v>
      </c>
      <c r="AH24" s="23">
        <f t="shared" si="6"/>
        <v>0</v>
      </c>
      <c r="AI24" s="23">
        <f t="shared" si="7"/>
        <v>0</v>
      </c>
      <c r="AJ24" s="23">
        <f t="shared" si="8"/>
        <v>0</v>
      </c>
      <c r="AK24" s="23">
        <f t="shared" si="9"/>
        <v>0</v>
      </c>
      <c r="AL24" s="23">
        <f t="shared" si="10"/>
        <v>0</v>
      </c>
      <c r="AM24" s="23">
        <f t="shared" si="11"/>
        <v>0</v>
      </c>
      <c r="AN24" s="23">
        <f t="shared" si="12"/>
        <v>0</v>
      </c>
      <c r="AO24" s="23">
        <f t="shared" si="13"/>
        <v>0</v>
      </c>
      <c r="AP24" s="23">
        <f t="shared" si="14"/>
        <v>0</v>
      </c>
      <c r="AQ24" s="23">
        <f t="shared" si="15"/>
        <v>0</v>
      </c>
      <c r="AR24" s="23">
        <f t="shared" si="16"/>
        <v>0</v>
      </c>
      <c r="AS24" s="23">
        <f t="shared" si="17"/>
        <v>0</v>
      </c>
      <c r="AT24" s="23">
        <f t="shared" si="18"/>
        <v>0</v>
      </c>
      <c r="AU24" s="23">
        <f t="shared" si="19"/>
        <v>0</v>
      </c>
      <c r="AV24" s="23">
        <f t="shared" si="20"/>
        <v>0</v>
      </c>
      <c r="AW24" s="23">
        <f t="shared" si="21"/>
        <v>0</v>
      </c>
      <c r="AX24" s="23">
        <f t="shared" si="22"/>
        <v>0</v>
      </c>
      <c r="AY24" s="30">
        <f t="shared" si="23"/>
        <v>0</v>
      </c>
      <c r="AZ24" s="27">
        <f t="shared" si="23"/>
        <v>69.333333333333329</v>
      </c>
      <c r="BA24" s="34">
        <f>AY25</f>
        <v>69.333333333333329</v>
      </c>
      <c r="BC24" s="51">
        <v>19</v>
      </c>
      <c r="BD24" s="47">
        <f t="shared" si="24"/>
        <v>0</v>
      </c>
      <c r="BE24" s="48">
        <f t="shared" si="25"/>
        <v>0</v>
      </c>
      <c r="BF24" s="48">
        <f t="shared" si="26"/>
        <v>0</v>
      </c>
      <c r="BG24" s="48">
        <f t="shared" si="27"/>
        <v>0</v>
      </c>
      <c r="BH24" s="48">
        <f t="shared" si="28"/>
        <v>0</v>
      </c>
      <c r="BI24" s="48">
        <f t="shared" si="29"/>
        <v>0</v>
      </c>
      <c r="BJ24" s="48">
        <f t="shared" si="30"/>
        <v>0</v>
      </c>
      <c r="BK24" s="48">
        <f t="shared" si="31"/>
        <v>0</v>
      </c>
      <c r="BL24" s="48">
        <f t="shared" si="32"/>
        <v>0</v>
      </c>
      <c r="BM24" s="48">
        <f t="shared" si="33"/>
        <v>0</v>
      </c>
      <c r="BN24" s="48">
        <f t="shared" si="34"/>
        <v>0</v>
      </c>
      <c r="BO24" s="48">
        <f t="shared" si="35"/>
        <v>0</v>
      </c>
      <c r="BP24" s="48">
        <f t="shared" si="36"/>
        <v>0</v>
      </c>
      <c r="BQ24" s="48">
        <f t="shared" si="37"/>
        <v>0</v>
      </c>
      <c r="BR24" s="48">
        <f t="shared" si="38"/>
        <v>0</v>
      </c>
      <c r="BS24" s="48">
        <f t="shared" si="39"/>
        <v>0</v>
      </c>
      <c r="BT24" s="48">
        <f t="shared" si="40"/>
        <v>0</v>
      </c>
      <c r="BU24" s="48">
        <f t="shared" si="41"/>
        <v>0</v>
      </c>
      <c r="BV24" s="48">
        <f t="shared" si="42"/>
        <v>0</v>
      </c>
      <c r="BW24" s="49">
        <f t="shared" si="43"/>
        <v>0</v>
      </c>
      <c r="BX24" s="41"/>
    </row>
    <row r="25" spans="1:76" ht="20.100000000000001" customHeight="1" x14ac:dyDescent="0.25">
      <c r="A25" s="5" t="s">
        <v>80</v>
      </c>
      <c r="B25" s="6" t="s">
        <v>81</v>
      </c>
      <c r="C25" s="7"/>
      <c r="D25" s="6" t="s">
        <v>82</v>
      </c>
      <c r="E25" s="25">
        <f t="shared" si="1"/>
        <v>6</v>
      </c>
      <c r="F25" s="25">
        <f t="shared" si="0"/>
        <v>12</v>
      </c>
      <c r="H25" s="10"/>
      <c r="I25" s="16">
        <v>0</v>
      </c>
      <c r="J25" s="16">
        <f>MAX(I25+J5)</f>
        <v>5</v>
      </c>
      <c r="K25" s="16">
        <f>MAX(I25+K5,J25+K6)</f>
        <v>8</v>
      </c>
      <c r="L25" s="16">
        <f>MAX(I25+L5,J25+L6,K25+L7)</f>
        <v>16</v>
      </c>
      <c r="M25" s="16">
        <f>MAX(I25+M5,J25+M6,K25+M7,L25+M8)</f>
        <v>23</v>
      </c>
      <c r="N25" s="16">
        <f>MAX(I25+N5,J25+N6,K25+N7,L25+N8,M25+N9)</f>
        <v>20</v>
      </c>
      <c r="O25" s="16">
        <f>MAX(I25+O5,J25+O6,K25+O7,L25+O8,M25+O9,N25+O10)</f>
        <v>19</v>
      </c>
      <c r="P25" s="16">
        <f>MAX(I25+P5,J25+P6,K25+P7,L25+P8,M25+P9,N25+P10,O25+P11)</f>
        <v>33</v>
      </c>
      <c r="Q25" s="16">
        <f>MAX(I25+Q5,J25+Q6,K25+Q7,L25+Q8,M25+Q9,N25+Q10,O25+Q11,P25+Q12)</f>
        <v>27</v>
      </c>
      <c r="R25" s="16">
        <f>MAX(I25+R5,J25+R6,K25+R7,L25+R8,M25+R9,N25+R10,O25+R11,P25+R12,Q25+R13)</f>
        <v>30</v>
      </c>
      <c r="S25" s="16">
        <f>MAX(I25+S5,J25+S6,K25+S7,L25+S8,M25+S9,N25+S10,O25+S11,P25+S12,Q25+S13,R25+S14)</f>
        <v>32</v>
      </c>
      <c r="T25" s="16">
        <f>MAX(I25+T5,J25+T6,K25+T7,L25+T8,M25+T9,N25+T10,O25+T11,P25+T12,Q25+T13,R25+T14,S25+T15)</f>
        <v>34</v>
      </c>
      <c r="U25" s="16">
        <f>MAX(I25+U5,J25+U6,K25+U7,L25+U8,M25+U9,N25+U10,O25+U11,P25+U12,Q25+U13,R25+U14,S25+U15,T25+U16)</f>
        <v>35</v>
      </c>
      <c r="V25" s="16">
        <f>MAX(I25+V5,J25+V6,K25+V7,L25+V8,M25+V9,N25+V10,O25+V11,P25+V12,Q25+V13,R25+V14,S25+V15,T25+V16,U25+V17)</f>
        <v>36</v>
      </c>
      <c r="W25" s="16">
        <f>MAX(I25+W5,J25+W6,K25+W7,L25+W8,M25+W9,N25+W10,O25+W11,P25+W12,Q25+W13,R25+W14,S25+W15,T25+W16,U25+W17,V25+W18)</f>
        <v>40</v>
      </c>
      <c r="X25" s="16">
        <f>MAX(I25+X5,J25+X6,K25+X7,L25+X8,M25+X9,N25+X10,O25+X11,P25+X12,Q25+X13,R25+X14,S25+X15,T25+X16,U25+X17,V25+X18,W25+X19)</f>
        <v>42</v>
      </c>
      <c r="Y25" s="16">
        <f>MAX(I25+Y5,J25+Y6,K25+Y7,L25+Y8,M25+Y9,N25+Y10,O25+Y11,P25+Y12,Q25+Y13,R25+Y14,S25+Y15,T25+Y16,U25+Y17,V25+Y18,W25+Y19,X25+Y20)</f>
        <v>43</v>
      </c>
      <c r="Z25" s="16">
        <f>MAX(I25+Z5,J25+Z6,K25+Z7,L25+Z8,M25+Z9,N25+Z10,O25+Z11,P25+Z12,Q25+Z13,R25+Z14,S25+Z15,T25+Z16,U25+Z17,V25+Z18,W25+Z19,X25+Z20,Y25+Z21)</f>
        <v>44</v>
      </c>
      <c r="AA25" s="16">
        <f>MAX(I25+AA5,J25+AA6,K25+AA7,L25+AA8,M25+AA9,N25+AA10,O25+AA11,P25+AA12,Q25+AA13,R25+AA14,S25+AA15,T25+AA16,U25+AA17,V25+AA18,W25+AA19,X25+AA20,Y25+AA21,Z25+AA22)</f>
        <v>45</v>
      </c>
      <c r="AB25" s="26">
        <f>MAX(I25+AB5,J25+AB6,K25+AB7,L25+AB8,M25+AB9,N25+AB10,O25+AB11,P25+AB12,Q25+AB13,R25+AB14,S25+AB15,T25+AB16,U25+AB17,V25+AB18,W25+AB19,X25+AB20,Y25+AB21,Z25+AB22,AA25+AB23)</f>
        <v>49</v>
      </c>
      <c r="AC25" s="10"/>
      <c r="AE25" s="10"/>
      <c r="AF25" s="16">
        <f t="shared" ref="AF25" si="45">(I25+4*I49+I73)/6</f>
        <v>0</v>
      </c>
      <c r="AG25" s="16">
        <f t="shared" ref="AG25" si="46">(J25+4*J49+J73)/6</f>
        <v>7.333333333333333</v>
      </c>
      <c r="AH25" s="16">
        <f t="shared" ref="AH25" si="47">(K25+4*K49+K73)/6</f>
        <v>11.5</v>
      </c>
      <c r="AI25" s="16">
        <f t="shared" ref="AI25" si="48">(L25+4*L49+L73)/6</f>
        <v>22</v>
      </c>
      <c r="AJ25" s="16">
        <f t="shared" ref="AJ25" si="49">(M25+4*M49+M73)/6</f>
        <v>31.5</v>
      </c>
      <c r="AK25" s="16">
        <f t="shared" ref="AK25" si="50">(N25+4*N49+N73)/6</f>
        <v>27.333333333333332</v>
      </c>
      <c r="AL25" s="16">
        <f t="shared" ref="AL25" si="51">(O25+4*O49+O73)/6</f>
        <v>26.166666666666668</v>
      </c>
      <c r="AM25" s="16">
        <f t="shared" ref="AM25" si="52">(P25+4*P49+P73)/6</f>
        <v>46</v>
      </c>
      <c r="AN25" s="16">
        <f t="shared" ref="AN25" si="53">(Q25+4*Q49+Q73)/6</f>
        <v>37.666666666666664</v>
      </c>
      <c r="AO25" s="16">
        <f t="shared" ref="AO25" si="54">(R25+4*R49+R73)/6</f>
        <v>41.833333333333336</v>
      </c>
      <c r="AP25" s="16">
        <f t="shared" ref="AP25" si="55">(S25+4*S49+S73)/6</f>
        <v>45</v>
      </c>
      <c r="AQ25" s="16">
        <f t="shared" ref="AQ25" si="56">(T25+4*T49+T73)/6</f>
        <v>48</v>
      </c>
      <c r="AR25" s="16">
        <f t="shared" ref="AR25" si="57">(U25+4*U49+U73)/6</f>
        <v>49.166666666666664</v>
      </c>
      <c r="AS25" s="16">
        <f t="shared" ref="AS25" si="58">(V25+4*V49+V73)/6</f>
        <v>50.333333333333336</v>
      </c>
      <c r="AT25" s="16">
        <f t="shared" ref="AT25" si="59">(W25+4*W49+W73)/6</f>
        <v>56.5</v>
      </c>
      <c r="AU25" s="16">
        <f t="shared" ref="AU25" si="60">(X25+4*X49+X73)/6</f>
        <v>59.666666666666664</v>
      </c>
      <c r="AV25" s="16">
        <f t="shared" ref="AV25" si="61">(Y25+4*Y49+Y73)/6</f>
        <v>60.833333333333336</v>
      </c>
      <c r="AW25" s="16">
        <f t="shared" ref="AW25" si="62">(Z25+4*Z49+Z73)/6</f>
        <v>62.833333333333336</v>
      </c>
      <c r="AX25" s="16">
        <f t="shared" ref="AX25" si="63">(AA25+4*AA49+AA73)/6</f>
        <v>64</v>
      </c>
      <c r="AY25" s="33">
        <f t="shared" ref="AY25" si="64">(AB25+4*AB49+AB73)/6</f>
        <v>69.333333333333329</v>
      </c>
      <c r="AZ25" s="31">
        <f t="shared" si="23"/>
        <v>0</v>
      </c>
      <c r="BA25" s="32"/>
      <c r="BW25" s="41"/>
    </row>
    <row r="26" spans="1:76" ht="20.100000000000001" customHeight="1" x14ac:dyDescent="0.25">
      <c r="A26" s="3" t="s">
        <v>83</v>
      </c>
      <c r="B26" s="8" t="s">
        <v>84</v>
      </c>
      <c r="C26" s="8" t="s">
        <v>85</v>
      </c>
      <c r="D26" s="8" t="s">
        <v>61</v>
      </c>
      <c r="E26" s="2">
        <v>1</v>
      </c>
      <c r="F26" s="2">
        <f t="shared" si="0"/>
        <v>3</v>
      </c>
      <c r="AE26" s="10"/>
      <c r="AF26" s="10">
        <v>0</v>
      </c>
      <c r="AG26" s="10">
        <f>MAX(AF26+AG5)</f>
        <v>7.333333333333333</v>
      </c>
      <c r="AH26" s="10">
        <f>MAX(AF26+AH5,AG26+AH6)</f>
        <v>11.5</v>
      </c>
      <c r="AI26" s="10">
        <f>MAX(AF26+AI5,AG26+AI6,AH26+AI7)</f>
        <v>22</v>
      </c>
      <c r="AJ26" s="10">
        <f>MAX(AF26+AJ5,AG26+AJ6,AH26+AJ7,AI26+AJ8)</f>
        <v>31.5</v>
      </c>
      <c r="AK26" s="10">
        <f>MAX(AF26+AK5,AG26+AK6,AH26+AK7,AI26+AK8,AJ26+AK9)</f>
        <v>27.333333333333332</v>
      </c>
      <c r="AL26" s="10">
        <f>MAX(AF26+AL5,AG26+AL6,AH26+AL7,AI26+AL8,AJ26+AL9,AK26+AL10)</f>
        <v>26.166666666666668</v>
      </c>
      <c r="AM26" s="10">
        <f>MAX(AF26+AM5,AG26+AM6,AH26+AM7,AI26+AM8,AJ26+AM9,AK26+AM10,AL26+AM11)</f>
        <v>46</v>
      </c>
      <c r="AN26" s="10">
        <f>MAX(AF26+AN5,AG26+AN6,AH26+AN7,AI26+AN8,AJ26+AN9,AK26+AN10,AL26+AN11,AM26+AN12)</f>
        <v>37.666666666666664</v>
      </c>
      <c r="AO26" s="10">
        <f>MAX(AF26+AO5,AG26+AO6,AH26+AO7,AI26+AO8,AJ26+AO9,AK26+AO10,AL26+AO11,AM26+AO12,AN26+AO13)</f>
        <v>41.833333333333336</v>
      </c>
      <c r="AP26" s="10">
        <f>MAX(AF26+AP5,AG26+AP6,AH26+AP7,AI26+AP8,AJ26+AP9,AK26+AP10,AL26+AP11,AM26+AP12,AN26+AP13,AO26+AP14)</f>
        <v>45</v>
      </c>
      <c r="AQ26" s="10">
        <f>MAX(AF26+AQ5,AG26+AQ6,AH26+AQ7,AI26+AQ8,AJ26+AQ9,AK26+AQ10,AL26+AQ11,AM26+AQ12,AN26+AQ13,AO26+AQ14,AP26+AQ15)</f>
        <v>48</v>
      </c>
      <c r="AR26" s="10">
        <f>MAX(AF26+AR5,AG26+AR6,AH26+AR7,AI26+AR8,AJ26+AR9,AK26+AR10,AL26+AR11,AM26+AR12,AN26+AR13,AO26+AR14,AP26+AR15,AQ26+AR16)</f>
        <v>49.166666666666664</v>
      </c>
      <c r="AS26" s="10">
        <f>MAX(AF26+AS5,AG26+AS6,AH26+AS7,AI26+AS8,AJ26+AS9,AK26+AS10,AL26+AS11,AM26+AS12,AN26+AS13,AO26+AS14,AP26+AS15,AQ26+AS16,AR26+AS17)</f>
        <v>50.333333333333329</v>
      </c>
      <c r="AT26" s="10">
        <f>MAX(AF26+AT5,AG26+AT6,AH26+AT7,AI26+AT8,AJ26+AT9,AK26+AT10,AL26+AT11,AM26+AT12,AN26+AT13,AO26+AT14,AP26+AT15,AQ26+AT16,AR26+AT17,AS26+AT18)</f>
        <v>56.5</v>
      </c>
      <c r="AU26" s="10">
        <f>MAX(AF26+AU5,AG26+AU6,AH26+AU7,AI26+AU8,AJ26+AU9,AK26+AU10,AL26+AU11,AM26+AU12,AN26+AU13,AO26+AU14,AP26+AU15,AQ26+AU16,AR26+AU17,AS26+AU18,AT26+AU19)</f>
        <v>59.666666666666664</v>
      </c>
      <c r="AV26" s="10">
        <f>MAX(AF26+AV5,AG26+AV6,AH26+AV7,AI26+AV8,AJ26+AV9,AK26+AV10,AL26+AV11,AM26+AV12,AN26+AV13,AO26+AV14,AP26+AV15,AQ26+AV16,AR26+AV17,AS26+AV18,AT26+AV19,AU26+AV20)</f>
        <v>60.833333333333329</v>
      </c>
      <c r="AW26" s="10">
        <f>MAX(AF26+AW5,AG26+AW6,AH26+AW7,AI26+AW8,AJ26+AW9,AK26+AW10,AL26+AW11,AM26+AW12,AN26+AW13,AO26+AW14,AP26+AW15,AQ26+AW16,AR26+AW17,AS26+AW18,AT26+AW19,AU26+AW20,AV26+AW21)</f>
        <v>62.833333333333329</v>
      </c>
      <c r="AX26" s="10">
        <f>MAX(AF26+AX5,AG26+AX6,AH26+AX7,AI26+AX8,AJ26+AX9,AK26+AX10,AL26+AX11,AM26+AX12,AN26+AX13,AO26+AX14,AP26+AX15,AQ26+AX16,AR26+AX17,AS26+AX18,AT26+AX19,AU26+AX20,AV26+AX21,AW26+AX22)</f>
        <v>63.999999999999993</v>
      </c>
      <c r="AY26" s="35">
        <f>MAX(AF26+AY5,AG26+AY6,AH26+AY7,AI26+AY8,AJ26+AY9,AK26+AY10,AL26+AY11,AM26+AY12,AN26+AY13,AO26+AY14,AP26+AY15,AQ26+AY16,AR26+AY17,AS26+AY18,AT26+AY19,AU26+AY20,AV26+AY21,AW26+AY22,AX26+AY23)</f>
        <v>69.333333333333329</v>
      </c>
      <c r="BC26" s="38"/>
      <c r="BD26" s="39" t="s">
        <v>7</v>
      </c>
      <c r="BE26" s="40"/>
      <c r="BF26" s="38"/>
      <c r="BG26" s="40"/>
      <c r="BH26" s="52">
        <f>BE5+BG6+BH8+BK9+BO12+BP16+BR17+BS19+BT20+BV21+BW23</f>
        <v>10.611111111111112</v>
      </c>
      <c r="BI26" s="38"/>
      <c r="BJ26" s="38"/>
      <c r="BK26" s="40"/>
      <c r="BL26" s="38"/>
      <c r="BM26" s="38"/>
      <c r="BN26" s="38"/>
      <c r="BO26" s="40"/>
      <c r="BP26" s="40"/>
      <c r="BQ26" s="38"/>
      <c r="BR26" s="40"/>
      <c r="BS26" s="40"/>
      <c r="BT26" s="40"/>
      <c r="BU26" s="38"/>
      <c r="BV26" s="40"/>
      <c r="BW26" s="40"/>
    </row>
    <row r="27" spans="1:76" ht="20.100000000000001" customHeight="1" x14ac:dyDescent="0.25">
      <c r="A27" s="3" t="s">
        <v>86</v>
      </c>
      <c r="B27" s="8" t="s">
        <v>87</v>
      </c>
      <c r="C27" s="8" t="s">
        <v>77</v>
      </c>
      <c r="D27" s="8" t="s">
        <v>55</v>
      </c>
      <c r="E27" s="2">
        <v>2</v>
      </c>
      <c r="F27" s="2">
        <v>5</v>
      </c>
      <c r="H27" s="4" t="s">
        <v>88</v>
      </c>
      <c r="AE27" s="2" t="s">
        <v>89</v>
      </c>
      <c r="AF27" s="2" cm="1">
        <f t="array" ref="AF27:AY27">TRANSPOSE(AZ5:AZ24)</f>
        <v>0</v>
      </c>
      <c r="AG27" s="2">
        <v>7.333333333333333</v>
      </c>
      <c r="AH27" s="2">
        <v>22</v>
      </c>
      <c r="AI27" s="2">
        <v>22</v>
      </c>
      <c r="AJ27" s="2">
        <v>31.5</v>
      </c>
      <c r="AK27" s="2">
        <v>31.5</v>
      </c>
      <c r="AL27" s="2">
        <v>31.5</v>
      </c>
      <c r="AM27" s="2">
        <v>46</v>
      </c>
      <c r="AN27" s="2">
        <v>46</v>
      </c>
      <c r="AO27" s="2">
        <v>42.833333333333336</v>
      </c>
      <c r="AP27" s="2">
        <v>46</v>
      </c>
      <c r="AQ27" s="2">
        <v>48</v>
      </c>
      <c r="AR27" s="2">
        <v>49.166666666666664</v>
      </c>
      <c r="AS27" s="2">
        <v>59.666666666666664</v>
      </c>
      <c r="AT27" s="2">
        <v>56.5</v>
      </c>
      <c r="AU27" s="2">
        <v>59.666666666666664</v>
      </c>
      <c r="AV27" s="2">
        <v>60.833333333333336</v>
      </c>
      <c r="AW27" s="2">
        <v>164</v>
      </c>
      <c r="AX27" s="2">
        <v>64</v>
      </c>
      <c r="AY27" s="2">
        <v>69.333333333333329</v>
      </c>
      <c r="BD27" s="4" t="s">
        <v>90</v>
      </c>
      <c r="BH27" s="2">
        <f>SQRT(BH26)</f>
        <v>3.2574700476153442</v>
      </c>
    </row>
    <row r="28" spans="1:76" ht="20.100000000000001" customHeight="1" thickBot="1" x14ac:dyDescent="0.3">
      <c r="A28" s="3" t="s">
        <v>91</v>
      </c>
      <c r="B28" s="8" t="s">
        <v>92</v>
      </c>
      <c r="C28" s="8" t="s">
        <v>86</v>
      </c>
      <c r="D28" s="8" t="s">
        <v>37</v>
      </c>
      <c r="E28" s="9" t="s">
        <v>24</v>
      </c>
      <c r="F28" s="9" t="s">
        <v>82</v>
      </c>
      <c r="H28" s="10"/>
      <c r="I28" s="15">
        <v>0</v>
      </c>
      <c r="J28" s="15">
        <v>1</v>
      </c>
      <c r="K28" s="15">
        <v>2</v>
      </c>
      <c r="L28" s="15">
        <v>3</v>
      </c>
      <c r="M28" s="15">
        <v>4</v>
      </c>
      <c r="N28" s="15">
        <v>5</v>
      </c>
      <c r="O28" s="15">
        <v>6</v>
      </c>
      <c r="P28" s="15">
        <v>7</v>
      </c>
      <c r="Q28" s="15">
        <v>8</v>
      </c>
      <c r="R28" s="15">
        <v>9</v>
      </c>
      <c r="S28" s="15">
        <v>10</v>
      </c>
      <c r="T28" s="15">
        <v>11</v>
      </c>
      <c r="U28" s="15">
        <v>12</v>
      </c>
      <c r="V28" s="15">
        <v>13</v>
      </c>
      <c r="W28" s="15">
        <v>14</v>
      </c>
      <c r="X28" s="15">
        <v>15</v>
      </c>
      <c r="Y28" s="15">
        <v>16</v>
      </c>
      <c r="Z28" s="15">
        <v>17</v>
      </c>
      <c r="AA28" s="15">
        <v>18</v>
      </c>
      <c r="AB28" s="15">
        <v>19</v>
      </c>
      <c r="AC28" s="10"/>
      <c r="AF28" s="2">
        <f>AF27-AF26</f>
        <v>0</v>
      </c>
      <c r="AG28" s="2">
        <f t="shared" ref="AG28:AY28" si="65">AG27-AG26</f>
        <v>0</v>
      </c>
      <c r="AH28" s="2">
        <f t="shared" si="65"/>
        <v>10.5</v>
      </c>
      <c r="AI28" s="2">
        <f t="shared" si="65"/>
        <v>0</v>
      </c>
      <c r="AJ28" s="2">
        <f t="shared" si="65"/>
        <v>0</v>
      </c>
      <c r="AK28" s="2">
        <f t="shared" si="65"/>
        <v>4.1666666666666679</v>
      </c>
      <c r="AL28" s="2">
        <f t="shared" si="65"/>
        <v>5.3333333333333321</v>
      </c>
      <c r="AM28" s="2">
        <f t="shared" si="65"/>
        <v>0</v>
      </c>
      <c r="AN28" s="2">
        <f t="shared" si="65"/>
        <v>8.3333333333333357</v>
      </c>
      <c r="AO28" s="2">
        <f t="shared" si="65"/>
        <v>1</v>
      </c>
      <c r="AP28" s="2">
        <f t="shared" si="65"/>
        <v>1</v>
      </c>
      <c r="AQ28" s="2">
        <f t="shared" si="65"/>
        <v>0</v>
      </c>
      <c r="AR28" s="2">
        <f t="shared" si="65"/>
        <v>0</v>
      </c>
      <c r="AS28" s="2">
        <f t="shared" si="65"/>
        <v>9.3333333333333357</v>
      </c>
      <c r="AT28" s="2">
        <f t="shared" si="65"/>
        <v>0</v>
      </c>
      <c r="AU28" s="2">
        <f t="shared" si="65"/>
        <v>0</v>
      </c>
      <c r="AV28" s="2">
        <f t="shared" si="65"/>
        <v>0</v>
      </c>
      <c r="AW28" s="2">
        <f t="shared" si="65"/>
        <v>101.16666666666667</v>
      </c>
      <c r="AX28" s="2">
        <f t="shared" si="65"/>
        <v>0</v>
      </c>
      <c r="AY28" s="2">
        <f t="shared" si="65"/>
        <v>0</v>
      </c>
    </row>
    <row r="29" spans="1:76" ht="20.100000000000001" customHeight="1" x14ac:dyDescent="0.25">
      <c r="H29" s="13">
        <v>0</v>
      </c>
      <c r="I29" s="17"/>
      <c r="J29" s="18">
        <v>7</v>
      </c>
      <c r="K29" s="18">
        <v>-100</v>
      </c>
      <c r="L29" s="18">
        <v>-100</v>
      </c>
      <c r="M29" s="18">
        <v>-100</v>
      </c>
      <c r="N29" s="18">
        <v>-100</v>
      </c>
      <c r="O29" s="18">
        <v>-100</v>
      </c>
      <c r="P29" s="18">
        <v>-100</v>
      </c>
      <c r="Q29" s="18">
        <v>-100</v>
      </c>
      <c r="R29" s="18">
        <v>-100</v>
      </c>
      <c r="S29" s="18">
        <v>-100</v>
      </c>
      <c r="T29" s="18">
        <v>-100</v>
      </c>
      <c r="U29" s="18">
        <v>-100</v>
      </c>
      <c r="V29" s="18">
        <v>-100</v>
      </c>
      <c r="W29" s="18">
        <v>-100</v>
      </c>
      <c r="X29" s="18">
        <v>-100</v>
      </c>
      <c r="Y29" s="18">
        <v>-100</v>
      </c>
      <c r="Z29" s="18">
        <v>-100</v>
      </c>
      <c r="AA29" s="18">
        <v>-100</v>
      </c>
      <c r="AB29" s="19">
        <v>-100</v>
      </c>
      <c r="AC29" s="14">
        <f>MIN(AC48-AB29,AC47-AA29,AC46-Z29,AC45-Y29,AC44-X29,AC43-W29,AC42-V29,AC41-U29,AC40-T29,AC39-S29,AC38-R29,AC37-Q29,AC36-P29,AC35-O29,AC34-N29,AC33-M29,AC32-L29,AC31-K29,AC30-J29)</f>
        <v>0</v>
      </c>
      <c r="AF29" s="37"/>
      <c r="AG29" s="37">
        <f>AG25-AZ6</f>
        <v>0</v>
      </c>
      <c r="AH29" s="2">
        <f>AH25-AZ7</f>
        <v>-10.5</v>
      </c>
      <c r="AI29" s="37">
        <f>AI25-AZ8</f>
        <v>0</v>
      </c>
      <c r="AJ29" s="37">
        <f>AJ25-AZ9</f>
        <v>0</v>
      </c>
      <c r="AK29" s="2">
        <f>AK25-AZ10</f>
        <v>-4.1666666666666679</v>
      </c>
      <c r="AL29" s="2">
        <f>AL25-AZ11</f>
        <v>-5.3333333333333321</v>
      </c>
      <c r="AM29" s="37">
        <f>AM25-AZ12</f>
        <v>0</v>
      </c>
      <c r="AN29" s="2">
        <f>AN25-AZ13</f>
        <v>-8.3333333333333357</v>
      </c>
      <c r="AO29" s="2">
        <f>AO25-AZ14</f>
        <v>-1</v>
      </c>
      <c r="AP29" s="2">
        <f>AP25-AZ15</f>
        <v>-1</v>
      </c>
      <c r="AQ29" s="37">
        <f>AQ25-AZ16</f>
        <v>0</v>
      </c>
      <c r="AR29" s="37">
        <f>AR25-AZ17</f>
        <v>0</v>
      </c>
      <c r="AS29" s="2">
        <f>AS25-AZ18</f>
        <v>-9.3333333333333286</v>
      </c>
      <c r="AT29" s="37">
        <f>AT25-AZ19</f>
        <v>0</v>
      </c>
      <c r="AU29" s="37">
        <f>AU25-AZ20</f>
        <v>0</v>
      </c>
      <c r="AV29" s="37">
        <f>AV25-AZ21</f>
        <v>0</v>
      </c>
      <c r="AW29" s="2">
        <f>AW25-AZ22</f>
        <v>-101.16666666666666</v>
      </c>
      <c r="AX29" s="37">
        <f>AX25-AZ23</f>
        <v>0</v>
      </c>
      <c r="AY29" s="37">
        <f>AY25-AZ24</f>
        <v>0</v>
      </c>
    </row>
    <row r="30" spans="1:76" ht="20.100000000000001" customHeight="1" x14ac:dyDescent="0.25">
      <c r="H30" s="13">
        <v>1</v>
      </c>
      <c r="I30" s="20"/>
      <c r="J30" s="11"/>
      <c r="K30" s="10">
        <v>4</v>
      </c>
      <c r="L30" s="10">
        <v>14</v>
      </c>
      <c r="M30" s="10">
        <v>-100</v>
      </c>
      <c r="N30" s="10">
        <v>-100</v>
      </c>
      <c r="O30" s="10">
        <v>-100</v>
      </c>
      <c r="P30" s="10">
        <v>-100</v>
      </c>
      <c r="Q30" s="10">
        <v>-100</v>
      </c>
      <c r="R30" s="10">
        <v>-100</v>
      </c>
      <c r="S30" s="10">
        <v>-100</v>
      </c>
      <c r="T30" s="10">
        <v>-100</v>
      </c>
      <c r="U30" s="10">
        <v>-100</v>
      </c>
      <c r="V30" s="10">
        <v>-100</v>
      </c>
      <c r="W30" s="10">
        <v>-100</v>
      </c>
      <c r="X30" s="10">
        <v>-100</v>
      </c>
      <c r="Y30" s="10">
        <v>-100</v>
      </c>
      <c r="Z30" s="10">
        <v>-100</v>
      </c>
      <c r="AA30" s="10">
        <v>-100</v>
      </c>
      <c r="AB30" s="21">
        <v>-100</v>
      </c>
      <c r="AC30" s="14">
        <f>MIN(AC48-AB30,AC47-AA30,AC46-Z30,AC45-Y30,AC44-X30,AC43-W30,AC42-V30,AC41-U30,AC40-T30,AC39-S30,AC38-R30,AC37-Q30,AC36-P30,AC35-O30,AC34-N30,AC33-M30,AC32-L30,AC31-K30)</f>
        <v>7</v>
      </c>
    </row>
    <row r="31" spans="1:76" ht="20.100000000000001" customHeight="1" x14ac:dyDescent="0.25">
      <c r="H31" s="13">
        <v>2</v>
      </c>
      <c r="I31" s="20"/>
      <c r="J31" s="10"/>
      <c r="K31" s="11"/>
      <c r="L31" s="10">
        <v>-100</v>
      </c>
      <c r="M31" s="10">
        <v>9</v>
      </c>
      <c r="N31" s="10">
        <v>5</v>
      </c>
      <c r="O31" s="10">
        <v>4</v>
      </c>
      <c r="P31" s="10">
        <v>-100</v>
      </c>
      <c r="Q31" s="10">
        <v>-100</v>
      </c>
      <c r="R31" s="10">
        <v>-100</v>
      </c>
      <c r="S31" s="10">
        <v>-100</v>
      </c>
      <c r="T31" s="10">
        <v>-100</v>
      </c>
      <c r="U31" s="10">
        <v>-100</v>
      </c>
      <c r="V31" s="10">
        <v>-100</v>
      </c>
      <c r="W31" s="10">
        <v>-100</v>
      </c>
      <c r="X31" s="10">
        <v>-100</v>
      </c>
      <c r="Y31" s="10">
        <v>-100</v>
      </c>
      <c r="Z31" s="10">
        <v>-100</v>
      </c>
      <c r="AA31" s="10">
        <v>-100</v>
      </c>
      <c r="AB31" s="21">
        <v>-100</v>
      </c>
      <c r="AC31" s="14">
        <f>MIN(AC48-AB31,AC47-AA31,AC46-Z31,AC45-Y31,AC44-X31,AC43-W31,AC42-V31,AC41-U31,AC40-T31,AC39-S31,AC38-R31,AC37-Q31,AC36-P31,AC35-O31,AC34-N31,AC33-M31,AC32-L31)</f>
        <v>21</v>
      </c>
      <c r="AE31" s="4"/>
      <c r="AF31" s="36" t="s">
        <v>93</v>
      </c>
      <c r="AG31" s="37"/>
      <c r="AH31" s="37"/>
      <c r="AI31" s="37"/>
      <c r="AJ31" s="37"/>
    </row>
    <row r="32" spans="1:76" ht="20.100000000000001" customHeight="1" x14ac:dyDescent="0.25">
      <c r="H32" s="13">
        <v>3</v>
      </c>
      <c r="I32" s="20"/>
      <c r="J32" s="10"/>
      <c r="K32" s="10"/>
      <c r="L32" s="11"/>
      <c r="M32" s="10">
        <v>9</v>
      </c>
      <c r="N32" s="10">
        <v>5</v>
      </c>
      <c r="O32" s="10">
        <v>4</v>
      </c>
      <c r="P32" s="10">
        <v>-100</v>
      </c>
      <c r="Q32" s="10">
        <v>-100</v>
      </c>
      <c r="R32" s="10">
        <v>-100</v>
      </c>
      <c r="S32" s="10">
        <v>-100</v>
      </c>
      <c r="T32" s="10">
        <v>-100</v>
      </c>
      <c r="U32" s="10">
        <v>-100</v>
      </c>
      <c r="V32" s="10">
        <v>-100</v>
      </c>
      <c r="W32" s="10">
        <v>-100</v>
      </c>
      <c r="X32" s="10">
        <v>-100</v>
      </c>
      <c r="Y32" s="10">
        <v>-100</v>
      </c>
      <c r="Z32" s="10">
        <v>-100</v>
      </c>
      <c r="AA32" s="10">
        <v>-100</v>
      </c>
      <c r="AB32" s="21">
        <v>-100</v>
      </c>
      <c r="AC32" s="14">
        <f>MIN(AC48-AB32,AC47-AA32,AC46-Z32,AC45-Y32,AC44-X32,AC43-W32,AC42-V32,AC41-U32,AC40-T32,AC39-S32,AC38-R32,AC37-Q32,AC36-P32,AC35-O32,AC34-N32,AC33-M32)</f>
        <v>21</v>
      </c>
    </row>
    <row r="33" spans="8:29" ht="20.100000000000001" customHeight="1" x14ac:dyDescent="0.25">
      <c r="H33" s="13">
        <v>4</v>
      </c>
      <c r="I33" s="20"/>
      <c r="J33" s="10"/>
      <c r="K33" s="10"/>
      <c r="L33" s="10"/>
      <c r="M33" s="11"/>
      <c r="N33" s="10">
        <v>-100</v>
      </c>
      <c r="O33" s="10">
        <v>-100</v>
      </c>
      <c r="P33" s="10">
        <v>14</v>
      </c>
      <c r="Q33" s="10">
        <v>6</v>
      </c>
      <c r="R33" s="10">
        <v>10</v>
      </c>
      <c r="S33" s="10">
        <v>-100</v>
      </c>
      <c r="T33" s="10">
        <v>-100</v>
      </c>
      <c r="U33" s="10">
        <v>-100</v>
      </c>
      <c r="V33" s="10">
        <v>-100</v>
      </c>
      <c r="W33" s="10">
        <v>-100</v>
      </c>
      <c r="X33" s="10">
        <v>-100</v>
      </c>
      <c r="Y33" s="10">
        <v>-100</v>
      </c>
      <c r="Z33" s="10">
        <v>-100</v>
      </c>
      <c r="AA33" s="10">
        <v>-100</v>
      </c>
      <c r="AB33" s="21">
        <v>-100</v>
      </c>
      <c r="AC33" s="14">
        <f>MIN(AC48-AB33,AC47-AA33,AC46-Z33,AC45-Y33,AC44-X33,AC43-W33,AC42-V33,AC41-U33,AC40-T33,AC39-S33,AC38-R33,AC37-Q33,AC36-P33,AC35-O33,AC34-N33)</f>
        <v>30</v>
      </c>
    </row>
    <row r="34" spans="8:29" ht="20.100000000000001" customHeight="1" x14ac:dyDescent="0.25">
      <c r="H34" s="13">
        <v>5</v>
      </c>
      <c r="I34" s="20"/>
      <c r="J34" s="10"/>
      <c r="K34" s="10"/>
      <c r="L34" s="10"/>
      <c r="M34" s="10"/>
      <c r="N34" s="11"/>
      <c r="O34" s="10">
        <v>-100</v>
      </c>
      <c r="P34" s="10">
        <v>14</v>
      </c>
      <c r="Q34" s="10">
        <v>6</v>
      </c>
      <c r="R34" s="10">
        <v>10</v>
      </c>
      <c r="S34" s="10">
        <v>-100</v>
      </c>
      <c r="T34" s="10">
        <v>-100</v>
      </c>
      <c r="U34" s="10">
        <v>-100</v>
      </c>
      <c r="V34" s="10">
        <v>-100</v>
      </c>
      <c r="W34" s="10">
        <v>-100</v>
      </c>
      <c r="X34" s="10">
        <v>-100</v>
      </c>
      <c r="Y34" s="10">
        <v>-100</v>
      </c>
      <c r="Z34" s="10">
        <v>-100</v>
      </c>
      <c r="AA34" s="10">
        <v>-100</v>
      </c>
      <c r="AB34" s="21">
        <v>-100</v>
      </c>
      <c r="AC34" s="14">
        <f>MIN(AC48-AB34,AC47-AA34,AC46-Z34,AC45-Y34,AC44-X34,AC43-W34,AC42-V34,AC41-U34,AC40-T34,AC39-S34,AC38-R34,AC37-Q34,AC36-P34,AC35-O34)</f>
        <v>30</v>
      </c>
    </row>
    <row r="35" spans="8:29" ht="20.100000000000001" customHeight="1" x14ac:dyDescent="0.25">
      <c r="H35" s="13">
        <v>6</v>
      </c>
      <c r="I35" s="20"/>
      <c r="J35" s="10"/>
      <c r="K35" s="10"/>
      <c r="L35" s="10"/>
      <c r="M35" s="10"/>
      <c r="N35" s="10"/>
      <c r="O35" s="11"/>
      <c r="P35" s="10">
        <v>14</v>
      </c>
      <c r="Q35" s="10">
        <v>6</v>
      </c>
      <c r="R35" s="10">
        <v>10</v>
      </c>
      <c r="S35" s="10">
        <v>-100</v>
      </c>
      <c r="T35" s="10">
        <v>-100</v>
      </c>
      <c r="U35" s="10">
        <v>-100</v>
      </c>
      <c r="V35" s="10">
        <v>-100</v>
      </c>
      <c r="W35" s="10">
        <v>-100</v>
      </c>
      <c r="X35" s="10">
        <v>-100</v>
      </c>
      <c r="Y35" s="10">
        <v>-100</v>
      </c>
      <c r="Z35" s="10">
        <v>-100</v>
      </c>
      <c r="AA35" s="10">
        <v>-100</v>
      </c>
      <c r="AB35" s="21">
        <v>-100</v>
      </c>
      <c r="AC35" s="14">
        <f>MIN(AC48-AB35,AC47-AA35,AC46-Z35,AC45-Y35,AC44-X35,AC43-W35,AC42-V35,AC41-U35,AC40-T35,AC39-S35,AC38-R35,AC37-Q35,AC36-P35)</f>
        <v>30</v>
      </c>
    </row>
    <row r="36" spans="8:29" ht="20.100000000000001" customHeight="1" x14ac:dyDescent="0.25">
      <c r="H36" s="13">
        <v>7</v>
      </c>
      <c r="I36" s="20"/>
      <c r="J36" s="10"/>
      <c r="K36" s="10"/>
      <c r="L36" s="10"/>
      <c r="M36" s="10"/>
      <c r="N36" s="10"/>
      <c r="O36" s="10"/>
      <c r="P36" s="11"/>
      <c r="Q36" s="10">
        <v>-100</v>
      </c>
      <c r="R36" s="10">
        <v>-100</v>
      </c>
      <c r="S36" s="10">
        <v>-100</v>
      </c>
      <c r="T36" s="10">
        <v>2</v>
      </c>
      <c r="U36" s="10">
        <v>-100</v>
      </c>
      <c r="V36" s="10">
        <v>-100</v>
      </c>
      <c r="W36" s="10">
        <v>-100</v>
      </c>
      <c r="X36" s="10">
        <v>-100</v>
      </c>
      <c r="Y36" s="10">
        <v>-100</v>
      </c>
      <c r="Z36" s="10">
        <v>-100</v>
      </c>
      <c r="AA36" s="10">
        <v>-100</v>
      </c>
      <c r="AB36" s="21">
        <v>-100</v>
      </c>
      <c r="AC36" s="14">
        <f>MIN(AC48-AB36,AC47-AA36,AC46-Z36,AC45-Y36,AC44-X36,AC43-W36,AC42-V36,AC41-U36,AC40-T36,AC39-S36,AC38-R36,AC37-Q36)</f>
        <v>44</v>
      </c>
    </row>
    <row r="37" spans="8:29" ht="20.100000000000001" customHeight="1" x14ac:dyDescent="0.25">
      <c r="H37" s="13">
        <v>8</v>
      </c>
      <c r="I37" s="20"/>
      <c r="J37" s="10"/>
      <c r="K37" s="10"/>
      <c r="L37" s="10"/>
      <c r="M37" s="10"/>
      <c r="N37" s="10"/>
      <c r="O37" s="10"/>
      <c r="P37" s="10"/>
      <c r="Q37" s="11"/>
      <c r="R37" s="10">
        <v>-100</v>
      </c>
      <c r="S37" s="10">
        <v>-100</v>
      </c>
      <c r="T37" s="10">
        <v>2</v>
      </c>
      <c r="U37" s="10">
        <v>-100</v>
      </c>
      <c r="V37" s="10">
        <v>-100</v>
      </c>
      <c r="W37" s="10">
        <v>-100</v>
      </c>
      <c r="X37" s="10">
        <v>-100</v>
      </c>
      <c r="Y37" s="10">
        <v>-100</v>
      </c>
      <c r="Z37" s="10">
        <v>-100</v>
      </c>
      <c r="AA37" s="10">
        <v>-100</v>
      </c>
      <c r="AB37" s="21">
        <v>-100</v>
      </c>
      <c r="AC37" s="14">
        <f>MIN(AC48-AB37,AC47-AA37,AC46-Z37,AC45-Y37,AC44-X37,AC43-W37,AC42-V37,AC41-U37,AC40-T37,AC39-S37,AC38-R37)</f>
        <v>44</v>
      </c>
    </row>
    <row r="38" spans="8:29" ht="20.100000000000001" customHeight="1" x14ac:dyDescent="0.25">
      <c r="H38" s="13">
        <v>9</v>
      </c>
      <c r="I38" s="20"/>
      <c r="J38" s="10"/>
      <c r="K38" s="10"/>
      <c r="L38" s="10"/>
      <c r="M38" s="10"/>
      <c r="N38" s="10"/>
      <c r="O38" s="10"/>
      <c r="P38" s="10"/>
      <c r="Q38" s="10"/>
      <c r="R38" s="11"/>
      <c r="S38" s="10">
        <v>3</v>
      </c>
      <c r="T38" s="10">
        <v>-100</v>
      </c>
      <c r="U38" s="10">
        <v>-100</v>
      </c>
      <c r="V38" s="10">
        <v>-100</v>
      </c>
      <c r="W38" s="10">
        <v>-100</v>
      </c>
      <c r="X38" s="10">
        <v>-100</v>
      </c>
      <c r="Y38" s="10">
        <v>-100</v>
      </c>
      <c r="Z38" s="10">
        <v>-100</v>
      </c>
      <c r="AA38" s="10">
        <v>-100</v>
      </c>
      <c r="AB38" s="21">
        <v>-100</v>
      </c>
      <c r="AC38" s="14">
        <f>MIN(AC48-AB38,AC47-AA38,AC46-Z38,AC45-Y38,AC44-X38,AC43-W38,AC42-V38,AC41-U38,AC40-T38,AC39-S38)</f>
        <v>41</v>
      </c>
    </row>
    <row r="39" spans="8:29" ht="20.100000000000001" customHeight="1" x14ac:dyDescent="0.25">
      <c r="H39" s="13">
        <v>10</v>
      </c>
      <c r="I39" s="20"/>
      <c r="J39" s="10"/>
      <c r="K39" s="10"/>
      <c r="L39" s="12"/>
      <c r="M39" s="10"/>
      <c r="N39" s="10"/>
      <c r="O39" s="10"/>
      <c r="P39" s="10"/>
      <c r="Q39" s="10"/>
      <c r="R39" s="10"/>
      <c r="S39" s="11"/>
      <c r="T39" s="10">
        <v>2</v>
      </c>
      <c r="U39" s="10">
        <v>-100</v>
      </c>
      <c r="V39" s="10">
        <v>-100</v>
      </c>
      <c r="W39" s="10">
        <v>-100</v>
      </c>
      <c r="X39" s="10">
        <v>-100</v>
      </c>
      <c r="Y39" s="10">
        <v>-100</v>
      </c>
      <c r="Z39" s="10">
        <v>-100</v>
      </c>
      <c r="AA39" s="10">
        <v>-100</v>
      </c>
      <c r="AB39" s="21">
        <v>-100</v>
      </c>
      <c r="AC39" s="14">
        <f>MIN(AC48-AB39,AC47-AA39,AC46-Z39,AC45-Y39,AC44-X39,AC43-W39,AC42-V39,AC41-U39,AC40-T39)</f>
        <v>44</v>
      </c>
    </row>
    <row r="40" spans="8:29" ht="20.100000000000001" customHeight="1" x14ac:dyDescent="0.25">
      <c r="H40" s="13">
        <v>11</v>
      </c>
      <c r="I40" s="2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1"/>
      <c r="U40" s="10">
        <v>1</v>
      </c>
      <c r="V40" s="10">
        <v>-100</v>
      </c>
      <c r="W40" s="10">
        <v>-100</v>
      </c>
      <c r="X40" s="10">
        <v>-100</v>
      </c>
      <c r="Y40" s="10">
        <v>-100</v>
      </c>
      <c r="Z40" s="10">
        <v>-100</v>
      </c>
      <c r="AA40" s="10">
        <v>-100</v>
      </c>
      <c r="AB40" s="21">
        <v>-100</v>
      </c>
      <c r="AC40" s="14">
        <f>MIN(AC48-AB40,AC47-AA40,AC46-Z40,AC45-Y40,AC44-X40,AC43-W40,AC42-V40,AC41-U40)</f>
        <v>46</v>
      </c>
    </row>
    <row r="41" spans="8:29" ht="20.100000000000001" customHeight="1" x14ac:dyDescent="0.25">
      <c r="H41" s="13">
        <v>12</v>
      </c>
      <c r="I41" s="2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1"/>
      <c r="V41" s="10">
        <v>1</v>
      </c>
      <c r="W41" s="10">
        <v>7</v>
      </c>
      <c r="X41" s="10">
        <v>-100</v>
      </c>
      <c r="Y41" s="10">
        <v>-100</v>
      </c>
      <c r="Z41" s="10">
        <v>-100</v>
      </c>
      <c r="AA41" s="10">
        <v>-100</v>
      </c>
      <c r="AB41" s="21">
        <v>-100</v>
      </c>
      <c r="AC41" s="14">
        <f>MIN(AC48-AB41,AC47-AA41,AC46-Z41,AC45-Y41,AC44-X41,AC43-W41,AC42-V41)</f>
        <v>47</v>
      </c>
    </row>
    <row r="42" spans="8:29" ht="20.100000000000001" customHeight="1" x14ac:dyDescent="0.25">
      <c r="H42" s="13">
        <v>13</v>
      </c>
      <c r="I42" s="2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1"/>
      <c r="W42" s="10">
        <v>-100</v>
      </c>
      <c r="X42" s="10">
        <v>-100</v>
      </c>
      <c r="Y42" s="10">
        <v>1</v>
      </c>
      <c r="Z42" s="10">
        <v>-100</v>
      </c>
      <c r="AA42" s="10">
        <v>-100</v>
      </c>
      <c r="AB42" s="21">
        <v>-100</v>
      </c>
      <c r="AC42" s="14">
        <f>MIN(AC48-AB42,AC47-AA42,AC46-Z42,AC45-Y42,AC44-X42,AC43-W42)</f>
        <v>57</v>
      </c>
    </row>
    <row r="43" spans="8:29" ht="20.100000000000001" customHeight="1" x14ac:dyDescent="0.25">
      <c r="H43" s="13">
        <v>14</v>
      </c>
      <c r="I43" s="2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1"/>
      <c r="X43" s="10">
        <v>3</v>
      </c>
      <c r="Y43" s="10">
        <v>-100</v>
      </c>
      <c r="Z43" s="10">
        <v>-100</v>
      </c>
      <c r="AA43" s="10">
        <v>-100</v>
      </c>
      <c r="AB43" s="21">
        <v>-100</v>
      </c>
      <c r="AC43" s="14">
        <f>MIN(AC48-AB43,AC47-AA43,AC46-Z43,AC45-Y43,AC44-X43)</f>
        <v>54</v>
      </c>
    </row>
    <row r="44" spans="8:29" ht="20.100000000000001" customHeight="1" x14ac:dyDescent="0.25">
      <c r="H44" s="13">
        <v>15</v>
      </c>
      <c r="I44" s="2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1"/>
      <c r="Y44" s="10">
        <v>1</v>
      </c>
      <c r="Z44" s="10">
        <v>-100</v>
      </c>
      <c r="AA44" s="10">
        <v>-100</v>
      </c>
      <c r="AB44" s="21">
        <v>-100</v>
      </c>
      <c r="AC44" s="14">
        <f>MIN(AC48-AB44,AC47-AA44,AC46-Z44,AC45-Y44)</f>
        <v>57</v>
      </c>
    </row>
    <row r="45" spans="8:29" ht="20.100000000000001" customHeight="1" x14ac:dyDescent="0.25">
      <c r="H45" s="13">
        <v>16</v>
      </c>
      <c r="I45" s="2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1"/>
      <c r="Z45" s="10">
        <v>2</v>
      </c>
      <c r="AA45" s="10">
        <v>3</v>
      </c>
      <c r="AB45" s="21">
        <v>-100</v>
      </c>
      <c r="AC45" s="14">
        <f>MIN(AC48-AB45,AC47-AA45,AC46-Z45)</f>
        <v>58</v>
      </c>
    </row>
    <row r="46" spans="8:29" ht="20.100000000000001" customHeight="1" x14ac:dyDescent="0.25">
      <c r="H46" s="13">
        <v>17</v>
      </c>
      <c r="I46" s="2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1"/>
      <c r="AA46" s="10">
        <v>-100</v>
      </c>
      <c r="AB46" s="21">
        <v>-100</v>
      </c>
      <c r="AC46" s="14">
        <f>MIN(AC48-AB46,AC47-AA46)</f>
        <v>161</v>
      </c>
    </row>
    <row r="47" spans="8:29" ht="20.100000000000001" customHeight="1" x14ac:dyDescent="0.25">
      <c r="H47" s="13">
        <v>18</v>
      </c>
      <c r="I47" s="2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1"/>
      <c r="AB47" s="21">
        <v>5</v>
      </c>
      <c r="AC47" s="14">
        <f>MIN(AC48-AB47)</f>
        <v>61</v>
      </c>
    </row>
    <row r="48" spans="8:29" ht="20.100000000000001" customHeight="1" thickBot="1" x14ac:dyDescent="0.3">
      <c r="H48" s="13">
        <v>19</v>
      </c>
      <c r="I48" s="22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4"/>
      <c r="AC48" s="27">
        <f>AB49</f>
        <v>66</v>
      </c>
    </row>
    <row r="49" spans="4:29" ht="20.100000000000001" customHeight="1" x14ac:dyDescent="0.25">
      <c r="H49" s="10"/>
      <c r="I49" s="16">
        <v>0</v>
      </c>
      <c r="J49" s="16">
        <f>MAX(I49+J29)</f>
        <v>7</v>
      </c>
      <c r="K49" s="16">
        <f>MAX(I49+K29,J49+K30)</f>
        <v>11</v>
      </c>
      <c r="L49" s="16">
        <f>MAX(I49+L29,J49+L30,K49+L31)</f>
        <v>21</v>
      </c>
      <c r="M49" s="16">
        <f>MAX(I49+M29,J49+M30,K49+M31,L49+M32)</f>
        <v>30</v>
      </c>
      <c r="N49" s="16">
        <f>MAX(I49+N29,J49+N30,K49+N31,L49+N32,M49+N33)</f>
        <v>26</v>
      </c>
      <c r="O49" s="16">
        <f>MAX(I49+O29,J49+O30,K49+O31,L49+O32,M49+O33,N49+O34)</f>
        <v>25</v>
      </c>
      <c r="P49" s="16">
        <f>MAX(I49+P29,J49+P30,K49+P31,L49+P32,M49+P33,N49+P34,O49+P35)</f>
        <v>44</v>
      </c>
      <c r="Q49" s="16">
        <f>MAX(I49+Q29,J49+Q30,K49+Q31,L49+Q32,M49+Q33,N49+Q34,O49+Q35,P49+Q36)</f>
        <v>36</v>
      </c>
      <c r="R49" s="16">
        <f>MAX(I49+R29,J49+R30,K49+R31,L49+R32,M49+R33,N49+R34,O49+R35,P49+R36,Q49+R37)</f>
        <v>40</v>
      </c>
      <c r="S49" s="16">
        <f>MAX(I49+S29,J49+S30,K49+S31,L49+S32,M49+S33,N49+S34,O49+S35,P49+S36,Q49+S37,R49+S38)</f>
        <v>43</v>
      </c>
      <c r="T49" s="16">
        <f>MAX(I49+T29,J49+T30,K49+T31,L49+T32,M49+T33,N49+T34,O49+T35,P49+T36,Q49+T37,R49+T38,S49+T39)</f>
        <v>46</v>
      </c>
      <c r="U49" s="16">
        <f>MAX(I49+U29,J49+U30,K49+U31,L49+U32,M49+U33,N49+U34,O49+U35,P49+U36,Q49+U37,R49+U38,S49+U39,T49+U40)</f>
        <v>47</v>
      </c>
      <c r="V49" s="16">
        <f>MAX(I49+V29,J49+V30,K49+V31,L49+V32,M49+V33,N49+V34,O49+V35,P49+V36,Q49+V37,R49+V38,S49+V39,T49+V40,U49+V41)</f>
        <v>48</v>
      </c>
      <c r="W49" s="16">
        <f>MAX(I49+W29,J49+W30,K49+W31,L49+W32,M49+W33,N49+W34,O49+W35,P49+W36,Q49+W37,R49+W38,S49+W39,T49+W40,U49+W41,V49+W42)</f>
        <v>54</v>
      </c>
      <c r="X49" s="16">
        <f>MAX(I49+X29,J49+X30,K49+X31,L49+X32,M49+X33,N49+X34,O49+X35,P49+X36,Q49+X37,R49+X38,S49+X39,T49+X40,U49+X41,V49+X42,W49+X43)</f>
        <v>57</v>
      </c>
      <c r="Y49" s="16">
        <f>MAX(I49+Y29,J49+Y30,K49+Y31,L49+Y32,M49+Y33,N49+Y34,O49+Y35,P49+Y36,Q49+Y37,R49+Y38,S49+Y39,T49+Y40,U49+Y41,V49+Y42,W49+Y43,X49+Y44)</f>
        <v>58</v>
      </c>
      <c r="Z49" s="16">
        <f>MAX(I49+Z29,J49+Z30,K49+Z31,L49+Z32,M49+Z33,N49+Z34,O49+Z35,P49+Z36,Q49+Z37,R49+Z38,S49+Z39,T49+Z40,U49+Z41,V49+Z42,W49+Z43,X49+Z44,Y49+Z45)</f>
        <v>60</v>
      </c>
      <c r="AA49" s="16">
        <f>MAX(I49+AA29,J49+AA30,K49+AA31,L49+AA32,M49+AA33,N49+AA34,O49+AA35,P49+AA36,Q49+AA37,R49+AA38,S49+AA39,T49+AA40,U49+AA41,V49+AA42,W49+AA43,X49+AA44,Y49+AA45,Z49+AA46)</f>
        <v>61</v>
      </c>
      <c r="AB49" s="26">
        <f>MAX(I49+AB29,J49+AB30,K49+AB31,L49+AB32,M49+AB33,N49+AB34,O49+AB35,P49+AB36,Q49+AB37,R49+AB38,S49+AB39,T49+AB40,U49+AB41,V49+AB42,W49+AB43,X49+AB44,Y49+AB45,Z49+AB46,AA49+AB47)</f>
        <v>66</v>
      </c>
      <c r="AC49" s="10"/>
    </row>
    <row r="50" spans="4:29" ht="20.100000000000001" customHeight="1" x14ac:dyDescent="0.25">
      <c r="D50" s="6"/>
      <c r="E50" s="25"/>
      <c r="F50" s="25"/>
    </row>
    <row r="51" spans="4:29" ht="20.100000000000001" customHeight="1" x14ac:dyDescent="0.25">
      <c r="D51" s="6"/>
      <c r="E51" s="25"/>
      <c r="F51" s="25"/>
      <c r="H51" s="4" t="s">
        <v>94</v>
      </c>
    </row>
    <row r="52" spans="4:29" ht="20.100000000000001" customHeight="1" thickBot="1" x14ac:dyDescent="0.3">
      <c r="D52" s="8"/>
      <c r="H52" s="10"/>
      <c r="I52" s="15">
        <v>0</v>
      </c>
      <c r="J52" s="15">
        <v>1</v>
      </c>
      <c r="K52" s="15">
        <v>2</v>
      </c>
      <c r="L52" s="15">
        <v>3</v>
      </c>
      <c r="M52" s="15">
        <v>4</v>
      </c>
      <c r="N52" s="15">
        <v>5</v>
      </c>
      <c r="O52" s="15">
        <v>6</v>
      </c>
      <c r="P52" s="15">
        <v>7</v>
      </c>
      <c r="Q52" s="15">
        <v>8</v>
      </c>
      <c r="R52" s="15">
        <v>9</v>
      </c>
      <c r="S52" s="15">
        <v>10</v>
      </c>
      <c r="T52" s="15">
        <v>11</v>
      </c>
      <c r="U52" s="15">
        <v>12</v>
      </c>
      <c r="V52" s="15">
        <v>13</v>
      </c>
      <c r="W52" s="15">
        <v>14</v>
      </c>
      <c r="X52" s="15">
        <v>15</v>
      </c>
      <c r="Y52" s="15">
        <v>16</v>
      </c>
      <c r="Z52" s="15">
        <v>17</v>
      </c>
      <c r="AA52" s="15">
        <v>18</v>
      </c>
      <c r="AB52" s="15">
        <v>19</v>
      </c>
      <c r="AC52" s="10"/>
    </row>
    <row r="53" spans="4:29" ht="20.100000000000001" customHeight="1" x14ac:dyDescent="0.25">
      <c r="D53" s="8"/>
      <c r="H53" s="13">
        <v>0</v>
      </c>
      <c r="I53" s="17"/>
      <c r="J53" s="18">
        <v>11</v>
      </c>
      <c r="K53" s="18">
        <v>-100</v>
      </c>
      <c r="L53" s="18">
        <v>-100</v>
      </c>
      <c r="M53" s="18">
        <v>-100</v>
      </c>
      <c r="N53" s="18">
        <v>-100</v>
      </c>
      <c r="O53" s="18">
        <v>-100</v>
      </c>
      <c r="P53" s="18">
        <v>-100</v>
      </c>
      <c r="Q53" s="18">
        <v>-100</v>
      </c>
      <c r="R53" s="18">
        <v>-100</v>
      </c>
      <c r="S53" s="18">
        <v>-100</v>
      </c>
      <c r="T53" s="18">
        <v>-100</v>
      </c>
      <c r="U53" s="18">
        <v>-100</v>
      </c>
      <c r="V53" s="18">
        <v>-100</v>
      </c>
      <c r="W53" s="18">
        <v>-100</v>
      </c>
      <c r="X53" s="18">
        <v>-100</v>
      </c>
      <c r="Y53" s="18">
        <v>-100</v>
      </c>
      <c r="Z53" s="18">
        <v>-100</v>
      </c>
      <c r="AA53" s="18">
        <v>-100</v>
      </c>
      <c r="AB53" s="19">
        <v>-100</v>
      </c>
      <c r="AC53" s="14">
        <f>MIN(AC72-AB53,AC71-AA53,AC70-Z53,AC69-Y53,AC68-X53,AC67-W53,AC66-V53,AC65-U53,AC64-T53,AC63-S53,AC62-R53,AC61-Q53,AC60-P53,AC59-O53,AC58-N53,AC57-M53,AC56-L53,AC55-K53,AC54-J53)</f>
        <v>0</v>
      </c>
    </row>
    <row r="54" spans="4:29" ht="20.100000000000001" customHeight="1" x14ac:dyDescent="0.25">
      <c r="D54" s="8"/>
      <c r="H54" s="13">
        <v>1</v>
      </c>
      <c r="I54" s="20"/>
      <c r="J54" s="11"/>
      <c r="K54" s="10">
        <v>6</v>
      </c>
      <c r="L54" s="10">
        <v>21</v>
      </c>
      <c r="M54" s="10">
        <v>-100</v>
      </c>
      <c r="N54" s="10">
        <v>-100</v>
      </c>
      <c r="O54" s="10">
        <v>-100</v>
      </c>
      <c r="P54" s="10">
        <v>-100</v>
      </c>
      <c r="Q54" s="10">
        <v>-100</v>
      </c>
      <c r="R54" s="10">
        <v>-100</v>
      </c>
      <c r="S54" s="10">
        <v>-100</v>
      </c>
      <c r="T54" s="10">
        <v>-100</v>
      </c>
      <c r="U54" s="10">
        <v>-100</v>
      </c>
      <c r="V54" s="10">
        <v>-100</v>
      </c>
      <c r="W54" s="10">
        <v>-100</v>
      </c>
      <c r="X54" s="10">
        <v>-100</v>
      </c>
      <c r="Y54" s="10">
        <v>-100</v>
      </c>
      <c r="Z54" s="10">
        <v>-100</v>
      </c>
      <c r="AA54" s="10">
        <v>-100</v>
      </c>
      <c r="AB54" s="21">
        <v>-100</v>
      </c>
      <c r="AC54" s="14">
        <f>MIN(AC72-AB54,AC71-AA54,AC70-Z54,AC69-Y54,AC68-X54,AC67-W54,AC66-V54,AC65-U54,AC64-T54,AC63-S54,AC62-R54,AC61-Q54,AC60-P54,AC59-O54,AC58-N54,AC57-M54,AC56-L54,AC55-K54)</f>
        <v>11</v>
      </c>
    </row>
    <row r="55" spans="4:29" ht="20.100000000000001" customHeight="1" x14ac:dyDescent="0.25">
      <c r="D55" s="6"/>
      <c r="E55" s="25"/>
      <c r="F55" s="25"/>
      <c r="H55" s="13">
        <v>2</v>
      </c>
      <c r="I55" s="20"/>
      <c r="J55" s="10"/>
      <c r="K55" s="11"/>
      <c r="L55" s="10">
        <v>-100</v>
      </c>
      <c r="M55" s="10">
        <v>14</v>
      </c>
      <c r="N55" s="10">
        <v>8</v>
      </c>
      <c r="O55" s="10">
        <v>6</v>
      </c>
      <c r="P55" s="10">
        <v>-100</v>
      </c>
      <c r="Q55" s="10">
        <v>-100</v>
      </c>
      <c r="R55" s="10">
        <v>-100</v>
      </c>
      <c r="S55" s="10">
        <v>-100</v>
      </c>
      <c r="T55" s="10">
        <v>-100</v>
      </c>
      <c r="U55" s="10">
        <v>-100</v>
      </c>
      <c r="V55" s="10">
        <v>-100</v>
      </c>
      <c r="W55" s="10">
        <v>-100</v>
      </c>
      <c r="X55" s="10">
        <v>-100</v>
      </c>
      <c r="Y55" s="10">
        <v>-100</v>
      </c>
      <c r="Z55" s="10">
        <v>-100</v>
      </c>
      <c r="AA55" s="10">
        <v>-100</v>
      </c>
      <c r="AB55" s="21">
        <v>-100</v>
      </c>
      <c r="AC55" s="14">
        <f>MIN(AC72-AB55,AC71-AA55,AC70-Z55,AC69-Y55,AC68-X55,AC67-W55,AC66-V55,AC65-U55,AC64-T55,AC63-S55,AC62-R55,AC61-Q55,AC60-P55,AC59-O55,AC58-N55,AC57-M55,AC56-L55)</f>
        <v>32</v>
      </c>
    </row>
    <row r="56" spans="4:29" ht="20.100000000000001" customHeight="1" x14ac:dyDescent="0.25">
      <c r="D56" s="8"/>
      <c r="H56" s="13">
        <v>3</v>
      </c>
      <c r="I56" s="20"/>
      <c r="J56" s="10"/>
      <c r="K56" s="10"/>
      <c r="L56" s="11"/>
      <c r="M56" s="10">
        <v>14</v>
      </c>
      <c r="N56" s="10">
        <v>8</v>
      </c>
      <c r="O56" s="10">
        <v>6</v>
      </c>
      <c r="P56" s="10">
        <v>-100</v>
      </c>
      <c r="Q56" s="10">
        <v>-100</v>
      </c>
      <c r="R56" s="10">
        <v>-100</v>
      </c>
      <c r="S56" s="10">
        <v>-100</v>
      </c>
      <c r="T56" s="10">
        <v>-100</v>
      </c>
      <c r="U56" s="10">
        <v>-100</v>
      </c>
      <c r="V56" s="10">
        <v>-100</v>
      </c>
      <c r="W56" s="10">
        <v>-100</v>
      </c>
      <c r="X56" s="10">
        <v>-100</v>
      </c>
      <c r="Y56" s="10">
        <v>-100</v>
      </c>
      <c r="Z56" s="10">
        <v>-100</v>
      </c>
      <c r="AA56" s="10">
        <v>-100</v>
      </c>
      <c r="AB56" s="21">
        <v>-100</v>
      </c>
      <c r="AC56" s="14">
        <f>MIN(AC72-AB56,AC71-AA56,AC70-Z56,AC69-Y56,AC68-X56,AC67-W56,AC66-V56,AC65-U56,AC64-T56,AC63-S56,AC62-R56,AC61-Q56,AC60-P56,AC59-O56,AC58-N56,AC57-M56)</f>
        <v>32</v>
      </c>
    </row>
    <row r="57" spans="4:29" ht="20.100000000000001" customHeight="1" x14ac:dyDescent="0.25">
      <c r="D57" s="8"/>
      <c r="H57" s="13">
        <v>4</v>
      </c>
      <c r="I57" s="20"/>
      <c r="J57" s="10"/>
      <c r="K57" s="10"/>
      <c r="L57" s="10"/>
      <c r="M57" s="11"/>
      <c r="N57" s="10">
        <v>-100</v>
      </c>
      <c r="O57" s="10">
        <v>-100</v>
      </c>
      <c r="P57" s="10">
        <v>21</v>
      </c>
      <c r="Q57" s="10">
        <v>9</v>
      </c>
      <c r="R57" s="10">
        <v>15</v>
      </c>
      <c r="S57" s="10">
        <v>-100</v>
      </c>
      <c r="T57" s="10">
        <v>-100</v>
      </c>
      <c r="U57" s="10">
        <v>-100</v>
      </c>
      <c r="V57" s="10">
        <v>-100</v>
      </c>
      <c r="W57" s="10">
        <v>-100</v>
      </c>
      <c r="X57" s="10">
        <v>-100</v>
      </c>
      <c r="Y57" s="10">
        <v>-100</v>
      </c>
      <c r="Z57" s="10">
        <v>-100</v>
      </c>
      <c r="AA57" s="10">
        <v>-100</v>
      </c>
      <c r="AB57" s="21">
        <v>-100</v>
      </c>
      <c r="AC57" s="14">
        <f>MIN(AC72-AB57,AC71-AA57,AC70-Z57,AC69-Y57,AC68-X57,AC67-W57,AC66-V57,AC65-U57,AC64-T57,AC63-S57,AC62-R57,AC61-Q57,AC60-P57,AC59-O57,AC58-N57)</f>
        <v>46</v>
      </c>
    </row>
    <row r="58" spans="4:29" ht="20.100000000000001" customHeight="1" x14ac:dyDescent="0.25">
      <c r="D58" s="8"/>
      <c r="H58" s="13">
        <v>5</v>
      </c>
      <c r="I58" s="20"/>
      <c r="J58" s="10"/>
      <c r="K58" s="10"/>
      <c r="L58" s="10"/>
      <c r="M58" s="10"/>
      <c r="N58" s="11"/>
      <c r="O58" s="10">
        <v>-100</v>
      </c>
      <c r="P58" s="10">
        <v>21</v>
      </c>
      <c r="Q58" s="10">
        <v>9</v>
      </c>
      <c r="R58" s="10">
        <v>15</v>
      </c>
      <c r="S58" s="10">
        <v>-100</v>
      </c>
      <c r="T58" s="10">
        <v>-100</v>
      </c>
      <c r="U58" s="10">
        <v>-100</v>
      </c>
      <c r="V58" s="10">
        <v>-100</v>
      </c>
      <c r="W58" s="10">
        <v>-100</v>
      </c>
      <c r="X58" s="10">
        <v>-100</v>
      </c>
      <c r="Y58" s="10">
        <v>-100</v>
      </c>
      <c r="Z58" s="10">
        <v>-100</v>
      </c>
      <c r="AA58" s="10">
        <v>-100</v>
      </c>
      <c r="AB58" s="21">
        <v>-100</v>
      </c>
      <c r="AC58" s="14">
        <f>MIN(AC72-AB58,AC71-AA58,AC70-Z58,AC69-Y58,AC68-X58,AC67-W58,AC66-V58,AC65-U58,AC64-T58,AC63-S58,AC62-R58,AC61-Q58,AC60-P58,AC59-O58)</f>
        <v>46</v>
      </c>
    </row>
    <row r="59" spans="4:29" ht="20.100000000000001" customHeight="1" x14ac:dyDescent="0.25">
      <c r="D59" s="6"/>
      <c r="E59" s="25"/>
      <c r="F59" s="25"/>
      <c r="H59" s="13">
        <v>6</v>
      </c>
      <c r="I59" s="20"/>
      <c r="J59" s="10"/>
      <c r="K59" s="10"/>
      <c r="L59" s="10"/>
      <c r="M59" s="10"/>
      <c r="N59" s="10"/>
      <c r="O59" s="11"/>
      <c r="P59" s="10">
        <v>21</v>
      </c>
      <c r="Q59" s="10">
        <v>9</v>
      </c>
      <c r="R59" s="10">
        <v>15</v>
      </c>
      <c r="S59" s="10">
        <v>-100</v>
      </c>
      <c r="T59" s="10">
        <v>-100</v>
      </c>
      <c r="U59" s="10">
        <v>-100</v>
      </c>
      <c r="V59" s="10">
        <v>-100</v>
      </c>
      <c r="W59" s="10">
        <v>-100</v>
      </c>
      <c r="X59" s="10">
        <v>-100</v>
      </c>
      <c r="Y59" s="10">
        <v>-100</v>
      </c>
      <c r="Z59" s="10">
        <v>-100</v>
      </c>
      <c r="AA59" s="10">
        <v>-100</v>
      </c>
      <c r="AB59" s="21">
        <v>-100</v>
      </c>
      <c r="AC59" s="14">
        <f>MIN(AC72-AB59,AC71-AA59,AC70-Z59,AC69-Y59,AC68-X59,AC67-W59,AC66-V59,AC65-U59,AC64-T59,AC63-S59,AC62-R59,AC61-Q59,AC60-P59)</f>
        <v>46</v>
      </c>
    </row>
    <row r="60" spans="4:29" ht="20.100000000000001" customHeight="1" x14ac:dyDescent="0.25">
      <c r="D60" s="8"/>
      <c r="H60" s="13">
        <v>7</v>
      </c>
      <c r="I60" s="20"/>
      <c r="J60" s="10"/>
      <c r="K60" s="10"/>
      <c r="L60" s="10"/>
      <c r="M60" s="10"/>
      <c r="N60" s="10"/>
      <c r="O60" s="10"/>
      <c r="P60" s="11"/>
      <c r="Q60" s="10">
        <v>-100</v>
      </c>
      <c r="R60" s="10">
        <v>-100</v>
      </c>
      <c r="S60" s="10">
        <v>-100</v>
      </c>
      <c r="T60" s="10">
        <v>3</v>
      </c>
      <c r="U60" s="10">
        <v>-100</v>
      </c>
      <c r="V60" s="10">
        <v>-100</v>
      </c>
      <c r="W60" s="10">
        <v>-100</v>
      </c>
      <c r="X60" s="10">
        <v>-100</v>
      </c>
      <c r="Y60" s="10">
        <v>-100</v>
      </c>
      <c r="Z60" s="10">
        <v>-100</v>
      </c>
      <c r="AA60" s="10">
        <v>-100</v>
      </c>
      <c r="AB60" s="21">
        <v>-100</v>
      </c>
      <c r="AC60" s="14">
        <f>MIN(AC72-AB60,AC71-AA60,AC70-Z60,AC69-Y60,AC68-X60,AC67-W60,AC66-V60,AC65-U60,AC64-T60,AC63-S60,AC62-R60,AC61-Q60)</f>
        <v>67</v>
      </c>
    </row>
    <row r="61" spans="4:29" ht="20.100000000000001" customHeight="1" x14ac:dyDescent="0.25">
      <c r="D61" s="8"/>
      <c r="H61" s="13">
        <v>8</v>
      </c>
      <c r="I61" s="20"/>
      <c r="J61" s="10"/>
      <c r="K61" s="10"/>
      <c r="L61" s="10"/>
      <c r="M61" s="10"/>
      <c r="N61" s="10"/>
      <c r="O61" s="10"/>
      <c r="P61" s="10"/>
      <c r="Q61" s="11"/>
      <c r="R61" s="10">
        <v>-100</v>
      </c>
      <c r="S61" s="10">
        <v>-100</v>
      </c>
      <c r="T61" s="10">
        <v>3</v>
      </c>
      <c r="U61" s="10">
        <v>-100</v>
      </c>
      <c r="V61" s="10">
        <v>-100</v>
      </c>
      <c r="W61" s="10">
        <v>-100</v>
      </c>
      <c r="X61" s="10">
        <v>-100</v>
      </c>
      <c r="Y61" s="10">
        <v>-100</v>
      </c>
      <c r="Z61" s="10">
        <v>-100</v>
      </c>
      <c r="AA61" s="10">
        <v>-100</v>
      </c>
      <c r="AB61" s="21">
        <v>-100</v>
      </c>
      <c r="AC61" s="14">
        <f>MIN(AC72-AB61,AC71-AA61,AC70-Z61,AC69-Y61,AC68-X61,AC67-W61,AC66-V61,AC65-U61,AC64-T61,AC63-S61,AC62-R61)</f>
        <v>67</v>
      </c>
    </row>
    <row r="62" spans="4:29" ht="20.100000000000001" customHeight="1" x14ac:dyDescent="0.25">
      <c r="D62" s="8"/>
      <c r="H62" s="13">
        <v>9</v>
      </c>
      <c r="I62" s="20"/>
      <c r="J62" s="10"/>
      <c r="K62" s="10"/>
      <c r="L62" s="10"/>
      <c r="M62" s="10"/>
      <c r="N62" s="10"/>
      <c r="O62" s="10"/>
      <c r="P62" s="10"/>
      <c r="Q62" s="10"/>
      <c r="R62" s="11"/>
      <c r="S62" s="10">
        <v>5</v>
      </c>
      <c r="T62" s="10">
        <v>-100</v>
      </c>
      <c r="U62" s="10">
        <v>-100</v>
      </c>
      <c r="V62" s="10">
        <v>-100</v>
      </c>
      <c r="W62" s="10">
        <v>-100</v>
      </c>
      <c r="X62" s="10">
        <v>-100</v>
      </c>
      <c r="Y62" s="10">
        <v>-100</v>
      </c>
      <c r="Z62" s="10">
        <v>-100</v>
      </c>
      <c r="AA62" s="10">
        <v>-100</v>
      </c>
      <c r="AB62" s="21">
        <v>-100</v>
      </c>
      <c r="AC62" s="14">
        <f>MIN(AC72-AB62,AC71-AA62,AC70-Z62,AC69-Y62,AC68-X62,AC67-W62,AC66-V62,AC65-U62,AC64-T62,AC63-S62)</f>
        <v>62</v>
      </c>
    </row>
    <row r="63" spans="4:29" ht="20.100000000000001" customHeight="1" x14ac:dyDescent="0.25">
      <c r="D63" s="8"/>
      <c r="H63" s="13">
        <v>10</v>
      </c>
      <c r="I63" s="20"/>
      <c r="J63" s="10"/>
      <c r="K63" s="10"/>
      <c r="L63" s="12"/>
      <c r="M63" s="10"/>
      <c r="N63" s="10"/>
      <c r="O63" s="10"/>
      <c r="P63" s="10"/>
      <c r="Q63" s="10"/>
      <c r="R63" s="10"/>
      <c r="S63" s="11"/>
      <c r="T63" s="10">
        <v>3</v>
      </c>
      <c r="U63" s="10">
        <v>-100</v>
      </c>
      <c r="V63" s="10">
        <v>-100</v>
      </c>
      <c r="W63" s="10">
        <v>-100</v>
      </c>
      <c r="X63" s="10">
        <v>-100</v>
      </c>
      <c r="Y63" s="10">
        <v>-100</v>
      </c>
      <c r="Z63" s="10">
        <v>-100</v>
      </c>
      <c r="AA63" s="10">
        <v>-100</v>
      </c>
      <c r="AB63" s="21">
        <v>-100</v>
      </c>
      <c r="AC63" s="14">
        <f>MIN(AC72-AB63,AC71-AA63,AC70-Z63,AC69-Y63,AC68-X63,AC67-W63,AC66-V63,AC65-U63,AC64-T63)</f>
        <v>67</v>
      </c>
    </row>
    <row r="64" spans="4:29" ht="20.100000000000001" customHeight="1" x14ac:dyDescent="0.25">
      <c r="D64" s="6"/>
      <c r="E64" s="25"/>
      <c r="F64" s="25"/>
      <c r="H64" s="13">
        <v>11</v>
      </c>
      <c r="I64" s="2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1"/>
      <c r="U64" s="10">
        <v>2</v>
      </c>
      <c r="V64" s="10">
        <v>-100</v>
      </c>
      <c r="W64" s="10">
        <v>-100</v>
      </c>
      <c r="X64" s="10">
        <v>-100</v>
      </c>
      <c r="Y64" s="10">
        <v>-100</v>
      </c>
      <c r="Z64" s="10">
        <v>-100</v>
      </c>
      <c r="AA64" s="10">
        <v>-100</v>
      </c>
      <c r="AB64" s="21">
        <v>-100</v>
      </c>
      <c r="AC64" s="14">
        <f>MIN(AC72-AB64,AC71-AA64,AC70-Z64,AC69-Y64,AC68-X64,AC67-W64,AC66-V64,AC65-U64)</f>
        <v>70</v>
      </c>
    </row>
    <row r="65" spans="4:29" ht="20.100000000000001" customHeight="1" x14ac:dyDescent="0.25">
      <c r="D65" s="8"/>
      <c r="H65" s="13">
        <v>12</v>
      </c>
      <c r="I65" s="2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1"/>
      <c r="V65" s="10">
        <v>2</v>
      </c>
      <c r="W65" s="10">
        <v>11</v>
      </c>
      <c r="X65" s="10">
        <v>-100</v>
      </c>
      <c r="Y65" s="10">
        <v>-100</v>
      </c>
      <c r="Z65" s="10">
        <v>-100</v>
      </c>
      <c r="AA65" s="10">
        <v>-100</v>
      </c>
      <c r="AB65" s="21">
        <v>-100</v>
      </c>
      <c r="AC65" s="14">
        <f>MIN(AC72-AB65,AC71-AA65,AC70-Z65,AC69-Y65,AC68-X65,AC67-W65,AC66-V65)</f>
        <v>72</v>
      </c>
    </row>
    <row r="66" spans="4:29" ht="20.100000000000001" customHeight="1" x14ac:dyDescent="0.25">
      <c r="D66" s="8"/>
      <c r="H66" s="13">
        <v>13</v>
      </c>
      <c r="I66" s="2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1"/>
      <c r="W66" s="10">
        <v>-100</v>
      </c>
      <c r="X66" s="10">
        <v>-100</v>
      </c>
      <c r="Y66" s="10">
        <v>2</v>
      </c>
      <c r="Z66" s="10">
        <v>-100</v>
      </c>
      <c r="AA66" s="10">
        <v>-100</v>
      </c>
      <c r="AB66" s="21">
        <v>-100</v>
      </c>
      <c r="AC66" s="14">
        <f>MIN(AC72-AB66,AC71-AA66,AC70-Z66,AC69-Y66,AC68-X66,AC67-W66)</f>
        <v>88</v>
      </c>
    </row>
    <row r="67" spans="4:29" ht="20.100000000000001" customHeight="1" x14ac:dyDescent="0.25">
      <c r="D67" s="6"/>
      <c r="E67" s="25"/>
      <c r="F67" s="25"/>
      <c r="H67" s="13">
        <v>14</v>
      </c>
      <c r="I67" s="2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1"/>
      <c r="X67" s="10">
        <v>5</v>
      </c>
      <c r="Y67" s="10">
        <v>-100</v>
      </c>
      <c r="Z67" s="10">
        <v>-100</v>
      </c>
      <c r="AA67" s="10">
        <v>-100</v>
      </c>
      <c r="AB67" s="21">
        <v>-100</v>
      </c>
      <c r="AC67" s="14">
        <f>MIN(AC72-AB67,AC71-AA67,AC70-Z67,AC69-Y67,AC68-X67)</f>
        <v>83</v>
      </c>
    </row>
    <row r="68" spans="4:29" ht="20.100000000000001" customHeight="1" x14ac:dyDescent="0.25">
      <c r="D68" s="8"/>
      <c r="H68" s="13">
        <v>15</v>
      </c>
      <c r="I68" s="2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1"/>
      <c r="Y68" s="10">
        <v>2</v>
      </c>
      <c r="Z68" s="10">
        <v>-100</v>
      </c>
      <c r="AA68" s="10">
        <v>-100</v>
      </c>
      <c r="AB68" s="21">
        <v>-100</v>
      </c>
      <c r="AC68" s="14">
        <f>MIN(AC72-AB68,AC71-AA68,AC70-Z68,AC69-Y68)</f>
        <v>88</v>
      </c>
    </row>
    <row r="69" spans="4:29" ht="20.100000000000001" customHeight="1" x14ac:dyDescent="0.25">
      <c r="D69" s="8"/>
      <c r="H69" s="13">
        <v>16</v>
      </c>
      <c r="I69" s="2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1"/>
      <c r="Z69" s="10">
        <v>3</v>
      </c>
      <c r="AA69" s="10">
        <v>5</v>
      </c>
      <c r="AB69" s="21">
        <v>-100</v>
      </c>
      <c r="AC69" s="14">
        <f>MIN(AC72-AB69,AC71-AA69,AC70-Z69)</f>
        <v>90</v>
      </c>
    </row>
    <row r="70" spans="4:29" ht="20.100000000000001" customHeight="1" x14ac:dyDescent="0.25">
      <c r="D70" s="8"/>
      <c r="H70" s="13">
        <v>17</v>
      </c>
      <c r="I70" s="2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1"/>
      <c r="AA70" s="10">
        <v>-100</v>
      </c>
      <c r="AB70" s="21">
        <v>-100</v>
      </c>
      <c r="AC70" s="14">
        <f>MIN(AC72-AB70,AC71-AA70)</f>
        <v>195</v>
      </c>
    </row>
    <row r="71" spans="4:29" ht="20.100000000000001" customHeight="1" x14ac:dyDescent="0.25">
      <c r="D71" s="6"/>
      <c r="E71" s="25"/>
      <c r="F71" s="25"/>
      <c r="H71" s="13">
        <v>18</v>
      </c>
      <c r="I71" s="2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1"/>
      <c r="AB71" s="21">
        <v>8</v>
      </c>
      <c r="AC71" s="14">
        <f>MIN(AC72-AB71)</f>
        <v>95</v>
      </c>
    </row>
    <row r="72" spans="4:29" ht="20.100000000000001" customHeight="1" thickBot="1" x14ac:dyDescent="0.3">
      <c r="D72" s="8"/>
      <c r="H72" s="13">
        <v>19</v>
      </c>
      <c r="I72" s="22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4"/>
      <c r="AC72" s="27">
        <f>AB73</f>
        <v>103</v>
      </c>
    </row>
    <row r="73" spans="4:29" ht="20.100000000000001" customHeight="1" x14ac:dyDescent="0.25">
      <c r="D73" s="6"/>
      <c r="E73" s="25"/>
      <c r="F73" s="25"/>
      <c r="H73" s="10"/>
      <c r="I73" s="16">
        <v>0</v>
      </c>
      <c r="J73" s="16">
        <f>MAX(I73+J53)</f>
        <v>11</v>
      </c>
      <c r="K73" s="16">
        <f>MAX(I73+K53,J73+K54)</f>
        <v>17</v>
      </c>
      <c r="L73" s="16">
        <f>MAX(I73+L53,J73+L54,K73+L55)</f>
        <v>32</v>
      </c>
      <c r="M73" s="16">
        <f>MAX(I73+M53,J73+M54,K73+M55,L73+M56)</f>
        <v>46</v>
      </c>
      <c r="N73" s="16">
        <f>MAX(I73+N53,J73+N54,K73+N55,L73+N56,M73+N57)</f>
        <v>40</v>
      </c>
      <c r="O73" s="16">
        <f>MAX(I73+O53,J73+O54,K73+O55,L73+O56,M73+O57,N73+O58)</f>
        <v>38</v>
      </c>
      <c r="P73" s="16">
        <f>MAX(I73+P53,J73+P54,K73+P55,L73+P56,M73+P57,N73+P58,O73+P59)</f>
        <v>67</v>
      </c>
      <c r="Q73" s="16">
        <f>MAX(I73+Q53,J73+Q54,K73+Q55,L73+Q56,M73+Q57,N73+Q58,O73+Q59,P73+Q60)</f>
        <v>55</v>
      </c>
      <c r="R73" s="16">
        <f>MAX(I73+R53,J73+R54,K73+R55,L73+R56,M73+R57,N73+R58,O73+R59,P73+R60,Q73+R61)</f>
        <v>61</v>
      </c>
      <c r="S73" s="16">
        <f>MAX(I73+S53,J73+S54,K73+S55,L73+S56,M73+S57,N73+S58,O73+S59,P73+S60,Q73+S61,R73+S62)</f>
        <v>66</v>
      </c>
      <c r="T73" s="16">
        <f>MAX(I73+T53,J73+T54,K73+T55,L73+T56,M73+T57,N73+T58,O73+T59,P73+T60,Q73+T61,R73+T62,S73+T63)</f>
        <v>70</v>
      </c>
      <c r="U73" s="16">
        <f>MAX(I73+U53,J73+U54,K73+U55,L73+U56,M73+U57,N73+U58,O73+U59,P73+U60,Q73+U61,R73+U62,S73+U63,T73+U64)</f>
        <v>72</v>
      </c>
      <c r="V73" s="16">
        <f>MAX(I73+V53,J73+V54,K73+V55,L73+V56,M73+V57,N73+V58,O73+V59,P73+V60,Q73+V61,R73+V62,S73+V63,T73+V64,U73+V65)</f>
        <v>74</v>
      </c>
      <c r="W73" s="16">
        <f>MAX(I73+W53,J73+W54,K73+W55,L73+W56,M73+W57,N73+W58,O73+W59,P73+W60,Q73+W61,R73+W62,S73+W63,T73+W64,U73+W65,V73+W66)</f>
        <v>83</v>
      </c>
      <c r="X73" s="16">
        <f>MAX(I73+X53,J73+X54,K73+X55,L73+X56,M73+X57,N73+X58,O73+X59,P73+X60,Q73+X61,R73+X62,S73+X63,T73+X64,U73+X65,V73+X66,W73+X67)</f>
        <v>88</v>
      </c>
      <c r="Y73" s="16">
        <f>MAX(I73+Y53,J73+Y54,K73+Y55,L73+Y56,M73+Y57,N73+Y58,O73+Y59,P73+Y60,Q73+Y61,R73+Y62,S73+Y63,T73+Y64,U73+Y65,V73+Y66,W73+Y67,X73+Y68)</f>
        <v>90</v>
      </c>
      <c r="Z73" s="16">
        <f>MAX(I73+Z53,J73+Z54,K73+Z55,L73+Z56,M73+Z57,N73+Z58,O73+Z59,P73+Z60,Q73+Z61,R73+Z62,S73+Z63,T73+Z64,U73+Z65,V73+Z66,W73+Z67,X73+Z68,Y73+Z69)</f>
        <v>93</v>
      </c>
      <c r="AA73" s="16">
        <f>MAX(I73+AA53,J73+AA54,K73+AA55,L73+AA56,M73+AA57,N73+AA58,O73+AA59,P73+AA60,Q73+AA61,R73+AA62,S73+AA63,T73+AA64,U73+AA65,V73+AA66,W73+AA67,X73+AA68,Y73+AA69,Z73+AA70)</f>
        <v>95</v>
      </c>
      <c r="AB73" s="26">
        <f>MAX(I73+AB53,J73+AB54,K73+AB55,L73+AB56,M73+AB57,N73+AB58,O73+AB59,P73+AB60,Q73+AB61,R73+AB62,S73+AB63,T73+AB64,U73+AB65,V73+AB66,W73+AB67,X73+AB68,Y73+AB69,Z73+AB70,AA73+AB71)</f>
        <v>103</v>
      </c>
      <c r="AC73" s="10"/>
    </row>
    <row r="74" spans="4:29" ht="20.100000000000001" customHeight="1" x14ac:dyDescent="0.25">
      <c r="D74" s="8"/>
    </row>
    <row r="75" spans="4:29" ht="20.100000000000001" customHeight="1" x14ac:dyDescent="0.25">
      <c r="D75" s="8"/>
    </row>
    <row r="76" spans="4:29" ht="20.100000000000001" customHeight="1" x14ac:dyDescent="0.25">
      <c r="D76" s="8"/>
      <c r="E76" s="9"/>
      <c r="F76" s="9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Pavel Svátek</dc:creator>
  <cp:keywords/>
  <dc:description/>
  <cp:lastModifiedBy>Pavel Svátek</cp:lastModifiedBy>
  <cp:revision/>
  <dcterms:created xsi:type="dcterms:W3CDTF">2022-04-04T15:33:24Z</dcterms:created>
  <dcterms:modified xsi:type="dcterms:W3CDTF">2022-04-14T10:00:19Z</dcterms:modified>
  <cp:category/>
  <cp:contentStatus/>
</cp:coreProperties>
</file>