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" yWindow="528" windowWidth="13116" windowHeight="5508"/>
  </bookViews>
  <sheets>
    <sheet name="Blad1" sheetId="1" r:id="rId1"/>
    <sheet name="Blad2" sheetId="2" r:id="rId2"/>
  </sheets>
  <calcPr calcId="145621"/>
</workbook>
</file>

<file path=xl/calcChain.xml><?xml version="1.0" encoding="utf-8"?>
<calcChain xmlns="http://schemas.openxmlformats.org/spreadsheetml/2006/main">
  <c r="D80" i="1" l="1"/>
  <c r="E86" i="1"/>
  <c r="E85" i="1"/>
  <c r="E84" i="1"/>
  <c r="E83" i="1"/>
  <c r="E81" i="1"/>
  <c r="G16" i="1"/>
  <c r="B2" i="1"/>
  <c r="D10" i="1"/>
  <c r="D7" i="1"/>
  <c r="D4" i="1"/>
  <c r="B226" i="1"/>
  <c r="C211" i="1"/>
  <c r="D190" i="1"/>
  <c r="D184" i="1"/>
  <c r="C95" i="1"/>
  <c r="C40" i="1"/>
  <c r="C32" i="1"/>
  <c r="D26" i="1"/>
  <c r="D22" i="1"/>
  <c r="D52" i="1"/>
  <c r="D46" i="1"/>
  <c r="C45" i="1" s="1"/>
  <c r="C21" i="1" l="1"/>
  <c r="B20" i="1" s="1"/>
  <c r="C109" i="1"/>
  <c r="C239" i="1"/>
  <c r="F71" i="1" l="1"/>
  <c r="C221" i="1"/>
  <c r="E219" i="1" l="1"/>
  <c r="E218" i="1"/>
  <c r="C113" i="1"/>
  <c r="B94" i="1" s="1"/>
  <c r="D216" i="1" l="1"/>
  <c r="C214" i="1" s="1"/>
  <c r="D197" i="1"/>
  <c r="C196" i="1" s="1"/>
  <c r="D129" i="1"/>
  <c r="D119" i="1"/>
  <c r="D177" i="1"/>
  <c r="C176" i="1" s="1"/>
  <c r="D141" i="1"/>
  <c r="D152" i="1"/>
  <c r="D170" i="1"/>
  <c r="D162" i="1"/>
  <c r="C161" i="1" l="1"/>
  <c r="C140" i="1" s="1"/>
  <c r="C118" i="1"/>
  <c r="B117" i="1" l="1"/>
</calcChain>
</file>

<file path=xl/comments1.xml><?xml version="1.0" encoding="utf-8"?>
<comments xmlns="http://schemas.openxmlformats.org/spreadsheetml/2006/main">
  <authors>
    <author>sven</author>
  </authors>
  <commentList>
    <comment ref="B117" authorId="0">
      <text>
        <r>
          <rPr>
            <b/>
            <sz val="9"/>
            <color indexed="81"/>
            <rFont val="Tahoma"/>
            <family val="2"/>
          </rPr>
          <t>sven:</t>
        </r>
        <r>
          <rPr>
            <sz val="9"/>
            <color indexed="81"/>
            <rFont val="Tahoma"/>
            <family val="2"/>
          </rPr>
          <t xml:space="preserve">
Sum of all subgroups multiplied by two, because of the left and right side
</t>
        </r>
      </text>
    </comment>
  </commentList>
</comments>
</file>

<file path=xl/sharedStrings.xml><?xml version="1.0" encoding="utf-8"?>
<sst xmlns="http://schemas.openxmlformats.org/spreadsheetml/2006/main" count="266" uniqueCount="205">
  <si>
    <t>driver cell</t>
  </si>
  <si>
    <t>Fire extinguisher</t>
  </si>
  <si>
    <t>Drivetrain</t>
  </si>
  <si>
    <t>???</t>
  </si>
  <si>
    <t>Fuel cell</t>
  </si>
  <si>
    <t>compressor motor, AMK DD5 14-10</t>
  </si>
  <si>
    <t>compressor, Rotrex C15-20</t>
  </si>
  <si>
    <t>air mass flow meter, Bosch HFM 2</t>
  </si>
  <si>
    <t>Powertrain</t>
  </si>
  <si>
    <t>Embedded systems</t>
  </si>
  <si>
    <t>suspension</t>
  </si>
  <si>
    <t>front upright</t>
  </si>
  <si>
    <t>front lower wishbone</t>
  </si>
  <si>
    <t>front upper wishbone</t>
  </si>
  <si>
    <t>front push rod</t>
  </si>
  <si>
    <t>rear upright</t>
  </si>
  <si>
    <t>rear upright v2</t>
  </si>
  <si>
    <t>wheel</t>
  </si>
  <si>
    <t>rear wheel tyre</t>
  </si>
  <si>
    <t>rear wheel rim</t>
  </si>
  <si>
    <t>Rear lower wishbone</t>
  </si>
  <si>
    <t>Rear upper wishbone</t>
  </si>
  <si>
    <t>Rear push rod</t>
  </si>
  <si>
    <t>Rear toe</t>
  </si>
  <si>
    <t>brake calliper</t>
  </si>
  <si>
    <t>brake pads</t>
  </si>
  <si>
    <t>brake disc</t>
  </si>
  <si>
    <t>front wheel tyre</t>
  </si>
  <si>
    <t>front wheel rim</t>
  </si>
  <si>
    <t>front upright v2</t>
  </si>
  <si>
    <t>ejector test board</t>
  </si>
  <si>
    <t>cathode</t>
  </si>
  <si>
    <t>anode</t>
  </si>
  <si>
    <t>Motor, Neumotor 4410</t>
  </si>
  <si>
    <t>motor controller, Phoenix Edge HV 120</t>
  </si>
  <si>
    <t>Phoenix ICE2 HV 120</t>
  </si>
  <si>
    <t>Blower pump, Ogura TX04U-M</t>
  </si>
  <si>
    <t>ejector</t>
  </si>
  <si>
    <t>purge valve</t>
  </si>
  <si>
    <t>water separator</t>
  </si>
  <si>
    <t>cooling</t>
  </si>
  <si>
    <t>Cooling motor, Pierburg CWA400 GEN III</t>
  </si>
  <si>
    <t>Storage</t>
  </si>
  <si>
    <t>Tank, Iljin, 103L, 700 bar</t>
  </si>
  <si>
    <t>Pressure regulator, Swagelok KPR1GW-N422-C30000</t>
  </si>
  <si>
    <t>tubing</t>
  </si>
  <si>
    <t>radiator</t>
  </si>
  <si>
    <t>temperature sensor</t>
  </si>
  <si>
    <t>inventor</t>
  </si>
  <si>
    <t>measured</t>
  </si>
  <si>
    <t>chassis</t>
  </si>
  <si>
    <t>Steering column/rack assembly</t>
  </si>
  <si>
    <t>Windscreen adapter: carbon fiber plate between monocoque and windscreen</t>
  </si>
  <si>
    <t>Roof bodywork</t>
  </si>
  <si>
    <t>Roll cage</t>
  </si>
  <si>
    <t>Driver Safety</t>
  </si>
  <si>
    <t>Seatbelt</t>
  </si>
  <si>
    <t>Subframe</t>
  </si>
  <si>
    <t>subframe, post powder coat</t>
  </si>
  <si>
    <t>Plumbing</t>
  </si>
  <si>
    <t>Filtering</t>
  </si>
  <si>
    <t>Heat Exchanger</t>
  </si>
  <si>
    <t>Oil Tank</t>
  </si>
  <si>
    <t>Sensors</t>
  </si>
  <si>
    <t>Buerkert 0-4 bar pressure sensor</t>
  </si>
  <si>
    <t>Bosch -40 - +130 deg C</t>
  </si>
  <si>
    <t>Goodridge 536-08</t>
  </si>
  <si>
    <t>Goodridge 536-06</t>
  </si>
  <si>
    <t>Mann-Filter HD 45/5</t>
  </si>
  <si>
    <t>DIMPLE drain plug</t>
  </si>
  <si>
    <t>Top</t>
  </si>
  <si>
    <t>Bottom</t>
  </si>
  <si>
    <t>Pushrods</t>
  </si>
  <si>
    <t>Front</t>
  </si>
  <si>
    <t>Toelinks</t>
  </si>
  <si>
    <t>Rear</t>
  </si>
  <si>
    <t>ARB Links</t>
  </si>
  <si>
    <t>Brakes</t>
  </si>
  <si>
    <t>Calliper</t>
  </si>
  <si>
    <t>Brake disk</t>
  </si>
  <si>
    <t>pads</t>
  </si>
  <si>
    <t>brake bell</t>
  </si>
  <si>
    <t>bobbin</t>
  </si>
  <si>
    <t>Springs and dampers</t>
  </si>
  <si>
    <t>front,  Koni 2812B244 with 255 valving</t>
  </si>
  <si>
    <t>rear,  Koni 2812B304 with 255 valving</t>
  </si>
  <si>
    <t>gusset</t>
  </si>
  <si>
    <t>joint</t>
  </si>
  <si>
    <t>intrusion bar</t>
  </si>
  <si>
    <t>GE 10</t>
  </si>
  <si>
    <t>front rod</t>
  </si>
  <si>
    <t>rear rod</t>
  </si>
  <si>
    <t>front wishbones and connections</t>
  </si>
  <si>
    <t>rear wishbones and connections</t>
  </si>
  <si>
    <t>M10 front rod insert</t>
  </si>
  <si>
    <t>M10 rear rod insert</t>
  </si>
  <si>
    <t>M10 rear rod end</t>
  </si>
  <si>
    <t>M10 front rod end</t>
  </si>
  <si>
    <t>bracket 3</t>
  </si>
  <si>
    <t>bracket 4</t>
  </si>
  <si>
    <t>M8 front rod insert</t>
  </si>
  <si>
    <t>M8 front rod end</t>
  </si>
  <si>
    <t>M8 rear rod insert</t>
  </si>
  <si>
    <t>M8 rear rod end</t>
  </si>
  <si>
    <t>M10(?)rear rod end</t>
  </si>
  <si>
    <t>M10(?)front rod end</t>
  </si>
  <si>
    <t>M12 front rod end</t>
  </si>
  <si>
    <t>M12 rear rod end</t>
  </si>
  <si>
    <t>Rod</t>
  </si>
  <si>
    <t>M14 Rod insert</t>
  </si>
  <si>
    <t>M14 Rod end</t>
  </si>
  <si>
    <t>Rod 22 mm</t>
  </si>
  <si>
    <t>M8 Rod insert</t>
  </si>
  <si>
    <t>M8 Rod end</t>
  </si>
  <si>
    <t>upright</t>
  </si>
  <si>
    <t>Upright, without brakes</t>
  </si>
  <si>
    <t>bearrings, 7210 BEGAP</t>
  </si>
  <si>
    <t>bracket</t>
  </si>
  <si>
    <t>wheelhub</t>
  </si>
  <si>
    <t>front hub, KMK10</t>
  </si>
  <si>
    <t>side spacer1</t>
  </si>
  <si>
    <t>side spacer2</t>
  </si>
  <si>
    <t>speed sensor bracket</t>
  </si>
  <si>
    <t>encoder wheel</t>
  </si>
  <si>
    <r>
      <t xml:space="preserve">Vehicle dynamics </t>
    </r>
    <r>
      <rPr>
        <sz val="10"/>
        <color rgb="FF000000"/>
        <rFont val="Arial"/>
        <family val="2"/>
      </rPr>
      <t>(sensors, bolts etc. not included)</t>
    </r>
  </si>
  <si>
    <t>shim1</t>
  </si>
  <si>
    <t>shim2</t>
  </si>
  <si>
    <t>bearring spacer</t>
  </si>
  <si>
    <t>subframe, post welding</t>
  </si>
  <si>
    <t>Lower side, L</t>
  </si>
  <si>
    <t>Lower side, R</t>
  </si>
  <si>
    <t>Sidepot, R</t>
  </si>
  <si>
    <t>Sidepot, L</t>
  </si>
  <si>
    <t>Wheels+tires</t>
  </si>
  <si>
    <t>wheel and tire, LF</t>
  </si>
  <si>
    <t>wheel and tire, RF</t>
  </si>
  <si>
    <t>wheel and tire, LR</t>
  </si>
  <si>
    <t>wheel and tire, RR</t>
  </si>
  <si>
    <t>DPU</t>
  </si>
  <si>
    <t>heat exchanger</t>
  </si>
  <si>
    <t>Rear Wing</t>
  </si>
  <si>
    <t>wiki/reader</t>
  </si>
  <si>
    <t>Humidifier, FumaTech H100R</t>
  </si>
  <si>
    <t xml:space="preserve">controller, AMK KW26 </t>
  </si>
  <si>
    <t>Air filter, Donaldson P604722</t>
  </si>
  <si>
    <t>bar</t>
  </si>
  <si>
    <t>bar arm (4x)</t>
  </si>
  <si>
    <t>fix (2x)</t>
  </si>
  <si>
    <t>bushing (4x)</t>
  </si>
  <si>
    <t>Bodywork</t>
  </si>
  <si>
    <t>DCDC converter, BRUSA</t>
  </si>
  <si>
    <t>pump</t>
  </si>
  <si>
    <t>pump, pierburg</t>
  </si>
  <si>
    <t>motor controller, Sevcon HVLP-10</t>
  </si>
  <si>
    <t>traction motor, Yasa (2x)</t>
  </si>
  <si>
    <t>Traction motor cooling cycle</t>
  </si>
  <si>
    <t>Traction motor controller cooling cycle</t>
  </si>
  <si>
    <t>RESS extentie</t>
  </si>
  <si>
    <t>Accumulator cooling cycle</t>
  </si>
  <si>
    <t>Rotrex cooling cycle</t>
  </si>
  <si>
    <t>AMK cooling cycle</t>
  </si>
  <si>
    <t>stack, ballard MK1100 S2.1</t>
  </si>
  <si>
    <t>monocoque rollcage</t>
  </si>
  <si>
    <t>Estimation 26-11-2015</t>
  </si>
  <si>
    <t>Chassis</t>
  </si>
  <si>
    <t>Suspension</t>
  </si>
  <si>
    <t>Seat shell</t>
  </si>
  <si>
    <t>windscreen</t>
  </si>
  <si>
    <t>windscreen grid</t>
  </si>
  <si>
    <t>Firewall PDU</t>
  </si>
  <si>
    <t>Firewall Headrest</t>
  </si>
  <si>
    <t>Monocoque: suspension pickup</t>
  </si>
  <si>
    <t>ARB bracket type1</t>
  </si>
  <si>
    <t>ARB bracket type2</t>
  </si>
  <si>
    <t>Fire extinguisher bracket</t>
  </si>
  <si>
    <t>FC Wall</t>
  </si>
  <si>
    <t>Tank, Dynetek</t>
  </si>
  <si>
    <t xml:space="preserve">*Tank, Dynetek, 75L, 350 bar </t>
  </si>
  <si>
    <t>*Monocoque: carbon fiber tub</t>
  </si>
  <si>
    <t>*Crashbox: carbon fiber nose</t>
  </si>
  <si>
    <t>*BS-V-01-0:1</t>
  </si>
  <si>
    <t>*BS-V-01-0:2</t>
  </si>
  <si>
    <t>mounting plate</t>
  </si>
  <si>
    <t>*swagelok 2-stage</t>
  </si>
  <si>
    <t>Tank, Iljin</t>
  </si>
  <si>
    <t>tank bracket 1</t>
  </si>
  <si>
    <t>tank bracket 2</t>
  </si>
  <si>
    <t>hydrogen fuel cilinder valve</t>
  </si>
  <si>
    <t>endplug</t>
  </si>
  <si>
    <t>Cooling pots</t>
  </si>
  <si>
    <t>Oil Pump, Pierburg ECE-130</t>
  </si>
  <si>
    <t>Heat Exchanger, Setrab STD 619</t>
  </si>
  <si>
    <t>manuals/drive docs</t>
  </si>
  <si>
    <t>Thermostat, mocal OTJ-08</t>
  </si>
  <si>
    <t>gearbox (without oil) (2x)</t>
  </si>
  <si>
    <t>DC/DC converter cooling cycle</t>
  </si>
  <si>
    <t>accumulator</t>
  </si>
  <si>
    <t>gearbox cooling/lubrication system</t>
  </si>
  <si>
    <t>*cast tub (4x)</t>
  </si>
  <si>
    <t>accumulator extension</t>
  </si>
  <si>
    <t>lid (4x)</t>
  </si>
  <si>
    <t>base plate (2x)</t>
  </si>
  <si>
    <t>side (2x)</t>
  </si>
  <si>
    <t>bracket top (2x)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</si>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</sst>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8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8"/>
  <sheetViews>
    <sheetView tabSelected="1" topLeftCell="B1" zoomScale="85" zoomScaleNormal="85" workbookViewId="0">
      <pane ySplit="1" topLeftCell="A75" activePane="bottomLeft" state="frozen"/>
      <selection pane="bottomLeft" activeCell="D81" sqref="D81"/>
    </sheetView>
  </sheetViews>
  <sheetFormatPr defaultColWidth="14.44140625" defaultRowHeight="15.75" customHeight="1" outlineLevelRow="2" x14ac:dyDescent="0.25"/>
  <cols>
    <col min="2" max="2" width="27.33203125" customWidth="1"/>
    <col min="3" max="3" width="30.44140625" customWidth="1"/>
  </cols>
  <sheetData>
    <row r="1" spans="1:8" ht="15.75" customHeight="1" x14ac:dyDescent="0.25">
      <c r="E1" s="4" t="s">
        <v>48</v>
      </c>
      <c r="F1" s="4" t="s">
        <v>192</v>
      </c>
      <c r="G1" s="4" t="s">
        <v>141</v>
      </c>
      <c r="H1" s="4" t="s">
        <v>49</v>
      </c>
    </row>
    <row r="2" spans="1:8" ht="15.75" customHeight="1" x14ac:dyDescent="0.25">
      <c r="A2" s="1" t="s">
        <v>2</v>
      </c>
      <c r="B2">
        <f>SUM(C3)</f>
        <v>0</v>
      </c>
      <c r="C2" s="2"/>
      <c r="D2" s="2"/>
    </row>
    <row r="3" spans="1:8" ht="15.75" customHeight="1" x14ac:dyDescent="0.25">
      <c r="B3" s="7" t="s">
        <v>197</v>
      </c>
    </row>
    <row r="4" spans="1:8" ht="15.75" customHeight="1" x14ac:dyDescent="0.25">
      <c r="B4" s="7"/>
      <c r="C4" s="4" t="s">
        <v>59</v>
      </c>
      <c r="D4">
        <f>SUM(E5:H7)</f>
        <v>0</v>
      </c>
    </row>
    <row r="5" spans="1:8" ht="15.75" customHeight="1" x14ac:dyDescent="0.25">
      <c r="B5" s="7"/>
      <c r="C5" s="4"/>
      <c r="D5" s="6" t="s">
        <v>66</v>
      </c>
    </row>
    <row r="6" spans="1:8" ht="15.75" customHeight="1" x14ac:dyDescent="0.25">
      <c r="B6" s="4"/>
      <c r="C6" s="4"/>
      <c r="D6" s="6" t="s">
        <v>67</v>
      </c>
    </row>
    <row r="7" spans="1:8" ht="15.75" customHeight="1" x14ac:dyDescent="0.25">
      <c r="B7" s="4"/>
      <c r="C7" s="4" t="s">
        <v>60</v>
      </c>
      <c r="D7">
        <f>SUM(E8:H9)</f>
        <v>0</v>
      </c>
    </row>
    <row r="8" spans="1:8" ht="15.75" customHeight="1" x14ac:dyDescent="0.25">
      <c r="B8" s="4"/>
      <c r="C8" s="4"/>
      <c r="D8" s="6" t="s">
        <v>68</v>
      </c>
    </row>
    <row r="9" spans="1:8" ht="15.75" customHeight="1" x14ac:dyDescent="0.25">
      <c r="B9" s="4"/>
      <c r="C9" s="4"/>
      <c r="D9" s="6" t="s">
        <v>69</v>
      </c>
    </row>
    <row r="10" spans="1:8" ht="15.75" customHeight="1" x14ac:dyDescent="0.25">
      <c r="B10" s="4"/>
      <c r="C10" s="4" t="s">
        <v>63</v>
      </c>
      <c r="D10">
        <f>SUM(F11:H12)</f>
        <v>0</v>
      </c>
    </row>
    <row r="11" spans="1:8" ht="15.75" customHeight="1" x14ac:dyDescent="0.25">
      <c r="B11" s="4"/>
      <c r="C11" s="4"/>
      <c r="D11" s="6" t="s">
        <v>64</v>
      </c>
    </row>
    <row r="12" spans="1:8" ht="15.75" customHeight="1" x14ac:dyDescent="0.25">
      <c r="B12" s="4"/>
      <c r="C12" s="4"/>
      <c r="D12" s="6" t="s">
        <v>65</v>
      </c>
    </row>
    <row r="13" spans="1:8" ht="15.75" customHeight="1" x14ac:dyDescent="0.25">
      <c r="B13" s="4"/>
      <c r="C13" s="6" t="s">
        <v>190</v>
      </c>
      <c r="D13" s="6"/>
    </row>
    <row r="14" spans="1:8" ht="15.75" customHeight="1" x14ac:dyDescent="0.25">
      <c r="B14" s="4"/>
      <c r="C14" s="6" t="s">
        <v>62</v>
      </c>
    </row>
    <row r="15" spans="1:8" ht="15.75" customHeight="1" x14ac:dyDescent="0.25">
      <c r="C15" s="6" t="s">
        <v>193</v>
      </c>
    </row>
    <row r="16" spans="1:8" ht="15.75" customHeight="1" x14ac:dyDescent="0.25">
      <c r="B16" s="4"/>
      <c r="C16" s="6" t="s">
        <v>194</v>
      </c>
      <c r="G16">
        <f>PRODUCT(2,6.5)</f>
        <v>13</v>
      </c>
    </row>
    <row r="17" spans="1:8" ht="15.75" customHeight="1" x14ac:dyDescent="0.25">
      <c r="B17" s="4"/>
      <c r="C17" s="6" t="s">
        <v>191</v>
      </c>
      <c r="D17" s="6"/>
      <c r="F17">
        <v>1.24</v>
      </c>
    </row>
    <row r="18" spans="1:8" ht="15.75" customHeight="1" x14ac:dyDescent="0.25">
      <c r="B18" s="4"/>
    </row>
    <row r="19" spans="1:8" ht="15.75" customHeight="1" x14ac:dyDescent="0.25">
      <c r="A19" s="1"/>
    </row>
    <row r="20" spans="1:8" ht="15.75" customHeight="1" x14ac:dyDescent="0.25">
      <c r="A20" s="1" t="s">
        <v>4</v>
      </c>
      <c r="B20">
        <f>SUM(C21,C32,C40,C45,E60:H61)</f>
        <v>172.4298</v>
      </c>
    </row>
    <row r="21" spans="1:8" ht="15.75" customHeight="1" x14ac:dyDescent="0.25">
      <c r="A21" s="1"/>
      <c r="B21" s="4" t="s">
        <v>31</v>
      </c>
      <c r="C21">
        <f>SUM(D22,D26,E29:H31)</f>
        <v>15.145</v>
      </c>
    </row>
    <row r="22" spans="1:8" ht="15.75" hidden="1" customHeight="1" outlineLevel="1" x14ac:dyDescent="0.25">
      <c r="C22" s="4" t="s">
        <v>160</v>
      </c>
      <c r="D22">
        <f>SUM(E23:H25)</f>
        <v>7.75</v>
      </c>
    </row>
    <row r="23" spans="1:8" ht="15.75" hidden="1" customHeight="1" outlineLevel="1" x14ac:dyDescent="0.25">
      <c r="D23" s="2" t="s">
        <v>5</v>
      </c>
      <c r="F23" s="2">
        <v>3.55</v>
      </c>
    </row>
    <row r="24" spans="1:8" ht="15.75" hidden="1" customHeight="1" outlineLevel="1" x14ac:dyDescent="0.25">
      <c r="D24" s="5" t="s">
        <v>143</v>
      </c>
      <c r="F24" s="2">
        <v>4.2</v>
      </c>
    </row>
    <row r="25" spans="1:8" ht="15.75" hidden="1" customHeight="1" outlineLevel="1" x14ac:dyDescent="0.25">
      <c r="D25" s="5" t="s">
        <v>139</v>
      </c>
      <c r="F25" s="2"/>
    </row>
    <row r="26" spans="1:8" ht="15.75" hidden="1" customHeight="1" outlineLevel="1" x14ac:dyDescent="0.25">
      <c r="C26" s="4" t="s">
        <v>159</v>
      </c>
      <c r="D26" s="5">
        <f>SUM(E27:H28)</f>
        <v>2.9</v>
      </c>
      <c r="F26" s="2"/>
    </row>
    <row r="27" spans="1:8" ht="15.75" hidden="1" customHeight="1" outlineLevel="1" x14ac:dyDescent="0.25">
      <c r="C27" s="4"/>
      <c r="D27" s="2" t="s">
        <v>6</v>
      </c>
      <c r="F27" s="2">
        <v>2.9</v>
      </c>
    </row>
    <row r="28" spans="1:8" ht="15.75" hidden="1" customHeight="1" outlineLevel="1" x14ac:dyDescent="0.25">
      <c r="D28" s="5" t="s">
        <v>139</v>
      </c>
    </row>
    <row r="29" spans="1:8" ht="15.75" hidden="1" customHeight="1" outlineLevel="1" x14ac:dyDescent="0.25">
      <c r="C29" s="2" t="s">
        <v>7</v>
      </c>
    </row>
    <row r="30" spans="1:8" ht="15.75" hidden="1" customHeight="1" outlineLevel="1" x14ac:dyDescent="0.25">
      <c r="C30" s="5" t="s">
        <v>142</v>
      </c>
      <c r="F30" s="2"/>
      <c r="H30">
        <v>4.4950000000000001</v>
      </c>
    </row>
    <row r="31" spans="1:8" ht="15.75" hidden="1" customHeight="1" outlineLevel="1" x14ac:dyDescent="0.25">
      <c r="C31" s="5" t="s">
        <v>144</v>
      </c>
      <c r="F31" s="2"/>
    </row>
    <row r="32" spans="1:8" ht="15.75" customHeight="1" collapsed="1" x14ac:dyDescent="0.25">
      <c r="B32" s="4" t="s">
        <v>32</v>
      </c>
      <c r="C32">
        <f>SUM(E33:H39)</f>
        <v>7.6048</v>
      </c>
    </row>
    <row r="33" spans="2:7" ht="15.75" hidden="1" customHeight="1" outlineLevel="1" x14ac:dyDescent="0.25">
      <c r="C33" s="2" t="s">
        <v>33</v>
      </c>
      <c r="F33">
        <v>1.786</v>
      </c>
    </row>
    <row r="34" spans="2:7" ht="15.75" hidden="1" customHeight="1" outlineLevel="1" x14ac:dyDescent="0.25">
      <c r="C34" s="2" t="s">
        <v>34</v>
      </c>
      <c r="F34">
        <v>0.14879999999999999</v>
      </c>
    </row>
    <row r="35" spans="2:7" ht="15.75" hidden="1" customHeight="1" outlineLevel="1" x14ac:dyDescent="0.25">
      <c r="C35" s="2" t="s">
        <v>35</v>
      </c>
      <c r="F35">
        <v>0.17</v>
      </c>
    </row>
    <row r="36" spans="2:7" ht="15.75" hidden="1" customHeight="1" outlineLevel="1" x14ac:dyDescent="0.25">
      <c r="C36" s="5" t="s">
        <v>36</v>
      </c>
      <c r="F36">
        <v>5.5</v>
      </c>
    </row>
    <row r="37" spans="2:7" ht="15.75" hidden="1" customHeight="1" outlineLevel="1" x14ac:dyDescent="0.25">
      <c r="C37" s="2" t="s">
        <v>37</v>
      </c>
    </row>
    <row r="38" spans="2:7" ht="15.75" hidden="1" customHeight="1" outlineLevel="1" x14ac:dyDescent="0.25">
      <c r="C38" s="2" t="s">
        <v>38</v>
      </c>
    </row>
    <row r="39" spans="2:7" ht="15.75" hidden="1" customHeight="1" outlineLevel="1" x14ac:dyDescent="0.25">
      <c r="C39" s="2" t="s">
        <v>39</v>
      </c>
    </row>
    <row r="40" spans="2:7" ht="15.75" customHeight="1" collapsed="1" x14ac:dyDescent="0.25">
      <c r="B40" s="4" t="s">
        <v>40</v>
      </c>
      <c r="C40" s="2">
        <f>SUM(E41:H44)</f>
        <v>2.15</v>
      </c>
    </row>
    <row r="41" spans="2:7" ht="15.75" hidden="1" customHeight="1" outlineLevel="1" x14ac:dyDescent="0.25">
      <c r="C41" s="5" t="s">
        <v>41</v>
      </c>
      <c r="G41">
        <v>2.15</v>
      </c>
    </row>
    <row r="42" spans="2:7" ht="15.75" hidden="1" customHeight="1" outlineLevel="1" x14ac:dyDescent="0.25">
      <c r="C42" s="5" t="s">
        <v>46</v>
      </c>
    </row>
    <row r="43" spans="2:7" ht="15.75" hidden="1" customHeight="1" outlineLevel="1" x14ac:dyDescent="0.25">
      <c r="C43" s="5" t="s">
        <v>47</v>
      </c>
    </row>
    <row r="44" spans="2:7" ht="15.75" hidden="1" customHeight="1" outlineLevel="1" x14ac:dyDescent="0.25">
      <c r="C44" s="2" t="s">
        <v>45</v>
      </c>
    </row>
    <row r="45" spans="2:7" ht="15.75" customHeight="1" collapsed="1" x14ac:dyDescent="0.25">
      <c r="B45" s="4" t="s">
        <v>42</v>
      </c>
      <c r="C45" s="2">
        <f>SUM(D46,D52,E58:H59)</f>
        <v>67.53</v>
      </c>
    </row>
    <row r="46" spans="2:7" ht="15.75" hidden="1" customHeight="1" outlineLevel="1" x14ac:dyDescent="0.25">
      <c r="B46" s="4"/>
      <c r="C46" s="7" t="s">
        <v>176</v>
      </c>
      <c r="D46">
        <f>SUM(E47:E51)</f>
        <v>46.634</v>
      </c>
    </row>
    <row r="47" spans="2:7" ht="15.75" hidden="1" customHeight="1" outlineLevel="2" x14ac:dyDescent="0.25">
      <c r="B47" s="4"/>
      <c r="C47" s="7"/>
      <c r="D47" s="5" t="s">
        <v>177</v>
      </c>
      <c r="E47">
        <v>40</v>
      </c>
    </row>
    <row r="48" spans="2:7" ht="15.75" hidden="1" customHeight="1" outlineLevel="2" x14ac:dyDescent="0.25">
      <c r="B48" s="4"/>
      <c r="C48" s="7"/>
      <c r="D48" s="6" t="s">
        <v>180</v>
      </c>
      <c r="E48">
        <v>1.25</v>
      </c>
    </row>
    <row r="49" spans="1:7" ht="15.75" hidden="1" customHeight="1" outlineLevel="2" x14ac:dyDescent="0.25">
      <c r="B49" s="4"/>
      <c r="C49" s="7"/>
      <c r="D49" s="6" t="s">
        <v>181</v>
      </c>
      <c r="E49">
        <v>1.25</v>
      </c>
    </row>
    <row r="50" spans="1:7" ht="15.75" hidden="1" customHeight="1" outlineLevel="2" x14ac:dyDescent="0.25">
      <c r="B50" s="4"/>
      <c r="C50" s="7"/>
      <c r="D50" s="6" t="s">
        <v>182</v>
      </c>
      <c r="E50">
        <v>2.1339999999999999</v>
      </c>
    </row>
    <row r="51" spans="1:7" ht="15.75" hidden="1" customHeight="1" outlineLevel="2" x14ac:dyDescent="0.25">
      <c r="B51" s="4"/>
      <c r="C51" s="7"/>
      <c r="D51" s="6" t="s">
        <v>183</v>
      </c>
      <c r="E51">
        <v>2</v>
      </c>
    </row>
    <row r="52" spans="1:7" ht="15.75" hidden="1" customHeight="1" outlineLevel="1" collapsed="1" x14ac:dyDescent="0.25">
      <c r="B52" s="4"/>
      <c r="C52" s="7" t="s">
        <v>184</v>
      </c>
      <c r="D52">
        <f>SUM(E53:E57)</f>
        <v>19.795999999999999</v>
      </c>
    </row>
    <row r="53" spans="1:7" ht="15.75" hidden="1" customHeight="1" outlineLevel="2" x14ac:dyDescent="0.25">
      <c r="B53" s="4"/>
      <c r="C53" s="5"/>
      <c r="D53" s="5" t="s">
        <v>43</v>
      </c>
    </row>
    <row r="54" spans="1:7" ht="15.75" hidden="1" customHeight="1" outlineLevel="2" x14ac:dyDescent="0.25">
      <c r="B54" s="4"/>
      <c r="C54" s="5"/>
      <c r="D54" s="6" t="s">
        <v>185</v>
      </c>
      <c r="E54">
        <v>9.8979999999999997</v>
      </c>
    </row>
    <row r="55" spans="1:7" ht="15.75" hidden="1" customHeight="1" outlineLevel="2" x14ac:dyDescent="0.25">
      <c r="B55" s="4"/>
      <c r="C55" s="5"/>
      <c r="D55" s="6" t="s">
        <v>186</v>
      </c>
      <c r="E55">
        <v>9.8979999999999997</v>
      </c>
    </row>
    <row r="56" spans="1:7" ht="15.75" hidden="1" customHeight="1" outlineLevel="2" x14ac:dyDescent="0.25">
      <c r="B56" s="4"/>
      <c r="C56" s="5"/>
      <c r="D56" s="6" t="s">
        <v>187</v>
      </c>
    </row>
    <row r="57" spans="1:7" ht="15.75" hidden="1" customHeight="1" outlineLevel="2" x14ac:dyDescent="0.25">
      <c r="B57" s="4"/>
      <c r="C57" s="5"/>
      <c r="D57" s="6" t="s">
        <v>188</v>
      </c>
    </row>
    <row r="58" spans="1:7" ht="15.75" hidden="1" customHeight="1" outlineLevel="1" collapsed="1" x14ac:dyDescent="0.25">
      <c r="B58" s="4"/>
      <c r="C58" s="5" t="s">
        <v>44</v>
      </c>
      <c r="G58">
        <v>1.1000000000000001</v>
      </c>
    </row>
    <row r="59" spans="1:7" ht="15.75" hidden="1" customHeight="1" outlineLevel="1" x14ac:dyDescent="0.25">
      <c r="B59" s="4"/>
      <c r="C59" s="5" t="s">
        <v>45</v>
      </c>
    </row>
    <row r="60" spans="1:7" ht="15.75" customHeight="1" collapsed="1" x14ac:dyDescent="0.25">
      <c r="B60" s="2" t="s">
        <v>30</v>
      </c>
      <c r="C60" s="3"/>
      <c r="F60" s="2"/>
    </row>
    <row r="61" spans="1:7" ht="15.75" customHeight="1" x14ac:dyDescent="0.25">
      <c r="B61" s="5" t="s">
        <v>161</v>
      </c>
      <c r="D61" s="2"/>
      <c r="F61" s="2"/>
      <c r="G61">
        <v>80</v>
      </c>
    </row>
    <row r="62" spans="1:7" ht="15.75" customHeight="1" x14ac:dyDescent="0.25">
      <c r="A62" s="1"/>
    </row>
    <row r="64" spans="1:7" ht="15.75" customHeight="1" x14ac:dyDescent="0.25">
      <c r="A64" s="1" t="s">
        <v>8</v>
      </c>
    </row>
    <row r="65" spans="1:8" ht="15.75" customHeight="1" x14ac:dyDescent="0.25">
      <c r="A65" s="1"/>
      <c r="B65" s="6" t="s">
        <v>157</v>
      </c>
      <c r="H65">
        <v>3.59</v>
      </c>
    </row>
    <row r="66" spans="1:8" ht="15.75" customHeight="1" x14ac:dyDescent="0.25">
      <c r="A66" s="1"/>
      <c r="B66" s="6" t="s">
        <v>138</v>
      </c>
      <c r="H66">
        <v>5.66</v>
      </c>
    </row>
    <row r="67" spans="1:8" ht="15.75" customHeight="1" x14ac:dyDescent="0.25">
      <c r="A67" s="1"/>
      <c r="B67" s="4" t="s">
        <v>195</v>
      </c>
    </row>
    <row r="68" spans="1:8" ht="15.75" customHeight="1" x14ac:dyDescent="0.25">
      <c r="A68" s="1"/>
      <c r="C68" s="6" t="s">
        <v>150</v>
      </c>
      <c r="F68">
        <v>25.2</v>
      </c>
    </row>
    <row r="69" spans="1:8" ht="15.75" customHeight="1" x14ac:dyDescent="0.25">
      <c r="A69" s="1"/>
      <c r="C69" s="6" t="s">
        <v>139</v>
      </c>
    </row>
    <row r="70" spans="1:8" ht="15.75" customHeight="1" x14ac:dyDescent="0.25">
      <c r="A70" s="1"/>
      <c r="B70" s="4" t="s">
        <v>155</v>
      </c>
    </row>
    <row r="71" spans="1:8" ht="15.75" customHeight="1" x14ac:dyDescent="0.25">
      <c r="A71" s="1"/>
      <c r="C71" s="5" t="s">
        <v>154</v>
      </c>
      <c r="F71">
        <f>PRODUCT(2,24)</f>
        <v>48</v>
      </c>
    </row>
    <row r="72" spans="1:8" ht="15.75" customHeight="1" x14ac:dyDescent="0.25">
      <c r="A72" s="1"/>
      <c r="C72" s="6" t="s">
        <v>61</v>
      </c>
      <c r="H72">
        <v>4.3650000000000002</v>
      </c>
    </row>
    <row r="73" spans="1:8" ht="15.75" customHeight="1" x14ac:dyDescent="0.25">
      <c r="A73" s="1"/>
      <c r="C73" s="5" t="s">
        <v>45</v>
      </c>
    </row>
    <row r="74" spans="1:8" ht="15.75" customHeight="1" x14ac:dyDescent="0.25">
      <c r="A74" s="1"/>
      <c r="C74" s="6" t="s">
        <v>152</v>
      </c>
    </row>
    <row r="75" spans="1:8" ht="15.75" customHeight="1" x14ac:dyDescent="0.25">
      <c r="A75" s="1"/>
      <c r="B75" s="4" t="s">
        <v>156</v>
      </c>
    </row>
    <row r="76" spans="1:8" ht="15.75" customHeight="1" x14ac:dyDescent="0.25">
      <c r="C76" s="6" t="s">
        <v>139</v>
      </c>
      <c r="H76">
        <v>4.8949999999999996</v>
      </c>
    </row>
    <row r="77" spans="1:8" ht="15.75" customHeight="1" x14ac:dyDescent="0.25">
      <c r="C77" s="6" t="s">
        <v>153</v>
      </c>
      <c r="F77">
        <v>3.7</v>
      </c>
    </row>
    <row r="78" spans="1:8" ht="15.75" customHeight="1" x14ac:dyDescent="0.25">
      <c r="C78" s="6" t="s">
        <v>151</v>
      </c>
    </row>
    <row r="79" spans="1:8" ht="15.75" customHeight="1" x14ac:dyDescent="0.25">
      <c r="B79" s="4" t="s">
        <v>158</v>
      </c>
      <c r="C79" s="6"/>
    </row>
    <row r="80" spans="1:8" ht="15.75" customHeight="1" x14ac:dyDescent="0.25">
      <c r="B80" s="4"/>
      <c r="C80" s="4" t="s">
        <v>196</v>
      </c>
      <c r="D80">
        <f>SUM(E81:H87)</f>
        <v>105.18</v>
      </c>
    </row>
    <row r="81" spans="1:5" ht="15.75" customHeight="1" x14ac:dyDescent="0.25">
      <c r="B81" s="4"/>
      <c r="C81" s="4"/>
      <c r="D81" s="6" t="s">
        <v>198</v>
      </c>
      <c r="E81">
        <f>PRODUCT(4,22.6)</f>
        <v>90.4</v>
      </c>
    </row>
    <row r="82" spans="1:5" ht="15.75" customHeight="1" x14ac:dyDescent="0.25">
      <c r="B82" s="4"/>
      <c r="C82" s="4"/>
      <c r="D82" s="6" t="s">
        <v>199</v>
      </c>
    </row>
    <row r="83" spans="1:5" ht="15.75" customHeight="1" x14ac:dyDescent="0.25">
      <c r="B83" s="4"/>
      <c r="C83" s="4"/>
      <c r="D83" s="6" t="s">
        <v>200</v>
      </c>
      <c r="E83">
        <f>PRODUCT(4,1.251)</f>
        <v>5.0039999999999996</v>
      </c>
    </row>
    <row r="84" spans="1:5" ht="15.75" customHeight="1" x14ac:dyDescent="0.25">
      <c r="B84" s="4"/>
      <c r="C84" s="4"/>
      <c r="D84" s="6" t="s">
        <v>201</v>
      </c>
      <c r="E84">
        <f>PRODUCT(2,0.798)</f>
        <v>1.5960000000000001</v>
      </c>
    </row>
    <row r="85" spans="1:5" ht="15.75" customHeight="1" x14ac:dyDescent="0.25">
      <c r="B85" s="4"/>
      <c r="C85" s="4"/>
      <c r="D85" s="6" t="s">
        <v>202</v>
      </c>
      <c r="E85">
        <f>PRODUCT(2,0.285)</f>
        <v>0.56999999999999995</v>
      </c>
    </row>
    <row r="86" spans="1:5" ht="15.75" customHeight="1" x14ac:dyDescent="0.25">
      <c r="B86" s="4"/>
      <c r="C86" s="4"/>
      <c r="D86" s="6" t="s">
        <v>203</v>
      </c>
      <c r="E86">
        <f>PRODUCT(2,0.68)</f>
        <v>1.36</v>
      </c>
    </row>
    <row r="87" spans="1:5" ht="15.75" customHeight="1" x14ac:dyDescent="0.25">
      <c r="B87" s="4"/>
      <c r="C87" s="4"/>
      <c r="D87" s="6" t="s">
        <v>204</v>
      </c>
      <c r="E87">
        <v>6.25</v>
      </c>
    </row>
    <row r="88" spans="1:5" ht="15.75" customHeight="1" x14ac:dyDescent="0.25">
      <c r="B88" s="4"/>
      <c r="C88" s="6" t="s">
        <v>151</v>
      </c>
    </row>
    <row r="89" spans="1:5" ht="15.75" customHeight="1" x14ac:dyDescent="0.25">
      <c r="B89" s="4"/>
      <c r="C89" s="6" t="s">
        <v>139</v>
      </c>
    </row>
    <row r="90" spans="1:5" ht="15.75" customHeight="1" x14ac:dyDescent="0.25">
      <c r="B90" s="4"/>
      <c r="C90" s="6"/>
    </row>
    <row r="91" spans="1:5" ht="15.75" customHeight="1" x14ac:dyDescent="0.25">
      <c r="B91" s="4"/>
      <c r="C91" s="6"/>
    </row>
    <row r="92" spans="1:5" ht="15.75" customHeight="1" x14ac:dyDescent="0.25">
      <c r="A92" s="1" t="s">
        <v>9</v>
      </c>
      <c r="C92">
        <v>3.6</v>
      </c>
    </row>
    <row r="94" spans="1:5" ht="15.75" customHeight="1" x14ac:dyDescent="0.25">
      <c r="A94" s="4" t="s">
        <v>50</v>
      </c>
      <c r="B94">
        <f>SUM(C95,C109,C113)</f>
        <v>158.25299999999999</v>
      </c>
    </row>
    <row r="95" spans="1:5" ht="15.75" customHeight="1" x14ac:dyDescent="0.25">
      <c r="B95" s="4" t="s">
        <v>0</v>
      </c>
      <c r="C95">
        <f>SUM(E96:H108)</f>
        <v>124.94299999999998</v>
      </c>
    </row>
    <row r="96" spans="1:5" ht="15.75" hidden="1" customHeight="1" outlineLevel="1" x14ac:dyDescent="0.25">
      <c r="C96" s="6" t="s">
        <v>178</v>
      </c>
      <c r="E96">
        <v>73.3</v>
      </c>
    </row>
    <row r="97" spans="2:8" ht="15.75" hidden="1" customHeight="1" outlineLevel="1" x14ac:dyDescent="0.25">
      <c r="C97" s="6" t="s">
        <v>179</v>
      </c>
      <c r="E97">
        <v>10</v>
      </c>
    </row>
    <row r="98" spans="2:8" ht="15.75" hidden="1" customHeight="1" outlineLevel="1" x14ac:dyDescent="0.25">
      <c r="C98" s="6" t="s">
        <v>51</v>
      </c>
      <c r="E98">
        <v>10.8</v>
      </c>
    </row>
    <row r="99" spans="2:8" ht="15.75" hidden="1" customHeight="1" outlineLevel="1" x14ac:dyDescent="0.25">
      <c r="C99" s="6" t="s">
        <v>52</v>
      </c>
      <c r="E99">
        <v>1.1499999999999999</v>
      </c>
    </row>
    <row r="100" spans="2:8" ht="15.75" hidden="1" customHeight="1" outlineLevel="1" x14ac:dyDescent="0.25">
      <c r="C100" s="6" t="s">
        <v>166</v>
      </c>
      <c r="H100">
        <v>2.99</v>
      </c>
    </row>
    <row r="101" spans="2:8" ht="15.75" hidden="1" customHeight="1" outlineLevel="1" x14ac:dyDescent="0.25">
      <c r="C101" s="6" t="s">
        <v>53</v>
      </c>
    </row>
    <row r="102" spans="2:8" ht="15.75" hidden="1" customHeight="1" outlineLevel="1" x14ac:dyDescent="0.25">
      <c r="C102" s="6" t="s">
        <v>54</v>
      </c>
      <c r="E102">
        <v>18</v>
      </c>
    </row>
    <row r="103" spans="2:8" ht="15.75" hidden="1" customHeight="1" outlineLevel="1" x14ac:dyDescent="0.25">
      <c r="C103" s="6" t="s">
        <v>171</v>
      </c>
    </row>
    <row r="104" spans="2:8" ht="15.75" hidden="1" customHeight="1" outlineLevel="1" x14ac:dyDescent="0.25">
      <c r="C104" s="6" t="s">
        <v>169</v>
      </c>
      <c r="E104">
        <v>0.76400000000000001</v>
      </c>
    </row>
    <row r="105" spans="2:8" ht="15.75" hidden="1" customHeight="1" outlineLevel="1" x14ac:dyDescent="0.25">
      <c r="C105" s="6" t="s">
        <v>170</v>
      </c>
      <c r="E105">
        <v>0.72799999999999998</v>
      </c>
    </row>
    <row r="106" spans="2:8" ht="15.75" hidden="1" customHeight="1" outlineLevel="1" x14ac:dyDescent="0.25">
      <c r="C106" s="6" t="s">
        <v>175</v>
      </c>
      <c r="E106">
        <v>7.1360000000000001</v>
      </c>
    </row>
    <row r="107" spans="2:8" ht="15.75" hidden="1" customHeight="1" outlineLevel="1" x14ac:dyDescent="0.25">
      <c r="C107" s="6" t="s">
        <v>172</v>
      </c>
      <c r="E107">
        <v>4.2999999999999997E-2</v>
      </c>
    </row>
    <row r="108" spans="2:8" ht="15.75" hidden="1" customHeight="1" outlineLevel="1" x14ac:dyDescent="0.25">
      <c r="C108" s="6" t="s">
        <v>173</v>
      </c>
      <c r="E108">
        <v>3.2000000000000001E-2</v>
      </c>
    </row>
    <row r="109" spans="2:8" ht="15.75" customHeight="1" collapsed="1" x14ac:dyDescent="0.25">
      <c r="B109" s="4" t="s">
        <v>55</v>
      </c>
      <c r="C109">
        <f>SUM(E110:E111)</f>
        <v>3.03</v>
      </c>
    </row>
    <row r="110" spans="2:8" ht="15.75" hidden="1" customHeight="1" outlineLevel="1" x14ac:dyDescent="0.25">
      <c r="C110" s="6" t="s">
        <v>56</v>
      </c>
    </row>
    <row r="111" spans="2:8" ht="15.75" hidden="1" customHeight="1" outlineLevel="1" x14ac:dyDescent="0.25">
      <c r="C111" s="6" t="s">
        <v>1</v>
      </c>
      <c r="E111">
        <v>3.03</v>
      </c>
    </row>
    <row r="112" spans="2:8" ht="15.75" hidden="1" customHeight="1" outlineLevel="1" x14ac:dyDescent="0.25">
      <c r="C112" s="6" t="s">
        <v>174</v>
      </c>
    </row>
    <row r="113" spans="1:8" ht="15.75" customHeight="1" collapsed="1" x14ac:dyDescent="0.25">
      <c r="B113" s="4" t="s">
        <v>57</v>
      </c>
      <c r="C113">
        <f>H115</f>
        <v>30.28</v>
      </c>
    </row>
    <row r="114" spans="1:8" ht="15.75" hidden="1" customHeight="1" outlineLevel="1" x14ac:dyDescent="0.25">
      <c r="B114" s="4"/>
      <c r="C114" s="6" t="s">
        <v>128</v>
      </c>
      <c r="H114">
        <v>29.94</v>
      </c>
    </row>
    <row r="115" spans="1:8" ht="15.75" hidden="1" customHeight="1" outlineLevel="1" x14ac:dyDescent="0.25">
      <c r="C115" s="6" t="s">
        <v>58</v>
      </c>
      <c r="H115">
        <v>30.28</v>
      </c>
    </row>
    <row r="116" spans="1:8" ht="15.75" customHeight="1" collapsed="1" x14ac:dyDescent="0.25"/>
    <row r="117" spans="1:8" ht="15.75" customHeight="1" x14ac:dyDescent="0.25">
      <c r="A117" s="4" t="s">
        <v>124</v>
      </c>
      <c r="B117" s="6">
        <f>SUM(2*(C118+C140+C161+C176+C183+C196+C211+C214),C221)</f>
        <v>103.209</v>
      </c>
      <c r="C117" s="6"/>
    </row>
    <row r="118" spans="1:8" ht="15.75" customHeight="1" x14ac:dyDescent="0.25">
      <c r="B118" s="4" t="s">
        <v>92</v>
      </c>
      <c r="C118" s="6">
        <f>SUM(D119+D129)</f>
        <v>1.9690000000000001</v>
      </c>
    </row>
    <row r="119" spans="1:8" ht="15.75" customHeight="1" x14ac:dyDescent="0.25">
      <c r="C119" s="4" t="s">
        <v>71</v>
      </c>
      <c r="D119">
        <f>SUM(E120:E128)</f>
        <v>1.1910000000000001</v>
      </c>
    </row>
    <row r="120" spans="1:8" ht="15.75" hidden="1" customHeight="1" outlineLevel="1" x14ac:dyDescent="0.25">
      <c r="D120" s="6" t="s">
        <v>90</v>
      </c>
      <c r="E120">
        <v>0.26100000000000001</v>
      </c>
    </row>
    <row r="121" spans="1:8" ht="15.75" hidden="1" customHeight="1" outlineLevel="1" x14ac:dyDescent="0.25">
      <c r="D121" s="6" t="s">
        <v>94</v>
      </c>
      <c r="E121">
        <v>5.5E-2</v>
      </c>
    </row>
    <row r="122" spans="1:8" ht="15.75" hidden="1" customHeight="1" outlineLevel="1" x14ac:dyDescent="0.25">
      <c r="D122" s="6" t="s">
        <v>106</v>
      </c>
      <c r="E122">
        <v>1.2E-2</v>
      </c>
    </row>
    <row r="123" spans="1:8" ht="15.75" hidden="1" customHeight="1" outlineLevel="1" x14ac:dyDescent="0.25">
      <c r="D123" s="6" t="s">
        <v>91</v>
      </c>
      <c r="E123">
        <v>0.26</v>
      </c>
    </row>
    <row r="124" spans="1:8" ht="15.75" hidden="1" customHeight="1" outlineLevel="1" x14ac:dyDescent="0.25">
      <c r="D124" s="6" t="s">
        <v>95</v>
      </c>
      <c r="E124">
        <v>5.5E-2</v>
      </c>
    </row>
    <row r="125" spans="1:8" ht="15.75" hidden="1" customHeight="1" outlineLevel="1" x14ac:dyDescent="0.25">
      <c r="D125" s="6" t="s">
        <v>107</v>
      </c>
      <c r="E125">
        <v>1.2E-2</v>
      </c>
    </row>
    <row r="126" spans="1:8" ht="15.75" hidden="1" customHeight="1" outlineLevel="1" x14ac:dyDescent="0.25">
      <c r="D126" s="6" t="s">
        <v>86</v>
      </c>
      <c r="E126">
        <v>2.8000000000000001E-2</v>
      </c>
    </row>
    <row r="127" spans="1:8" ht="15.75" hidden="1" customHeight="1" outlineLevel="1" x14ac:dyDescent="0.25">
      <c r="D127" s="6" t="s">
        <v>87</v>
      </c>
      <c r="E127">
        <v>0.36599999999999999</v>
      </c>
    </row>
    <row r="128" spans="1:8" ht="15.75" hidden="1" customHeight="1" outlineLevel="1" x14ac:dyDescent="0.25">
      <c r="D128" s="6" t="s">
        <v>88</v>
      </c>
      <c r="E128">
        <v>0.14199999999999999</v>
      </c>
    </row>
    <row r="129" spans="2:5" ht="15.75" customHeight="1" collapsed="1" x14ac:dyDescent="0.25">
      <c r="C129" s="4" t="s">
        <v>70</v>
      </c>
      <c r="D129">
        <f>SUM(E130:E139)</f>
        <v>0.77800000000000002</v>
      </c>
    </row>
    <row r="130" spans="2:5" ht="15.75" hidden="1" customHeight="1" outlineLevel="1" x14ac:dyDescent="0.25">
      <c r="D130" s="6" t="s">
        <v>90</v>
      </c>
      <c r="E130">
        <v>0.23599999999999999</v>
      </c>
    </row>
    <row r="131" spans="2:5" ht="15.75" hidden="1" customHeight="1" outlineLevel="1" x14ac:dyDescent="0.25">
      <c r="D131" s="6" t="s">
        <v>100</v>
      </c>
      <c r="E131">
        <v>3.7999999999999999E-2</v>
      </c>
    </row>
    <row r="132" spans="2:5" ht="15.75" hidden="1" customHeight="1" outlineLevel="1" x14ac:dyDescent="0.25">
      <c r="D132" s="6" t="s">
        <v>105</v>
      </c>
      <c r="E132">
        <v>8.0000000000000002E-3</v>
      </c>
    </row>
    <row r="133" spans="2:5" ht="15.75" hidden="1" customHeight="1" outlineLevel="1" x14ac:dyDescent="0.25">
      <c r="D133" s="6" t="s">
        <v>91</v>
      </c>
      <c r="E133">
        <v>0.191</v>
      </c>
    </row>
    <row r="134" spans="2:5" ht="15.75" hidden="1" customHeight="1" outlineLevel="1" x14ac:dyDescent="0.25">
      <c r="D134" s="6" t="s">
        <v>102</v>
      </c>
      <c r="E134">
        <v>3.7999999999999999E-2</v>
      </c>
    </row>
    <row r="135" spans="2:5" ht="15.75" hidden="1" customHeight="1" outlineLevel="1" x14ac:dyDescent="0.25">
      <c r="D135" s="6" t="s">
        <v>104</v>
      </c>
      <c r="E135">
        <v>8.0000000000000002E-3</v>
      </c>
    </row>
    <row r="136" spans="2:5" ht="15.75" hidden="1" customHeight="1" outlineLevel="1" x14ac:dyDescent="0.25">
      <c r="D136" s="6" t="s">
        <v>86</v>
      </c>
      <c r="E136">
        <v>8.9999999999999993E-3</v>
      </c>
    </row>
    <row r="137" spans="2:5" ht="15.75" hidden="1" customHeight="1" outlineLevel="1" x14ac:dyDescent="0.25">
      <c r="D137" s="6" t="s">
        <v>87</v>
      </c>
      <c r="E137">
        <v>0.13400000000000001</v>
      </c>
    </row>
    <row r="138" spans="2:5" ht="15.75" hidden="1" customHeight="1" outlineLevel="1" x14ac:dyDescent="0.25">
      <c r="D138" s="6" t="s">
        <v>88</v>
      </c>
      <c r="E138">
        <v>0.115</v>
      </c>
    </row>
    <row r="139" spans="2:5" ht="15.75" hidden="1" customHeight="1" outlineLevel="1" x14ac:dyDescent="0.25">
      <c r="D139" s="6" t="s">
        <v>89</v>
      </c>
      <c r="E139">
        <v>1E-3</v>
      </c>
    </row>
    <row r="140" spans="2:5" ht="15.75" customHeight="1" collapsed="1" x14ac:dyDescent="0.25">
      <c r="B140" s="4" t="s">
        <v>93</v>
      </c>
      <c r="C140">
        <f>SUM(D141+C161)</f>
        <v>2.5150000000000006</v>
      </c>
    </row>
    <row r="141" spans="2:5" ht="15.75" customHeight="1" x14ac:dyDescent="0.25">
      <c r="C141" s="4" t="s">
        <v>71</v>
      </c>
      <c r="D141">
        <f>SUM(E142:E151)</f>
        <v>1.2670000000000001</v>
      </c>
    </row>
    <row r="142" spans="2:5" ht="15.75" hidden="1" customHeight="1" outlineLevel="1" x14ac:dyDescent="0.25">
      <c r="D142" s="6" t="s">
        <v>90</v>
      </c>
      <c r="E142">
        <v>0.315</v>
      </c>
    </row>
    <row r="143" spans="2:5" ht="15.75" hidden="1" customHeight="1" outlineLevel="1" x14ac:dyDescent="0.25">
      <c r="D143" s="6" t="s">
        <v>94</v>
      </c>
      <c r="E143">
        <v>5.5E-2</v>
      </c>
    </row>
    <row r="144" spans="2:5" ht="15.75" hidden="1" customHeight="1" outlineLevel="1" x14ac:dyDescent="0.25">
      <c r="D144" s="6" t="s">
        <v>97</v>
      </c>
      <c r="E144">
        <v>8.0000000000000002E-3</v>
      </c>
    </row>
    <row r="145" spans="3:5" ht="15.75" hidden="1" customHeight="1" outlineLevel="1" x14ac:dyDescent="0.25">
      <c r="D145" s="6" t="s">
        <v>91</v>
      </c>
      <c r="E145">
        <v>0.373</v>
      </c>
    </row>
    <row r="146" spans="3:5" ht="15.75" hidden="1" customHeight="1" outlineLevel="1" x14ac:dyDescent="0.25">
      <c r="D146" s="6" t="s">
        <v>95</v>
      </c>
      <c r="E146">
        <v>5.5E-2</v>
      </c>
    </row>
    <row r="147" spans="3:5" ht="15.75" hidden="1" customHeight="1" outlineLevel="1" x14ac:dyDescent="0.25">
      <c r="D147" s="6" t="s">
        <v>96</v>
      </c>
      <c r="E147">
        <v>8.0000000000000002E-3</v>
      </c>
    </row>
    <row r="148" spans="3:5" ht="15.75" hidden="1" customHeight="1" outlineLevel="1" x14ac:dyDescent="0.25">
      <c r="D148" s="6" t="s">
        <v>86</v>
      </c>
      <c r="E148">
        <v>2.4E-2</v>
      </c>
    </row>
    <row r="149" spans="3:5" ht="15.75" hidden="1" customHeight="1" outlineLevel="1" x14ac:dyDescent="0.25">
      <c r="D149" s="6" t="s">
        <v>87</v>
      </c>
      <c r="E149">
        <v>0.36299999999999999</v>
      </c>
    </row>
    <row r="150" spans="3:5" ht="15.75" hidden="1" customHeight="1" outlineLevel="1" x14ac:dyDescent="0.25">
      <c r="D150" s="6" t="s">
        <v>98</v>
      </c>
      <c r="E150">
        <v>3.4000000000000002E-2</v>
      </c>
    </row>
    <row r="151" spans="3:5" ht="15.75" hidden="1" customHeight="1" outlineLevel="1" x14ac:dyDescent="0.25">
      <c r="D151" s="6" t="s">
        <v>99</v>
      </c>
      <c r="E151">
        <v>3.2000000000000001E-2</v>
      </c>
    </row>
    <row r="152" spans="3:5" ht="15.75" customHeight="1" collapsed="1" x14ac:dyDescent="0.25">
      <c r="C152" s="4" t="s">
        <v>70</v>
      </c>
      <c r="D152">
        <f>SUM(E153:E160)</f>
        <v>0.73399999999999999</v>
      </c>
    </row>
    <row r="153" spans="3:5" ht="15.75" hidden="1" customHeight="1" outlineLevel="1" x14ac:dyDescent="0.25">
      <c r="D153" s="6" t="s">
        <v>90</v>
      </c>
      <c r="E153">
        <v>0.251</v>
      </c>
    </row>
    <row r="154" spans="3:5" ht="15.75" hidden="1" customHeight="1" outlineLevel="1" x14ac:dyDescent="0.25">
      <c r="D154" s="6" t="s">
        <v>100</v>
      </c>
      <c r="E154">
        <v>3.7999999999999999E-2</v>
      </c>
    </row>
    <row r="155" spans="3:5" ht="15.75" hidden="1" customHeight="1" outlineLevel="1" x14ac:dyDescent="0.25">
      <c r="D155" s="6" t="s">
        <v>101</v>
      </c>
      <c r="E155">
        <v>5.0000000000000001E-3</v>
      </c>
    </row>
    <row r="156" spans="3:5" ht="15.75" hidden="1" customHeight="1" outlineLevel="1" x14ac:dyDescent="0.25">
      <c r="D156" s="6" t="s">
        <v>91</v>
      </c>
      <c r="E156">
        <v>0.27100000000000002</v>
      </c>
    </row>
    <row r="157" spans="3:5" ht="15.75" hidden="1" customHeight="1" outlineLevel="1" x14ac:dyDescent="0.25">
      <c r="D157" s="6" t="s">
        <v>102</v>
      </c>
      <c r="E157">
        <v>3.7999999999999999E-2</v>
      </c>
    </row>
    <row r="158" spans="3:5" ht="15.75" hidden="1" customHeight="1" outlineLevel="1" x14ac:dyDescent="0.25">
      <c r="D158" s="6" t="s">
        <v>103</v>
      </c>
      <c r="E158">
        <v>5.0000000000000001E-3</v>
      </c>
    </row>
    <row r="159" spans="3:5" ht="15.75" hidden="1" customHeight="1" outlineLevel="1" x14ac:dyDescent="0.25">
      <c r="D159" s="6" t="s">
        <v>86</v>
      </c>
      <c r="E159">
        <v>8.0000000000000002E-3</v>
      </c>
    </row>
    <row r="160" spans="3:5" ht="15.75" hidden="1" customHeight="1" outlineLevel="1" x14ac:dyDescent="0.25">
      <c r="D160" s="6" t="s">
        <v>87</v>
      </c>
      <c r="E160">
        <v>0.11799999999999999</v>
      </c>
    </row>
    <row r="161" spans="2:5" ht="15.75" customHeight="1" collapsed="1" x14ac:dyDescent="0.25">
      <c r="B161" s="4" t="s">
        <v>72</v>
      </c>
      <c r="C161">
        <f>SUM(D162+D170)</f>
        <v>1.2480000000000002</v>
      </c>
    </row>
    <row r="162" spans="2:5" ht="15.75" customHeight="1" x14ac:dyDescent="0.25">
      <c r="C162" s="4" t="s">
        <v>73</v>
      </c>
      <c r="D162">
        <f>SUM(E163:E169)</f>
        <v>0.74900000000000011</v>
      </c>
    </row>
    <row r="163" spans="2:5" ht="15.75" hidden="1" customHeight="1" outlineLevel="1" x14ac:dyDescent="0.25">
      <c r="D163" s="6" t="s">
        <v>108</v>
      </c>
      <c r="E163">
        <v>0.38100000000000001</v>
      </c>
    </row>
    <row r="164" spans="2:5" ht="15.75" hidden="1" customHeight="1" outlineLevel="1" x14ac:dyDescent="0.25">
      <c r="D164" s="6" t="s">
        <v>111</v>
      </c>
      <c r="E164">
        <v>0.115</v>
      </c>
    </row>
    <row r="165" spans="2:5" ht="15.75" hidden="1" customHeight="1" outlineLevel="1" x14ac:dyDescent="0.25">
      <c r="D165" s="6" t="s">
        <v>111</v>
      </c>
      <c r="E165">
        <v>0.115</v>
      </c>
    </row>
    <row r="166" spans="2:5" ht="15.75" hidden="1" customHeight="1" outlineLevel="1" x14ac:dyDescent="0.25">
      <c r="D166" s="6" t="s">
        <v>109</v>
      </c>
      <c r="E166">
        <v>5.0999999999999997E-2</v>
      </c>
    </row>
    <row r="167" spans="2:5" ht="15.75" hidden="1" customHeight="1" outlineLevel="1" x14ac:dyDescent="0.25">
      <c r="D167" s="6" t="s">
        <v>109</v>
      </c>
      <c r="E167">
        <v>5.0999999999999997E-2</v>
      </c>
    </row>
    <row r="168" spans="2:5" ht="15.75" hidden="1" customHeight="1" outlineLevel="1" x14ac:dyDescent="0.25">
      <c r="D168" s="6" t="s">
        <v>110</v>
      </c>
      <c r="E168">
        <v>1.7999999999999999E-2</v>
      </c>
    </row>
    <row r="169" spans="2:5" ht="15.75" hidden="1" customHeight="1" outlineLevel="1" x14ac:dyDescent="0.25">
      <c r="D169" s="6" t="s">
        <v>110</v>
      </c>
      <c r="E169">
        <v>1.7999999999999999E-2</v>
      </c>
    </row>
    <row r="170" spans="2:5" ht="15.75" customHeight="1" collapsed="1" x14ac:dyDescent="0.25">
      <c r="C170" s="4" t="s">
        <v>75</v>
      </c>
      <c r="D170" s="6">
        <f>SUM(E171:E175)</f>
        <v>0.499</v>
      </c>
    </row>
    <row r="171" spans="2:5" ht="15.75" hidden="1" customHeight="1" outlineLevel="1" x14ac:dyDescent="0.25">
      <c r="C171" s="4"/>
      <c r="D171" s="6" t="s">
        <v>108</v>
      </c>
      <c r="E171">
        <v>0.36099999999999999</v>
      </c>
    </row>
    <row r="172" spans="2:5" ht="15.75" hidden="1" customHeight="1" outlineLevel="1" x14ac:dyDescent="0.25">
      <c r="C172" s="4"/>
      <c r="D172" s="6" t="s">
        <v>109</v>
      </c>
      <c r="E172">
        <v>5.0999999999999997E-2</v>
      </c>
    </row>
    <row r="173" spans="2:5" ht="15.75" hidden="1" customHeight="1" outlineLevel="1" x14ac:dyDescent="0.25">
      <c r="C173" s="4"/>
      <c r="D173" s="6" t="s">
        <v>109</v>
      </c>
      <c r="E173">
        <v>5.0999999999999997E-2</v>
      </c>
    </row>
    <row r="174" spans="2:5" ht="15.75" hidden="1" customHeight="1" outlineLevel="1" x14ac:dyDescent="0.25">
      <c r="C174" s="4"/>
      <c r="D174" s="6" t="s">
        <v>110</v>
      </c>
      <c r="E174">
        <v>1.7999999999999999E-2</v>
      </c>
    </row>
    <row r="175" spans="2:5" ht="15.75" hidden="1" customHeight="1" outlineLevel="1" x14ac:dyDescent="0.25">
      <c r="C175" s="4"/>
      <c r="D175" s="6" t="s">
        <v>110</v>
      </c>
      <c r="E175">
        <v>1.7999999999999999E-2</v>
      </c>
    </row>
    <row r="176" spans="2:5" ht="15.75" customHeight="1" collapsed="1" x14ac:dyDescent="0.25">
      <c r="B176" s="4" t="s">
        <v>74</v>
      </c>
      <c r="C176">
        <f>SUM(D177)</f>
        <v>0.308</v>
      </c>
    </row>
    <row r="177" spans="2:6" ht="15.75" customHeight="1" x14ac:dyDescent="0.25">
      <c r="C177" s="4" t="s">
        <v>75</v>
      </c>
      <c r="D177">
        <f>SUM(E178:E182)</f>
        <v>0.308</v>
      </c>
    </row>
    <row r="178" spans="2:6" ht="15.75" hidden="1" customHeight="1" outlineLevel="1" x14ac:dyDescent="0.25">
      <c r="D178" s="6" t="s">
        <v>108</v>
      </c>
      <c r="E178">
        <v>0.222</v>
      </c>
    </row>
    <row r="179" spans="2:6" ht="15.75" hidden="1" customHeight="1" outlineLevel="1" x14ac:dyDescent="0.25">
      <c r="D179" s="6" t="s">
        <v>112</v>
      </c>
      <c r="E179">
        <v>3.7999999999999999E-2</v>
      </c>
    </row>
    <row r="180" spans="2:6" ht="15.75" hidden="1" customHeight="1" outlineLevel="1" x14ac:dyDescent="0.25">
      <c r="D180" s="6" t="s">
        <v>112</v>
      </c>
      <c r="E180">
        <v>3.7999999999999999E-2</v>
      </c>
    </row>
    <row r="181" spans="2:6" ht="15.75" hidden="1" customHeight="1" outlineLevel="1" x14ac:dyDescent="0.25">
      <c r="D181" s="6" t="s">
        <v>113</v>
      </c>
      <c r="E181">
        <v>5.0000000000000001E-3</v>
      </c>
    </row>
    <row r="182" spans="2:6" ht="15.75" hidden="1" customHeight="1" outlineLevel="1" x14ac:dyDescent="0.25">
      <c r="D182" s="6" t="s">
        <v>113</v>
      </c>
      <c r="E182">
        <v>5.0000000000000001E-3</v>
      </c>
    </row>
    <row r="183" spans="2:6" ht="15.75" customHeight="1" collapsed="1" x14ac:dyDescent="0.25">
      <c r="B183" s="4" t="s">
        <v>77</v>
      </c>
    </row>
    <row r="184" spans="2:6" ht="15.75" customHeight="1" x14ac:dyDescent="0.25">
      <c r="C184" s="4" t="s">
        <v>73</v>
      </c>
      <c r="D184">
        <f>SUM(E185:H189)</f>
        <v>9.2989999999999995</v>
      </c>
    </row>
    <row r="185" spans="2:6" ht="15.75" hidden="1" customHeight="1" outlineLevel="1" x14ac:dyDescent="0.25">
      <c r="D185" s="6" t="s">
        <v>78</v>
      </c>
      <c r="F185">
        <v>2.16</v>
      </c>
    </row>
    <row r="186" spans="2:6" ht="15.75" hidden="1" customHeight="1" outlineLevel="1" x14ac:dyDescent="0.25">
      <c r="D186" s="6" t="s">
        <v>79</v>
      </c>
      <c r="F186">
        <v>6.7</v>
      </c>
    </row>
    <row r="187" spans="2:6" ht="15.75" hidden="1" customHeight="1" outlineLevel="1" x14ac:dyDescent="0.25">
      <c r="D187" s="6" t="s">
        <v>80</v>
      </c>
    </row>
    <row r="188" spans="2:6" ht="15.75" hidden="1" customHeight="1" outlineLevel="1" x14ac:dyDescent="0.25">
      <c r="D188" s="6" t="s">
        <v>81</v>
      </c>
      <c r="E188">
        <v>0.439</v>
      </c>
    </row>
    <row r="189" spans="2:6" ht="15.75" hidden="1" customHeight="1" outlineLevel="1" x14ac:dyDescent="0.25">
      <c r="D189" s="6" t="s">
        <v>82</v>
      </c>
    </row>
    <row r="190" spans="2:6" ht="15.75" customHeight="1" collapsed="1" x14ac:dyDescent="0.25">
      <c r="C190" s="4" t="s">
        <v>75</v>
      </c>
      <c r="D190">
        <f>SUM(E191:H195)</f>
        <v>5.125</v>
      </c>
    </row>
    <row r="191" spans="2:6" ht="15.75" hidden="1" customHeight="1" outlineLevel="1" x14ac:dyDescent="0.25">
      <c r="D191" s="6" t="s">
        <v>78</v>
      </c>
      <c r="F191">
        <v>1.625</v>
      </c>
    </row>
    <row r="192" spans="2:6" ht="15.75" hidden="1" customHeight="1" outlineLevel="1" x14ac:dyDescent="0.25">
      <c r="D192" s="6" t="s">
        <v>79</v>
      </c>
      <c r="F192">
        <v>3.5</v>
      </c>
    </row>
    <row r="193" spans="1:5" ht="15.75" hidden="1" customHeight="1" outlineLevel="1" x14ac:dyDescent="0.25">
      <c r="D193" s="6" t="s">
        <v>80</v>
      </c>
    </row>
    <row r="194" spans="1:5" ht="15.75" hidden="1" customHeight="1" outlineLevel="1" x14ac:dyDescent="0.25">
      <c r="D194" s="6" t="s">
        <v>81</v>
      </c>
    </row>
    <row r="195" spans="1:5" ht="15.75" hidden="1" customHeight="1" outlineLevel="1" x14ac:dyDescent="0.25">
      <c r="D195" s="6" t="s">
        <v>82</v>
      </c>
    </row>
    <row r="196" spans="1:5" ht="15.75" customHeight="1" collapsed="1" x14ac:dyDescent="0.25">
      <c r="B196" s="4" t="s">
        <v>115</v>
      </c>
      <c r="C196">
        <f>SUM(D197)</f>
        <v>4.886000000000001</v>
      </c>
    </row>
    <row r="197" spans="1:5" ht="15.75" customHeight="1" x14ac:dyDescent="0.25">
      <c r="C197" s="4" t="s">
        <v>73</v>
      </c>
      <c r="D197">
        <f>SUM(E198:E210)</f>
        <v>4.886000000000001</v>
      </c>
    </row>
    <row r="198" spans="1:5" ht="15.75" hidden="1" customHeight="1" outlineLevel="1" x14ac:dyDescent="0.25">
      <c r="D198" s="6" t="s">
        <v>114</v>
      </c>
      <c r="E198">
        <v>2.1120000000000001</v>
      </c>
    </row>
    <row r="199" spans="1:5" ht="15.75" hidden="1" customHeight="1" outlineLevel="1" x14ac:dyDescent="0.25">
      <c r="D199" s="6" t="s">
        <v>116</v>
      </c>
      <c r="E199">
        <v>5.8999999999999997E-2</v>
      </c>
    </row>
    <row r="200" spans="1:5" ht="15.75" hidden="1" customHeight="1" outlineLevel="1" x14ac:dyDescent="0.25">
      <c r="A200" s="4"/>
      <c r="D200" s="6" t="s">
        <v>116</v>
      </c>
      <c r="E200">
        <v>5.8999999999999997E-2</v>
      </c>
    </row>
    <row r="201" spans="1:5" ht="15.75" hidden="1" customHeight="1" outlineLevel="1" x14ac:dyDescent="0.25">
      <c r="D201" s="6" t="s">
        <v>117</v>
      </c>
      <c r="E201">
        <v>0.21099999999999999</v>
      </c>
    </row>
    <row r="202" spans="1:5" ht="15.75" hidden="1" customHeight="1" outlineLevel="1" x14ac:dyDescent="0.25">
      <c r="D202" s="6" t="s">
        <v>118</v>
      </c>
      <c r="E202">
        <v>1.9590000000000001</v>
      </c>
    </row>
    <row r="203" spans="1:5" ht="15.75" hidden="1" customHeight="1" outlineLevel="1" x14ac:dyDescent="0.25">
      <c r="D203" s="6" t="s">
        <v>119</v>
      </c>
      <c r="E203">
        <v>0.2</v>
      </c>
    </row>
    <row r="204" spans="1:5" ht="15.75" hidden="1" customHeight="1" outlineLevel="1" x14ac:dyDescent="0.25">
      <c r="D204" s="6" t="s">
        <v>120</v>
      </c>
      <c r="E204">
        <v>0.03</v>
      </c>
    </row>
    <row r="205" spans="1:5" ht="15.75" hidden="1" customHeight="1" outlineLevel="1" x14ac:dyDescent="0.25">
      <c r="D205" s="6" t="s">
        <v>121</v>
      </c>
      <c r="E205">
        <v>0.156</v>
      </c>
    </row>
    <row r="206" spans="1:5" ht="15.75" hidden="1" customHeight="1" outlineLevel="1" x14ac:dyDescent="0.25">
      <c r="D206" s="6" t="s">
        <v>122</v>
      </c>
      <c r="E206">
        <v>8.0000000000000002E-3</v>
      </c>
    </row>
    <row r="207" spans="1:5" ht="15.75" hidden="1" customHeight="1" outlineLevel="1" x14ac:dyDescent="0.25">
      <c r="D207" s="6" t="s">
        <v>123</v>
      </c>
      <c r="E207">
        <v>3.1E-2</v>
      </c>
    </row>
    <row r="208" spans="1:5" ht="15.75" hidden="1" customHeight="1" outlineLevel="1" x14ac:dyDescent="0.25">
      <c r="D208" s="6" t="s">
        <v>125</v>
      </c>
      <c r="E208">
        <v>6.0000000000000001E-3</v>
      </c>
    </row>
    <row r="209" spans="2:8" ht="15.75" hidden="1" customHeight="1" outlineLevel="1" x14ac:dyDescent="0.25">
      <c r="D209" s="6" t="s">
        <v>126</v>
      </c>
      <c r="E209">
        <v>6.0000000000000001E-3</v>
      </c>
    </row>
    <row r="210" spans="2:8" ht="15.75" hidden="1" customHeight="1" outlineLevel="1" x14ac:dyDescent="0.25">
      <c r="D210" s="6" t="s">
        <v>127</v>
      </c>
      <c r="E210">
        <v>4.9000000000000002E-2</v>
      </c>
    </row>
    <row r="211" spans="2:8" ht="15.75" customHeight="1" collapsed="1" x14ac:dyDescent="0.25">
      <c r="B211" s="4" t="s">
        <v>83</v>
      </c>
      <c r="C211">
        <f>SUM(E212:H213)</f>
        <v>0</v>
      </c>
    </row>
    <row r="212" spans="2:8" ht="15.75" hidden="1" customHeight="1" outlineLevel="1" x14ac:dyDescent="0.25">
      <c r="C212" s="6" t="s">
        <v>84</v>
      </c>
    </row>
    <row r="213" spans="2:8" ht="15.75" hidden="1" customHeight="1" outlineLevel="1" x14ac:dyDescent="0.25">
      <c r="C213" s="6" t="s">
        <v>85</v>
      </c>
    </row>
    <row r="214" spans="2:8" ht="15.75" customHeight="1" collapsed="1" x14ac:dyDescent="0.25">
      <c r="B214" s="4" t="s">
        <v>76</v>
      </c>
      <c r="C214">
        <f>SUM(D215,D216)</f>
        <v>0.85600000000000009</v>
      </c>
    </row>
    <row r="215" spans="2:8" ht="15.75" customHeight="1" x14ac:dyDescent="0.25">
      <c r="C215" s="4" t="s">
        <v>73</v>
      </c>
    </row>
    <row r="216" spans="2:8" ht="15.75" customHeight="1" x14ac:dyDescent="0.25">
      <c r="C216" s="4" t="s">
        <v>75</v>
      </c>
      <c r="D216">
        <f>SUM(E217:H220)</f>
        <v>0.85600000000000009</v>
      </c>
    </row>
    <row r="217" spans="2:8" ht="15.75" hidden="1" customHeight="1" outlineLevel="1" x14ac:dyDescent="0.25">
      <c r="C217" s="4"/>
      <c r="D217" s="6" t="s">
        <v>145</v>
      </c>
      <c r="E217">
        <v>0.51600000000000001</v>
      </c>
    </row>
    <row r="218" spans="2:8" ht="15.75" hidden="1" customHeight="1" outlineLevel="1" x14ac:dyDescent="0.25">
      <c r="C218" s="4"/>
      <c r="D218" s="6" t="s">
        <v>146</v>
      </c>
      <c r="E218" s="6">
        <f>PRODUCT(4,0.072)</f>
        <v>0.28799999999999998</v>
      </c>
    </row>
    <row r="219" spans="2:8" ht="15.75" hidden="1" customHeight="1" outlineLevel="1" x14ac:dyDescent="0.25">
      <c r="C219" s="4"/>
      <c r="D219" s="6" t="s">
        <v>147</v>
      </c>
      <c r="E219" s="6">
        <f>PRODUCT(2,0.026)</f>
        <v>5.1999999999999998E-2</v>
      </c>
    </row>
    <row r="220" spans="2:8" ht="15.75" hidden="1" customHeight="1" outlineLevel="1" x14ac:dyDescent="0.25">
      <c r="D220" s="6" t="s">
        <v>148</v>
      </c>
    </row>
    <row r="221" spans="2:8" ht="15.75" customHeight="1" collapsed="1" x14ac:dyDescent="0.25">
      <c r="B221" s="4" t="s">
        <v>133</v>
      </c>
      <c r="C221">
        <f>SUM(H222:H225)</f>
        <v>79.644999999999996</v>
      </c>
      <c r="D221" s="6"/>
    </row>
    <row r="222" spans="2:8" ht="15.75" hidden="1" customHeight="1" outlineLevel="1" x14ac:dyDescent="0.25">
      <c r="C222" s="6" t="s">
        <v>134</v>
      </c>
      <c r="H222" s="6">
        <v>19.37</v>
      </c>
    </row>
    <row r="223" spans="2:8" ht="15.75" hidden="1" customHeight="1" outlineLevel="1" x14ac:dyDescent="0.25">
      <c r="C223" s="6" t="s">
        <v>135</v>
      </c>
      <c r="H223" s="6">
        <v>19.715</v>
      </c>
    </row>
    <row r="224" spans="2:8" ht="15.75" hidden="1" customHeight="1" outlineLevel="1" x14ac:dyDescent="0.25">
      <c r="C224" s="6" t="s">
        <v>136</v>
      </c>
      <c r="H224" s="6">
        <v>20.22</v>
      </c>
    </row>
    <row r="225" spans="1:8" ht="15.75" hidden="1" customHeight="1" outlineLevel="1" x14ac:dyDescent="0.25">
      <c r="C225" s="6" t="s">
        <v>137</v>
      </c>
      <c r="H225" s="6">
        <v>20.34</v>
      </c>
    </row>
    <row r="226" spans="1:8" ht="15.75" customHeight="1" collapsed="1" x14ac:dyDescent="0.25">
      <c r="A226" s="4" t="s">
        <v>149</v>
      </c>
      <c r="B226">
        <f>SUM(H227:H233)</f>
        <v>21.68</v>
      </c>
    </row>
    <row r="227" spans="1:8" ht="15.75" customHeight="1" x14ac:dyDescent="0.25">
      <c r="B227" s="6" t="s">
        <v>167</v>
      </c>
      <c r="H227">
        <v>3.76</v>
      </c>
    </row>
    <row r="228" spans="1:8" ht="15.75" customHeight="1" x14ac:dyDescent="0.25">
      <c r="B228" s="6" t="s">
        <v>168</v>
      </c>
      <c r="H228">
        <v>0.14000000000000001</v>
      </c>
    </row>
    <row r="229" spans="1:8" ht="15.75" customHeight="1" x14ac:dyDescent="0.25">
      <c r="B229" s="6" t="s">
        <v>129</v>
      </c>
      <c r="H229">
        <v>2.9849999999999999</v>
      </c>
    </row>
    <row r="230" spans="1:8" ht="15.75" customHeight="1" x14ac:dyDescent="0.25">
      <c r="B230" s="6" t="s">
        <v>130</v>
      </c>
      <c r="H230">
        <v>3.2450000000000001</v>
      </c>
    </row>
    <row r="231" spans="1:8" ht="15.75" customHeight="1" x14ac:dyDescent="0.25">
      <c r="B231" s="6" t="s">
        <v>132</v>
      </c>
      <c r="H231">
        <v>3.0150000000000001</v>
      </c>
    </row>
    <row r="232" spans="1:8" ht="15.75" customHeight="1" x14ac:dyDescent="0.25">
      <c r="B232" s="6" t="s">
        <v>131</v>
      </c>
      <c r="H232">
        <v>3.125</v>
      </c>
    </row>
    <row r="233" spans="1:8" ht="15.75" customHeight="1" x14ac:dyDescent="0.25">
      <c r="B233" s="6" t="s">
        <v>140</v>
      </c>
      <c r="H233">
        <v>5.41</v>
      </c>
    </row>
    <row r="237" spans="1:8" ht="15.75" customHeight="1" x14ac:dyDescent="0.25">
      <c r="B237" s="6" t="s">
        <v>162</v>
      </c>
      <c r="E237">
        <v>18</v>
      </c>
    </row>
    <row r="239" spans="1:8" ht="15.75" customHeight="1" x14ac:dyDescent="0.25">
      <c r="A239" s="4" t="s">
        <v>163</v>
      </c>
      <c r="C239">
        <f>SUM(H240:H246)</f>
        <v>1114.8980000000001</v>
      </c>
    </row>
    <row r="240" spans="1:8" ht="15.75" customHeight="1" outlineLevel="1" x14ac:dyDescent="0.25">
      <c r="B240" s="6" t="s">
        <v>164</v>
      </c>
      <c r="H240">
        <v>252.01</v>
      </c>
    </row>
    <row r="241" spans="1:8" ht="15.75" customHeight="1" outlineLevel="1" x14ac:dyDescent="0.25">
      <c r="B241" s="6" t="s">
        <v>4</v>
      </c>
      <c r="H241">
        <v>343.88</v>
      </c>
    </row>
    <row r="242" spans="1:8" ht="15.75" customHeight="1" outlineLevel="1" x14ac:dyDescent="0.25">
      <c r="B242" s="6" t="s">
        <v>165</v>
      </c>
      <c r="H242">
        <v>166.608</v>
      </c>
    </row>
    <row r="243" spans="1:8" ht="15.75" customHeight="1" outlineLevel="1" x14ac:dyDescent="0.25">
      <c r="B243" s="6" t="s">
        <v>9</v>
      </c>
      <c r="H243">
        <v>3.6</v>
      </c>
    </row>
    <row r="244" spans="1:8" ht="15.75" customHeight="1" outlineLevel="1" x14ac:dyDescent="0.25">
      <c r="B244" s="6" t="s">
        <v>8</v>
      </c>
      <c r="H244">
        <v>148.5</v>
      </c>
    </row>
    <row r="245" spans="1:8" ht="15.75" customHeight="1" outlineLevel="1" x14ac:dyDescent="0.25">
      <c r="B245" s="6" t="s">
        <v>2</v>
      </c>
      <c r="H245">
        <v>100.3</v>
      </c>
    </row>
    <row r="246" spans="1:8" ht="15.75" customHeight="1" outlineLevel="1" x14ac:dyDescent="0.25">
      <c r="B246" s="6" t="s">
        <v>149</v>
      </c>
      <c r="H246">
        <v>100</v>
      </c>
    </row>
    <row r="248" spans="1:8" ht="15.75" customHeight="1" x14ac:dyDescent="0.25">
      <c r="A248" s="6" t="s">
        <v>189</v>
      </c>
      <c r="E248">
        <v>1.9750000000000001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F26"/>
    </sheetView>
  </sheetViews>
  <sheetFormatPr defaultRowHeight="13.2" x14ac:dyDescent="0.25"/>
  <sheetData>
    <row r="1" spans="1:6" x14ac:dyDescent="0.25">
      <c r="A1" s="1" t="s">
        <v>10</v>
      </c>
    </row>
    <row r="2" spans="1:6" x14ac:dyDescent="0.25">
      <c r="B2" s="2" t="s">
        <v>11</v>
      </c>
      <c r="E2" s="2"/>
    </row>
    <row r="3" spans="1:6" x14ac:dyDescent="0.25">
      <c r="C3" t="s">
        <v>29</v>
      </c>
      <c r="E3" t="s">
        <v>3</v>
      </c>
    </row>
    <row r="4" spans="1:6" x14ac:dyDescent="0.25">
      <c r="C4" t="s">
        <v>26</v>
      </c>
      <c r="F4">
        <v>4.38</v>
      </c>
    </row>
    <row r="5" spans="1:6" x14ac:dyDescent="0.25">
      <c r="C5" t="s">
        <v>24</v>
      </c>
      <c r="F5">
        <v>1.625</v>
      </c>
    </row>
    <row r="6" spans="1:6" x14ac:dyDescent="0.25">
      <c r="C6" t="s">
        <v>25</v>
      </c>
    </row>
    <row r="7" spans="1:6" x14ac:dyDescent="0.25">
      <c r="C7" t="s">
        <v>17</v>
      </c>
    </row>
    <row r="8" spans="1:6" x14ac:dyDescent="0.25">
      <c r="D8" t="s">
        <v>27</v>
      </c>
      <c r="E8">
        <v>17.414999999999999</v>
      </c>
    </row>
    <row r="9" spans="1:6" x14ac:dyDescent="0.25">
      <c r="D9" t="s">
        <v>28</v>
      </c>
      <c r="E9" t="s">
        <v>3</v>
      </c>
    </row>
    <row r="11" spans="1:6" x14ac:dyDescent="0.25">
      <c r="B11" s="2" t="s">
        <v>12</v>
      </c>
      <c r="E11" s="2">
        <v>1.1910000000000001</v>
      </c>
    </row>
    <row r="12" spans="1:6" x14ac:dyDescent="0.25">
      <c r="B12" s="2" t="s">
        <v>13</v>
      </c>
      <c r="E12" s="2">
        <v>0.78</v>
      </c>
    </row>
    <row r="13" spans="1:6" x14ac:dyDescent="0.25">
      <c r="B13" s="2" t="s">
        <v>14</v>
      </c>
      <c r="E13" s="2">
        <v>0.75</v>
      </c>
    </row>
    <row r="15" spans="1:6" x14ac:dyDescent="0.25">
      <c r="B15" s="2" t="s">
        <v>15</v>
      </c>
    </row>
    <row r="16" spans="1:6" x14ac:dyDescent="0.25">
      <c r="B16" s="2"/>
      <c r="C16" t="s">
        <v>16</v>
      </c>
      <c r="E16" t="s">
        <v>3</v>
      </c>
    </row>
    <row r="17" spans="2:6" x14ac:dyDescent="0.25">
      <c r="B17" s="2"/>
      <c r="C17" t="s">
        <v>26</v>
      </c>
      <c r="F17">
        <v>6.7</v>
      </c>
    </row>
    <row r="18" spans="2:6" x14ac:dyDescent="0.25">
      <c r="B18" s="2"/>
      <c r="C18" t="s">
        <v>24</v>
      </c>
      <c r="F18">
        <v>2.16</v>
      </c>
    </row>
    <row r="19" spans="2:6" x14ac:dyDescent="0.25">
      <c r="C19" t="s">
        <v>25</v>
      </c>
    </row>
    <row r="20" spans="2:6" x14ac:dyDescent="0.25">
      <c r="C20" t="s">
        <v>17</v>
      </c>
    </row>
    <row r="21" spans="2:6" x14ac:dyDescent="0.25">
      <c r="D21" t="s">
        <v>18</v>
      </c>
      <c r="E21">
        <v>17.414999999999999</v>
      </c>
    </row>
    <row r="22" spans="2:6" x14ac:dyDescent="0.25">
      <c r="D22" t="s">
        <v>19</v>
      </c>
      <c r="E22" t="s">
        <v>3</v>
      </c>
    </row>
    <row r="23" spans="2:6" x14ac:dyDescent="0.25">
      <c r="B23" t="s">
        <v>20</v>
      </c>
      <c r="E23">
        <v>1.27</v>
      </c>
    </row>
    <row r="24" spans="2:6" x14ac:dyDescent="0.25">
      <c r="B24" t="s">
        <v>21</v>
      </c>
      <c r="E24">
        <v>0.73399999999999999</v>
      </c>
    </row>
    <row r="25" spans="2:6" x14ac:dyDescent="0.25">
      <c r="B25" t="s">
        <v>22</v>
      </c>
      <c r="E25">
        <v>0.5</v>
      </c>
    </row>
    <row r="26" spans="2:6" x14ac:dyDescent="0.25">
      <c r="B26" t="s">
        <v>23</v>
      </c>
      <c r="E26">
        <v>0.308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2016-10-14T13:55:36Z</dcterms:created>
  <dcterms:modified xsi:type="dcterms:W3CDTF">2016-11-17T13:31:04Z</dcterms:modified>
</cp:coreProperties>
</file>