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2423f6d2694296/Documenten/3_Bachelor_Sociology and Social Research/BLOK 7^M8/Data-analyse/"/>
    </mc:Choice>
  </mc:AlternateContent>
  <xr:revisionPtr revIDLastSave="1792" documentId="8_{21A1F174-E568-46B8-8999-1FBBED684FB2}" xr6:coauthVersionLast="46" xr6:coauthVersionMax="46" xr10:uidLastSave="{B2851AF5-0E5D-47EF-B6B7-6A5A979C8EA1}"/>
  <bookViews>
    <workbookView xWindow="-98" yWindow="-98" windowWidth="20715" windowHeight="13276" xr2:uid="{2856E0D2-1518-48CD-8BFC-3F34F156907B}"/>
  </bookViews>
  <sheets>
    <sheet name="SPSS(Output)" sheetId="1" r:id="rId1"/>
    <sheet name="Resultatensectie" sheetId="2" r:id="rId2"/>
    <sheet name="Productietabellen (1)" sheetId="9" r:id="rId3"/>
    <sheet name="Productietabellen (2)" sheetId="10" r:id="rId4"/>
    <sheet name="VIF (Cross_assumpties)" sheetId="3" r:id="rId5"/>
    <sheet name="ICC" sheetId="11" r:id="rId6"/>
    <sheet name="Interactie-effect" sheetId="4" r:id="rId7"/>
    <sheet name="Polynomische log. regressie" sheetId="5" r:id="rId8"/>
    <sheet name="Padmodel" sheetId="6" r:id="rId9"/>
    <sheet name="Losse mediatiemodellen (1)" sheetId="7" r:id="rId10"/>
    <sheet name="Losse mediatiemodellen (2)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8" l="1"/>
  <c r="B9" i="11"/>
  <c r="AY5" i="2"/>
  <c r="AY7" i="2"/>
  <c r="AY8" i="2"/>
  <c r="AY9" i="2"/>
  <c r="AY10" i="2"/>
  <c r="AY12" i="2"/>
  <c r="AY13" i="2"/>
  <c r="AY14" i="2"/>
  <c r="AY15" i="2"/>
  <c r="AY16" i="2"/>
  <c r="AY17" i="2"/>
  <c r="AY18" i="2"/>
  <c r="AY19" i="2"/>
  <c r="AY20" i="2"/>
  <c r="AY21" i="2"/>
  <c r="AY22" i="2"/>
  <c r="AY24" i="2"/>
  <c r="AY25" i="2"/>
  <c r="AY27" i="2"/>
  <c r="AY28" i="2"/>
  <c r="AY30" i="2"/>
  <c r="AY31" i="2"/>
  <c r="AY32" i="2"/>
  <c r="AY33" i="2"/>
  <c r="AY4" i="2"/>
  <c r="AV33" i="2"/>
  <c r="AU33" i="2"/>
  <c r="AT33" i="2"/>
  <c r="AX5" i="2"/>
  <c r="AX7" i="2"/>
  <c r="AX8" i="2"/>
  <c r="AX9" i="2"/>
  <c r="AX10" i="2"/>
  <c r="AX12" i="2"/>
  <c r="AX13" i="2"/>
  <c r="AX14" i="2"/>
  <c r="AX15" i="2"/>
  <c r="AX16" i="2"/>
  <c r="AX17" i="2"/>
  <c r="AX18" i="2"/>
  <c r="AX19" i="2"/>
  <c r="AX20" i="2"/>
  <c r="AX21" i="2"/>
  <c r="AX22" i="2"/>
  <c r="AX24" i="2"/>
  <c r="AX25" i="2"/>
  <c r="AX27" i="2"/>
  <c r="AX28" i="2"/>
  <c r="AX30" i="2"/>
  <c r="AX31" i="2"/>
  <c r="AX32" i="2"/>
  <c r="AX33" i="2"/>
  <c r="AX4" i="2"/>
  <c r="AW5" i="2"/>
  <c r="AW7" i="2"/>
  <c r="AW8" i="2"/>
  <c r="AW9" i="2"/>
  <c r="AW10" i="2"/>
  <c r="AW12" i="2"/>
  <c r="AW13" i="2"/>
  <c r="AW14" i="2"/>
  <c r="AW15" i="2"/>
  <c r="AW16" i="2"/>
  <c r="AW17" i="2"/>
  <c r="AW18" i="2"/>
  <c r="AW19" i="2"/>
  <c r="AW20" i="2"/>
  <c r="AW21" i="2"/>
  <c r="AW22" i="2"/>
  <c r="AW24" i="2"/>
  <c r="AW25" i="2"/>
  <c r="AW27" i="2"/>
  <c r="AW28" i="2"/>
  <c r="AW30" i="2"/>
  <c r="AW31" i="2"/>
  <c r="AW32" i="2"/>
  <c r="AW33" i="2"/>
  <c r="AW4" i="2"/>
  <c r="AV4" i="2"/>
  <c r="AV5" i="2"/>
  <c r="AU5" i="2"/>
  <c r="AU4" i="2"/>
  <c r="AT4" i="2"/>
  <c r="AT5" i="2"/>
  <c r="C12" i="8"/>
  <c r="C14" i="8"/>
  <c r="C5" i="8"/>
  <c r="A5" i="8"/>
  <c r="C12" i="7"/>
  <c r="C10" i="7"/>
  <c r="G5" i="7"/>
  <c r="AK4" i="2"/>
  <c r="G5" i="8"/>
  <c r="C10" i="8" s="1"/>
  <c r="C3" i="8"/>
  <c r="C1" i="8"/>
  <c r="E5" i="6"/>
  <c r="E3" i="7"/>
  <c r="E1" i="7"/>
  <c r="E5" i="7" s="1"/>
  <c r="C3" i="7"/>
  <c r="C1" i="7"/>
  <c r="C5" i="7" s="1"/>
  <c r="A2" i="7"/>
  <c r="A5" i="7" s="1"/>
  <c r="C14" i="7" s="1"/>
  <c r="A3" i="7"/>
  <c r="A1" i="7"/>
  <c r="C5" i="6"/>
  <c r="A5" i="6"/>
  <c r="AS8" i="2"/>
  <c r="AS9" i="2"/>
  <c r="AS10" i="2"/>
  <c r="AS12" i="2"/>
  <c r="AS13" i="2"/>
  <c r="AS14" i="2"/>
  <c r="AS15" i="2"/>
  <c r="AS16" i="2"/>
  <c r="AS17" i="2"/>
  <c r="AS18" i="2"/>
  <c r="AS19" i="2"/>
  <c r="AS20" i="2"/>
  <c r="AS21" i="2"/>
  <c r="AS22" i="2"/>
  <c r="AS24" i="2"/>
  <c r="AS25" i="2"/>
  <c r="AS27" i="2"/>
  <c r="AS28" i="2"/>
  <c r="AS30" i="2"/>
  <c r="AS31" i="2"/>
  <c r="AS32" i="2"/>
  <c r="AS33" i="2"/>
  <c r="AS7" i="2"/>
  <c r="AR8" i="2"/>
  <c r="AR9" i="2"/>
  <c r="AR10" i="2"/>
  <c r="AR12" i="2"/>
  <c r="AR13" i="2"/>
  <c r="AR14" i="2"/>
  <c r="AR15" i="2"/>
  <c r="AR16" i="2"/>
  <c r="AR17" i="2"/>
  <c r="AR18" i="2"/>
  <c r="AR19" i="2"/>
  <c r="AR20" i="2"/>
  <c r="AR21" i="2"/>
  <c r="AR22" i="2"/>
  <c r="AR24" i="2"/>
  <c r="AR25" i="2"/>
  <c r="AR27" i="2"/>
  <c r="AR28" i="2"/>
  <c r="AR30" i="2"/>
  <c r="AR31" i="2"/>
  <c r="AR32" i="2"/>
  <c r="AR33" i="2"/>
  <c r="AR7" i="2"/>
  <c r="AQ12" i="2"/>
  <c r="AQ13" i="2"/>
  <c r="AQ14" i="2"/>
  <c r="AQ15" i="2"/>
  <c r="AQ16" i="2"/>
  <c r="AQ17" i="2"/>
  <c r="AQ18" i="2"/>
  <c r="AQ19" i="2"/>
  <c r="AQ20" i="2"/>
  <c r="AQ21" i="2"/>
  <c r="AQ22" i="2"/>
  <c r="AQ24" i="2"/>
  <c r="AQ25" i="2"/>
  <c r="AQ27" i="2"/>
  <c r="AQ28" i="2"/>
  <c r="AQ30" i="2"/>
  <c r="AQ31" i="2"/>
  <c r="AQ32" i="2"/>
  <c r="AQ33" i="2"/>
  <c r="AQ8" i="2"/>
  <c r="AQ9" i="2"/>
  <c r="AQ10" i="2"/>
  <c r="AQ7" i="2"/>
  <c r="AS5" i="2"/>
  <c r="AR5" i="2"/>
  <c r="AO33" i="2"/>
  <c r="AN33" i="2"/>
  <c r="AQ5" i="2"/>
  <c r="AP5" i="2"/>
  <c r="AO5" i="2"/>
  <c r="AI33" i="2"/>
  <c r="AH33" i="2"/>
  <c r="AN5" i="2"/>
  <c r="AM8" i="2"/>
  <c r="AM9" i="2"/>
  <c r="AM10" i="2"/>
  <c r="AM12" i="2"/>
  <c r="AM13" i="2"/>
  <c r="AM14" i="2"/>
  <c r="AM15" i="2"/>
  <c r="AM16" i="2"/>
  <c r="AM17" i="2"/>
  <c r="AM18" i="2"/>
  <c r="AM19" i="2"/>
  <c r="AM20" i="2"/>
  <c r="AM21" i="2"/>
  <c r="AM22" i="2"/>
  <c r="AM24" i="2"/>
  <c r="AM25" i="2"/>
  <c r="AM27" i="2"/>
  <c r="AM28" i="2"/>
  <c r="AM30" i="2"/>
  <c r="AM31" i="2"/>
  <c r="AM32" i="2"/>
  <c r="AM33" i="2"/>
  <c r="AM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4" i="2"/>
  <c r="AL25" i="2"/>
  <c r="AL27" i="2"/>
  <c r="AL28" i="2"/>
  <c r="AL30" i="2"/>
  <c r="AL31" i="2"/>
  <c r="AL32" i="2"/>
  <c r="AL33" i="2"/>
  <c r="AL7" i="2"/>
  <c r="AK33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7" i="2"/>
  <c r="AK28" i="2"/>
  <c r="AK30" i="2"/>
  <c r="AK31" i="2"/>
  <c r="AK32" i="2"/>
  <c r="AK8" i="2"/>
  <c r="AK9" i="2"/>
  <c r="AK10" i="2"/>
  <c r="AK7" i="2"/>
  <c r="AL4" i="2"/>
  <c r="AI4" i="2"/>
  <c r="AH4" i="2"/>
  <c r="AF7" i="2"/>
  <c r="Q39" i="2"/>
  <c r="P39" i="2"/>
  <c r="O39" i="2"/>
  <c r="T39" i="2"/>
  <c r="S39" i="2"/>
  <c r="R39" i="2"/>
  <c r="C4" i="5" s="1"/>
  <c r="D4" i="5" s="1"/>
  <c r="E4" i="5" s="1"/>
  <c r="S7" i="2"/>
  <c r="R7" i="2"/>
  <c r="S6" i="2"/>
  <c r="R6" i="2"/>
  <c r="P7" i="2"/>
  <c r="P6" i="2"/>
  <c r="O7" i="2"/>
  <c r="O6" i="2"/>
  <c r="N39" i="2"/>
  <c r="M39" i="2"/>
  <c r="L39" i="2"/>
  <c r="K39" i="2"/>
  <c r="J39" i="2"/>
  <c r="I39" i="2"/>
  <c r="A37" i="2"/>
  <c r="N37" i="2" s="1"/>
  <c r="A38" i="2"/>
  <c r="N38" i="2" s="1"/>
  <c r="A36" i="2"/>
  <c r="M36" i="2" s="1"/>
  <c r="A34" i="2"/>
  <c r="L34" i="2" s="1"/>
  <c r="A33" i="2"/>
  <c r="N33" i="2" s="1"/>
  <c r="A31" i="2"/>
  <c r="N31" i="2" s="1"/>
  <c r="A30" i="2"/>
  <c r="M30" i="2" s="1"/>
  <c r="A19" i="2"/>
  <c r="N19" i="2" s="1"/>
  <c r="A20" i="2"/>
  <c r="L20" i="2" s="1"/>
  <c r="A21" i="2"/>
  <c r="M21" i="2" s="1"/>
  <c r="A22" i="2"/>
  <c r="N22" i="2" s="1"/>
  <c r="A23" i="2"/>
  <c r="N23" i="2" s="1"/>
  <c r="A24" i="2"/>
  <c r="L24" i="2" s="1"/>
  <c r="A25" i="2"/>
  <c r="M25" i="2" s="1"/>
  <c r="A26" i="2"/>
  <c r="N26" i="2" s="1"/>
  <c r="A27" i="2"/>
  <c r="N27" i="2" s="1"/>
  <c r="A28" i="2"/>
  <c r="L28" i="2" s="1"/>
  <c r="A18" i="2"/>
  <c r="N18" i="2" s="1"/>
  <c r="A14" i="2"/>
  <c r="N14" i="2" s="1"/>
  <c r="A15" i="2"/>
  <c r="L15" i="2" s="1"/>
  <c r="A16" i="2"/>
  <c r="M16" i="2" s="1"/>
  <c r="A13" i="2"/>
  <c r="N13" i="2" s="1"/>
  <c r="A11" i="2"/>
  <c r="A9" i="2"/>
  <c r="A6" i="2"/>
  <c r="AF5" i="2" s="1"/>
  <c r="A5" i="2"/>
  <c r="M5" i="2" s="1"/>
  <c r="A4" i="2"/>
  <c r="A4" i="4"/>
  <c r="F12" i="4"/>
  <c r="H12" i="4" s="1"/>
  <c r="E12" i="4"/>
  <c r="G12" i="4" s="1"/>
  <c r="D4" i="4"/>
  <c r="C4" i="4"/>
  <c r="B4" i="4"/>
  <c r="E1" i="8" l="1"/>
  <c r="E5" i="8" s="1"/>
  <c r="R31" i="2"/>
  <c r="R22" i="2"/>
  <c r="T38" i="2"/>
  <c r="C11" i="5"/>
  <c r="D11" i="5" s="1"/>
  <c r="E11" i="5" s="1"/>
  <c r="AF32" i="2"/>
  <c r="AF27" i="2"/>
  <c r="AF21" i="2"/>
  <c r="AF17" i="2"/>
  <c r="AF13" i="2"/>
  <c r="AF8" i="2"/>
  <c r="C6" i="5"/>
  <c r="D6" i="5" s="1"/>
  <c r="E6" i="5" s="1"/>
  <c r="R13" i="2"/>
  <c r="R30" i="2"/>
  <c r="R21" i="2"/>
  <c r="S38" i="2"/>
  <c r="T34" i="2"/>
  <c r="C7" i="5"/>
  <c r="D7" i="5" s="1"/>
  <c r="E7" i="5" s="1"/>
  <c r="AF31" i="2"/>
  <c r="AF25" i="2"/>
  <c r="AF20" i="2"/>
  <c r="AF16" i="2"/>
  <c r="AF12" i="2"/>
  <c r="R26" i="2"/>
  <c r="R18" i="2"/>
  <c r="S34" i="2"/>
  <c r="T15" i="2"/>
  <c r="AF4" i="2"/>
  <c r="AF30" i="2"/>
  <c r="AF24" i="2"/>
  <c r="AF19" i="2"/>
  <c r="AF15" i="2"/>
  <c r="AF10" i="2"/>
  <c r="R36" i="2"/>
  <c r="R25" i="2"/>
  <c r="S13" i="2"/>
  <c r="T14" i="2"/>
  <c r="AF28" i="2"/>
  <c r="AF22" i="2"/>
  <c r="AF18" i="2"/>
  <c r="AF14" i="2"/>
  <c r="AF9" i="2"/>
  <c r="R37" i="2"/>
  <c r="R16" i="2"/>
  <c r="S16" i="2"/>
  <c r="T33" i="2"/>
  <c r="T27" i="2"/>
  <c r="T23" i="2"/>
  <c r="T19" i="2"/>
  <c r="C10" i="5"/>
  <c r="D10" i="5" s="1"/>
  <c r="E10" i="5" s="1"/>
  <c r="R34" i="2"/>
  <c r="R28" i="2"/>
  <c r="R24" i="2"/>
  <c r="R20" i="2"/>
  <c r="R15" i="2"/>
  <c r="S15" i="2"/>
  <c r="S37" i="2"/>
  <c r="S31" i="2"/>
  <c r="S26" i="2"/>
  <c r="S22" i="2"/>
  <c r="S18" i="2"/>
  <c r="T37" i="2"/>
  <c r="T31" i="2"/>
  <c r="T26" i="2"/>
  <c r="T22" i="2"/>
  <c r="T18" i="2"/>
  <c r="C3" i="5"/>
  <c r="D3" i="5" s="1"/>
  <c r="E3" i="5" s="1"/>
  <c r="C9" i="5"/>
  <c r="D9" i="5" s="1"/>
  <c r="E9" i="5" s="1"/>
  <c r="C5" i="5"/>
  <c r="D5" i="5" s="1"/>
  <c r="E5" i="5" s="1"/>
  <c r="S28" i="2"/>
  <c r="S24" i="2"/>
  <c r="S20" i="2"/>
  <c r="T28" i="2"/>
  <c r="T24" i="2"/>
  <c r="T20" i="2"/>
  <c r="S33" i="2"/>
  <c r="S27" i="2"/>
  <c r="S23" i="2"/>
  <c r="S19" i="2"/>
  <c r="D18" i="4"/>
  <c r="F18" i="4" s="1"/>
  <c r="H18" i="4" s="1"/>
  <c r="R38" i="2"/>
  <c r="R33" i="2"/>
  <c r="R27" i="2"/>
  <c r="R23" i="2"/>
  <c r="R19" i="2"/>
  <c r="R14" i="2"/>
  <c r="S14" i="2"/>
  <c r="S36" i="2"/>
  <c r="S30" i="2"/>
  <c r="S25" i="2"/>
  <c r="S21" i="2"/>
  <c r="T13" i="2"/>
  <c r="T36" i="2"/>
  <c r="T30" i="2"/>
  <c r="T25" i="2"/>
  <c r="T21" i="2"/>
  <c r="T16" i="2"/>
  <c r="C12" i="5"/>
  <c r="D12" i="5" s="1"/>
  <c r="E12" i="5" s="1"/>
  <c r="C8" i="5"/>
  <c r="D8" i="5" s="1"/>
  <c r="E8" i="5" s="1"/>
  <c r="K5" i="2"/>
  <c r="L38" i="2"/>
  <c r="L33" i="2"/>
  <c r="L27" i="2"/>
  <c r="L23" i="2"/>
  <c r="L19" i="2"/>
  <c r="L14" i="2"/>
  <c r="M34" i="2"/>
  <c r="M28" i="2"/>
  <c r="M24" i="2"/>
  <c r="M20" i="2"/>
  <c r="M15" i="2"/>
  <c r="N5" i="2"/>
  <c r="N36" i="2"/>
  <c r="N30" i="2"/>
  <c r="N25" i="2"/>
  <c r="N21" i="2"/>
  <c r="N16" i="2"/>
  <c r="L37" i="2"/>
  <c r="L31" i="2"/>
  <c r="L26" i="2"/>
  <c r="L22" i="2"/>
  <c r="L18" i="2"/>
  <c r="L13" i="2"/>
  <c r="M38" i="2"/>
  <c r="M33" i="2"/>
  <c r="M27" i="2"/>
  <c r="M23" i="2"/>
  <c r="M19" i="2"/>
  <c r="M14" i="2"/>
  <c r="N34" i="2"/>
  <c r="N28" i="2"/>
  <c r="N24" i="2"/>
  <c r="N20" i="2"/>
  <c r="N15" i="2"/>
  <c r="I5" i="2"/>
  <c r="L36" i="2"/>
  <c r="L30" i="2"/>
  <c r="L25" i="2"/>
  <c r="L21" i="2"/>
  <c r="L16" i="2"/>
  <c r="M37" i="2"/>
  <c r="M31" i="2"/>
  <c r="M26" i="2"/>
  <c r="M22" i="2"/>
  <c r="M18" i="2"/>
  <c r="M13" i="2"/>
  <c r="J5" i="2"/>
  <c r="L5" i="2"/>
  <c r="D13" i="4"/>
  <c r="F13" i="4" s="1"/>
  <c r="H13" i="4" s="1"/>
  <c r="D29" i="4"/>
  <c r="F29" i="4" s="1"/>
  <c r="H29" i="4" s="1"/>
  <c r="D23" i="4"/>
  <c r="F23" i="4" s="1"/>
  <c r="H23" i="4" s="1"/>
  <c r="D16" i="4"/>
  <c r="F16" i="4" s="1"/>
  <c r="H16" i="4" s="1"/>
  <c r="D33" i="4"/>
  <c r="F33" i="4" s="1"/>
  <c r="H33" i="4" s="1"/>
  <c r="D27" i="4"/>
  <c r="F27" i="4" s="1"/>
  <c r="H27" i="4" s="1"/>
  <c r="D22" i="4"/>
  <c r="F22" i="4" s="1"/>
  <c r="H22" i="4" s="1"/>
  <c r="D17" i="4"/>
  <c r="F17" i="4" s="1"/>
  <c r="H17" i="4" s="1"/>
  <c r="C20" i="4"/>
  <c r="E20" i="4" s="1"/>
  <c r="G20" i="4" s="1"/>
  <c r="D31" i="4"/>
  <c r="F31" i="4" s="1"/>
  <c r="H31" i="4" s="1"/>
  <c r="D26" i="4"/>
  <c r="F26" i="4" s="1"/>
  <c r="H26" i="4" s="1"/>
  <c r="D21" i="4"/>
  <c r="F21" i="4" s="1"/>
  <c r="H21" i="4" s="1"/>
  <c r="D15" i="4"/>
  <c r="F15" i="4" s="1"/>
  <c r="H15" i="4" s="1"/>
  <c r="C13" i="4"/>
  <c r="E13" i="4" s="1"/>
  <c r="G13" i="4" s="1"/>
  <c r="D30" i="4"/>
  <c r="F30" i="4" s="1"/>
  <c r="H30" i="4" s="1"/>
  <c r="D25" i="4"/>
  <c r="F25" i="4" s="1"/>
  <c r="H25" i="4" s="1"/>
  <c r="D19" i="4"/>
  <c r="F19" i="4" s="1"/>
  <c r="H19" i="4" s="1"/>
  <c r="D14" i="4"/>
  <c r="F14" i="4" s="1"/>
  <c r="H14" i="4" s="1"/>
  <c r="C14" i="4"/>
  <c r="E14" i="4" s="1"/>
  <c r="G14" i="4" s="1"/>
  <c r="D32" i="4"/>
  <c r="F32" i="4" s="1"/>
  <c r="H32" i="4" s="1"/>
  <c r="D28" i="4"/>
  <c r="F28" i="4" s="1"/>
  <c r="H28" i="4" s="1"/>
  <c r="D24" i="4"/>
  <c r="F24" i="4" s="1"/>
  <c r="H24" i="4" s="1"/>
  <c r="D20" i="4"/>
  <c r="F20" i="4" s="1"/>
  <c r="H20" i="4" s="1"/>
  <c r="C33" i="4"/>
  <c r="E33" i="4" s="1"/>
  <c r="G33" i="4" s="1"/>
  <c r="C25" i="4"/>
  <c r="E25" i="4" s="1"/>
  <c r="G25" i="4" s="1"/>
  <c r="C21" i="4"/>
  <c r="E21" i="4" s="1"/>
  <c r="G21" i="4" s="1"/>
  <c r="C17" i="4"/>
  <c r="E17" i="4" s="1"/>
  <c r="G17" i="4" s="1"/>
  <c r="C32" i="4"/>
  <c r="E32" i="4" s="1"/>
  <c r="G32" i="4" s="1"/>
  <c r="C24" i="4"/>
  <c r="E24" i="4" s="1"/>
  <c r="G24" i="4" s="1"/>
  <c r="C16" i="4"/>
  <c r="E16" i="4" s="1"/>
  <c r="G16" i="4" s="1"/>
  <c r="C31" i="4"/>
  <c r="E31" i="4" s="1"/>
  <c r="G31" i="4" s="1"/>
  <c r="C27" i="4"/>
  <c r="E27" i="4" s="1"/>
  <c r="G27" i="4" s="1"/>
  <c r="C23" i="4"/>
  <c r="E23" i="4" s="1"/>
  <c r="G23" i="4" s="1"/>
  <c r="C19" i="4"/>
  <c r="E19" i="4" s="1"/>
  <c r="G19" i="4" s="1"/>
  <c r="C15" i="4"/>
  <c r="E15" i="4" s="1"/>
  <c r="G15" i="4" s="1"/>
  <c r="C29" i="4"/>
  <c r="E29" i="4" s="1"/>
  <c r="G29" i="4" s="1"/>
  <c r="C28" i="4"/>
  <c r="E28" i="4" s="1"/>
  <c r="G28" i="4" s="1"/>
  <c r="C30" i="4"/>
  <c r="E30" i="4" s="1"/>
  <c r="G30" i="4" s="1"/>
  <c r="C26" i="4"/>
  <c r="E26" i="4" s="1"/>
  <c r="G26" i="4" s="1"/>
  <c r="C22" i="4"/>
  <c r="E22" i="4" s="1"/>
  <c r="G22" i="4" s="1"/>
  <c r="C18" i="4"/>
  <c r="E18" i="4" s="1"/>
  <c r="G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Sven Strating</author>
  </authors>
  <commentList>
    <comment ref="C1" authorId="0" shapeId="0" xr:uid="{256D1DB0-7B0D-4DCD-9C85-FBD7D53384F5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H1a: Meer waargenomen bedreiging leidt tot meer kans op steun voor rechts-populistische partijen</t>
        </r>
      </text>
    </comment>
    <comment ref="I1" authorId="0" shapeId="0" xr:uid="{6723F109-C25D-45B9-8495-E963B0FB8A81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H2a: Inwoners uit sociaaldemocratische welvaartsstaatregimes hebben minder kans op steun voor rechtspopulistische partijen</t>
        </r>
      </text>
    </comment>
    <comment ref="O1" authorId="0" shapeId="0" xr:uid="{A8B92CE6-0751-4D94-A535-3FA40A8D8ACA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H3a: Een hogere MIPEX score leidt tot minder kans op steun voor rechts-populistische partijen</t>
        </r>
      </text>
    </comment>
    <comment ref="U1" authorId="0" shapeId="0" xr:uid="{3A7029D7-D7AE-4FDF-88F7-3925AE6BD404}">
      <text>
        <r>
          <rPr>
            <b/>
            <sz val="9"/>
            <color indexed="81"/>
            <rFont val="Tahoma"/>
            <charset val="1"/>
          </rPr>
          <t xml:space="preserve">Sven Strating
</t>
        </r>
        <r>
          <rPr>
            <sz val="9"/>
            <color indexed="81"/>
            <rFont val="Tahoma"/>
            <family val="2"/>
          </rPr>
          <t>Grand model
o.a. voor padanalyse</t>
        </r>
      </text>
    </comment>
    <comment ref="X1" authorId="0" shapeId="0" xr:uid="{4AA5BD86-3F2D-4A88-AB48-238F658C21B7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H1b: De relatie tussen waargenomen bedreiging en steun voor rechts-populistische partijen wordt versterkt door het perc. migranten in een land</t>
        </r>
      </text>
    </comment>
    <comment ref="AH1" authorId="0" shapeId="0" xr:uid="{8F0B9F89-3BC1-47C9-B59F-9B461FFCCC67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H2b: H2a kan verklaard worden via waargenomen bedreiging</t>
        </r>
      </text>
    </comment>
    <comment ref="AN1" authorId="0" shapeId="0" xr:uid="{83364C16-3292-438E-98E5-4C736C8A3C48}">
      <text>
        <r>
          <rPr>
            <b/>
            <sz val="9"/>
            <color indexed="81"/>
            <rFont val="Tahoma"/>
            <charset val="1"/>
          </rPr>
          <t>Sven Strating:</t>
        </r>
        <r>
          <rPr>
            <sz val="9"/>
            <color indexed="81"/>
            <rFont val="Tahoma"/>
            <charset val="1"/>
          </rPr>
          <t xml:space="preserve">
H3b: H3a kan verklaard worden via waargenomen bedreiging</t>
        </r>
      </text>
    </comment>
  </commentList>
</comments>
</file>

<file path=xl/sharedStrings.xml><?xml version="1.0" encoding="utf-8"?>
<sst xmlns="http://schemas.openxmlformats.org/spreadsheetml/2006/main" count="942" uniqueCount="407">
  <si>
    <t/>
  </si>
  <si>
    <t>Variables in the Equation</t>
  </si>
  <si>
    <t>B</t>
  </si>
  <si>
    <t>S.E.</t>
  </si>
  <si>
    <t>Wald</t>
  </si>
  <si>
    <t>df</t>
  </si>
  <si>
    <t>Sig.</t>
  </si>
  <si>
    <t>Exp(B)</t>
  </si>
  <si>
    <t>Threat</t>
  </si>
  <si>
    <t>Constant</t>
  </si>
  <si>
    <t>a. Variable(s) entered on step 1: Threat.</t>
  </si>
  <si>
    <t>Age of respondent, calculated</t>
  </si>
  <si>
    <t>R_gndr</t>
  </si>
  <si>
    <t>R_blgetmg</t>
  </si>
  <si>
    <t>Years of full-time education completed</t>
  </si>
  <si>
    <t>dummy_deciel2</t>
  </si>
  <si>
    <t>dummy_deciel3</t>
  </si>
  <si>
    <t>dummy_deciel4</t>
  </si>
  <si>
    <t>dummy_deciel5</t>
  </si>
  <si>
    <t>dummy_deciel6</t>
  </si>
  <si>
    <t>dummy_deciel7</t>
  </si>
  <si>
    <t>dummy_deciel8</t>
  </si>
  <si>
    <t>dummy_deciel9</t>
  </si>
  <si>
    <t>dummy_deciel10</t>
  </si>
  <si>
    <t>How religious are you</t>
  </si>
  <si>
    <t>dummy_werkloos</t>
  </si>
  <si>
    <t>dummy_zelfstandige</t>
  </si>
  <si>
    <t>dummy_loondienst</t>
  </si>
  <si>
    <t>dummy_grootstedelijk</t>
  </si>
  <si>
    <t>dummy_stedelijk</t>
  </si>
  <si>
    <t>dummy_getrouwd</t>
  </si>
  <si>
    <t>dummy_partnerschap</t>
  </si>
  <si>
    <t>dummy_samenwonend</t>
  </si>
  <si>
    <t>a. Variable(s) entered on step 1: Age of respondent, calculated, R_gndr, R_blgetmg, Years of full-time education completed, dummy_deciel2, dummy_deciel3, dummy_deciel4, dummy_deciel5, dummy_deciel6, dummy_deciel7, dummy_deciel8, dummy_deciel9, dummy_deciel10, How religious are you, dummy_werkloos, dummy_zelfstandige, dummy_loondienst, dummy_grootstedelijk, dummy_stedelijk, dummy_getrouwd, dummy_partnerschap, dummy_samenwonend.</t>
  </si>
  <si>
    <t>dummy_sociaaldemocratisch</t>
  </si>
  <si>
    <t>MIPEX</t>
  </si>
  <si>
    <t>a. Variable(s) entered on step 1: dummy_sociaaldemocratisch, MIPEX.</t>
  </si>
  <si>
    <t>SE</t>
  </si>
  <si>
    <t>Leeftijd</t>
  </si>
  <si>
    <t>Gender (1=Man)</t>
  </si>
  <si>
    <t>Migratieachtergrond</t>
  </si>
  <si>
    <t>Aantal jaar opleiding</t>
  </si>
  <si>
    <t>Mate van religiositeit (zelf gerapporteerd)</t>
  </si>
  <si>
    <t>Werkloos</t>
  </si>
  <si>
    <t>Grootstedelijk</t>
  </si>
  <si>
    <t>Stedelijk</t>
  </si>
  <si>
    <t>Getrouwd</t>
  </si>
  <si>
    <t>Partnerschap</t>
  </si>
  <si>
    <t>Samenwonend</t>
  </si>
  <si>
    <t>Sociaaldemocratisch</t>
  </si>
  <si>
    <t>Waargenomen bedreiging (ten aanzien van migranten</t>
  </si>
  <si>
    <t>Controlevariabelen</t>
  </si>
  <si>
    <t>Huishoudinkomen (deciel 2)</t>
  </si>
  <si>
    <t>Huishoudinkomen (deciel 3)</t>
  </si>
  <si>
    <t>Huishoudinkomen (deciel 4)</t>
  </si>
  <si>
    <t>Huishoudinkomen (deciel 5)</t>
  </si>
  <si>
    <t>Huishoudinkomen (deciel 6)</t>
  </si>
  <si>
    <t>Huishoudinkomen (deciel 7)</t>
  </si>
  <si>
    <t>Huishoudinkomen (deciel 8)</t>
  </si>
  <si>
    <t>Huishoudinkomen (deciel 9)</t>
  </si>
  <si>
    <t>Huishoudinkomen (deciel 10)</t>
  </si>
  <si>
    <t>Zelfstandig</t>
  </si>
  <si>
    <t>Loondienst</t>
  </si>
  <si>
    <t>ref. (Deciel 1)</t>
  </si>
  <si>
    <t>ref. (Eigenaar)</t>
  </si>
  <si>
    <t>ref. (Landelijk)</t>
  </si>
  <si>
    <t>Constante</t>
  </si>
  <si>
    <t>Onafhankelijke variabelen</t>
  </si>
  <si>
    <t>Contextvariabele</t>
  </si>
  <si>
    <t>Percentage mensen met een migratieachtergrond</t>
  </si>
  <si>
    <t>Interactie-effect</t>
  </si>
  <si>
    <t>Waargenomen bedreiging*Percentage mensen met een migratieachtergrond</t>
  </si>
  <si>
    <t>Model</t>
  </si>
  <si>
    <t>Unstandardized Coefficients</t>
  </si>
  <si>
    <t>Standardized Coefficients</t>
  </si>
  <si>
    <t>t</t>
  </si>
  <si>
    <t>Collinearity Statistics</t>
  </si>
  <si>
    <t>Std. Error</t>
  </si>
  <si>
    <t>Beta</t>
  </si>
  <si>
    <t>Tolerance</t>
  </si>
  <si>
    <t>VIF</t>
  </si>
  <si>
    <t>1</t>
  </si>
  <si>
    <t>(Constant)</t>
  </si>
  <si>
    <t>perc_migranten</t>
  </si>
  <si>
    <t>a. Dependent Variable: dummy_rightwing</t>
  </si>
  <si>
    <t>Cross_ThreatPercmigranten</t>
  </si>
  <si>
    <t>a. Variable(s) entered on step 1: Threat, perc_migranten, Cross_ThreatPercmigranten, Age of respondent, calculated, R_gndr, R_blgetmg, Years of full-time education completed, dummy_deciel2, dummy_deciel3, dummy_deciel4, dummy_deciel5, dummy_deciel6, dummy_deciel7, dummy_deciel8, dummy_deciel9, dummy_deciel10, How religious are you, dummy_werkloos, dummy_zelfstandige, dummy_loondienst, dummy_grootstedelijk, dummy_stedelijk, dummy_getrouwd, dummy_partnerschap, dummy_samenwonend.</t>
  </si>
  <si>
    <t>constante</t>
  </si>
  <si>
    <t>threat</t>
  </si>
  <si>
    <t>perc migranten</t>
  </si>
  <si>
    <t>threat*perc migranten</t>
  </si>
  <si>
    <t>Log-odds</t>
  </si>
  <si>
    <t>hoog perc</t>
  </si>
  <si>
    <t>laag</t>
  </si>
  <si>
    <t>laag perc</t>
  </si>
  <si>
    <t>Odds</t>
  </si>
  <si>
    <t>Kans</t>
  </si>
  <si>
    <t>Variable names</t>
  </si>
  <si>
    <t>a. Variable(s) entered on step 1: dummy_sociaaldemocratisch.</t>
  </si>
  <si>
    <t>MIPEX^2</t>
  </si>
  <si>
    <t>MIPEX*</t>
  </si>
  <si>
    <t>ref. (Geen partner)**</t>
  </si>
  <si>
    <t>** De referentiegroep 'gescheiden' was te klein voor statistische relevantie (M=0.00)</t>
  </si>
  <si>
    <t>MIPEX.gecentreerd</t>
  </si>
  <si>
    <t>MIPEX.gecentreerd.squared</t>
  </si>
  <si>
    <t>a. Variable(s) entered on step 1: MIPEX.gecentreerd, MIPEX.gecentreerd.squared.</t>
  </si>
  <si>
    <t>Gecentreerd.MIPEX</t>
  </si>
  <si>
    <t>Model 1</t>
  </si>
  <si>
    <t>Model 2</t>
  </si>
  <si>
    <t>Model 3</t>
  </si>
  <si>
    <t>Model 4</t>
  </si>
  <si>
    <t>* Gccentreerd voor model 5 en model 6</t>
  </si>
  <si>
    <t>Model 7</t>
  </si>
  <si>
    <t>Model 8</t>
  </si>
  <si>
    <t>DV = Steun rechtspopulistisch</t>
  </si>
  <si>
    <t>Model 5***</t>
  </si>
  <si>
    <t>Model 6****</t>
  </si>
  <si>
    <t>*** Polynomische logistische regressie</t>
  </si>
  <si>
    <t>DV = Waargenomen bedreiging</t>
  </si>
  <si>
    <t>2</t>
  </si>
  <si>
    <t>a. Dependent Variable: Threat</t>
  </si>
  <si>
    <t xml:space="preserve">Mean predicted probability </t>
  </si>
  <si>
    <t>Unstandardized beta weight for Soc.democratisch (X)</t>
  </si>
  <si>
    <t>Standard deviation for Soc.democratisch (X)</t>
  </si>
  <si>
    <t>Standardized beta weight for Soc.democratisch (X)</t>
  </si>
  <si>
    <t>Unstandardized beta weight for Threat (X)</t>
  </si>
  <si>
    <t>Standard deviation for Threat (X)</t>
  </si>
  <si>
    <t>Standardized beta weight for Threat (X)</t>
  </si>
  <si>
    <t>Unstandardized beta weight for MIPEX (X)</t>
  </si>
  <si>
    <t>Standard deviation for MIPEX (X)</t>
  </si>
  <si>
    <t>Standardized beta weight for MIPEX (X)</t>
  </si>
  <si>
    <t>Calculating standardized Beta's (Logistic regression)</t>
  </si>
  <si>
    <r>
      <t>Coefficients</t>
    </r>
    <r>
      <rPr>
        <b/>
        <vertAlign val="superscript"/>
        <sz val="11"/>
        <rFont val="Arial Bold"/>
      </rPr>
      <t>a</t>
    </r>
  </si>
  <si>
    <t>indirect effect</t>
  </si>
  <si>
    <t>a*b</t>
  </si>
  <si>
    <t>direct effect</t>
  </si>
  <si>
    <t>c</t>
  </si>
  <si>
    <t>totaal effect</t>
  </si>
  <si>
    <t>c*</t>
  </si>
  <si>
    <t>sobeltest</t>
  </si>
  <si>
    <t>p &lt; .001</t>
  </si>
  <si>
    <t>Er is sprake van mediatie via waargenomen bedreiging</t>
  </si>
  <si>
    <t xml:space="preserve">(In standardized Beta's) </t>
  </si>
  <si>
    <r>
      <t>Step 1</t>
    </r>
    <r>
      <rPr>
        <vertAlign val="superscript"/>
        <sz val="9"/>
        <rFont val="Arial"/>
        <family val="2"/>
      </rPr>
      <t>a</t>
    </r>
  </si>
  <si>
    <t>Interactive Mediation Tests (quantpsy.org)</t>
  </si>
  <si>
    <t>nvt</t>
  </si>
  <si>
    <t>Pad c (X op Y) ~ logistisch niet polynomisch</t>
  </si>
  <si>
    <t>Pad c* (X,M op Y) ~ logistisch niet polynomisch</t>
  </si>
  <si>
    <t>t(-8,39), SE = 0.00112568, P &lt; 0,001</t>
  </si>
  <si>
    <t>Pad b (X,M op Y) ~ logistisch niet polynomisch</t>
  </si>
  <si>
    <t>p = .068</t>
  </si>
  <si>
    <t xml:space="preserve">Pad b (X,M op Y) ~ logistisch </t>
  </si>
  <si>
    <t>Pad a (X op M) ~ lineair</t>
  </si>
  <si>
    <t>Pad c (X op Y) ~ logistisch</t>
  </si>
  <si>
    <t>c'</t>
  </si>
  <si>
    <t>Pad c' (X,M op Y) ~ logistisch</t>
  </si>
  <si>
    <t>Standardized beta weight for Soc.democratisch (X), p = .068</t>
  </si>
  <si>
    <t>Standardized beta weight for Soc.democratisch (X), p &lt; .001</t>
  </si>
  <si>
    <t>Standardized beta weight for Threat (X), p &lt; .001</t>
  </si>
  <si>
    <t>Standardized beta weight for MIPEX (X), p &lt; .001</t>
  </si>
  <si>
    <t>Standardized beta weight for MIPEX (X), p = .008</t>
  </si>
  <si>
    <t>p = .008</t>
  </si>
  <si>
    <t>DV = Steun rechts-populistisch</t>
  </si>
  <si>
    <t>M1</t>
  </si>
  <si>
    <t>M2</t>
  </si>
  <si>
    <t>0,529 (0,023)***</t>
  </si>
  <si>
    <t>"-0,016 (0,002)***"</t>
  </si>
  <si>
    <t>0,325 (0,074)***</t>
  </si>
  <si>
    <t>"-0,049 (0,212)"</t>
  </si>
  <si>
    <t>"-0,085 (0,012)***"</t>
  </si>
  <si>
    <t>***</t>
  </si>
  <si>
    <t xml:space="preserve">** </t>
  </si>
  <si>
    <t>p &lt; .010</t>
  </si>
  <si>
    <t>*</t>
  </si>
  <si>
    <t>p &lt; .050</t>
  </si>
  <si>
    <t>0,458 (0,144)**</t>
  </si>
  <si>
    <t>0,514 (0,149)**</t>
  </si>
  <si>
    <t>0,282 (0,151)</t>
  </si>
  <si>
    <t>0,027 (0,157)</t>
  </si>
  <si>
    <t>B (SE)</t>
  </si>
  <si>
    <t>0,158 (0,153)</t>
  </si>
  <si>
    <t>0,070 (0,153)</t>
  </si>
  <si>
    <t>0,072 (0,155)</t>
  </si>
  <si>
    <t>"-0,274 (0,181)"</t>
  </si>
  <si>
    <t>"-0,342 (0,180)"</t>
  </si>
  <si>
    <t>"-0,033 (0,012)**"</t>
  </si>
  <si>
    <t>0,309 (0,167)</t>
  </si>
  <si>
    <t>1,443 (0,531)**</t>
  </si>
  <si>
    <t>1,467 (0,520)**</t>
  </si>
  <si>
    <t>"-0,211 (0,094)***"</t>
  </si>
  <si>
    <t>"-0,084 (0,083)"</t>
  </si>
  <si>
    <t>"-0,063 (0,089)"</t>
  </si>
  <si>
    <t>"0,374 (0,255)"</t>
  </si>
  <si>
    <t>0,302 (0,117)*</t>
  </si>
  <si>
    <t>"-5,338 (0,598)***"</t>
  </si>
  <si>
    <t>M3</t>
  </si>
  <si>
    <t>0,314 (0,101)**</t>
  </si>
  <si>
    <t>M4</t>
  </si>
  <si>
    <t>0,192 (0,105)</t>
  </si>
  <si>
    <t>"-0,017 (0,002)***"</t>
  </si>
  <si>
    <t>0,232 (0,069)**</t>
  </si>
  <si>
    <t>"-0,235 (0,197)"</t>
  </si>
  <si>
    <t>"-0,128 (0,011)***"</t>
  </si>
  <si>
    <t>0,513 (0,137)***</t>
  </si>
  <si>
    <t>0,462 (0,132)***</t>
  </si>
  <si>
    <t>0,186 (0,140)</t>
  </si>
  <si>
    <t>0,075 (0,144)</t>
  </si>
  <si>
    <t>0,122 (0,140)</t>
  </si>
  <si>
    <t>"-0,095 (0,143)"</t>
  </si>
  <si>
    <t>"-0,089 (0,143)"</t>
  </si>
  <si>
    <t>"-0,523 (0,170)**"</t>
  </si>
  <si>
    <t>"-0,499 (0,168)**"</t>
  </si>
  <si>
    <t>"-0,039 (0,012)**"</t>
  </si>
  <si>
    <t>0,412 (0,155)**</t>
  </si>
  <si>
    <t>1,379 (0,512)**</t>
  </si>
  <si>
    <t>1,391 (0,502)**</t>
  </si>
  <si>
    <t>"-0,362 (0,089)***"</t>
  </si>
  <si>
    <t>"-0,100 (0,078)"</t>
  </si>
  <si>
    <t>0,104 (0,084)</t>
  </si>
  <si>
    <t>0,529 (0,241)*</t>
  </si>
  <si>
    <t>0,329 (0,111)**</t>
  </si>
  <si>
    <t>"-1,405 (0,549)*"</t>
  </si>
  <si>
    <t>M5</t>
  </si>
  <si>
    <t>"-0,077 (0,015)***"</t>
  </si>
  <si>
    <t>0,003 (0,001)***</t>
  </si>
  <si>
    <t>M6</t>
  </si>
  <si>
    <t>0,233 (0,069)**</t>
  </si>
  <si>
    <t>"-0,268 (0,197)"</t>
  </si>
  <si>
    <t>(Constante)</t>
  </si>
  <si>
    <t>0,528 (0,137)***</t>
  </si>
  <si>
    <t>0,493 (0,133)***</t>
  </si>
  <si>
    <t>0,227 (0,140)</t>
  </si>
  <si>
    <t>0,101 (0,144)</t>
  </si>
  <si>
    <t>0,149 (0,140)</t>
  </si>
  <si>
    <t>"-0,075 (0,143)"</t>
  </si>
  <si>
    <t>"-0,061 (0,144)"</t>
  </si>
  <si>
    <t>"-0,498 (0,170)**"</t>
  </si>
  <si>
    <t>"-0,474 (0,168)**"</t>
  </si>
  <si>
    <t>"-0,042 (0,012)***"</t>
  </si>
  <si>
    <t>0,403 (0,155)**</t>
  </si>
  <si>
    <t>1,348 (0,512)**</t>
  </si>
  <si>
    <t>1,369 (0,502)**</t>
  </si>
  <si>
    <t>"-0,383 (0,089)***"</t>
  </si>
  <si>
    <t>"-0,129 (0,078)"</t>
  </si>
  <si>
    <t>0,069 (0,084)</t>
  </si>
  <si>
    <t>0,382 (0,241)</t>
  </si>
  <si>
    <t>0,330 (0,111)**</t>
  </si>
  <si>
    <t>"-1,457 (0,551)**"</t>
  </si>
  <si>
    <t>M7</t>
  </si>
  <si>
    <t>0,538 (0,023)***</t>
  </si>
  <si>
    <t>0,949 (0,132)***</t>
  </si>
  <si>
    <t>"-0,040 (0,007)***"</t>
  </si>
  <si>
    <t>"-0,015 (0,002)***"</t>
  </si>
  <si>
    <t>"0,323 (0,074)***"</t>
  </si>
  <si>
    <t>"-0,035 (0,213)"</t>
  </si>
  <si>
    <t>"-0,080 (0,012)***"</t>
  </si>
  <si>
    <t>0,507 (0,150)**</t>
  </si>
  <si>
    <t>0,494 (0,145)**</t>
  </si>
  <si>
    <t>0,287 (0,152)</t>
  </si>
  <si>
    <t>0,051 (0,157)</t>
  </si>
  <si>
    <t>0,181 (0,153)</t>
  </si>
  <si>
    <t>0,109 (0,154)</t>
  </si>
  <si>
    <t>0,110 (0,155)</t>
  </si>
  <si>
    <t>"-0,242 (0,182)"</t>
  </si>
  <si>
    <t>"-0,336 (0,181)"</t>
  </si>
  <si>
    <t>"-0,032 (0,012)**"</t>
  </si>
  <si>
    <t>0,312 (0,167)</t>
  </si>
  <si>
    <t>1,414 (0,531)**</t>
  </si>
  <si>
    <t>1,446 (0,520)**</t>
  </si>
  <si>
    <t>"-0,271 (0,095)**"</t>
  </si>
  <si>
    <t>"-0,106 (0,083)"</t>
  </si>
  <si>
    <t>"-0,083 (0,089)"</t>
  </si>
  <si>
    <t>0,340 (0,255)</t>
  </si>
  <si>
    <t>0,276 (0,118)*</t>
  </si>
  <si>
    <t>"-3,190 (0,718)***"</t>
  </si>
  <si>
    <t>M8</t>
  </si>
  <si>
    <t>0,584 (0,162)***</t>
  </si>
  <si>
    <t>"-0,001 (0,043)"</t>
  </si>
  <si>
    <t>"-0,002 (0,007)"</t>
  </si>
  <si>
    <t>0,326 (0,074)***</t>
  </si>
  <si>
    <t>"-0,039 (0,213)"</t>
  </si>
  <si>
    <t>"-0,086 (0,012)***"</t>
  </si>
  <si>
    <t>0,515 (0,149)**</t>
  </si>
  <si>
    <t>0,455 (0,145)**</t>
  </si>
  <si>
    <t>0,281 (0,151)</t>
  </si>
  <si>
    <t>0,030 (0,157)</t>
  </si>
  <si>
    <t>0,076 (0,153)</t>
  </si>
  <si>
    <t>0,075 (0,155)</t>
  </si>
  <si>
    <t>"-0,268 (0,181)"</t>
  </si>
  <si>
    <t>"-0,339 (0,180)"</t>
  </si>
  <si>
    <t>0,306 (0,167)</t>
  </si>
  <si>
    <t>1,445 (0,531)**</t>
  </si>
  <si>
    <t>1,464 (0,520)**</t>
  </si>
  <si>
    <t>"-0,218 (0,094)*"</t>
  </si>
  <si>
    <t>"-0,065 (0,089)"</t>
  </si>
  <si>
    <t>0,388 (0,255)</t>
  </si>
  <si>
    <t>0,300 (0,118)*</t>
  </si>
  <si>
    <t>"-5,335 (1,182)***"</t>
  </si>
  <si>
    <t>"-5,94 (0,145)***"</t>
  </si>
  <si>
    <t>"-2,604 (0,035)***"</t>
  </si>
  <si>
    <t>"-2,723 (0,050)***"</t>
  </si>
  <si>
    <t>Adj. R2</t>
  </si>
  <si>
    <t>N</t>
  </si>
  <si>
    <t>0,566 (0,021)***</t>
  </si>
  <si>
    <t>Nagelkerke R2</t>
  </si>
  <si>
    <t>"-2 Log likelihood"</t>
  </si>
  <si>
    <t>"-0,393 (0,047)***"</t>
  </si>
  <si>
    <t>5,436 (0,014)***</t>
  </si>
  <si>
    <t>"-0,429 (0,046)***"</t>
  </si>
  <si>
    <t>"-0,001 (0,001)"</t>
  </si>
  <si>
    <t>"-0,145 (0,027)***"</t>
  </si>
  <si>
    <t>"-0,503 (0,070)***"</t>
  </si>
  <si>
    <t>"-0,083 (0,004)***"</t>
  </si>
  <si>
    <t>0,096 (0,062)</t>
  </si>
  <si>
    <t>0,070 (0,059)</t>
  </si>
  <si>
    <t>"-0,038 (0,058)"</t>
  </si>
  <si>
    <t>0,066 (0,058)</t>
  </si>
  <si>
    <t>"-0,056 (0,057)"</t>
  </si>
  <si>
    <t>"-0,132 (0,056)*"</t>
  </si>
  <si>
    <t>"-0,171 (0,056)**</t>
  </si>
  <si>
    <t>"-0,332 (0,057)***"</t>
  </si>
  <si>
    <t>"-0,215 (0,057)***"</t>
  </si>
  <si>
    <t>"-0,021 (0,005)***</t>
  </si>
  <si>
    <t>0,227 (0,075)**</t>
  </si>
  <si>
    <t>0,033 (0,116)</t>
  </si>
  <si>
    <t>0,006 (0,111)</t>
  </si>
  <si>
    <t>"-0,269 (0,033)***</t>
  </si>
  <si>
    <t>"-0,068 (0,032)*</t>
  </si>
  <si>
    <t>0,157 (0,033)***</t>
  </si>
  <si>
    <t>0,230 (0,107)*</t>
  </si>
  <si>
    <t>0,135 (0,048)**</t>
  </si>
  <si>
    <t>6,857 (0,140)***</t>
  </si>
  <si>
    <t>"-0,017 (0,002)***</t>
  </si>
  <si>
    <t>6,374 (0,119)***</t>
  </si>
  <si>
    <t>"-0,018 (0,002)***</t>
  </si>
  <si>
    <t>"-0,000 (0,001)</t>
  </si>
  <si>
    <t>"-0,145 (0,027)***</t>
  </si>
  <si>
    <t>"-0,505 (0,070)***</t>
  </si>
  <si>
    <t>"-0,083 (0,004)***</t>
  </si>
  <si>
    <t>0,093 (0,062)</t>
  </si>
  <si>
    <t>0,080 (0,059)</t>
  </si>
  <si>
    <t>"-0,034 (0,058)</t>
  </si>
  <si>
    <t>0,075 (0,058)</t>
  </si>
  <si>
    <t>"-0,049 (0,057)</t>
  </si>
  <si>
    <t>"-0,119 (0,056)*</t>
  </si>
  <si>
    <t>"-0,158 (0,056)**</t>
  </si>
  <si>
    <t>"-0,317 (0,057)***</t>
  </si>
  <si>
    <t>"-0,209 (0,057)***</t>
  </si>
  <si>
    <t>"-0,020 (0,005)***</t>
  </si>
  <si>
    <t>0,225 (0,075)**</t>
  </si>
  <si>
    <t>0,019 (0,116)</t>
  </si>
  <si>
    <t>"-0,008 (0,111)</t>
  </si>
  <si>
    <t>"-0,286 (0,033)***</t>
  </si>
  <si>
    <t>"-0,077 (0,032)*</t>
  </si>
  <si>
    <t>0,148 (0,033)***</t>
  </si>
  <si>
    <t>0,209 (0,107)</t>
  </si>
  <si>
    <t>0,125 (0,048)**</t>
  </si>
  <si>
    <t>7,870 (0,185)***</t>
  </si>
  <si>
    <t>"-0,244 (0,063)***</t>
  </si>
  <si>
    <t>"-0,010 (0,003)***</t>
  </si>
  <si>
    <t>5,983 (0,157)***</t>
  </si>
  <si>
    <t>0,097 (0,062)</t>
  </si>
  <si>
    <t>0,075 (0,059)</t>
  </si>
  <si>
    <t>0,072 (0,058)</t>
  </si>
  <si>
    <t>0,025 (0,116)</t>
  </si>
  <si>
    <t>"-0,275 (0,061)***</t>
  </si>
  <si>
    <t>"-0,001 (0,001)</t>
  </si>
  <si>
    <t>"-0,146 (0,027)***</t>
  </si>
  <si>
    <t>"-0,506 (0,070)***</t>
  </si>
  <si>
    <t>"-0,084 (0,004)***</t>
  </si>
  <si>
    <t>"-0,033 (0,058)</t>
  </si>
  <si>
    <t>"-0,050 (0,057)</t>
  </si>
  <si>
    <t>"-0,125 (0,056)*</t>
  </si>
  <si>
    <t>"-0,162 (0,056)**</t>
  </si>
  <si>
    <t>"-0,322 (0,057)***</t>
  </si>
  <si>
    <t>"-0,208 (0,057)***</t>
  </si>
  <si>
    <t>0,226 (0,075)**</t>
  </si>
  <si>
    <t>"-0,002 (0,111)</t>
  </si>
  <si>
    <t>"-0,275 (0,033)***</t>
  </si>
  <si>
    <t>"-0,073 (0,032)*</t>
  </si>
  <si>
    <t>0,151 (0,033)***</t>
  </si>
  <si>
    <t>0,211 (0,107)*</t>
  </si>
  <si>
    <t>0,134 (0,048)**</t>
  </si>
  <si>
    <t>7,436 (0,208)***</t>
  </si>
  <si>
    <t>DV = waargenomen bedreiging</t>
  </si>
  <si>
    <t>F-value (of RMSE?)</t>
  </si>
  <si>
    <t>69,969***</t>
  </si>
  <si>
    <t>48,763***</t>
  </si>
  <si>
    <t>67,495***</t>
  </si>
  <si>
    <t>48,479***</t>
  </si>
  <si>
    <t>41,16***</t>
  </si>
  <si>
    <t>47,364***</t>
  </si>
  <si>
    <t>Random Effect</t>
  </si>
  <si>
    <t>Random Effect Covariance</t>
  </si>
  <si>
    <t>Estimate</t>
  </si>
  <si>
    <t>Z</t>
  </si>
  <si>
    <t>95% Confidence Interval</t>
  </si>
  <si>
    <t>Lower</t>
  </si>
  <si>
    <t>Upper</t>
  </si>
  <si>
    <t>Var(Intercept)</t>
  </si>
  <si>
    <t>Var(cntry)</t>
  </si>
  <si>
    <t>Covariance Structure: Variance components
Subject Specification: cntry</t>
  </si>
  <si>
    <t>a. This parameter is redundant.</t>
  </si>
  <si>
    <r>
      <t>,200</t>
    </r>
    <r>
      <rPr>
        <vertAlign val="superscript"/>
        <sz val="9"/>
        <rFont val="Arial"/>
        <family val="2"/>
      </rPr>
      <t>a</t>
    </r>
  </si>
  <si>
    <t>ICC</t>
  </si>
  <si>
    <t>verklaarde variantie van het totale effect via M</t>
  </si>
  <si>
    <t>t(-8,67), SE = 0,0267, P &lt; 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</si>
</sst>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0"/>
    <numFmt numFmtId="165" formatCode="###0"/>
    <numFmt numFmtId="166" formatCode="0.000"/>
    <numFmt numFmtId="167" formatCode="0.0"/>
    <numFmt numFmtId="168" formatCode="0.000E+00"/>
  </numFmts>
  <fonts count="30">
    <font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9"/>
      <color indexed="60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name val="Arial Bold"/>
    </font>
    <font>
      <b/>
      <vertAlign val="superscript"/>
      <sz val="11"/>
      <name val="Arial Bold"/>
    </font>
    <font>
      <sz val="9"/>
      <name val="Arial"/>
      <family val="2"/>
    </font>
    <font>
      <sz val="11"/>
      <name val="Calibri"/>
      <family val="2"/>
      <scheme val="minor"/>
    </font>
    <font>
      <i/>
      <sz val="11"/>
      <color theme="1"/>
      <name val="Times New Roman"/>
      <family val="1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9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0" fillId="0" borderId="0" applyNumberFormat="0" applyFill="0" applyBorder="0" applyAlignment="0" applyProtection="0"/>
    <xf numFmtId="9" fontId="22" fillId="0" borderId="0" applyFont="0" applyFill="0" applyBorder="0" applyAlignment="0" applyProtection="0"/>
    <xf numFmtId="0" fontId="1" fillId="0" borderId="0"/>
  </cellStyleXfs>
  <cellXfs count="347">
    <xf numFmtId="0" fontId="0" fillId="0" borderId="0" xfId="0"/>
    <xf numFmtId="0" fontId="1" fillId="0" borderId="0" xfId="1"/>
    <xf numFmtId="167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0" fontId="6" fillId="0" borderId="0" xfId="2"/>
    <xf numFmtId="0" fontId="6" fillId="0" borderId="0" xfId="3"/>
    <xf numFmtId="0" fontId="2" fillId="0" borderId="21" xfId="0" applyFont="1" applyFill="1" applyBorder="1" applyAlignment="1">
      <alignment horizontal="center"/>
    </xf>
    <xf numFmtId="0" fontId="2" fillId="0" borderId="21" xfId="0" applyFont="1" applyFill="1" applyBorder="1" applyAlignment="1"/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0" xfId="3" applyBorder="1"/>
    <xf numFmtId="0" fontId="5" fillId="0" borderId="21" xfId="0" applyFont="1" applyFill="1" applyBorder="1" applyAlignment="1">
      <alignment horizontal="left" wrapText="1"/>
    </xf>
    <xf numFmtId="0" fontId="3" fillId="0" borderId="21" xfId="0" applyFont="1" applyFill="1" applyBorder="1" applyAlignment="1">
      <alignment horizontal="left" wrapText="1"/>
    </xf>
    <xf numFmtId="0" fontId="4" fillId="0" borderId="21" xfId="0" applyFont="1" applyFill="1" applyBorder="1" applyAlignment="1">
      <alignment horizontal="left" wrapText="1"/>
    </xf>
    <xf numFmtId="0" fontId="3" fillId="0" borderId="21" xfId="1" applyFont="1" applyFill="1" applyBorder="1" applyAlignment="1">
      <alignment horizontal="left" wrapText="1"/>
    </xf>
    <xf numFmtId="0" fontId="2" fillId="0" borderId="21" xfId="0" applyFont="1" applyBorder="1" applyAlignment="1">
      <alignment wrapText="1"/>
    </xf>
    <xf numFmtId="9" fontId="0" fillId="0" borderId="0" xfId="0" applyNumberFormat="1"/>
    <xf numFmtId="0" fontId="2" fillId="0" borderId="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3" xfId="0" applyFont="1" applyBorder="1" applyAlignment="1"/>
    <xf numFmtId="0" fontId="2" fillId="0" borderId="25" xfId="0" applyFont="1" applyFill="1" applyBorder="1" applyAlignment="1">
      <alignment horizontal="center"/>
    </xf>
    <xf numFmtId="0" fontId="2" fillId="4" borderId="21" xfId="0" applyFont="1" applyFill="1" applyBorder="1" applyAlignment="1"/>
    <xf numFmtId="0" fontId="8" fillId="0" borderId="24" xfId="0" applyFont="1" applyFill="1" applyBorder="1" applyAlignment="1"/>
    <xf numFmtId="0" fontId="6" fillId="0" borderId="0" xfId="4"/>
    <xf numFmtId="0" fontId="6" fillId="0" borderId="0" xfId="5"/>
    <xf numFmtId="166" fontId="3" fillId="0" borderId="0" xfId="0" applyNumberFormat="1" applyFont="1" applyFill="1" applyBorder="1" applyAlignment="1">
      <alignment horizontal="center"/>
    </xf>
    <xf numFmtId="166" fontId="3" fillId="0" borderId="21" xfId="0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21" xfId="1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right"/>
    </xf>
    <xf numFmtId="164" fontId="3" fillId="0" borderId="21" xfId="3" applyNumberFormat="1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/>
    <xf numFmtId="166" fontId="3" fillId="0" borderId="0" xfId="0" applyNumberFormat="1" applyFont="1" applyBorder="1" applyAlignment="1">
      <alignment horizontal="center"/>
    </xf>
    <xf numFmtId="166" fontId="2" fillId="0" borderId="21" xfId="0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166" fontId="3" fillId="0" borderId="21" xfId="1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0" borderId="21" xfId="0" applyFont="1" applyBorder="1" applyAlignment="1"/>
    <xf numFmtId="166" fontId="2" fillId="0" borderId="22" xfId="0" applyNumberFormat="1" applyFont="1" applyFill="1" applyBorder="1" applyAlignment="1">
      <alignment horizontal="center"/>
    </xf>
    <xf numFmtId="166" fontId="2" fillId="0" borderId="0" xfId="0" applyNumberFormat="1" applyFont="1" applyAlignment="1"/>
    <xf numFmtId="166" fontId="2" fillId="0" borderId="21" xfId="0" applyNumberFormat="1" applyFont="1" applyBorder="1" applyAlignment="1"/>
    <xf numFmtId="166" fontId="2" fillId="0" borderId="0" xfId="0" applyNumberFormat="1" applyFont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10" borderId="0" xfId="0" applyFont="1" applyFill="1" applyAlignment="1"/>
    <xf numFmtId="0" fontId="2" fillId="10" borderId="21" xfId="0" applyFont="1" applyFill="1" applyBorder="1" applyAlignment="1"/>
    <xf numFmtId="0" fontId="13" fillId="11" borderId="21" xfId="0" applyFont="1" applyFill="1" applyBorder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6" fillId="0" borderId="0" xfId="8"/>
    <xf numFmtId="166" fontId="0" fillId="11" borderId="0" xfId="0" applyNumberFormat="1" applyFill="1" applyAlignment="1">
      <alignment horizontal="center" vertical="top"/>
    </xf>
    <xf numFmtId="166" fontId="0" fillId="5" borderId="0" xfId="0" applyNumberFormat="1" applyFill="1" applyAlignment="1">
      <alignment horizontal="center" vertical="top"/>
    </xf>
    <xf numFmtId="166" fontId="1" fillId="0" borderId="0" xfId="7" applyNumberFormat="1"/>
    <xf numFmtId="166" fontId="0" fillId="0" borderId="0" xfId="0" applyNumberFormat="1"/>
    <xf numFmtId="166" fontId="0" fillId="10" borderId="0" xfId="0" applyNumberFormat="1" applyFill="1" applyAlignment="1">
      <alignment horizontal="center" vertical="top"/>
    </xf>
    <xf numFmtId="166" fontId="9" fillId="5" borderId="33" xfId="0" applyNumberFormat="1" applyFont="1" applyFill="1" applyBorder="1" applyAlignment="1">
      <alignment horizontal="center" vertical="top"/>
    </xf>
    <xf numFmtId="166" fontId="9" fillId="11" borderId="33" xfId="0" applyNumberFormat="1" applyFont="1" applyFill="1" applyBorder="1" applyAlignment="1">
      <alignment horizontal="center" vertical="top"/>
    </xf>
    <xf numFmtId="0" fontId="13" fillId="11" borderId="34" xfId="0" applyFont="1" applyFill="1" applyBorder="1" applyAlignment="1">
      <alignment horizontal="center" vertical="top" wrapText="1"/>
    </xf>
    <xf numFmtId="166" fontId="9" fillId="10" borderId="33" xfId="0" applyNumberFormat="1" applyFont="1" applyFill="1" applyBorder="1" applyAlignment="1">
      <alignment horizontal="center" vertical="top"/>
    </xf>
    <xf numFmtId="0" fontId="13" fillId="10" borderId="35" xfId="0" applyFont="1" applyFill="1" applyBorder="1" applyAlignment="1">
      <alignment horizontal="center" vertical="top" wrapText="1"/>
    </xf>
    <xf numFmtId="166" fontId="0" fillId="5" borderId="33" xfId="0" applyNumberFormat="1" applyFill="1" applyBorder="1" applyAlignment="1">
      <alignment horizontal="center" vertical="top"/>
    </xf>
    <xf numFmtId="166" fontId="0" fillId="11" borderId="33" xfId="0" applyNumberFormat="1" applyFill="1" applyBorder="1" applyAlignment="1">
      <alignment horizontal="center" vertical="top"/>
    </xf>
    <xf numFmtId="0" fontId="13" fillId="11" borderId="34" xfId="0" applyFont="1" applyFill="1" applyBorder="1" applyAlignment="1">
      <alignment horizontal="center" vertical="top"/>
    </xf>
    <xf numFmtId="166" fontId="0" fillId="10" borderId="33" xfId="0" applyNumberFormat="1" applyFill="1" applyBorder="1" applyAlignment="1">
      <alignment horizontal="center" vertical="top"/>
    </xf>
    <xf numFmtId="0" fontId="13" fillId="10" borderId="35" xfId="0" applyFont="1" applyFill="1" applyBorder="1" applyAlignment="1">
      <alignment horizontal="center" vertical="top"/>
    </xf>
    <xf numFmtId="0" fontId="13" fillId="5" borderId="21" xfId="0" applyFont="1" applyFill="1" applyBorder="1" applyAlignment="1">
      <alignment horizontal="center" vertical="top" wrapText="1"/>
    </xf>
    <xf numFmtId="0" fontId="13" fillId="5" borderId="34" xfId="0" applyFont="1" applyFill="1" applyBorder="1" applyAlignment="1">
      <alignment horizontal="center" vertical="top"/>
    </xf>
    <xf numFmtId="0" fontId="13" fillId="5" borderId="34" xfId="0" applyFont="1" applyFill="1" applyBorder="1" applyAlignment="1">
      <alignment horizontal="center" vertical="top" wrapText="1"/>
    </xf>
    <xf numFmtId="0" fontId="6" fillId="0" borderId="0" xfId="7" applyFont="1"/>
    <xf numFmtId="0" fontId="13" fillId="10" borderId="21" xfId="0" applyFont="1" applyFill="1" applyBorder="1" applyAlignment="1">
      <alignment horizontal="center" vertical="top" wrapText="1"/>
    </xf>
    <xf numFmtId="0" fontId="13" fillId="10" borderId="34" xfId="0" applyFont="1" applyFill="1" applyBorder="1" applyAlignment="1">
      <alignment horizontal="center" vertical="top"/>
    </xf>
    <xf numFmtId="0" fontId="13" fillId="10" borderId="34" xfId="0" applyFont="1" applyFill="1" applyBorder="1" applyAlignment="1">
      <alignment horizontal="center" vertical="top" wrapText="1"/>
    </xf>
    <xf numFmtId="0" fontId="16" fillId="0" borderId="18" xfId="2" applyFont="1" applyBorder="1" applyAlignment="1">
      <alignment horizontal="center" wrapText="1"/>
    </xf>
    <xf numFmtId="0" fontId="16" fillId="0" borderId="2" xfId="2" applyFont="1" applyBorder="1" applyAlignment="1">
      <alignment horizontal="center" wrapText="1"/>
    </xf>
    <xf numFmtId="0" fontId="16" fillId="0" borderId="3" xfId="2" applyFont="1" applyBorder="1" applyAlignment="1">
      <alignment horizontal="center" wrapText="1"/>
    </xf>
    <xf numFmtId="0" fontId="16" fillId="0" borderId="4" xfId="2" applyFont="1" applyFill="1" applyBorder="1" applyAlignment="1">
      <alignment horizontal="center" wrapText="1"/>
    </xf>
    <xf numFmtId="0" fontId="16" fillId="2" borderId="5" xfId="2" applyFont="1" applyFill="1" applyBorder="1" applyAlignment="1">
      <alignment horizontal="left" vertical="top" wrapText="1"/>
    </xf>
    <xf numFmtId="164" fontId="16" fillId="3" borderId="6" xfId="2" applyNumberFormat="1" applyFont="1" applyFill="1" applyBorder="1" applyAlignment="1">
      <alignment horizontal="right" vertical="top"/>
    </xf>
    <xf numFmtId="164" fontId="16" fillId="3" borderId="7" xfId="2" applyNumberFormat="1" applyFont="1" applyFill="1" applyBorder="1" applyAlignment="1">
      <alignment horizontal="right" vertical="top"/>
    </xf>
    <xf numFmtId="0" fontId="16" fillId="3" borderId="7" xfId="2" applyFont="1" applyFill="1" applyBorder="1" applyAlignment="1">
      <alignment horizontal="left" vertical="top" wrapText="1"/>
    </xf>
    <xf numFmtId="0" fontId="16" fillId="4" borderId="8" xfId="2" applyFont="1" applyFill="1" applyBorder="1" applyAlignment="1">
      <alignment horizontal="left" vertical="top" wrapText="1"/>
    </xf>
    <xf numFmtId="0" fontId="16" fillId="2" borderId="13" xfId="2" applyFont="1" applyFill="1" applyBorder="1" applyAlignment="1">
      <alignment horizontal="left" vertical="top" wrapText="1"/>
    </xf>
    <xf numFmtId="164" fontId="16" fillId="3" borderId="14" xfId="2" applyNumberFormat="1" applyFont="1" applyFill="1" applyBorder="1" applyAlignment="1">
      <alignment horizontal="right" vertical="top"/>
    </xf>
    <xf numFmtId="164" fontId="16" fillId="3" borderId="15" xfId="2" applyNumberFormat="1" applyFont="1" applyFill="1" applyBorder="1" applyAlignment="1">
      <alignment horizontal="right" vertical="top"/>
    </xf>
    <xf numFmtId="164" fontId="16" fillId="4" borderId="16" xfId="2" applyNumberFormat="1" applyFont="1" applyFill="1" applyBorder="1" applyAlignment="1">
      <alignment horizontal="right" vertical="top"/>
    </xf>
    <xf numFmtId="0" fontId="16" fillId="2" borderId="9" xfId="2" applyFont="1" applyFill="1" applyBorder="1" applyAlignment="1">
      <alignment horizontal="left" vertical="top" wrapText="1"/>
    </xf>
    <xf numFmtId="168" fontId="16" fillId="3" borderId="10" xfId="2" applyNumberFormat="1" applyFont="1" applyFill="1" applyBorder="1" applyAlignment="1">
      <alignment horizontal="right" vertical="top"/>
    </xf>
    <xf numFmtId="164" fontId="16" fillId="3" borderId="11" xfId="2" applyNumberFormat="1" applyFont="1" applyFill="1" applyBorder="1" applyAlignment="1">
      <alignment horizontal="right" vertical="top"/>
    </xf>
    <xf numFmtId="164" fontId="16" fillId="4" borderId="12" xfId="2" applyNumberFormat="1" applyFont="1" applyFill="1" applyBorder="1" applyAlignment="1">
      <alignment horizontal="right" vertical="top"/>
    </xf>
    <xf numFmtId="0" fontId="17" fillId="0" borderId="0" xfId="0" applyFont="1"/>
    <xf numFmtId="0" fontId="16" fillId="0" borderId="18" xfId="4" applyFont="1" applyBorder="1" applyAlignment="1">
      <alignment horizontal="center" wrapText="1"/>
    </xf>
    <xf numFmtId="0" fontId="16" fillId="0" borderId="2" xfId="4" applyFont="1" applyBorder="1" applyAlignment="1">
      <alignment horizontal="center" wrapText="1"/>
    </xf>
    <xf numFmtId="0" fontId="16" fillId="0" borderId="3" xfId="4" applyFont="1" applyBorder="1" applyAlignment="1">
      <alignment horizontal="center" wrapText="1"/>
    </xf>
    <xf numFmtId="0" fontId="16" fillId="0" borderId="4" xfId="4" applyFont="1" applyBorder="1" applyAlignment="1">
      <alignment horizontal="center" wrapText="1"/>
    </xf>
    <xf numFmtId="0" fontId="16" fillId="2" borderId="5" xfId="4" applyFont="1" applyFill="1" applyBorder="1" applyAlignment="1">
      <alignment horizontal="left" vertical="top" wrapText="1"/>
    </xf>
    <xf numFmtId="164" fontId="16" fillId="3" borderId="6" xfId="4" applyNumberFormat="1" applyFont="1" applyFill="1" applyBorder="1" applyAlignment="1">
      <alignment horizontal="right" vertical="top"/>
    </xf>
    <xf numFmtId="164" fontId="16" fillId="3" borderId="7" xfId="4" applyNumberFormat="1" applyFont="1" applyFill="1" applyBorder="1" applyAlignment="1">
      <alignment horizontal="right" vertical="top"/>
    </xf>
    <xf numFmtId="0" fontId="16" fillId="3" borderId="7" xfId="4" applyFont="1" applyFill="1" applyBorder="1" applyAlignment="1">
      <alignment horizontal="left" vertical="top" wrapText="1"/>
    </xf>
    <xf numFmtId="0" fontId="16" fillId="4" borderId="8" xfId="4" applyFont="1" applyFill="1" applyBorder="1" applyAlignment="1">
      <alignment horizontal="left" vertical="top" wrapText="1"/>
    </xf>
    <xf numFmtId="0" fontId="16" fillId="2" borderId="13" xfId="4" applyFont="1" applyFill="1" applyBorder="1" applyAlignment="1">
      <alignment horizontal="left" vertical="top" wrapText="1"/>
    </xf>
    <xf numFmtId="164" fontId="16" fillId="3" borderId="14" xfId="4" applyNumberFormat="1" applyFont="1" applyFill="1" applyBorder="1" applyAlignment="1">
      <alignment horizontal="right" vertical="top"/>
    </xf>
    <xf numFmtId="164" fontId="16" fillId="3" borderId="15" xfId="4" applyNumberFormat="1" applyFont="1" applyFill="1" applyBorder="1" applyAlignment="1">
      <alignment horizontal="right" vertical="top"/>
    </xf>
    <xf numFmtId="164" fontId="16" fillId="4" borderId="16" xfId="4" applyNumberFormat="1" applyFont="1" applyFill="1" applyBorder="1" applyAlignment="1">
      <alignment horizontal="right" vertical="top"/>
    </xf>
    <xf numFmtId="0" fontId="16" fillId="2" borderId="9" xfId="4" applyFont="1" applyFill="1" applyBorder="1" applyAlignment="1">
      <alignment horizontal="left" vertical="top" wrapText="1"/>
    </xf>
    <xf numFmtId="164" fontId="16" fillId="3" borderId="10" xfId="4" applyNumberFormat="1" applyFont="1" applyFill="1" applyBorder="1" applyAlignment="1">
      <alignment horizontal="right" vertical="top"/>
    </xf>
    <xf numFmtId="164" fontId="16" fillId="3" borderId="11" xfId="4" applyNumberFormat="1" applyFont="1" applyFill="1" applyBorder="1" applyAlignment="1">
      <alignment horizontal="right" vertical="top"/>
    </xf>
    <xf numFmtId="164" fontId="16" fillId="4" borderId="12" xfId="4" applyNumberFormat="1" applyFont="1" applyFill="1" applyBorder="1" applyAlignment="1">
      <alignment horizontal="right" vertical="top"/>
    </xf>
    <xf numFmtId="0" fontId="6" fillId="0" borderId="0" xfId="9"/>
    <xf numFmtId="0" fontId="0" fillId="0" borderId="0" xfId="0" applyAlignment="1">
      <alignment horizontal="left"/>
    </xf>
    <xf numFmtId="0" fontId="9" fillId="0" borderId="0" xfId="0" applyFont="1"/>
    <xf numFmtId="3" fontId="0" fillId="0" borderId="0" xfId="0" applyNumberFormat="1"/>
    <xf numFmtId="0" fontId="18" fillId="0" borderId="0" xfId="0" applyFont="1"/>
    <xf numFmtId="0" fontId="16" fillId="0" borderId="2" xfId="1" applyFont="1" applyBorder="1" applyAlignment="1">
      <alignment horizontal="center" wrapText="1"/>
    </xf>
    <xf numFmtId="0" fontId="16" fillId="0" borderId="3" xfId="1" applyFont="1" applyBorder="1" applyAlignment="1">
      <alignment horizontal="center" wrapText="1"/>
    </xf>
    <xf numFmtId="0" fontId="16" fillId="0" borderId="4" xfId="1" applyFont="1" applyBorder="1" applyAlignment="1">
      <alignment horizontal="center" wrapText="1"/>
    </xf>
    <xf numFmtId="164" fontId="16" fillId="3" borderId="6" xfId="1" applyNumberFormat="1" applyFont="1" applyFill="1" applyBorder="1" applyAlignment="1">
      <alignment horizontal="right" vertical="top"/>
    </xf>
    <xf numFmtId="164" fontId="16" fillId="3" borderId="7" xfId="1" applyNumberFormat="1" applyFont="1" applyFill="1" applyBorder="1" applyAlignment="1">
      <alignment horizontal="right" vertical="top"/>
    </xf>
    <xf numFmtId="165" fontId="16" fillId="3" borderId="7" xfId="1" applyNumberFormat="1" applyFont="1" applyFill="1" applyBorder="1" applyAlignment="1">
      <alignment horizontal="right" vertical="top"/>
    </xf>
    <xf numFmtId="164" fontId="16" fillId="3" borderId="8" xfId="1" applyNumberFormat="1" applyFont="1" applyFill="1" applyBorder="1" applyAlignment="1">
      <alignment horizontal="right" vertical="top"/>
    </xf>
    <xf numFmtId="164" fontId="16" fillId="3" borderId="10" xfId="1" applyNumberFormat="1" applyFont="1" applyFill="1" applyBorder="1" applyAlignment="1">
      <alignment horizontal="right" vertical="top"/>
    </xf>
    <xf numFmtId="164" fontId="16" fillId="3" borderId="11" xfId="1" applyNumberFormat="1" applyFont="1" applyFill="1" applyBorder="1" applyAlignment="1">
      <alignment horizontal="right" vertical="top"/>
    </xf>
    <xf numFmtId="165" fontId="16" fillId="3" borderId="11" xfId="1" applyNumberFormat="1" applyFont="1" applyFill="1" applyBorder="1" applyAlignment="1">
      <alignment horizontal="right" vertical="top"/>
    </xf>
    <xf numFmtId="164" fontId="16" fillId="3" borderId="12" xfId="1" applyNumberFormat="1" applyFont="1" applyFill="1" applyBorder="1" applyAlignment="1">
      <alignment horizontal="right" vertical="top"/>
    </xf>
    <xf numFmtId="164" fontId="16" fillId="3" borderId="14" xfId="1" applyNumberFormat="1" applyFont="1" applyFill="1" applyBorder="1" applyAlignment="1">
      <alignment horizontal="right" vertical="top"/>
    </xf>
    <xf numFmtId="164" fontId="16" fillId="3" borderId="15" xfId="1" applyNumberFormat="1" applyFont="1" applyFill="1" applyBorder="1" applyAlignment="1">
      <alignment horizontal="right" vertical="top"/>
    </xf>
    <xf numFmtId="165" fontId="16" fillId="3" borderId="15" xfId="1" applyNumberFormat="1" applyFont="1" applyFill="1" applyBorder="1" applyAlignment="1">
      <alignment horizontal="right" vertical="top"/>
    </xf>
    <xf numFmtId="164" fontId="16" fillId="3" borderId="16" xfId="1" applyNumberFormat="1" applyFont="1" applyFill="1" applyBorder="1" applyAlignment="1">
      <alignment horizontal="right" vertical="top"/>
    </xf>
    <xf numFmtId="0" fontId="16" fillId="0" borderId="17" xfId="3" applyFont="1" applyBorder="1" applyAlignment="1">
      <alignment horizontal="center" wrapText="1"/>
    </xf>
    <xf numFmtId="0" fontId="16" fillId="0" borderId="18" xfId="3" applyFont="1" applyBorder="1" applyAlignment="1">
      <alignment horizontal="center" wrapText="1"/>
    </xf>
    <xf numFmtId="0" fontId="16" fillId="0" borderId="19" xfId="3" applyFont="1" applyBorder="1" applyAlignment="1">
      <alignment horizontal="center" wrapText="1"/>
    </xf>
    <xf numFmtId="164" fontId="16" fillId="3" borderId="0" xfId="3" applyNumberFormat="1" applyFont="1" applyFill="1" applyBorder="1" applyAlignment="1">
      <alignment horizontal="right" vertical="top"/>
    </xf>
    <xf numFmtId="165" fontId="16" fillId="3" borderId="0" xfId="3" applyNumberFormat="1" applyFont="1" applyFill="1" applyBorder="1" applyAlignment="1">
      <alignment horizontal="right" vertical="top"/>
    </xf>
    <xf numFmtId="0" fontId="16" fillId="0" borderId="2" xfId="5" applyFont="1" applyBorder="1" applyAlignment="1">
      <alignment horizontal="center" wrapText="1"/>
    </xf>
    <xf numFmtId="164" fontId="16" fillId="3" borderId="6" xfId="5" applyNumberFormat="1" applyFont="1" applyFill="1" applyBorder="1" applyAlignment="1">
      <alignment horizontal="right" vertical="top"/>
    </xf>
    <xf numFmtId="164" fontId="16" fillId="3" borderId="7" xfId="5" applyNumberFormat="1" applyFont="1" applyFill="1" applyBorder="1" applyAlignment="1">
      <alignment horizontal="right" vertical="top"/>
    </xf>
    <xf numFmtId="165" fontId="16" fillId="3" borderId="7" xfId="5" applyNumberFormat="1" applyFont="1" applyFill="1" applyBorder="1" applyAlignment="1">
      <alignment horizontal="right" vertical="top"/>
    </xf>
    <xf numFmtId="164" fontId="16" fillId="3" borderId="8" xfId="5" applyNumberFormat="1" applyFont="1" applyFill="1" applyBorder="1" applyAlignment="1">
      <alignment horizontal="right" vertical="top"/>
    </xf>
    <xf numFmtId="164" fontId="16" fillId="3" borderId="10" xfId="5" applyNumberFormat="1" applyFont="1" applyFill="1" applyBorder="1" applyAlignment="1">
      <alignment horizontal="right" vertical="top"/>
    </xf>
    <xf numFmtId="164" fontId="16" fillId="3" borderId="11" xfId="5" applyNumberFormat="1" applyFont="1" applyFill="1" applyBorder="1" applyAlignment="1">
      <alignment horizontal="right" vertical="top"/>
    </xf>
    <xf numFmtId="165" fontId="16" fillId="3" borderId="11" xfId="5" applyNumberFormat="1" applyFont="1" applyFill="1" applyBorder="1" applyAlignment="1">
      <alignment horizontal="right" vertical="top"/>
    </xf>
    <xf numFmtId="164" fontId="16" fillId="3" borderId="12" xfId="5" applyNumberFormat="1" applyFont="1" applyFill="1" applyBorder="1" applyAlignment="1">
      <alignment horizontal="right" vertical="top"/>
    </xf>
    <xf numFmtId="164" fontId="16" fillId="3" borderId="14" xfId="5" applyNumberFormat="1" applyFont="1" applyFill="1" applyBorder="1" applyAlignment="1">
      <alignment horizontal="right" vertical="top"/>
    </xf>
    <xf numFmtId="164" fontId="16" fillId="3" borderId="15" xfId="5" applyNumberFormat="1" applyFont="1" applyFill="1" applyBorder="1" applyAlignment="1">
      <alignment horizontal="right" vertical="top"/>
    </xf>
    <xf numFmtId="165" fontId="16" fillId="3" borderId="15" xfId="5" applyNumberFormat="1" applyFont="1" applyFill="1" applyBorder="1" applyAlignment="1">
      <alignment horizontal="right" vertical="top"/>
    </xf>
    <xf numFmtId="164" fontId="16" fillId="3" borderId="16" xfId="5" applyNumberFormat="1" applyFont="1" applyFill="1" applyBorder="1" applyAlignment="1">
      <alignment horizontal="right" vertical="top"/>
    </xf>
    <xf numFmtId="0" fontId="6" fillId="0" borderId="0" xfId="6" applyFont="1"/>
    <xf numFmtId="0" fontId="16" fillId="0" borderId="2" xfId="6" applyFont="1" applyBorder="1" applyAlignment="1">
      <alignment horizontal="center" wrapText="1"/>
    </xf>
    <xf numFmtId="0" fontId="16" fillId="2" borderId="5" xfId="6" applyFont="1" applyFill="1" applyBorder="1" applyAlignment="1">
      <alignment horizontal="left" vertical="top" wrapText="1"/>
    </xf>
    <xf numFmtId="164" fontId="16" fillId="3" borderId="6" xfId="6" applyNumberFormat="1" applyFont="1" applyFill="1" applyBorder="1" applyAlignment="1">
      <alignment horizontal="right" vertical="top"/>
    </xf>
    <xf numFmtId="164" fontId="16" fillId="3" borderId="7" xfId="6" applyNumberFormat="1" applyFont="1" applyFill="1" applyBorder="1" applyAlignment="1">
      <alignment horizontal="right" vertical="top"/>
    </xf>
    <xf numFmtId="0" fontId="16" fillId="3" borderId="7" xfId="6" applyFont="1" applyFill="1" applyBorder="1" applyAlignment="1">
      <alignment horizontal="left" vertical="top" wrapText="1"/>
    </xf>
    <xf numFmtId="164" fontId="16" fillId="3" borderId="8" xfId="6" applyNumberFormat="1" applyFont="1" applyFill="1" applyBorder="1" applyAlignment="1">
      <alignment horizontal="right" vertical="top"/>
    </xf>
    <xf numFmtId="164" fontId="16" fillId="3" borderId="27" xfId="6" applyNumberFormat="1" applyFont="1" applyFill="1" applyBorder="1" applyAlignment="1">
      <alignment horizontal="right" vertical="top"/>
    </xf>
    <xf numFmtId="164" fontId="16" fillId="3" borderId="28" xfId="6" applyNumberFormat="1" applyFont="1" applyFill="1" applyBorder="1" applyAlignment="1">
      <alignment horizontal="right" vertical="top"/>
    </xf>
    <xf numFmtId="164" fontId="16" fillId="3" borderId="29" xfId="6" applyNumberFormat="1" applyFont="1" applyFill="1" applyBorder="1" applyAlignment="1">
      <alignment horizontal="right" vertical="top"/>
    </xf>
    <xf numFmtId="164" fontId="16" fillId="3" borderId="14" xfId="6" applyNumberFormat="1" applyFont="1" applyFill="1" applyBorder="1" applyAlignment="1">
      <alignment horizontal="right" vertical="top"/>
    </xf>
    <xf numFmtId="164" fontId="16" fillId="3" borderId="15" xfId="6" applyNumberFormat="1" applyFont="1" applyFill="1" applyBorder="1" applyAlignment="1">
      <alignment horizontal="right" vertical="top"/>
    </xf>
    <xf numFmtId="0" fontId="16" fillId="3" borderId="15" xfId="6" applyFont="1" applyFill="1" applyBorder="1" applyAlignment="1">
      <alignment horizontal="left" vertical="top" wrapText="1"/>
    </xf>
    <xf numFmtId="164" fontId="16" fillId="3" borderId="16" xfId="6" applyNumberFormat="1" applyFont="1" applyFill="1" applyBorder="1" applyAlignment="1">
      <alignment horizontal="right" vertical="top"/>
    </xf>
    <xf numFmtId="164" fontId="16" fillId="3" borderId="10" xfId="6" applyNumberFormat="1" applyFont="1" applyFill="1" applyBorder="1" applyAlignment="1">
      <alignment horizontal="right" vertical="top"/>
    </xf>
    <xf numFmtId="164" fontId="16" fillId="3" borderId="11" xfId="6" applyNumberFormat="1" applyFont="1" applyFill="1" applyBorder="1" applyAlignment="1">
      <alignment horizontal="right" vertical="top"/>
    </xf>
    <xf numFmtId="164" fontId="16" fillId="3" borderId="12" xfId="6" applyNumberFormat="1" applyFont="1" applyFill="1" applyBorder="1" applyAlignment="1">
      <alignment horizontal="right" vertical="top"/>
    </xf>
    <xf numFmtId="0" fontId="21" fillId="0" borderId="0" xfId="1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3" fillId="0" borderId="23" xfId="0" applyFont="1" applyFill="1" applyBorder="1" applyAlignment="1">
      <alignment horizontal="center" wrapText="1"/>
    </xf>
    <xf numFmtId="0" fontId="23" fillId="0" borderId="38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166" fontId="23" fillId="0" borderId="0" xfId="0" applyNumberFormat="1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left" wrapText="1"/>
    </xf>
    <xf numFmtId="166" fontId="25" fillId="0" borderId="0" xfId="0" applyNumberFormat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 wrapText="1"/>
    </xf>
    <xf numFmtId="164" fontId="25" fillId="0" borderId="0" xfId="3" applyNumberFormat="1" applyFont="1" applyFill="1" applyBorder="1" applyAlignment="1">
      <alignment horizontal="center" wrapText="1"/>
    </xf>
    <xf numFmtId="166" fontId="25" fillId="0" borderId="0" xfId="1" applyNumberFormat="1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wrapText="1"/>
    </xf>
    <xf numFmtId="166" fontId="25" fillId="0" borderId="0" xfId="0" applyNumberFormat="1" applyFont="1" applyBorder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26" fillId="0" borderId="0" xfId="0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left" wrapText="1"/>
    </xf>
    <xf numFmtId="166" fontId="25" fillId="0" borderId="0" xfId="0" quotePrefix="1" applyNumberFormat="1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0" fontId="23" fillId="0" borderId="23" xfId="0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/>
    <xf numFmtId="0" fontId="23" fillId="0" borderId="0" xfId="0" applyFont="1" applyBorder="1" applyAlignment="1">
      <alignment wrapText="1"/>
    </xf>
    <xf numFmtId="0" fontId="2" fillId="5" borderId="0" xfId="0" applyFont="1" applyFill="1" applyAlignment="1"/>
    <xf numFmtId="0" fontId="2" fillId="5" borderId="21" xfId="0" applyFont="1" applyFill="1" applyBorder="1" applyAlignment="1"/>
    <xf numFmtId="0" fontId="2" fillId="12" borderId="0" xfId="0" applyFont="1" applyFill="1" applyAlignment="1"/>
    <xf numFmtId="0" fontId="16" fillId="3" borderId="7" xfId="5" applyFont="1" applyFill="1" applyBorder="1" applyAlignment="1">
      <alignment horizontal="left" vertical="top" wrapText="1"/>
    </xf>
    <xf numFmtId="164" fontId="16" fillId="3" borderId="27" xfId="5" applyNumberFormat="1" applyFont="1" applyFill="1" applyBorder="1" applyAlignment="1">
      <alignment horizontal="right" vertical="top"/>
    </xf>
    <xf numFmtId="164" fontId="16" fillId="3" borderId="28" xfId="5" applyNumberFormat="1" applyFont="1" applyFill="1" applyBorder="1" applyAlignment="1">
      <alignment horizontal="right" vertical="top"/>
    </xf>
    <xf numFmtId="164" fontId="16" fillId="3" borderId="29" xfId="5" applyNumberFormat="1" applyFont="1" applyFill="1" applyBorder="1" applyAlignment="1">
      <alignment horizontal="right" vertical="top"/>
    </xf>
    <xf numFmtId="0" fontId="16" fillId="3" borderId="15" xfId="5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166" fontId="23" fillId="0" borderId="0" xfId="0" applyNumberFormat="1" applyFont="1" applyFill="1" applyBorder="1" applyAlignment="1">
      <alignment horizontal="center"/>
    </xf>
    <xf numFmtId="0" fontId="1" fillId="0" borderId="0" xfId="12"/>
    <xf numFmtId="0" fontId="16" fillId="0" borderId="3" xfId="12" applyFont="1" applyBorder="1" applyAlignment="1">
      <alignment horizontal="center" wrapText="1"/>
    </xf>
    <xf numFmtId="0" fontId="16" fillId="0" borderId="4" xfId="12" applyFont="1" applyBorder="1" applyAlignment="1">
      <alignment horizontal="center" wrapText="1"/>
    </xf>
    <xf numFmtId="0" fontId="16" fillId="2" borderId="5" xfId="12" applyFont="1" applyFill="1" applyBorder="1" applyAlignment="1">
      <alignment horizontal="left" vertical="top" wrapText="1"/>
    </xf>
    <xf numFmtId="164" fontId="16" fillId="3" borderId="7" xfId="12" applyNumberFormat="1" applyFont="1" applyFill="1" applyBorder="1" applyAlignment="1">
      <alignment horizontal="right" vertical="top"/>
    </xf>
    <xf numFmtId="164" fontId="16" fillId="3" borderId="8" xfId="12" applyNumberFormat="1" applyFont="1" applyFill="1" applyBorder="1" applyAlignment="1">
      <alignment horizontal="right" vertical="top"/>
    </xf>
    <xf numFmtId="0" fontId="16" fillId="2" borderId="9" xfId="12" applyFont="1" applyFill="1" applyBorder="1" applyAlignment="1">
      <alignment horizontal="left" vertical="top" wrapText="1"/>
    </xf>
    <xf numFmtId="0" fontId="16" fillId="3" borderId="10" xfId="12" applyFont="1" applyFill="1" applyBorder="1" applyAlignment="1">
      <alignment horizontal="right" vertical="top"/>
    </xf>
    <xf numFmtId="0" fontId="16" fillId="3" borderId="11" xfId="12" applyFont="1" applyFill="1" applyBorder="1" applyAlignment="1">
      <alignment horizontal="right" vertical="top"/>
    </xf>
    <xf numFmtId="0" fontId="16" fillId="3" borderId="12" xfId="12" applyFont="1" applyFill="1" applyBorder="1" applyAlignment="1">
      <alignment horizontal="right" vertical="top"/>
    </xf>
    <xf numFmtId="164" fontId="16" fillId="4" borderId="6" xfId="12" applyNumberFormat="1" applyFont="1" applyFill="1" applyBorder="1" applyAlignment="1">
      <alignment horizontal="right" vertical="top"/>
    </xf>
    <xf numFmtId="0" fontId="0" fillId="4" borderId="36" xfId="0" applyFill="1" applyBorder="1"/>
    <xf numFmtId="166" fontId="0" fillId="4" borderId="37" xfId="0" applyNumberFormat="1" applyFill="1" applyBorder="1"/>
    <xf numFmtId="10" fontId="0" fillId="0" borderId="0" xfId="11" applyNumberFormat="1" applyFont="1"/>
    <xf numFmtId="0" fontId="16" fillId="2" borderId="13" xfId="5" applyFont="1" applyFill="1" applyBorder="1" applyAlignment="1">
      <alignment horizontal="left" vertical="top" wrapText="1"/>
    </xf>
    <xf numFmtId="0" fontId="16" fillId="2" borderId="26" xfId="5" applyFont="1" applyFill="1" applyBorder="1" applyAlignment="1">
      <alignment horizontal="left" vertical="top" wrapText="1"/>
    </xf>
    <xf numFmtId="0" fontId="16" fillId="2" borderId="9" xfId="5" applyFont="1" applyFill="1" applyBorder="1" applyAlignment="1">
      <alignment horizontal="left" vertical="top" wrapText="1"/>
    </xf>
    <xf numFmtId="0" fontId="16" fillId="0" borderId="18" xfId="5" applyFont="1" applyBorder="1" applyAlignment="1">
      <alignment horizontal="center" wrapText="1"/>
    </xf>
    <xf numFmtId="0" fontId="16" fillId="0" borderId="3" xfId="5" applyFont="1" applyBorder="1" applyAlignment="1">
      <alignment horizontal="center" wrapText="1"/>
    </xf>
    <xf numFmtId="0" fontId="16" fillId="0" borderId="4" xfId="5" applyFont="1" applyBorder="1" applyAlignment="1">
      <alignment horizontal="center" wrapText="1"/>
    </xf>
    <xf numFmtId="0" fontId="16" fillId="2" borderId="5" xfId="5" applyFont="1" applyFill="1" applyBorder="1" applyAlignment="1">
      <alignment horizontal="left" vertical="top" wrapText="1"/>
    </xf>
    <xf numFmtId="0" fontId="16" fillId="2" borderId="5" xfId="1" applyFont="1" applyFill="1" applyBorder="1" applyAlignment="1">
      <alignment horizontal="left" vertical="top" wrapText="1"/>
    </xf>
    <xf numFmtId="0" fontId="16" fillId="2" borderId="9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5" xfId="3" applyFont="1" applyFill="1" applyBorder="1" applyAlignment="1">
      <alignment horizontal="left" vertical="top" wrapText="1"/>
    </xf>
    <xf numFmtId="0" fontId="16" fillId="2" borderId="13" xfId="3" applyFont="1" applyFill="1" applyBorder="1" applyAlignment="1">
      <alignment horizontal="left" vertical="top" wrapText="1"/>
    </xf>
    <xf numFmtId="0" fontId="16" fillId="2" borderId="9" xfId="3" applyFont="1" applyFill="1" applyBorder="1" applyAlignment="1">
      <alignment horizontal="left" vertical="top" wrapText="1"/>
    </xf>
    <xf numFmtId="0" fontId="16" fillId="0" borderId="18" xfId="6" applyFont="1" applyBorder="1" applyAlignment="1">
      <alignment horizontal="center" wrapText="1"/>
    </xf>
    <xf numFmtId="0" fontId="16" fillId="0" borderId="3" xfId="6" applyFont="1" applyBorder="1" applyAlignment="1">
      <alignment horizontal="center" wrapText="1"/>
    </xf>
    <xf numFmtId="0" fontId="16" fillId="2" borderId="26" xfId="6" applyFont="1" applyFill="1" applyBorder="1" applyAlignment="1">
      <alignment horizontal="left" vertical="top" wrapText="1"/>
    </xf>
    <xf numFmtId="0" fontId="16" fillId="2" borderId="13" xfId="6" applyFont="1" applyFill="1" applyBorder="1" applyAlignment="1">
      <alignment horizontal="left" vertical="top" wrapText="1"/>
    </xf>
    <xf numFmtId="0" fontId="16" fillId="2" borderId="9" xfId="6" applyFont="1" applyFill="1" applyBorder="1" applyAlignment="1">
      <alignment horizontal="left" vertical="top" wrapText="1"/>
    </xf>
    <xf numFmtId="9" fontId="0" fillId="0" borderId="0" xfId="11" applyFont="1"/>
    <xf numFmtId="0" fontId="16" fillId="2" borderId="20" xfId="6" applyFont="1" applyFill="1" applyBorder="1" applyAlignment="1">
      <alignment horizontal="left" vertical="top"/>
    </xf>
    <xf numFmtId="0" fontId="16" fillId="2" borderId="26" xfId="6" applyFont="1" applyFill="1" applyBorder="1" applyAlignment="1">
      <alignment horizontal="left" vertical="top" wrapText="1"/>
    </xf>
    <xf numFmtId="0" fontId="16" fillId="2" borderId="26" xfId="6" applyFont="1" applyFill="1" applyBorder="1" applyAlignment="1">
      <alignment horizontal="left" vertical="top"/>
    </xf>
    <xf numFmtId="0" fontId="16" fillId="2" borderId="13" xfId="6" applyFont="1" applyFill="1" applyBorder="1" applyAlignment="1">
      <alignment horizontal="left" vertical="top" wrapText="1"/>
    </xf>
    <xf numFmtId="0" fontId="16" fillId="2" borderId="9" xfId="6" applyFont="1" applyFill="1" applyBorder="1" applyAlignment="1">
      <alignment horizontal="left" vertical="top" wrapText="1"/>
    </xf>
    <xf numFmtId="0" fontId="16" fillId="0" borderId="0" xfId="6" applyFont="1" applyBorder="1" applyAlignment="1">
      <alignment horizontal="left" vertical="top" wrapText="1"/>
    </xf>
    <xf numFmtId="0" fontId="14" fillId="0" borderId="0" xfId="6" applyFont="1" applyBorder="1" applyAlignment="1">
      <alignment horizontal="center" vertical="center" wrapText="1"/>
    </xf>
    <xf numFmtId="0" fontId="16" fillId="0" borderId="0" xfId="6" applyFont="1" applyBorder="1" applyAlignment="1">
      <alignment horizontal="left" wrapText="1"/>
    </xf>
    <xf numFmtId="0" fontId="16" fillId="0" borderId="1" xfId="6" applyFont="1" applyBorder="1" applyAlignment="1">
      <alignment horizontal="left" wrapText="1"/>
    </xf>
    <xf numFmtId="0" fontId="16" fillId="0" borderId="17" xfId="6" applyFont="1" applyBorder="1" applyAlignment="1">
      <alignment horizontal="center" wrapText="1"/>
    </xf>
    <xf numFmtId="0" fontId="16" fillId="0" borderId="18" xfId="6" applyFont="1" applyBorder="1" applyAlignment="1">
      <alignment horizontal="center" wrapText="1"/>
    </xf>
    <xf numFmtId="0" fontId="16" fillId="0" borderId="3" xfId="6" applyFont="1" applyBorder="1" applyAlignment="1">
      <alignment horizontal="center" wrapText="1"/>
    </xf>
    <xf numFmtId="0" fontId="16" fillId="0" borderId="19" xfId="6" applyFont="1" applyBorder="1" applyAlignment="1">
      <alignment horizontal="center" wrapText="1"/>
    </xf>
    <xf numFmtId="0" fontId="16" fillId="0" borderId="4" xfId="6" applyFont="1" applyBorder="1" applyAlignment="1">
      <alignment horizontal="center" wrapText="1"/>
    </xf>
    <xf numFmtId="0" fontId="16" fillId="0" borderId="0" xfId="5" applyFont="1" applyBorder="1" applyAlignment="1">
      <alignment horizontal="left" vertical="top" wrapText="1"/>
    </xf>
    <xf numFmtId="0" fontId="14" fillId="0" borderId="0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left" wrapText="1"/>
    </xf>
    <xf numFmtId="0" fontId="16" fillId="2" borderId="5" xfId="3" applyFont="1" applyFill="1" applyBorder="1" applyAlignment="1">
      <alignment horizontal="left" vertical="top" wrapText="1"/>
    </xf>
    <xf numFmtId="0" fontId="16" fillId="2" borderId="13" xfId="3" applyFont="1" applyFill="1" applyBorder="1" applyAlignment="1">
      <alignment horizontal="left" vertical="top" wrapText="1"/>
    </xf>
    <xf numFmtId="0" fontId="16" fillId="2" borderId="9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left" vertical="top" wrapText="1"/>
    </xf>
    <xf numFmtId="0" fontId="14" fillId="0" borderId="0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left" wrapText="1"/>
    </xf>
    <xf numFmtId="0" fontId="16" fillId="2" borderId="5" xfId="5" applyFont="1" applyFill="1" applyBorder="1" applyAlignment="1">
      <alignment horizontal="left" vertical="top" wrapText="1"/>
    </xf>
    <xf numFmtId="0" fontId="16" fillId="2" borderId="9" xfId="5" applyFont="1" applyFill="1" applyBorder="1" applyAlignment="1">
      <alignment horizontal="left" vertical="top" wrapText="1"/>
    </xf>
    <xf numFmtId="0" fontId="16" fillId="2" borderId="13" xfId="5" applyFont="1" applyFill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 wrapText="1"/>
    </xf>
    <xf numFmtId="0" fontId="14" fillId="0" borderId="0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wrapText="1"/>
    </xf>
    <xf numFmtId="0" fontId="16" fillId="2" borderId="5" xfId="1" applyFont="1" applyFill="1" applyBorder="1" applyAlignment="1">
      <alignment horizontal="left" vertical="top" wrapText="1"/>
    </xf>
    <xf numFmtId="0" fontId="16" fillId="2" borderId="9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20" xfId="5" applyFont="1" applyFill="1" applyBorder="1" applyAlignment="1">
      <alignment horizontal="left" vertical="top"/>
    </xf>
    <xf numFmtId="0" fontId="16" fillId="2" borderId="26" xfId="5" applyFont="1" applyFill="1" applyBorder="1" applyAlignment="1">
      <alignment horizontal="left" vertical="top" wrapText="1"/>
    </xf>
    <xf numFmtId="0" fontId="16" fillId="2" borderId="26" xfId="5" applyFont="1" applyFill="1" applyBorder="1" applyAlignment="1">
      <alignment horizontal="left" vertical="top"/>
    </xf>
    <xf numFmtId="0" fontId="16" fillId="0" borderId="0" xfId="5" applyFont="1" applyBorder="1" applyAlignment="1">
      <alignment horizontal="left" wrapText="1"/>
    </xf>
    <xf numFmtId="0" fontId="16" fillId="0" borderId="17" xfId="5" applyFont="1" applyBorder="1" applyAlignment="1">
      <alignment horizontal="center" wrapText="1"/>
    </xf>
    <xf numFmtId="0" fontId="16" fillId="0" borderId="18" xfId="5" applyFont="1" applyBorder="1" applyAlignment="1">
      <alignment horizontal="center" wrapText="1"/>
    </xf>
    <xf numFmtId="0" fontId="16" fillId="0" borderId="3" xfId="5" applyFont="1" applyBorder="1" applyAlignment="1">
      <alignment horizontal="center" wrapText="1"/>
    </xf>
    <xf numFmtId="0" fontId="16" fillId="0" borderId="19" xfId="5" applyFont="1" applyBorder="1" applyAlignment="1">
      <alignment horizontal="center" wrapText="1"/>
    </xf>
    <xf numFmtId="0" fontId="16" fillId="0" borderId="4" xfId="5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0" fontId="28" fillId="0" borderId="23" xfId="0" applyFont="1" applyFill="1" applyBorder="1" applyAlignment="1">
      <alignment horizontal="center" wrapText="1"/>
    </xf>
    <xf numFmtId="0" fontId="16" fillId="2" borderId="20" xfId="4" applyFont="1" applyFill="1" applyBorder="1" applyAlignment="1">
      <alignment horizontal="left" vertical="top"/>
    </xf>
    <xf numFmtId="0" fontId="16" fillId="2" borderId="13" xfId="4" applyFont="1" applyFill="1" applyBorder="1" applyAlignment="1">
      <alignment horizontal="left" vertical="top" wrapText="1"/>
    </xf>
    <xf numFmtId="0" fontId="16" fillId="2" borderId="9" xfId="4" applyFont="1" applyFill="1" applyBorder="1" applyAlignment="1">
      <alignment horizontal="left" vertical="top" wrapText="1"/>
    </xf>
    <xf numFmtId="0" fontId="7" fillId="0" borderId="0" xfId="4" applyFont="1" applyBorder="1" applyAlignment="1">
      <alignment horizontal="left" vertical="top" wrapText="1"/>
    </xf>
    <xf numFmtId="0" fontId="16" fillId="2" borderId="20" xfId="2" applyFont="1" applyFill="1" applyBorder="1" applyAlignment="1">
      <alignment horizontal="left" vertical="top"/>
    </xf>
    <xf numFmtId="0" fontId="16" fillId="2" borderId="13" xfId="2" applyFont="1" applyFill="1" applyBorder="1" applyAlignment="1">
      <alignment horizontal="left" vertical="top" wrapText="1"/>
    </xf>
    <xf numFmtId="0" fontId="16" fillId="2" borderId="9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left" vertical="top" wrapText="1"/>
    </xf>
    <xf numFmtId="0" fontId="14" fillId="0" borderId="0" xfId="4" applyFont="1" applyBorder="1" applyAlignment="1">
      <alignment horizontal="center" vertical="center" wrapText="1"/>
    </xf>
    <xf numFmtId="0" fontId="16" fillId="0" borderId="0" xfId="4" applyFont="1" applyBorder="1" applyAlignment="1">
      <alignment horizontal="left" wrapText="1"/>
    </xf>
    <xf numFmtId="0" fontId="16" fillId="0" borderId="1" xfId="4" applyFont="1" applyBorder="1" applyAlignment="1">
      <alignment horizontal="left" wrapText="1"/>
    </xf>
    <xf numFmtId="0" fontId="16" fillId="0" borderId="17" xfId="4" applyFont="1" applyBorder="1" applyAlignment="1">
      <alignment horizontal="center" wrapText="1"/>
    </xf>
    <xf numFmtId="0" fontId="16" fillId="0" borderId="18" xfId="4" applyFont="1" applyBorder="1" applyAlignment="1">
      <alignment horizontal="center" wrapText="1"/>
    </xf>
    <xf numFmtId="0" fontId="16" fillId="0" borderId="3" xfId="4" applyFont="1" applyBorder="1" applyAlignment="1">
      <alignment horizontal="center" wrapText="1"/>
    </xf>
    <xf numFmtId="0" fontId="16" fillId="0" borderId="19" xfId="4" applyFont="1" applyBorder="1" applyAlignment="1">
      <alignment horizontal="center" wrapText="1"/>
    </xf>
    <xf numFmtId="0" fontId="14" fillId="0" borderId="0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 wrapText="1"/>
    </xf>
    <xf numFmtId="0" fontId="16" fillId="0" borderId="1" xfId="2" applyFont="1" applyBorder="1" applyAlignment="1">
      <alignment horizontal="left" wrapText="1"/>
    </xf>
    <xf numFmtId="0" fontId="16" fillId="0" borderId="17" xfId="2" applyFont="1" applyBorder="1" applyAlignment="1">
      <alignment horizontal="center" wrapText="1"/>
    </xf>
    <xf numFmtId="0" fontId="16" fillId="0" borderId="18" xfId="2" applyFont="1" applyBorder="1" applyAlignment="1">
      <alignment horizontal="center" wrapText="1"/>
    </xf>
    <xf numFmtId="0" fontId="16" fillId="0" borderId="3" xfId="2" applyFont="1" applyBorder="1" applyAlignment="1">
      <alignment horizontal="center" wrapText="1"/>
    </xf>
    <xf numFmtId="0" fontId="16" fillId="0" borderId="19" xfId="2" applyFont="1" applyBorder="1" applyAlignment="1">
      <alignment horizontal="center" wrapText="1"/>
    </xf>
    <xf numFmtId="0" fontId="16" fillId="0" borderId="0" xfId="12" applyFont="1" applyBorder="1" applyAlignment="1">
      <alignment horizontal="left" vertical="top" wrapText="1"/>
    </xf>
    <xf numFmtId="0" fontId="14" fillId="0" borderId="0" xfId="12" applyFont="1" applyBorder="1" applyAlignment="1">
      <alignment horizontal="center" vertical="center" wrapText="1"/>
    </xf>
    <xf numFmtId="0" fontId="16" fillId="0" borderId="0" xfId="12" applyFont="1" applyBorder="1" applyAlignment="1">
      <alignment horizontal="left" wrapText="1"/>
    </xf>
    <xf numFmtId="0" fontId="16" fillId="0" borderId="1" xfId="12" applyFont="1" applyBorder="1" applyAlignment="1">
      <alignment horizontal="left" wrapText="1"/>
    </xf>
    <xf numFmtId="0" fontId="16" fillId="0" borderId="17" xfId="12" applyFont="1" applyBorder="1" applyAlignment="1">
      <alignment horizontal="center" wrapText="1"/>
    </xf>
    <xf numFmtId="0" fontId="16" fillId="0" borderId="2" xfId="12" applyFont="1" applyBorder="1" applyAlignment="1">
      <alignment horizontal="center" wrapText="1"/>
    </xf>
    <xf numFmtId="0" fontId="16" fillId="0" borderId="18" xfId="12" applyFont="1" applyBorder="1" applyAlignment="1">
      <alignment horizontal="center" wrapText="1"/>
    </xf>
    <xf numFmtId="0" fontId="16" fillId="0" borderId="3" xfId="12" applyFont="1" applyBorder="1" applyAlignment="1">
      <alignment horizontal="center" wrapText="1"/>
    </xf>
    <xf numFmtId="0" fontId="16" fillId="0" borderId="19" xfId="12" applyFont="1" applyBorder="1" applyAlignment="1">
      <alignment horizontal="center" wrapText="1"/>
    </xf>
    <xf numFmtId="0" fontId="0" fillId="0" borderId="30" xfId="0" applyBorder="1" applyAlignment="1">
      <alignment horizontal="center" vertical="center" textRotation="180" wrapText="1"/>
    </xf>
    <xf numFmtId="0" fontId="0" fillId="0" borderId="31" xfId="0" applyBorder="1" applyAlignment="1">
      <alignment horizontal="center" vertical="center" textRotation="180" wrapText="1"/>
    </xf>
    <xf numFmtId="0" fontId="0" fillId="0" borderId="32" xfId="0" applyBorder="1" applyAlignment="1">
      <alignment horizontal="center" vertical="center" textRotation="180" wrapText="1"/>
    </xf>
    <xf numFmtId="0" fontId="0" fillId="10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6" xfId="0" applyFill="1" applyBorder="1" applyAlignment="1">
      <alignment horizontal="center" wrapText="1"/>
    </xf>
    <xf numFmtId="0" fontId="0" fillId="11" borderId="37" xfId="0" applyFill="1" applyBorder="1" applyAlignment="1">
      <alignment horizontal="center" wrapText="1"/>
    </xf>
    <xf numFmtId="0" fontId="29" fillId="0" borderId="0" xfId="6" applyFont="1" applyBorder="1" applyAlignment="1">
      <alignment horizontal="left" vertical="top" wrapText="1"/>
    </xf>
    <xf numFmtId="0" fontId="1" fillId="0" borderId="0" xfId="6" applyFont="1"/>
    <xf numFmtId="0" fontId="6" fillId="0" borderId="0" xfId="5" applyFont="1"/>
  </cellXfs>
  <cellStyles count="13">
    <cellStyle name="Hyperlink" xfId="10" builtinId="8"/>
    <cellStyle name="Procent" xfId="11" builtinId="5"/>
    <cellStyle name="Standaard" xfId="0" builtinId="0"/>
    <cellStyle name="Standaard_Blad1" xfId="1" xr:uid="{3CD4FC01-88FC-430B-BE6E-E851FFA5A88A}"/>
    <cellStyle name="Standaard_Blad1_1" xfId="3" xr:uid="{5353210C-90A2-42D8-8E44-C8517C85ADAA}"/>
    <cellStyle name="Standaard_ICC" xfId="12" xr:uid="{BCFB9337-C760-403A-B097-6328E8EE23BC}"/>
    <cellStyle name="Standaard_Losse Mediatiemodellen" xfId="9" xr:uid="{88BC6211-6B80-4378-BA14-DF8F7119EC06}"/>
    <cellStyle name="Standaard_Padanalyse" xfId="7" xr:uid="{63BB242D-9E5D-4CB7-885A-1C93C9E0E6F4}"/>
    <cellStyle name="Standaard_Padanalyse_1" xfId="8" xr:uid="{6C2FECCC-BC3F-411D-ABD8-BD7EABBA6AED}"/>
    <cellStyle name="Standaard_SPSS(Output)" xfId="5" xr:uid="{DAAA70C7-54B3-4C8A-9599-ED91E85C6762}"/>
    <cellStyle name="Standaard_SPSS(Output)_1" xfId="6" xr:uid="{0E7B178C-E2F6-42A5-89E1-BCE511B98783}"/>
    <cellStyle name="Standaard_VIF" xfId="2" xr:uid="{7610F9DD-7202-4CAC-BB21-ADB3E7D6F06C}"/>
    <cellStyle name="Standaard_VIF (Cross_assumpties)" xfId="4" xr:uid="{4FEE1664-7AB8-4135-96EC-50A4825528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NL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Interactie</a:t>
            </a:r>
            <a:r>
              <a:rPr lang="nl-NL" sz="1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waargenomen bedreiging*percentage migranten</a:t>
            </a:r>
            <a:endParaRPr lang="nl-NL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8034841925571659E-2"/>
          <c:y val="6.432209212489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3950626554555309"/>
          <c:y val="0.21541628317139633"/>
          <c:w val="0.51921091104685424"/>
          <c:h val="0.5707767742212041"/>
        </c:manualLayout>
      </c:layout>
      <c:lineChart>
        <c:grouping val="standard"/>
        <c:varyColors val="0"/>
        <c:ser>
          <c:idx val="0"/>
          <c:order val="0"/>
          <c:tx>
            <c:v>laag percentage mensen met een migratieachtergrond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'Interactie-effect'!$B$13:$B$33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'Interactie-effect'!$G$13:$G$33</c:f>
              <c:numCache>
                <c:formatCode>0.0</c:formatCode>
                <c:ptCount val="21"/>
                <c:pt idx="0">
                  <c:v>4.7503069496047552E-3</c:v>
                </c:pt>
                <c:pt idx="1">
                  <c:v>6.2854902067014592E-3</c:v>
                </c:pt>
                <c:pt idx="2">
                  <c:v>8.31266334301628E-3</c:v>
                </c:pt>
                <c:pt idx="3">
                  <c:v>1.098640458281247E-2</c:v>
                </c:pt>
                <c:pt idx="4">
                  <c:v>1.4507564940949437E-2</c:v>
                </c:pt>
                <c:pt idx="5">
                  <c:v>1.9135427926661546E-2</c:v>
                </c:pt>
                <c:pt idx="6">
                  <c:v>2.5201810751300187E-2</c:v>
                </c:pt>
                <c:pt idx="7">
                  <c:v>3.3126429103941035E-2</c:v>
                </c:pt>
                <c:pt idx="8">
                  <c:v>4.3431890530054244E-2</c:v>
                </c:pt>
                <c:pt idx="9">
                  <c:v>5.675513825182929E-2</c:v>
                </c:pt>
                <c:pt idx="10">
                  <c:v>7.3849916708164418E-2</c:v>
                </c:pt>
                <c:pt idx="11">
                  <c:v>9.5571973384687287E-2</c:v>
                </c:pt>
                <c:pt idx="12">
                  <c:v>0.12283589506771113</c:v>
                </c:pt>
                <c:pt idx="13">
                  <c:v>0.15653133781250925</c:v>
                </c:pt>
                <c:pt idx="14">
                  <c:v>0.19738987839041278</c:v>
                </c:pt>
                <c:pt idx="15">
                  <c:v>0.24580546323975358</c:v>
                </c:pt>
                <c:pt idx="16">
                  <c:v>0.30163343985441554</c:v>
                </c:pt>
                <c:pt idx="17">
                  <c:v>0.3640211545749667</c:v>
                </c:pt>
                <c:pt idx="18">
                  <c:v>0.43134271181156708</c:v>
                </c:pt>
                <c:pt idx="19">
                  <c:v>0.50130081753206301</c:v>
                </c:pt>
                <c:pt idx="20">
                  <c:v>0.57120802893116718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8-4E8A-8DD5-7F41FB56D19D}"/>
            </c:ext>
          </c:extLst>
        </c:ser>
        <c:ser>
          <c:idx val="1"/>
          <c:order val="1"/>
          <c:tx>
            <c:v>hoog percentage mensen met een migratieachtergrond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'Interactie-effect'!$B$13:$B$33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'Interactie-effect'!$H$13:$H$33</c:f>
              <c:numCache>
                <c:formatCode>0.0</c:formatCode>
                <c:ptCount val="21"/>
                <c:pt idx="0">
                  <c:v>4.5620600371858132E-3</c:v>
                </c:pt>
                <c:pt idx="1">
                  <c:v>5.7880955294942159E-3</c:v>
                </c:pt>
                <c:pt idx="2">
                  <c:v>7.3411932333667749E-3</c:v>
                </c:pt>
                <c:pt idx="3">
                  <c:v>9.3071265463327245E-3</c:v>
                </c:pt>
                <c:pt idx="4">
                  <c:v>1.1793271879614983E-2</c:v>
                </c:pt>
                <c:pt idx="5">
                  <c:v>1.4933512611412658E-2</c:v>
                </c:pt>
                <c:pt idx="6">
                  <c:v>1.8893930585112295E-2</c:v>
                </c:pt>
                <c:pt idx="7">
                  <c:v>2.3879203843073155E-2</c:v>
                </c:pt>
                <c:pt idx="8">
                  <c:v>3.0139461662831837E-2</c:v>
                </c:pt>
                <c:pt idx="9">
                  <c:v>3.797707796385958E-2</c:v>
                </c:pt>
                <c:pt idx="10">
                  <c:v>4.7752476791539156E-2</c:v>
                </c:pt>
                <c:pt idx="11">
                  <c:v>5.9887450497535362E-2</c:v>
                </c:pt>
                <c:pt idx="12">
                  <c:v>7.4863753189693336E-2</c:v>
                </c:pt>
                <c:pt idx="13">
                  <c:v>9.3213899773519238E-2</c:v>
                </c:pt>
                <c:pt idx="14">
                  <c:v>0.11550037657016157</c:v>
                </c:pt>
                <c:pt idx="15">
                  <c:v>0.14227925607773972</c:v>
                </c:pt>
                <c:pt idx="16">
                  <c:v>0.17404514292321771</c:v>
                </c:pt>
                <c:pt idx="17">
                  <c:v>0.21115723540590334</c:v>
                </c:pt>
                <c:pt idx="18">
                  <c:v>0.25375163003226414</c:v>
                </c:pt>
                <c:pt idx="19">
                  <c:v>0.30165251133130055</c:v>
                </c:pt>
                <c:pt idx="20">
                  <c:v>0.35430259589494145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8-4E8A-8DD5-7F41FB56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37711"/>
        <c:axId val="1686441455"/>
      </c:lineChart>
      <c:catAx>
        <c:axId val="16864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Waargenomen</a:t>
                </a:r>
                <a:r>
                  <a:rPr lang="nl-NL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bedreiging ten aanzien van migranten</a:t>
                </a:r>
                <a:endParaRPr lang="nl-NL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6492757882075032"/>
              <c:y val="0.85625791430563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686441455"/>
        <c:crosses val="autoZero"/>
        <c:auto val="1"/>
        <c:lblAlgn val="ctr"/>
        <c:lblOffset val="100"/>
        <c:noMultiLvlLbl val="0"/>
      </c:catAx>
      <c:valAx>
        <c:axId val="168644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Kans</a:t>
                </a:r>
                <a:r>
                  <a:rPr lang="nl-NL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op steun voor rechts-populistische partij</a:t>
                </a:r>
                <a:endParaRPr lang="nl-NL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6034650750943788E-2"/>
              <c:y val="0.2229203780590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16864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</c:legendEntry>
      <c:layout>
        <c:manualLayout>
          <c:xMode val="edge"/>
          <c:yMode val="edge"/>
          <c:x val="0.70228874208438263"/>
          <c:y val="0.36189473820791551"/>
          <c:w val="0.27466593258720262"/>
          <c:h val="0.113764631442447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NL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Kans op steun voor rechts-populistische</a:t>
            </a:r>
            <a:r>
              <a:rPr lang="nl-NL" sz="1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partijen op basis van MIPEX score</a:t>
            </a:r>
            <a:endParaRPr lang="nl-NL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112405949256342"/>
          <c:y val="0.21053607811200348"/>
          <c:w val="0.79737602799650042"/>
          <c:h val="0.6283903745330292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'Polynomische log. regressie'!$A$3:$A$12</c:f>
              <c:numCache>
                <c:formatCode>General</c:formatCode>
                <c:ptCount val="10"/>
                <c:pt idx="0">
                  <c:v>99</c:v>
                </c:pt>
                <c:pt idx="1">
                  <c:v>89</c:v>
                </c:pt>
                <c:pt idx="2">
                  <c:v>79</c:v>
                </c:pt>
                <c:pt idx="3">
                  <c:v>69</c:v>
                </c:pt>
                <c:pt idx="4">
                  <c:v>59</c:v>
                </c:pt>
                <c:pt idx="5">
                  <c:v>49</c:v>
                </c:pt>
                <c:pt idx="6">
                  <c:v>39</c:v>
                </c:pt>
                <c:pt idx="7">
                  <c:v>29</c:v>
                </c:pt>
                <c:pt idx="8">
                  <c:v>19</c:v>
                </c:pt>
                <c:pt idx="9">
                  <c:v>9</c:v>
                </c:pt>
              </c:numCache>
            </c:numRef>
          </c:xVal>
          <c:yVal>
            <c:numRef>
              <c:f>'Polynomische log. regressie'!$E$3:$E$12</c:f>
              <c:numCache>
                <c:formatCode>General</c:formatCode>
                <c:ptCount val="10"/>
                <c:pt idx="0">
                  <c:v>1.1578571779693386E-2</c:v>
                </c:pt>
                <c:pt idx="1">
                  <c:v>2.4137761230102847E-2</c:v>
                </c:pt>
                <c:pt idx="2">
                  <c:v>4.9635707607453762E-2</c:v>
                </c:pt>
                <c:pt idx="3">
                  <c:v>9.9326910574293797E-2</c:v>
                </c:pt>
                <c:pt idx="4">
                  <c:v>0.18887806331860774</c:v>
                </c:pt>
                <c:pt idx="5">
                  <c:v>0.329619237577086</c:v>
                </c:pt>
                <c:pt idx="6">
                  <c:v>0.50937424551168764</c:v>
                </c:pt>
                <c:pt idx="7">
                  <c:v>0.68673746069191011</c:v>
                </c:pt>
                <c:pt idx="8">
                  <c:v>0.82234543276378913</c:v>
                </c:pt>
                <c:pt idx="9">
                  <c:v>0.90718419528951644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6-4334-A569-22CB8B24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4384"/>
        <c:axId val="516788128"/>
      </c:scatterChart>
      <c:valAx>
        <c:axId val="5167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MIPEX.score</a:t>
                </a:r>
              </a:p>
            </c:rich>
          </c:tx>
          <c:layout>
            <c:manualLayout>
              <c:xMode val="edge"/>
              <c:yMode val="edge"/>
              <c:x val="0.48386754155730527"/>
              <c:y val="0.9135035343420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8128"/>
        <c:crosses val="autoZero"/>
        <c:crossBetween val="midCat"/>
      </c:valAx>
      <c:valAx>
        <c:axId val="5167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Kans op steun voor rechts-populistische partij</a:t>
                </a:r>
                <a:endParaRPr lang="nl-NL" sz="1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l-NL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0208573928258967E-2"/>
              <c:y val="0.15532556811759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</xdr:row>
      <xdr:rowOff>76200</xdr:rowOff>
    </xdr:from>
    <xdr:to>
      <xdr:col>3</xdr:col>
      <xdr:colOff>466725</xdr:colOff>
      <xdr:row>10</xdr:row>
      <xdr:rowOff>61912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8A0FE6F-12AC-4A3F-A6AC-42D208BDD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457325"/>
          <a:ext cx="914400" cy="53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63048</xdr:colOff>
      <xdr:row>3</xdr:row>
      <xdr:rowOff>6902</xdr:rowOff>
    </xdr:from>
    <xdr:to>
      <xdr:col>19</xdr:col>
      <xdr:colOff>285611</xdr:colOff>
      <xdr:row>29</xdr:row>
      <xdr:rowOff>69022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04E9293-47BF-41AB-99FC-555580D0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42863</xdr:colOff>
      <xdr:row>0</xdr:row>
      <xdr:rowOff>178595</xdr:rowOff>
    </xdr:from>
    <xdr:to>
      <xdr:col>16</xdr:col>
      <xdr:colOff>576263</xdr:colOff>
      <xdr:row>20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0D48179-0F01-4B63-9204-0B42CA4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87118</xdr:rowOff>
    </xdr:from>
    <xdr:to>
      <xdr:col>3</xdr:col>
      <xdr:colOff>762000</xdr:colOff>
      <xdr:row>29</xdr:row>
      <xdr:rowOff>134744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602BF3B6-B124-4A69-B1C0-8C6870BF3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329"/>
          <a:ext cx="5170217" cy="4008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300037</xdr:colOff>
      <xdr:row>19</xdr:row>
      <xdr:rowOff>32509</xdr:rowOff>
    </xdr:from>
    <xdr:to>
      <xdr:col>3</xdr:col>
      <xdr:colOff>2005012</xdr:colOff>
      <xdr:row>30</xdr:row>
      <xdr:rowOff>61084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D98AEFD-9C67-4BD5-B71B-447B9A34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" y="3671681"/>
          <a:ext cx="5742747" cy="2021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2248453</xdr:colOff>
      <xdr:row>31</xdr:row>
      <xdr:rowOff>28575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2C62A79-FD6D-4E49-BCE0-E791C4394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357688"/>
          <a:ext cx="57340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quantpsy.org/sobel/sobel.ht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quantpsy.org/sobel/sobel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50F3-C674-4703-96BC-B100B2D637F4}">
  <dimension ref="A1:I258"/>
  <sheetViews>
    <sheetView tabSelected="1" workbookViewId="0">
      <selection sqref="A1:H1"/>
    </sheetView>
  </sheetViews>
  <sheetFormatPr defaultRowHeight="14.25"/>
  <cols>
    <col min="1" max="8" width="9.06640625" style="111"/>
  </cols>
  <sheetData>
    <row r="1" spans="1:9">
      <c r="A1" s="286" t="s">
        <v>1</v>
      </c>
      <c r="B1" s="286"/>
      <c r="C1" s="286"/>
      <c r="D1" s="286"/>
      <c r="E1" s="286"/>
      <c r="F1" s="286"/>
      <c r="G1" s="286"/>
      <c r="H1" s="286"/>
      <c r="I1" s="1"/>
    </row>
    <row r="2" spans="1:9">
      <c r="A2" s="287" t="s">
        <v>0</v>
      </c>
      <c r="B2" s="287"/>
      <c r="C2" s="134" t="s">
        <v>2</v>
      </c>
      <c r="D2" s="135" t="s">
        <v>3</v>
      </c>
      <c r="E2" s="135" t="s">
        <v>4</v>
      </c>
      <c r="F2" s="135" t="s">
        <v>5</v>
      </c>
      <c r="G2" s="135" t="s">
        <v>6</v>
      </c>
      <c r="H2" s="136" t="s">
        <v>7</v>
      </c>
      <c r="I2" s="1"/>
    </row>
    <row r="3" spans="1:9">
      <c r="A3" s="288" t="s">
        <v>143</v>
      </c>
      <c r="B3" s="247" t="s">
        <v>8</v>
      </c>
      <c r="C3" s="137">
        <v>0.56632251571242009</v>
      </c>
      <c r="D3" s="138">
        <v>2.1392163487128656E-2</v>
      </c>
      <c r="E3" s="138">
        <v>700.83896427683806</v>
      </c>
      <c r="F3" s="139">
        <v>1</v>
      </c>
      <c r="G3" s="138">
        <v>1.9645632464633527E-154</v>
      </c>
      <c r="H3" s="140">
        <v>1.7617762194173261</v>
      </c>
      <c r="I3" s="1"/>
    </row>
    <row r="4" spans="1:9">
      <c r="A4" s="289"/>
      <c r="B4" s="248" t="s">
        <v>9</v>
      </c>
      <c r="C4" s="141">
        <v>-5.9395591393048344</v>
      </c>
      <c r="D4" s="142">
        <v>0.14459662002449034</v>
      </c>
      <c r="E4" s="142">
        <v>1687.2993494926595</v>
      </c>
      <c r="F4" s="143">
        <v>1</v>
      </c>
      <c r="G4" s="142">
        <v>0</v>
      </c>
      <c r="H4" s="144">
        <v>2.6331902652506432E-3</v>
      </c>
      <c r="I4" s="1"/>
    </row>
    <row r="5" spans="1:9">
      <c r="A5" s="285" t="s">
        <v>10</v>
      </c>
      <c r="B5" s="285"/>
      <c r="C5" s="285"/>
      <c r="D5" s="285"/>
      <c r="E5" s="285"/>
      <c r="F5" s="285"/>
      <c r="G5" s="285"/>
      <c r="H5" s="285"/>
      <c r="I5" s="1"/>
    </row>
    <row r="7" spans="1:9">
      <c r="A7" s="286" t="s">
        <v>1</v>
      </c>
      <c r="B7" s="286"/>
      <c r="C7" s="286"/>
      <c r="D7" s="286"/>
      <c r="E7" s="286"/>
      <c r="F7" s="286"/>
      <c r="G7" s="286"/>
      <c r="H7" s="286"/>
      <c r="I7" s="1"/>
    </row>
    <row r="8" spans="1:9">
      <c r="A8" s="287" t="s">
        <v>0</v>
      </c>
      <c r="B8" s="287"/>
      <c r="C8" s="134" t="s">
        <v>2</v>
      </c>
      <c r="D8" s="135" t="s">
        <v>3</v>
      </c>
      <c r="E8" s="135" t="s">
        <v>4</v>
      </c>
      <c r="F8" s="135" t="s">
        <v>5</v>
      </c>
      <c r="G8" s="135" t="s">
        <v>6</v>
      </c>
      <c r="H8" s="136" t="s">
        <v>7</v>
      </c>
      <c r="I8" s="1"/>
    </row>
    <row r="9" spans="1:9">
      <c r="A9" s="288" t="s">
        <v>143</v>
      </c>
      <c r="B9" s="247" t="s">
        <v>8</v>
      </c>
      <c r="C9" s="137">
        <v>0.52900257567555864</v>
      </c>
      <c r="D9" s="138">
        <v>2.2502907119431224E-2</v>
      </c>
      <c r="E9" s="138">
        <v>552.63491258211241</v>
      </c>
      <c r="F9" s="139">
        <v>1</v>
      </c>
      <c r="G9" s="138">
        <v>3.3635047400742288E-122</v>
      </c>
      <c r="H9" s="140">
        <v>1.6972385970233435</v>
      </c>
      <c r="I9" s="1"/>
    </row>
    <row r="10" spans="1:9" ht="34.9">
      <c r="A10" s="290"/>
      <c r="B10" s="249" t="s">
        <v>11</v>
      </c>
      <c r="C10" s="145">
        <v>-1.5501774494237487E-2</v>
      </c>
      <c r="D10" s="146">
        <v>2.4816527710273028E-3</v>
      </c>
      <c r="E10" s="146">
        <v>39.019419007403854</v>
      </c>
      <c r="F10" s="147">
        <v>1</v>
      </c>
      <c r="G10" s="146">
        <v>4.1961083452650911E-10</v>
      </c>
      <c r="H10" s="148">
        <v>0.98461775955164232</v>
      </c>
      <c r="I10" s="1"/>
    </row>
    <row r="11" spans="1:9">
      <c r="A11" s="290"/>
      <c r="B11" s="249" t="s">
        <v>12</v>
      </c>
      <c r="C11" s="145">
        <v>0.32538220778395804</v>
      </c>
      <c r="D11" s="146">
        <v>7.3730948997102669E-2</v>
      </c>
      <c r="E11" s="146">
        <v>19.475470376043575</v>
      </c>
      <c r="F11" s="147">
        <v>1</v>
      </c>
      <c r="G11" s="146">
        <v>1.0189989812526266E-5</v>
      </c>
      <c r="H11" s="148">
        <v>1.3845597343712914</v>
      </c>
      <c r="I11" s="1"/>
    </row>
    <row r="12" spans="1:9">
      <c r="A12" s="290"/>
      <c r="B12" s="249" t="s">
        <v>13</v>
      </c>
      <c r="C12" s="145">
        <v>-4.85975632114179E-2</v>
      </c>
      <c r="D12" s="146">
        <v>0.21245856593646473</v>
      </c>
      <c r="E12" s="146">
        <v>5.2321537221747746E-2</v>
      </c>
      <c r="F12" s="147">
        <v>1</v>
      </c>
      <c r="G12" s="146">
        <v>0.81907176859328157</v>
      </c>
      <c r="H12" s="148">
        <v>0.95256439953025662</v>
      </c>
      <c r="I12" s="1"/>
    </row>
    <row r="13" spans="1:9" ht="46.5">
      <c r="A13" s="290"/>
      <c r="B13" s="249" t="s">
        <v>14</v>
      </c>
      <c r="C13" s="145">
        <v>-8.5298223127346792E-2</v>
      </c>
      <c r="D13" s="146">
        <v>1.1916675147459628E-2</v>
      </c>
      <c r="E13" s="146">
        <v>51.235357124030138</v>
      </c>
      <c r="F13" s="147">
        <v>1</v>
      </c>
      <c r="G13" s="146">
        <v>8.1929591964361984E-13</v>
      </c>
      <c r="H13" s="148">
        <v>0.9182384036363157</v>
      </c>
      <c r="I13" s="1"/>
    </row>
    <row r="14" spans="1:9" ht="23.25">
      <c r="A14" s="290"/>
      <c r="B14" s="249" t="s">
        <v>15</v>
      </c>
      <c r="C14" s="145">
        <v>0.51377068349496458</v>
      </c>
      <c r="D14" s="146">
        <v>0.14947682037200455</v>
      </c>
      <c r="E14" s="146">
        <v>11.813835958338615</v>
      </c>
      <c r="F14" s="147">
        <v>1</v>
      </c>
      <c r="G14" s="146">
        <v>5.8792177854655799E-4</v>
      </c>
      <c r="H14" s="148">
        <v>1.671582334462971</v>
      </c>
      <c r="I14" s="1"/>
    </row>
    <row r="15" spans="1:9" ht="23.25">
      <c r="A15" s="290"/>
      <c r="B15" s="249" t="s">
        <v>16</v>
      </c>
      <c r="C15" s="145">
        <v>0.4576276791552944</v>
      </c>
      <c r="D15" s="146">
        <v>0.14445819017059253</v>
      </c>
      <c r="E15" s="146">
        <v>10.035528065055786</v>
      </c>
      <c r="F15" s="147">
        <v>1</v>
      </c>
      <c r="G15" s="146">
        <v>1.5354952185809472E-3</v>
      </c>
      <c r="H15" s="148">
        <v>1.5803205072474249</v>
      </c>
      <c r="I15" s="1"/>
    </row>
    <row r="16" spans="1:9" ht="23.25">
      <c r="A16" s="290"/>
      <c r="B16" s="249" t="s">
        <v>17</v>
      </c>
      <c r="C16" s="145">
        <v>0.28196590012059158</v>
      </c>
      <c r="D16" s="146">
        <v>0.15124036762347171</v>
      </c>
      <c r="E16" s="146">
        <v>3.4758236226263297</v>
      </c>
      <c r="F16" s="147">
        <v>1</v>
      </c>
      <c r="G16" s="146">
        <v>6.2271715162307319E-2</v>
      </c>
      <c r="H16" s="148">
        <v>1.3257335118631184</v>
      </c>
      <c r="I16" s="1"/>
    </row>
    <row r="17" spans="1:9" ht="23.25">
      <c r="A17" s="290"/>
      <c r="B17" s="249" t="s">
        <v>18</v>
      </c>
      <c r="C17" s="145">
        <v>2.7112728507272203E-2</v>
      </c>
      <c r="D17" s="146">
        <v>0.15671163900533414</v>
      </c>
      <c r="E17" s="146">
        <v>2.9932565737561465E-2</v>
      </c>
      <c r="F17" s="147">
        <v>1</v>
      </c>
      <c r="G17" s="146">
        <v>0.86264332732420024</v>
      </c>
      <c r="H17" s="148">
        <v>1.027483622930309</v>
      </c>
      <c r="I17" s="1"/>
    </row>
    <row r="18" spans="1:9" ht="23.25">
      <c r="A18" s="290"/>
      <c r="B18" s="249" t="s">
        <v>19</v>
      </c>
      <c r="C18" s="145">
        <v>0.15826376588912744</v>
      </c>
      <c r="D18" s="146">
        <v>0.15271581891231253</v>
      </c>
      <c r="E18" s="146">
        <v>1.0739769003749695</v>
      </c>
      <c r="F18" s="147">
        <v>1</v>
      </c>
      <c r="G18" s="146">
        <v>0.30004888286495635</v>
      </c>
      <c r="H18" s="148">
        <v>1.1714751491443622</v>
      </c>
      <c r="I18" s="1"/>
    </row>
    <row r="19" spans="1:9" ht="23.25">
      <c r="A19" s="290"/>
      <c r="B19" s="249" t="s">
        <v>20</v>
      </c>
      <c r="C19" s="145">
        <v>7.0138872452969125E-2</v>
      </c>
      <c r="D19" s="146">
        <v>0.15295779333076245</v>
      </c>
      <c r="E19" s="146">
        <v>0.21026856010442405</v>
      </c>
      <c r="F19" s="147">
        <v>1</v>
      </c>
      <c r="G19" s="146">
        <v>0.6465569907691564</v>
      </c>
      <c r="H19" s="148">
        <v>1.072657133438615</v>
      </c>
      <c r="I19" s="1"/>
    </row>
    <row r="20" spans="1:9" ht="23.25">
      <c r="A20" s="290"/>
      <c r="B20" s="249" t="s">
        <v>21</v>
      </c>
      <c r="C20" s="145">
        <v>7.2187226025196463E-2</v>
      </c>
      <c r="D20" s="146">
        <v>0.15470420198268381</v>
      </c>
      <c r="E20" s="146">
        <v>0.21772910469529433</v>
      </c>
      <c r="F20" s="147">
        <v>1</v>
      </c>
      <c r="G20" s="146">
        <v>0.64077570096128622</v>
      </c>
      <c r="H20" s="148">
        <v>1.0748565663487752</v>
      </c>
      <c r="I20" s="1"/>
    </row>
    <row r="21" spans="1:9" ht="23.25">
      <c r="A21" s="290"/>
      <c r="B21" s="249" t="s">
        <v>22</v>
      </c>
      <c r="C21" s="145">
        <v>-0.27385248205988749</v>
      </c>
      <c r="D21" s="146">
        <v>0.18067682992025189</v>
      </c>
      <c r="E21" s="146">
        <v>2.2973567405405615</v>
      </c>
      <c r="F21" s="147">
        <v>1</v>
      </c>
      <c r="G21" s="146">
        <v>0.12959437223387554</v>
      </c>
      <c r="H21" s="148">
        <v>0.76044424615583228</v>
      </c>
      <c r="I21" s="1"/>
    </row>
    <row r="22" spans="1:9" ht="23.25">
      <c r="A22" s="290"/>
      <c r="B22" s="249" t="s">
        <v>23</v>
      </c>
      <c r="C22" s="145">
        <v>-0.3424412571788597</v>
      </c>
      <c r="D22" s="146">
        <v>0.18003102241455937</v>
      </c>
      <c r="E22" s="146">
        <v>3.6180742047222223</v>
      </c>
      <c r="F22" s="147">
        <v>1</v>
      </c>
      <c r="G22" s="146">
        <v>5.7154997301658801E-2</v>
      </c>
      <c r="H22" s="148">
        <v>0.71003482760939141</v>
      </c>
      <c r="I22" s="1"/>
    </row>
    <row r="23" spans="1:9" ht="34.9">
      <c r="A23" s="290"/>
      <c r="B23" s="249" t="s">
        <v>24</v>
      </c>
      <c r="C23" s="145">
        <v>-3.2648625628978079E-2</v>
      </c>
      <c r="D23" s="146">
        <v>1.2233108666936528E-2</v>
      </c>
      <c r="E23" s="146">
        <v>7.1228884141822517</v>
      </c>
      <c r="F23" s="147">
        <v>1</v>
      </c>
      <c r="G23" s="146">
        <v>7.6105995306472623E-3</v>
      </c>
      <c r="H23" s="148">
        <v>0.96787858757690881</v>
      </c>
      <c r="I23" s="1"/>
    </row>
    <row r="24" spans="1:9" ht="23.25">
      <c r="A24" s="290"/>
      <c r="B24" s="249" t="s">
        <v>25</v>
      </c>
      <c r="C24" s="145">
        <v>0.30886707350193099</v>
      </c>
      <c r="D24" s="146">
        <v>0.16673653136187905</v>
      </c>
      <c r="E24" s="146">
        <v>3.4314818112252818</v>
      </c>
      <c r="F24" s="147">
        <v>1</v>
      </c>
      <c r="G24" s="146">
        <v>6.3964685263356469E-2</v>
      </c>
      <c r="H24" s="148">
        <v>1.3618813283552753</v>
      </c>
      <c r="I24" s="1"/>
    </row>
    <row r="25" spans="1:9" ht="23.25">
      <c r="A25" s="290"/>
      <c r="B25" s="249" t="s">
        <v>26</v>
      </c>
      <c r="C25" s="145">
        <v>1.4428854536505342</v>
      </c>
      <c r="D25" s="146">
        <v>0.53113976693183651</v>
      </c>
      <c r="E25" s="146">
        <v>7.3798251617433834</v>
      </c>
      <c r="F25" s="147">
        <v>1</v>
      </c>
      <c r="G25" s="146">
        <v>6.5959582204252959E-3</v>
      </c>
      <c r="H25" s="148">
        <v>4.2328920264861214</v>
      </c>
      <c r="I25" s="1"/>
    </row>
    <row r="26" spans="1:9" ht="23.25">
      <c r="A26" s="290"/>
      <c r="B26" s="249" t="s">
        <v>27</v>
      </c>
      <c r="C26" s="145">
        <v>1.466770936459282</v>
      </c>
      <c r="D26" s="146">
        <v>0.52016845109298582</v>
      </c>
      <c r="E26" s="146">
        <v>7.9512713685333702</v>
      </c>
      <c r="F26" s="147">
        <v>1</v>
      </c>
      <c r="G26" s="146">
        <v>4.8053607244648525E-3</v>
      </c>
      <c r="H26" s="148">
        <v>4.3352138344668578</v>
      </c>
      <c r="I26" s="1"/>
    </row>
    <row r="27" spans="1:9" ht="23.25">
      <c r="A27" s="290"/>
      <c r="B27" s="249" t="s">
        <v>28</v>
      </c>
      <c r="C27" s="145">
        <v>-0.21069064220812067</v>
      </c>
      <c r="D27" s="146">
        <v>9.389790065153833E-2</v>
      </c>
      <c r="E27" s="146">
        <v>5.0347594856285749</v>
      </c>
      <c r="F27" s="147">
        <v>1</v>
      </c>
      <c r="G27" s="146">
        <v>2.484353621026986E-2</v>
      </c>
      <c r="H27" s="148">
        <v>0.81002461555112126</v>
      </c>
      <c r="I27" s="1"/>
    </row>
    <row r="28" spans="1:9" ht="23.25">
      <c r="A28" s="290"/>
      <c r="B28" s="249" t="s">
        <v>29</v>
      </c>
      <c r="C28" s="145">
        <v>-8.4193440255873636E-2</v>
      </c>
      <c r="D28" s="146">
        <v>8.2911741788462362E-2</v>
      </c>
      <c r="E28" s="146">
        <v>1.0311561442060551</v>
      </c>
      <c r="F28" s="147">
        <v>1</v>
      </c>
      <c r="G28" s="146">
        <v>0.30988727727486831</v>
      </c>
      <c r="H28" s="148">
        <v>0.9192534182787383</v>
      </c>
      <c r="I28" s="1"/>
    </row>
    <row r="29" spans="1:9" ht="23.25">
      <c r="A29" s="290"/>
      <c r="B29" s="249" t="s">
        <v>30</v>
      </c>
      <c r="C29" s="145">
        <v>-6.2709322657534247E-2</v>
      </c>
      <c r="D29" s="146">
        <v>8.8789984043973674E-2</v>
      </c>
      <c r="E29" s="146">
        <v>0.49881127755480825</v>
      </c>
      <c r="F29" s="147">
        <v>1</v>
      </c>
      <c r="G29" s="146">
        <v>0.48002290266354364</v>
      </c>
      <c r="H29" s="148">
        <v>0.93921644295385898</v>
      </c>
      <c r="I29" s="1"/>
    </row>
    <row r="30" spans="1:9" ht="23.25">
      <c r="A30" s="290"/>
      <c r="B30" s="249" t="s">
        <v>31</v>
      </c>
      <c r="C30" s="145">
        <v>0.37376110166496967</v>
      </c>
      <c r="D30" s="146">
        <v>0.25455948286882774</v>
      </c>
      <c r="E30" s="146">
        <v>2.1558058310835762</v>
      </c>
      <c r="F30" s="147">
        <v>1</v>
      </c>
      <c r="G30" s="146">
        <v>0.14203191010956515</v>
      </c>
      <c r="H30" s="148">
        <v>1.4531899443268381</v>
      </c>
      <c r="I30" s="1"/>
    </row>
    <row r="31" spans="1:9" ht="34.9">
      <c r="A31" s="290"/>
      <c r="B31" s="249" t="s">
        <v>32</v>
      </c>
      <c r="C31" s="145">
        <v>0.30193370020759336</v>
      </c>
      <c r="D31" s="146">
        <v>0.11749407581692321</v>
      </c>
      <c r="E31" s="146">
        <v>6.6037593648499566</v>
      </c>
      <c r="F31" s="147">
        <v>1</v>
      </c>
      <c r="G31" s="146">
        <v>1.0176368239321141E-2</v>
      </c>
      <c r="H31" s="148">
        <v>1.3524715551535698</v>
      </c>
      <c r="I31" s="1"/>
    </row>
    <row r="32" spans="1:9">
      <c r="A32" s="289"/>
      <c r="B32" s="248" t="s">
        <v>9</v>
      </c>
      <c r="C32" s="141">
        <v>-5.3384518876469</v>
      </c>
      <c r="D32" s="142">
        <v>0.59775613019011054</v>
      </c>
      <c r="E32" s="142">
        <v>79.759530484280035</v>
      </c>
      <c r="F32" s="143">
        <v>1</v>
      </c>
      <c r="G32" s="142">
        <v>4.2286593375642711E-19</v>
      </c>
      <c r="H32" s="144">
        <v>4.8033010069699483E-3</v>
      </c>
      <c r="I32" s="1"/>
    </row>
    <row r="33" spans="1:9">
      <c r="A33" s="285" t="s">
        <v>33</v>
      </c>
      <c r="B33" s="285"/>
      <c r="C33" s="285"/>
      <c r="D33" s="285"/>
      <c r="E33" s="285"/>
      <c r="F33" s="285"/>
      <c r="G33" s="285"/>
      <c r="H33" s="285"/>
      <c r="I33" s="1"/>
    </row>
    <row r="35" spans="1:9">
      <c r="A35" s="286" t="s">
        <v>1</v>
      </c>
      <c r="B35" s="286"/>
      <c r="C35" s="286"/>
      <c r="D35" s="286"/>
      <c r="E35" s="286"/>
      <c r="F35" s="286"/>
      <c r="G35" s="286"/>
      <c r="H35" s="286"/>
      <c r="I35" s="1"/>
    </row>
    <row r="36" spans="1:9">
      <c r="A36" s="287" t="s">
        <v>0</v>
      </c>
      <c r="B36" s="287"/>
      <c r="C36" s="134" t="s">
        <v>2</v>
      </c>
      <c r="D36" s="135" t="s">
        <v>3</v>
      </c>
      <c r="E36" s="135" t="s">
        <v>4</v>
      </c>
      <c r="F36" s="135" t="s">
        <v>5</v>
      </c>
      <c r="G36" s="135" t="s">
        <v>6</v>
      </c>
      <c r="H36" s="136" t="s">
        <v>7</v>
      </c>
      <c r="I36" s="1"/>
    </row>
    <row r="37" spans="1:9">
      <c r="A37" s="288" t="s">
        <v>143</v>
      </c>
      <c r="B37" s="247" t="s">
        <v>8</v>
      </c>
      <c r="C37" s="137">
        <v>0.53817258178744143</v>
      </c>
      <c r="D37" s="138">
        <v>2.2787802784425708E-2</v>
      </c>
      <c r="E37" s="138">
        <v>557.74826968027162</v>
      </c>
      <c r="F37" s="139">
        <v>1</v>
      </c>
      <c r="G37" s="138">
        <v>2.596855844604065E-123</v>
      </c>
      <c r="H37" s="140">
        <v>1.7128738635133187</v>
      </c>
      <c r="I37" s="1"/>
    </row>
    <row r="38" spans="1:9" ht="34.9">
      <c r="A38" s="290"/>
      <c r="B38" s="249" t="s">
        <v>11</v>
      </c>
      <c r="C38" s="145">
        <v>-1.5071330860927013E-2</v>
      </c>
      <c r="D38" s="146">
        <v>2.4919445506766287E-3</v>
      </c>
      <c r="E38" s="146">
        <v>36.578547762726878</v>
      </c>
      <c r="F38" s="147">
        <v>1</v>
      </c>
      <c r="G38" s="146">
        <v>1.4663661838749058E-9</v>
      </c>
      <c r="H38" s="148">
        <v>0.98504167322641167</v>
      </c>
      <c r="I38" s="1"/>
    </row>
    <row r="39" spans="1:9">
      <c r="A39" s="290"/>
      <c r="B39" s="249" t="s">
        <v>12</v>
      </c>
      <c r="C39" s="145">
        <v>0.32292988359294444</v>
      </c>
      <c r="D39" s="146">
        <v>7.4000790568095998E-2</v>
      </c>
      <c r="E39" s="146">
        <v>19.043367705216632</v>
      </c>
      <c r="F39" s="147">
        <v>1</v>
      </c>
      <c r="G39" s="146">
        <v>1.2778110612222032E-5</v>
      </c>
      <c r="H39" s="148">
        <v>1.3811685049373195</v>
      </c>
      <c r="I39" s="1"/>
    </row>
    <row r="40" spans="1:9">
      <c r="A40" s="290"/>
      <c r="B40" s="249" t="s">
        <v>13</v>
      </c>
      <c r="C40" s="145">
        <v>-3.4651805490506532E-2</v>
      </c>
      <c r="D40" s="146">
        <v>0.21283173839267913</v>
      </c>
      <c r="E40" s="146">
        <v>2.6508121419442383E-2</v>
      </c>
      <c r="F40" s="147">
        <v>1</v>
      </c>
      <c r="G40" s="146">
        <v>0.87066555517303512</v>
      </c>
      <c r="H40" s="148">
        <v>0.96594169330335755</v>
      </c>
      <c r="I40" s="1"/>
    </row>
    <row r="41" spans="1:9" ht="46.5">
      <c r="A41" s="290"/>
      <c r="B41" s="249" t="s">
        <v>14</v>
      </c>
      <c r="C41" s="145">
        <v>-8.0044371602369907E-2</v>
      </c>
      <c r="D41" s="146">
        <v>1.1792495854677924E-2</v>
      </c>
      <c r="E41" s="146">
        <v>46.073386436835676</v>
      </c>
      <c r="F41" s="147">
        <v>1</v>
      </c>
      <c r="G41" s="146">
        <v>1.1390530067782231E-11</v>
      </c>
      <c r="H41" s="148">
        <v>0.92307538714389314</v>
      </c>
      <c r="I41" s="1"/>
    </row>
    <row r="42" spans="1:9" ht="23.25">
      <c r="A42" s="290"/>
      <c r="B42" s="249" t="s">
        <v>15</v>
      </c>
      <c r="C42" s="145">
        <v>0.50730108375484051</v>
      </c>
      <c r="D42" s="146">
        <v>0.15010957685793294</v>
      </c>
      <c r="E42" s="146">
        <v>11.421280002207101</v>
      </c>
      <c r="F42" s="147">
        <v>1</v>
      </c>
      <c r="G42" s="146">
        <v>7.2607655577572024E-4</v>
      </c>
      <c r="H42" s="148">
        <v>1.6608027731487049</v>
      </c>
      <c r="I42" s="1"/>
    </row>
    <row r="43" spans="1:9" ht="23.25">
      <c r="A43" s="290"/>
      <c r="B43" s="249" t="s">
        <v>16</v>
      </c>
      <c r="C43" s="145">
        <v>0.49398808208320233</v>
      </c>
      <c r="D43" s="146">
        <v>0.14517910155436581</v>
      </c>
      <c r="E43" s="146">
        <v>11.577765093743423</v>
      </c>
      <c r="F43" s="147">
        <v>1</v>
      </c>
      <c r="G43" s="146">
        <v>6.6745111944596668E-4</v>
      </c>
      <c r="H43" s="148">
        <v>1.6388390291301764</v>
      </c>
      <c r="I43" s="1"/>
    </row>
    <row r="44" spans="1:9" ht="23.25">
      <c r="A44" s="290"/>
      <c r="B44" s="249" t="s">
        <v>17</v>
      </c>
      <c r="C44" s="145">
        <v>0.28655384128729366</v>
      </c>
      <c r="D44" s="146">
        <v>0.15223359124912422</v>
      </c>
      <c r="E44" s="146">
        <v>3.5431658696133126</v>
      </c>
      <c r="F44" s="147">
        <v>1</v>
      </c>
      <c r="G44" s="146">
        <v>5.9791236622113601E-2</v>
      </c>
      <c r="H44" s="148">
        <v>1.3318298733986735</v>
      </c>
      <c r="I44" s="1"/>
    </row>
    <row r="45" spans="1:9" ht="23.25">
      <c r="A45" s="290"/>
      <c r="B45" s="249" t="s">
        <v>18</v>
      </c>
      <c r="C45" s="145">
        <v>5.1304266330087528E-2</v>
      </c>
      <c r="D45" s="146">
        <v>0.15737919368095948</v>
      </c>
      <c r="E45" s="146">
        <v>0.10627040385705747</v>
      </c>
      <c r="F45" s="147">
        <v>1</v>
      </c>
      <c r="G45" s="146">
        <v>0.74443084909538093</v>
      </c>
      <c r="H45" s="148">
        <v>1.0526431284239253</v>
      </c>
      <c r="I45" s="1"/>
    </row>
    <row r="46" spans="1:9" ht="23.25">
      <c r="A46" s="290"/>
      <c r="B46" s="249" t="s">
        <v>19</v>
      </c>
      <c r="C46" s="145">
        <v>0.18077276404376791</v>
      </c>
      <c r="D46" s="146">
        <v>0.15341641709118375</v>
      </c>
      <c r="E46" s="146">
        <v>1.3884246806822755</v>
      </c>
      <c r="F46" s="147">
        <v>1</v>
      </c>
      <c r="G46" s="146">
        <v>0.23867131355225824</v>
      </c>
      <c r="H46" s="148">
        <v>1.1981428872124174</v>
      </c>
      <c r="I46" s="1"/>
    </row>
    <row r="47" spans="1:9" ht="23.25">
      <c r="A47" s="290"/>
      <c r="B47" s="249" t="s">
        <v>20</v>
      </c>
      <c r="C47" s="145">
        <v>0.10860185429067457</v>
      </c>
      <c r="D47" s="146">
        <v>0.15358918232227525</v>
      </c>
      <c r="E47" s="146">
        <v>0.4999806818629271</v>
      </c>
      <c r="F47" s="147">
        <v>1</v>
      </c>
      <c r="G47" s="146">
        <v>0.47950861053109672</v>
      </c>
      <c r="H47" s="148">
        <v>1.1147184416125</v>
      </c>
      <c r="I47" s="1"/>
    </row>
    <row r="48" spans="1:9" ht="23.25">
      <c r="A48" s="290"/>
      <c r="B48" s="249" t="s">
        <v>21</v>
      </c>
      <c r="C48" s="145">
        <v>0.10977236476928122</v>
      </c>
      <c r="D48" s="146">
        <v>0.15549698366006715</v>
      </c>
      <c r="E48" s="146">
        <v>0.49835876650383398</v>
      </c>
      <c r="F48" s="147">
        <v>1</v>
      </c>
      <c r="G48" s="146">
        <v>0.48022215494170606</v>
      </c>
      <c r="H48" s="148">
        <v>1.1160239951620976</v>
      </c>
      <c r="I48" s="1"/>
    </row>
    <row r="49" spans="1:9" ht="23.25">
      <c r="A49" s="290"/>
      <c r="B49" s="249" t="s">
        <v>22</v>
      </c>
      <c r="C49" s="145">
        <v>-0.24234591705117253</v>
      </c>
      <c r="D49" s="146">
        <v>0.18175744791361484</v>
      </c>
      <c r="E49" s="146">
        <v>1.7778167041001056</v>
      </c>
      <c r="F49" s="147">
        <v>1</v>
      </c>
      <c r="G49" s="146">
        <v>0.18241765129276888</v>
      </c>
      <c r="H49" s="148">
        <v>0.78478466019783466</v>
      </c>
      <c r="I49" s="1"/>
    </row>
    <row r="50" spans="1:9" ht="23.25">
      <c r="A50" s="290"/>
      <c r="B50" s="249" t="s">
        <v>23</v>
      </c>
      <c r="C50" s="145">
        <v>-0.33630990232751073</v>
      </c>
      <c r="D50" s="146">
        <v>0.18084137751913887</v>
      </c>
      <c r="E50" s="146">
        <v>3.4584674831440716</v>
      </c>
      <c r="F50" s="147">
        <v>1</v>
      </c>
      <c r="G50" s="146">
        <v>6.2928614098661795E-2</v>
      </c>
      <c r="H50" s="148">
        <v>0.71440167676473332</v>
      </c>
      <c r="I50" s="1"/>
    </row>
    <row r="51" spans="1:9" ht="34.9">
      <c r="A51" s="290"/>
      <c r="B51" s="249" t="s">
        <v>24</v>
      </c>
      <c r="C51" s="145">
        <v>-3.2033817352499161E-2</v>
      </c>
      <c r="D51" s="146">
        <v>1.2343379132882783E-2</v>
      </c>
      <c r="E51" s="146">
        <v>6.7351807079066219</v>
      </c>
      <c r="F51" s="147">
        <v>1</v>
      </c>
      <c r="G51" s="146">
        <v>9.4529655505921108E-3</v>
      </c>
      <c r="H51" s="148">
        <v>0.96847383030450596</v>
      </c>
      <c r="I51" s="1"/>
    </row>
    <row r="52" spans="1:9" ht="23.25">
      <c r="A52" s="290"/>
      <c r="B52" s="249" t="s">
        <v>25</v>
      </c>
      <c r="C52" s="145">
        <v>0.31235253533173923</v>
      </c>
      <c r="D52" s="146">
        <v>0.16703149048833699</v>
      </c>
      <c r="E52" s="146">
        <v>3.4969816854535147</v>
      </c>
      <c r="F52" s="147">
        <v>1</v>
      </c>
      <c r="G52" s="146">
        <v>6.1480784948452737E-2</v>
      </c>
      <c r="H52" s="148">
        <v>1.3666363957310161</v>
      </c>
      <c r="I52" s="1"/>
    </row>
    <row r="53" spans="1:9" ht="23.25">
      <c r="A53" s="290"/>
      <c r="B53" s="249" t="s">
        <v>26</v>
      </c>
      <c r="C53" s="145">
        <v>1.4142928462816098</v>
      </c>
      <c r="D53" s="146">
        <v>0.53139648874652468</v>
      </c>
      <c r="E53" s="146">
        <v>7.0833928445998531</v>
      </c>
      <c r="F53" s="147">
        <v>1</v>
      </c>
      <c r="G53" s="146">
        <v>7.7801563707104527E-3</v>
      </c>
      <c r="H53" s="148">
        <v>4.1135765062778171</v>
      </c>
      <c r="I53" s="1"/>
    </row>
    <row r="54" spans="1:9" ht="23.25">
      <c r="A54" s="290"/>
      <c r="B54" s="249" t="s">
        <v>27</v>
      </c>
      <c r="C54" s="145">
        <v>1.44639654501224</v>
      </c>
      <c r="D54" s="146">
        <v>0.5203480271346822</v>
      </c>
      <c r="E54" s="146">
        <v>7.7265732622743055</v>
      </c>
      <c r="F54" s="147">
        <v>1</v>
      </c>
      <c r="G54" s="146">
        <v>5.4413924049469143E-3</v>
      </c>
      <c r="H54" s="148">
        <v>4.2477802187220872</v>
      </c>
      <c r="I54" s="1"/>
    </row>
    <row r="55" spans="1:9" ht="23.25">
      <c r="A55" s="290"/>
      <c r="B55" s="249" t="s">
        <v>28</v>
      </c>
      <c r="C55" s="145">
        <v>-0.27103437487585097</v>
      </c>
      <c r="D55" s="146">
        <v>9.4829317993899709E-2</v>
      </c>
      <c r="E55" s="146">
        <v>8.1688984310034609</v>
      </c>
      <c r="F55" s="147">
        <v>1</v>
      </c>
      <c r="G55" s="146">
        <v>4.2614780174682308E-3</v>
      </c>
      <c r="H55" s="148">
        <v>0.76259028200824042</v>
      </c>
      <c r="I55" s="1"/>
    </row>
    <row r="56" spans="1:9" ht="23.25">
      <c r="A56" s="290"/>
      <c r="B56" s="249" t="s">
        <v>29</v>
      </c>
      <c r="C56" s="145">
        <v>-0.10587963341773481</v>
      </c>
      <c r="D56" s="146">
        <v>8.3212533014153892E-2</v>
      </c>
      <c r="E56" s="146">
        <v>1.6190019560462556</v>
      </c>
      <c r="F56" s="147">
        <v>1</v>
      </c>
      <c r="G56" s="146">
        <v>0.20323100672549288</v>
      </c>
      <c r="H56" s="148">
        <v>0.89953291526256296</v>
      </c>
      <c r="I56" s="1"/>
    </row>
    <row r="57" spans="1:9" ht="23.25">
      <c r="A57" s="290"/>
      <c r="B57" s="249" t="s">
        <v>30</v>
      </c>
      <c r="C57" s="145">
        <v>-8.2962199636019723E-2</v>
      </c>
      <c r="D57" s="146">
        <v>8.9442258139564357E-2</v>
      </c>
      <c r="E57" s="146">
        <v>0.86034968899148967</v>
      </c>
      <c r="F57" s="147">
        <v>1</v>
      </c>
      <c r="G57" s="146">
        <v>0.35364085211467444</v>
      </c>
      <c r="H57" s="148">
        <v>0.92038593748601749</v>
      </c>
      <c r="I57" s="1"/>
    </row>
    <row r="58" spans="1:9" ht="23.25">
      <c r="A58" s="290"/>
      <c r="B58" s="249" t="s">
        <v>31</v>
      </c>
      <c r="C58" s="145">
        <v>0.34016610731439034</v>
      </c>
      <c r="D58" s="146">
        <v>0.255128319933909</v>
      </c>
      <c r="E58" s="146">
        <v>1.7777256639313468</v>
      </c>
      <c r="F58" s="147">
        <v>1</v>
      </c>
      <c r="G58" s="146">
        <v>0.1824288499791179</v>
      </c>
      <c r="H58" s="148">
        <v>1.4051809820181986</v>
      </c>
      <c r="I58" s="1"/>
    </row>
    <row r="59" spans="1:9" ht="34.9">
      <c r="A59" s="290"/>
      <c r="B59" s="249" t="s">
        <v>32</v>
      </c>
      <c r="C59" s="145">
        <v>0.27573507340894671</v>
      </c>
      <c r="D59" s="146">
        <v>0.11813010755677472</v>
      </c>
      <c r="E59" s="146">
        <v>5.4483227262689171</v>
      </c>
      <c r="F59" s="147">
        <v>1</v>
      </c>
      <c r="G59" s="146">
        <v>1.9587123289727074E-2</v>
      </c>
      <c r="H59" s="148">
        <v>1.3174987773283759</v>
      </c>
      <c r="I59" s="1"/>
    </row>
    <row r="60" spans="1:9" ht="34.9">
      <c r="A60" s="290"/>
      <c r="B60" s="249" t="s">
        <v>34</v>
      </c>
      <c r="C60" s="145">
        <v>0.94863602084223464</v>
      </c>
      <c r="D60" s="146">
        <v>0.13241915704200147</v>
      </c>
      <c r="E60" s="146">
        <v>51.321292438497565</v>
      </c>
      <c r="F60" s="147">
        <v>1</v>
      </c>
      <c r="G60" s="146">
        <v>7.8420434761111634E-13</v>
      </c>
      <c r="H60" s="148">
        <v>2.5821852094170277</v>
      </c>
      <c r="I60" s="1"/>
    </row>
    <row r="61" spans="1:9">
      <c r="A61" s="290"/>
      <c r="B61" s="249" t="s">
        <v>35</v>
      </c>
      <c r="C61" s="145">
        <v>-4.0175654790396559E-2</v>
      </c>
      <c r="D61" s="146">
        <v>6.8849612462240422E-3</v>
      </c>
      <c r="E61" s="146">
        <v>34.050455606214705</v>
      </c>
      <c r="F61" s="147">
        <v>1</v>
      </c>
      <c r="G61" s="146">
        <v>5.3701332921288617E-9</v>
      </c>
      <c r="H61" s="148">
        <v>0.9606206867062953</v>
      </c>
      <c r="I61" s="1"/>
    </row>
    <row r="62" spans="1:9">
      <c r="A62" s="289"/>
      <c r="B62" s="248" t="s">
        <v>9</v>
      </c>
      <c r="C62" s="141">
        <v>-3.1904145629444609</v>
      </c>
      <c r="D62" s="142">
        <v>0.71807413409949017</v>
      </c>
      <c r="E62" s="142">
        <v>19.740387413747737</v>
      </c>
      <c r="F62" s="143">
        <v>1</v>
      </c>
      <c r="G62" s="142">
        <v>8.8706741076466527E-6</v>
      </c>
      <c r="H62" s="144">
        <v>4.1154806144482414E-2</v>
      </c>
      <c r="I62" s="1"/>
    </row>
    <row r="63" spans="1:9">
      <c r="A63" s="285" t="s">
        <v>36</v>
      </c>
      <c r="B63" s="285"/>
      <c r="C63" s="285"/>
      <c r="D63" s="285"/>
      <c r="E63" s="285"/>
      <c r="F63" s="285"/>
      <c r="G63" s="285"/>
      <c r="H63" s="285"/>
      <c r="I63" s="1"/>
    </row>
    <row r="65" spans="1:9">
      <c r="A65" s="274" t="s">
        <v>1</v>
      </c>
      <c r="B65" s="274"/>
      <c r="C65" s="274"/>
      <c r="D65" s="274"/>
      <c r="E65" s="274"/>
      <c r="F65" s="274"/>
      <c r="G65" s="274"/>
      <c r="H65" s="274"/>
      <c r="I65" s="8"/>
    </row>
    <row r="66" spans="1:9">
      <c r="A66" s="275" t="s">
        <v>0</v>
      </c>
      <c r="B66" s="275"/>
      <c r="C66" s="149" t="s">
        <v>2</v>
      </c>
      <c r="D66" s="150" t="s">
        <v>3</v>
      </c>
      <c r="E66" s="150" t="s">
        <v>4</v>
      </c>
      <c r="F66" s="150" t="s">
        <v>5</v>
      </c>
      <c r="G66" s="150" t="s">
        <v>6</v>
      </c>
      <c r="H66" s="151" t="s">
        <v>7</v>
      </c>
      <c r="I66" s="8"/>
    </row>
    <row r="67" spans="1:9">
      <c r="A67" s="276" t="s">
        <v>143</v>
      </c>
      <c r="B67" s="250" t="s">
        <v>8</v>
      </c>
      <c r="C67" s="152">
        <v>0.58431502838353755</v>
      </c>
      <c r="D67" s="152">
        <v>0.16161032670354938</v>
      </c>
      <c r="E67" s="152">
        <v>13.072417096996727</v>
      </c>
      <c r="F67" s="153">
        <v>1</v>
      </c>
      <c r="G67" s="152">
        <v>2.9967617087062854E-4</v>
      </c>
      <c r="H67" s="152">
        <v>1.7937618887592257</v>
      </c>
      <c r="I67" s="16"/>
    </row>
    <row r="68" spans="1:9" ht="23.25">
      <c r="A68" s="277"/>
      <c r="B68" s="251" t="s">
        <v>83</v>
      </c>
      <c r="C68" s="152">
        <v>-1.0156020100124952E-3</v>
      </c>
      <c r="D68" s="152">
        <v>4.2587408434186243E-2</v>
      </c>
      <c r="E68" s="152">
        <v>5.6870189819693926E-4</v>
      </c>
      <c r="F68" s="153">
        <v>1</v>
      </c>
      <c r="G68" s="152">
        <v>0.98097427399983039</v>
      </c>
      <c r="H68" s="152">
        <v>0.99898491353916319</v>
      </c>
      <c r="I68" s="16"/>
    </row>
    <row r="69" spans="1:9" ht="34.9">
      <c r="A69" s="277"/>
      <c r="B69" s="251" t="s">
        <v>85</v>
      </c>
      <c r="C69" s="152">
        <v>-2.1158428551386896E-3</v>
      </c>
      <c r="D69" s="152">
        <v>6.5414726138963951E-3</v>
      </c>
      <c r="E69" s="152">
        <v>0.10462025239775929</v>
      </c>
      <c r="F69" s="153">
        <v>1</v>
      </c>
      <c r="G69" s="152">
        <v>0.74635405865933113</v>
      </c>
      <c r="H69" s="152">
        <v>0.99788639396249212</v>
      </c>
      <c r="I69" s="16"/>
    </row>
    <row r="70" spans="1:9" ht="34.9">
      <c r="A70" s="277"/>
      <c r="B70" s="251" t="s">
        <v>11</v>
      </c>
      <c r="C70" s="152">
        <v>-1.5403437219424217E-2</v>
      </c>
      <c r="D70" s="152">
        <v>2.4817590930883296E-3</v>
      </c>
      <c r="E70" s="152">
        <v>38.522639993425784</v>
      </c>
      <c r="F70" s="153">
        <v>1</v>
      </c>
      <c r="G70" s="152">
        <v>5.412219284883072E-10</v>
      </c>
      <c r="H70" s="152">
        <v>0.9847145889397404</v>
      </c>
      <c r="I70" s="16"/>
    </row>
    <row r="71" spans="1:9">
      <c r="A71" s="277"/>
      <c r="B71" s="251" t="s">
        <v>12</v>
      </c>
      <c r="C71" s="152">
        <v>0.32622024922139553</v>
      </c>
      <c r="D71" s="152">
        <v>7.373341739395009E-2</v>
      </c>
      <c r="E71" s="152">
        <v>19.574609379775854</v>
      </c>
      <c r="F71" s="153">
        <v>1</v>
      </c>
      <c r="G71" s="152">
        <v>9.674643136713313E-6</v>
      </c>
      <c r="H71" s="152">
        <v>1.3857205391346108</v>
      </c>
      <c r="I71" s="16"/>
    </row>
    <row r="72" spans="1:9">
      <c r="A72" s="277"/>
      <c r="B72" s="251" t="s">
        <v>13</v>
      </c>
      <c r="C72" s="152">
        <v>-3.9148169462721011E-2</v>
      </c>
      <c r="D72" s="152">
        <v>0.21284099878469068</v>
      </c>
      <c r="E72" s="152">
        <v>3.3830805843421456E-2</v>
      </c>
      <c r="F72" s="153">
        <v>1</v>
      </c>
      <c r="G72" s="152">
        <v>0.85406717342292071</v>
      </c>
      <c r="H72" s="152">
        <v>0.96160821761722826</v>
      </c>
      <c r="I72" s="16"/>
    </row>
    <row r="73" spans="1:9" ht="46.5">
      <c r="A73" s="277"/>
      <c r="B73" s="251" t="s">
        <v>14</v>
      </c>
      <c r="C73" s="152">
        <v>-8.605177674242219E-2</v>
      </c>
      <c r="D73" s="152">
        <v>1.1922812090871383E-2</v>
      </c>
      <c r="E73" s="152">
        <v>52.090950846959032</v>
      </c>
      <c r="F73" s="153">
        <v>1</v>
      </c>
      <c r="G73" s="152">
        <v>5.2988558478685562E-13</v>
      </c>
      <c r="H73" s="152">
        <v>0.91754672240992929</v>
      </c>
      <c r="I73" s="16"/>
    </row>
    <row r="74" spans="1:9" ht="23.25">
      <c r="A74" s="277"/>
      <c r="B74" s="251" t="s">
        <v>15</v>
      </c>
      <c r="C74" s="152">
        <v>0.51525274845841118</v>
      </c>
      <c r="D74" s="152">
        <v>0.14946256608155264</v>
      </c>
      <c r="E74" s="152">
        <v>11.884359087748605</v>
      </c>
      <c r="F74" s="153">
        <v>1</v>
      </c>
      <c r="G74" s="152">
        <v>5.6607301083939508E-4</v>
      </c>
      <c r="H74" s="152">
        <v>1.6740615648108064</v>
      </c>
      <c r="I74" s="16"/>
    </row>
    <row r="75" spans="1:9" ht="23.25">
      <c r="A75" s="277"/>
      <c r="B75" s="251" t="s">
        <v>16</v>
      </c>
      <c r="C75" s="152">
        <v>0.45535897650220358</v>
      </c>
      <c r="D75" s="152">
        <v>0.1445505215002949</v>
      </c>
      <c r="E75" s="152">
        <v>9.9235823693705747</v>
      </c>
      <c r="F75" s="153">
        <v>1</v>
      </c>
      <c r="G75" s="152">
        <v>1.6317447783425166E-3</v>
      </c>
      <c r="H75" s="152">
        <v>1.5767392938101574</v>
      </c>
      <c r="I75" s="16"/>
    </row>
    <row r="76" spans="1:9" ht="23.25">
      <c r="A76" s="277"/>
      <c r="B76" s="251" t="s">
        <v>17</v>
      </c>
      <c r="C76" s="152">
        <v>0.28098451665322205</v>
      </c>
      <c r="D76" s="152">
        <v>0.15125047133279834</v>
      </c>
      <c r="E76" s="152">
        <v>3.4512093559055783</v>
      </c>
      <c r="F76" s="153">
        <v>1</v>
      </c>
      <c r="G76" s="152">
        <v>6.3205507482250831E-2</v>
      </c>
      <c r="H76" s="152">
        <v>1.3244330971195737</v>
      </c>
      <c r="I76" s="16"/>
    </row>
    <row r="77" spans="1:9" ht="23.25">
      <c r="A77" s="277"/>
      <c r="B77" s="251" t="s">
        <v>18</v>
      </c>
      <c r="C77" s="152">
        <v>2.9916168121104939E-2</v>
      </c>
      <c r="D77" s="152">
        <v>0.15667088506176083</v>
      </c>
      <c r="E77" s="152">
        <v>3.6461567620607462E-2</v>
      </c>
      <c r="F77" s="153">
        <v>1</v>
      </c>
      <c r="G77" s="152">
        <v>0.84856545348674361</v>
      </c>
      <c r="H77" s="152">
        <v>1.0303681526346242</v>
      </c>
      <c r="I77" s="16"/>
    </row>
    <row r="78" spans="1:9" ht="23.25">
      <c r="A78" s="277"/>
      <c r="B78" s="251" t="s">
        <v>19</v>
      </c>
      <c r="C78" s="152">
        <v>0.15827899229090978</v>
      </c>
      <c r="D78" s="152">
        <v>0.15270026267652331</v>
      </c>
      <c r="E78" s="152">
        <v>1.0744024374390448</v>
      </c>
      <c r="F78" s="153">
        <v>1</v>
      </c>
      <c r="G78" s="152">
        <v>0.29995315251319254</v>
      </c>
      <c r="H78" s="152">
        <v>1.1714929866314612</v>
      </c>
      <c r="I78" s="16"/>
    </row>
    <row r="79" spans="1:9" ht="23.25">
      <c r="A79" s="277"/>
      <c r="B79" s="251" t="s">
        <v>20</v>
      </c>
      <c r="C79" s="152">
        <v>7.6290734857637113E-2</v>
      </c>
      <c r="D79" s="152">
        <v>0.15307655376150023</v>
      </c>
      <c r="E79" s="152">
        <v>0.248385502457975</v>
      </c>
      <c r="F79" s="153">
        <v>1</v>
      </c>
      <c r="G79" s="152">
        <v>0.61821419596272831</v>
      </c>
      <c r="H79" s="152">
        <v>1.0792763117927007</v>
      </c>
      <c r="I79" s="16"/>
    </row>
    <row r="80" spans="1:9" ht="23.25">
      <c r="A80" s="277"/>
      <c r="B80" s="251" t="s">
        <v>21</v>
      </c>
      <c r="C80" s="152">
        <v>7.5181913148329074E-2</v>
      </c>
      <c r="D80" s="152">
        <v>0.15483964963282512</v>
      </c>
      <c r="E80" s="152">
        <v>0.23575580007725208</v>
      </c>
      <c r="F80" s="153">
        <v>1</v>
      </c>
      <c r="G80" s="152">
        <v>0.62728844671932893</v>
      </c>
      <c r="H80" s="152">
        <v>1.0780802500200177</v>
      </c>
      <c r="I80" s="16"/>
    </row>
    <row r="81" spans="1:9" ht="23.25">
      <c r="A81" s="277"/>
      <c r="B81" s="251" t="s">
        <v>22</v>
      </c>
      <c r="C81" s="152">
        <v>-0.26820492323858108</v>
      </c>
      <c r="D81" s="152">
        <v>0.18085144987120677</v>
      </c>
      <c r="E81" s="152">
        <v>2.1993254591014892</v>
      </c>
      <c r="F81" s="153">
        <v>1</v>
      </c>
      <c r="G81" s="152">
        <v>0.13807114489540342</v>
      </c>
      <c r="H81" s="152">
        <v>0.76475104978263786</v>
      </c>
      <c r="I81" s="16"/>
    </row>
    <row r="82" spans="1:9" ht="23.25">
      <c r="A82" s="277"/>
      <c r="B82" s="251" t="s">
        <v>23</v>
      </c>
      <c r="C82" s="152">
        <v>-0.33877242186391771</v>
      </c>
      <c r="D82" s="152">
        <v>0.18005226011616554</v>
      </c>
      <c r="E82" s="152">
        <v>3.5401278225364958</v>
      </c>
      <c r="F82" s="153">
        <v>1</v>
      </c>
      <c r="G82" s="152">
        <v>5.9900844854132315E-2</v>
      </c>
      <c r="H82" s="152">
        <v>0.71264461296872361</v>
      </c>
      <c r="I82" s="16"/>
    </row>
    <row r="83" spans="1:9" ht="34.9">
      <c r="A83" s="277"/>
      <c r="B83" s="251" t="s">
        <v>24</v>
      </c>
      <c r="C83" s="152">
        <v>-3.2359147162628873E-2</v>
      </c>
      <c r="D83" s="152">
        <v>1.2256229637672339E-2</v>
      </c>
      <c r="E83" s="152">
        <v>6.9707636081294497</v>
      </c>
      <c r="F83" s="153">
        <v>1</v>
      </c>
      <c r="G83" s="152">
        <v>8.2852133394192458E-3</v>
      </c>
      <c r="H83" s="152">
        <v>0.96815880814300581</v>
      </c>
      <c r="I83" s="16"/>
    </row>
    <row r="84" spans="1:9" ht="23.25">
      <c r="A84" s="277"/>
      <c r="B84" s="251" t="s">
        <v>25</v>
      </c>
      <c r="C84" s="152">
        <v>0.30604269851238697</v>
      </c>
      <c r="D84" s="152">
        <v>0.16722404528855533</v>
      </c>
      <c r="E84" s="152">
        <v>3.3493967533332709</v>
      </c>
      <c r="F84" s="153">
        <v>1</v>
      </c>
      <c r="G84" s="152">
        <v>6.7229646816808847E-2</v>
      </c>
      <c r="H84" s="152">
        <v>1.358040291610159</v>
      </c>
      <c r="I84" s="16"/>
    </row>
    <row r="85" spans="1:9" ht="23.25">
      <c r="A85" s="277"/>
      <c r="B85" s="251" t="s">
        <v>26</v>
      </c>
      <c r="C85" s="152">
        <v>1.4448791316946161</v>
      </c>
      <c r="D85" s="152">
        <v>0.53086084812675582</v>
      </c>
      <c r="E85" s="152">
        <v>7.4080114357275875</v>
      </c>
      <c r="F85" s="153">
        <v>1</v>
      </c>
      <c r="G85" s="152">
        <v>6.4934057288291809E-3</v>
      </c>
      <c r="H85" s="152">
        <v>4.2413394683239165</v>
      </c>
      <c r="I85" s="16"/>
    </row>
    <row r="86" spans="1:9" ht="23.25">
      <c r="A86" s="277"/>
      <c r="B86" s="251" t="s">
        <v>27</v>
      </c>
      <c r="C86" s="152">
        <v>1.464098247400917</v>
      </c>
      <c r="D86" s="152">
        <v>0.51990063775170337</v>
      </c>
      <c r="E86" s="152">
        <v>7.9304848749461767</v>
      </c>
      <c r="F86" s="153">
        <v>1</v>
      </c>
      <c r="G86" s="152">
        <v>4.8608769333744473E-3</v>
      </c>
      <c r="H86" s="152">
        <v>4.3236426258950953</v>
      </c>
      <c r="I86" s="16"/>
    </row>
    <row r="87" spans="1:9" ht="23.25">
      <c r="A87" s="277"/>
      <c r="B87" s="251" t="s">
        <v>28</v>
      </c>
      <c r="C87" s="152">
        <v>-0.21787761527214028</v>
      </c>
      <c r="D87" s="152">
        <v>9.4068922140875352E-2</v>
      </c>
      <c r="E87" s="152">
        <v>5.3645449750878607</v>
      </c>
      <c r="F87" s="153">
        <v>1</v>
      </c>
      <c r="G87" s="152">
        <v>2.0550148995558688E-2</v>
      </c>
      <c r="H87" s="152">
        <v>0.80422386036225291</v>
      </c>
      <c r="I87" s="16"/>
    </row>
    <row r="88" spans="1:9" ht="23.25">
      <c r="A88" s="277"/>
      <c r="B88" s="251" t="s">
        <v>29</v>
      </c>
      <c r="C88" s="152">
        <v>-8.4496716750552966E-2</v>
      </c>
      <c r="D88" s="152">
        <v>8.2901032009218723E-2</v>
      </c>
      <c r="E88" s="152">
        <v>1.038866625104099</v>
      </c>
      <c r="F88" s="153">
        <v>1</v>
      </c>
      <c r="G88" s="152">
        <v>0.30808521148029278</v>
      </c>
      <c r="H88" s="152">
        <v>0.91897467259496424</v>
      </c>
      <c r="I88" s="16"/>
    </row>
    <row r="89" spans="1:9" ht="23.25">
      <c r="A89" s="277"/>
      <c r="B89" s="251" t="s">
        <v>30</v>
      </c>
      <c r="C89" s="152">
        <v>-6.4745910773088666E-2</v>
      </c>
      <c r="D89" s="152">
        <v>8.8827563541217208E-2</v>
      </c>
      <c r="E89" s="152">
        <v>0.53128699945157098</v>
      </c>
      <c r="F89" s="153">
        <v>1</v>
      </c>
      <c r="G89" s="152">
        <v>0.46606628026393038</v>
      </c>
      <c r="H89" s="152">
        <v>0.93730559237646227</v>
      </c>
      <c r="I89" s="16"/>
    </row>
    <row r="90" spans="1:9" ht="23.25">
      <c r="A90" s="277"/>
      <c r="B90" s="251" t="s">
        <v>31</v>
      </c>
      <c r="C90" s="152">
        <v>0.38831702300226645</v>
      </c>
      <c r="D90" s="152">
        <v>0.2545382946413644</v>
      </c>
      <c r="E90" s="152">
        <v>2.3273762535495481</v>
      </c>
      <c r="F90" s="153">
        <v>1</v>
      </c>
      <c r="G90" s="152">
        <v>0.12711597303736863</v>
      </c>
      <c r="H90" s="152">
        <v>1.4744971597162531</v>
      </c>
      <c r="I90" s="16"/>
    </row>
    <row r="91" spans="1:9" ht="34.9">
      <c r="A91" s="277"/>
      <c r="B91" s="251" t="s">
        <v>32</v>
      </c>
      <c r="C91" s="152">
        <v>0.29976654595199009</v>
      </c>
      <c r="D91" s="152">
        <v>0.11753498022600425</v>
      </c>
      <c r="E91" s="152">
        <v>6.5047715776092918</v>
      </c>
      <c r="F91" s="153">
        <v>1</v>
      </c>
      <c r="G91" s="152">
        <v>1.0758538415365974E-2</v>
      </c>
      <c r="H91" s="152">
        <v>1.3495437143544577</v>
      </c>
      <c r="I91" s="16"/>
    </row>
    <row r="92" spans="1:9">
      <c r="A92" s="278"/>
      <c r="B92" s="252" t="s">
        <v>9</v>
      </c>
      <c r="C92" s="152">
        <v>-5.3346283964375534</v>
      </c>
      <c r="D92" s="152">
        <v>1.1818211199879984</v>
      </c>
      <c r="E92" s="152">
        <v>20.375339371247925</v>
      </c>
      <c r="F92" s="153">
        <v>1</v>
      </c>
      <c r="G92" s="152">
        <v>6.3644700774089318E-6</v>
      </c>
      <c r="H92" s="152">
        <v>4.8217015408691744E-3</v>
      </c>
      <c r="I92" s="16"/>
    </row>
    <row r="93" spans="1:9">
      <c r="A93" s="279" t="s">
        <v>86</v>
      </c>
      <c r="B93" s="279"/>
      <c r="C93" s="279"/>
      <c r="D93" s="279"/>
      <c r="E93" s="279"/>
      <c r="F93" s="279"/>
      <c r="G93" s="279"/>
      <c r="H93" s="279"/>
      <c r="I93" s="8"/>
    </row>
    <row r="95" spans="1:9">
      <c r="A95" s="280" t="s">
        <v>1</v>
      </c>
      <c r="B95" s="280"/>
      <c r="C95" s="280"/>
      <c r="D95" s="280"/>
      <c r="E95" s="280"/>
      <c r="F95" s="280"/>
      <c r="G95" s="280"/>
      <c r="H95" s="280"/>
      <c r="I95" s="31"/>
    </row>
    <row r="96" spans="1:9">
      <c r="A96" s="281" t="s">
        <v>0</v>
      </c>
      <c r="B96" s="281"/>
      <c r="C96" s="154" t="s">
        <v>2</v>
      </c>
      <c r="D96" s="244" t="s">
        <v>3</v>
      </c>
      <c r="E96" s="244" t="s">
        <v>4</v>
      </c>
      <c r="F96" s="244" t="s">
        <v>5</v>
      </c>
      <c r="G96" s="244" t="s">
        <v>6</v>
      </c>
      <c r="H96" s="245" t="s">
        <v>7</v>
      </c>
      <c r="I96" s="31"/>
    </row>
    <row r="97" spans="1:9" ht="34.9">
      <c r="A97" s="282" t="s">
        <v>143</v>
      </c>
      <c r="B97" s="246" t="s">
        <v>34</v>
      </c>
      <c r="C97" s="155">
        <v>0.31356655990100057</v>
      </c>
      <c r="D97" s="156">
        <v>0.10132915330854124</v>
      </c>
      <c r="E97" s="156">
        <v>9.5761437186695595</v>
      </c>
      <c r="F97" s="157">
        <v>1</v>
      </c>
      <c r="G97" s="156">
        <v>1.9712201329406482E-3</v>
      </c>
      <c r="H97" s="158">
        <v>1.368296533412747</v>
      </c>
      <c r="I97" s="31"/>
    </row>
    <row r="98" spans="1:9">
      <c r="A98" s="283"/>
      <c r="B98" s="242" t="s">
        <v>9</v>
      </c>
      <c r="C98" s="159">
        <v>-2.6039448470933011</v>
      </c>
      <c r="D98" s="160">
        <v>3.5247724447118801E-2</v>
      </c>
      <c r="E98" s="160">
        <v>5457.596122020771</v>
      </c>
      <c r="F98" s="161">
        <v>1</v>
      </c>
      <c r="G98" s="160">
        <v>0</v>
      </c>
      <c r="H98" s="162">
        <v>7.3981157461999889E-2</v>
      </c>
      <c r="I98" s="31"/>
    </row>
    <row r="99" spans="1:9">
      <c r="A99" s="273" t="s">
        <v>98</v>
      </c>
      <c r="B99" s="273"/>
      <c r="C99" s="273"/>
      <c r="D99" s="273"/>
      <c r="E99" s="273"/>
      <c r="F99" s="273"/>
      <c r="G99" s="273"/>
      <c r="H99" s="273"/>
      <c r="I99" s="31"/>
    </row>
    <row r="101" spans="1:9">
      <c r="A101" s="280" t="s">
        <v>1</v>
      </c>
      <c r="B101" s="280"/>
      <c r="C101" s="280"/>
      <c r="D101" s="280"/>
      <c r="E101" s="280"/>
      <c r="F101" s="280"/>
      <c r="G101" s="280"/>
      <c r="H101" s="280"/>
      <c r="I101" s="31"/>
    </row>
    <row r="102" spans="1:9">
      <c r="A102" s="281" t="s">
        <v>0</v>
      </c>
      <c r="B102" s="281"/>
      <c r="C102" s="154" t="s">
        <v>2</v>
      </c>
      <c r="D102" s="244" t="s">
        <v>3</v>
      </c>
      <c r="E102" s="244" t="s">
        <v>4</v>
      </c>
      <c r="F102" s="244" t="s">
        <v>5</v>
      </c>
      <c r="G102" s="244" t="s">
        <v>6</v>
      </c>
      <c r="H102" s="245" t="s">
        <v>7</v>
      </c>
      <c r="I102" s="31"/>
    </row>
    <row r="103" spans="1:9" ht="34.9">
      <c r="A103" s="282" t="s">
        <v>143</v>
      </c>
      <c r="B103" s="246" t="s">
        <v>34</v>
      </c>
      <c r="C103" s="155">
        <v>0.19227613891205286</v>
      </c>
      <c r="D103" s="156">
        <v>0.10524655741270104</v>
      </c>
      <c r="E103" s="156">
        <v>3.3376053802384571</v>
      </c>
      <c r="F103" s="157">
        <v>1</v>
      </c>
      <c r="G103" s="156">
        <v>6.7713087122959453E-2</v>
      </c>
      <c r="H103" s="158">
        <v>1.2120051525440478</v>
      </c>
      <c r="I103" s="31"/>
    </row>
    <row r="104" spans="1:9" ht="34.9">
      <c r="A104" s="284"/>
      <c r="B104" s="240" t="s">
        <v>11</v>
      </c>
      <c r="C104" s="163">
        <v>-1.6875200590970557E-2</v>
      </c>
      <c r="D104" s="164">
        <v>2.3039400833877316E-3</v>
      </c>
      <c r="E104" s="164">
        <v>53.648245888329903</v>
      </c>
      <c r="F104" s="165">
        <v>1</v>
      </c>
      <c r="G104" s="164">
        <v>2.3979769824309744E-13</v>
      </c>
      <c r="H104" s="166">
        <v>0.9832663880422402</v>
      </c>
      <c r="I104" s="31"/>
    </row>
    <row r="105" spans="1:9">
      <c r="A105" s="284"/>
      <c r="B105" s="240" t="s">
        <v>12</v>
      </c>
      <c r="C105" s="163">
        <v>0.23247104734988205</v>
      </c>
      <c r="D105" s="164">
        <v>6.9040876968863046E-2</v>
      </c>
      <c r="E105" s="164">
        <v>11.337704825141094</v>
      </c>
      <c r="F105" s="165">
        <v>1</v>
      </c>
      <c r="G105" s="164">
        <v>7.5949132210870489E-4</v>
      </c>
      <c r="H105" s="166">
        <v>1.2617139158686066</v>
      </c>
      <c r="I105" s="31"/>
    </row>
    <row r="106" spans="1:9">
      <c r="A106" s="284"/>
      <c r="B106" s="240" t="s">
        <v>13</v>
      </c>
      <c r="C106" s="163">
        <v>-0.23532305885310606</v>
      </c>
      <c r="D106" s="164">
        <v>0.19719207502108896</v>
      </c>
      <c r="E106" s="164">
        <v>1.4241313793776216</v>
      </c>
      <c r="F106" s="165">
        <v>1</v>
      </c>
      <c r="G106" s="164">
        <v>0.23272459347790153</v>
      </c>
      <c r="H106" s="166">
        <v>0.79031548996707601</v>
      </c>
      <c r="I106" s="31"/>
    </row>
    <row r="107" spans="1:9" ht="46.5">
      <c r="A107" s="284"/>
      <c r="B107" s="240" t="s">
        <v>14</v>
      </c>
      <c r="C107" s="163">
        <v>-0.12822221641809037</v>
      </c>
      <c r="D107" s="164">
        <v>1.0992767651664603E-2</v>
      </c>
      <c r="E107" s="164">
        <v>136.05435952102692</v>
      </c>
      <c r="F107" s="165">
        <v>1</v>
      </c>
      <c r="G107" s="164">
        <v>1.9414204827994703E-31</v>
      </c>
      <c r="H107" s="166">
        <v>0.87965788300031655</v>
      </c>
      <c r="I107" s="31"/>
    </row>
    <row r="108" spans="1:9" ht="23.25">
      <c r="A108" s="284"/>
      <c r="B108" s="240" t="s">
        <v>15</v>
      </c>
      <c r="C108" s="163">
        <v>0.51258822856342479</v>
      </c>
      <c r="D108" s="164">
        <v>0.13671842238938156</v>
      </c>
      <c r="E108" s="164">
        <v>14.056693660939327</v>
      </c>
      <c r="F108" s="165">
        <v>1</v>
      </c>
      <c r="G108" s="164">
        <v>1.7738136415054368E-4</v>
      </c>
      <c r="H108" s="166">
        <v>1.66960693183057</v>
      </c>
      <c r="I108" s="31"/>
    </row>
    <row r="109" spans="1:9" ht="23.25">
      <c r="A109" s="284"/>
      <c r="B109" s="240" t="s">
        <v>16</v>
      </c>
      <c r="C109" s="163">
        <v>0.46222674404389241</v>
      </c>
      <c r="D109" s="164">
        <v>0.13229440973182297</v>
      </c>
      <c r="E109" s="164">
        <v>12.207511827536987</v>
      </c>
      <c r="F109" s="165">
        <v>1</v>
      </c>
      <c r="G109" s="164">
        <v>4.7597473381962767E-4</v>
      </c>
      <c r="H109" s="166">
        <v>1.587605242449794</v>
      </c>
      <c r="I109" s="31"/>
    </row>
    <row r="110" spans="1:9" ht="23.25">
      <c r="A110" s="284"/>
      <c r="B110" s="240" t="s">
        <v>17</v>
      </c>
      <c r="C110" s="163">
        <v>0.1863412525302181</v>
      </c>
      <c r="D110" s="164">
        <v>0.1402037120645365</v>
      </c>
      <c r="E110" s="164">
        <v>1.7664404299079797</v>
      </c>
      <c r="F110" s="165">
        <v>1</v>
      </c>
      <c r="G110" s="164">
        <v>0.18382321805935575</v>
      </c>
      <c r="H110" s="166">
        <v>1.2048333426588795</v>
      </c>
      <c r="I110" s="31"/>
    </row>
    <row r="111" spans="1:9" ht="23.25">
      <c r="A111" s="284"/>
      <c r="B111" s="240" t="s">
        <v>18</v>
      </c>
      <c r="C111" s="163">
        <v>7.5408508546747605E-2</v>
      </c>
      <c r="D111" s="164">
        <v>0.14362450785588995</v>
      </c>
      <c r="E111" s="164">
        <v>0.27566624811456358</v>
      </c>
      <c r="F111" s="165">
        <v>1</v>
      </c>
      <c r="G111" s="164">
        <v>0.59955588337527821</v>
      </c>
      <c r="H111" s="166">
        <v>1.0783245657231599</v>
      </c>
      <c r="I111" s="31"/>
    </row>
    <row r="112" spans="1:9" ht="23.25">
      <c r="A112" s="284"/>
      <c r="B112" s="240" t="s">
        <v>19</v>
      </c>
      <c r="C112" s="163">
        <v>0.1224696960779347</v>
      </c>
      <c r="D112" s="164">
        <v>0.13977566887687373</v>
      </c>
      <c r="E112" s="164">
        <v>0.7677045627863972</v>
      </c>
      <c r="F112" s="165">
        <v>1</v>
      </c>
      <c r="G112" s="164">
        <v>0.38092810223421869</v>
      </c>
      <c r="H112" s="166">
        <v>1.1302848674904837</v>
      </c>
      <c r="I112" s="31"/>
    </row>
    <row r="113" spans="1:9" ht="23.25">
      <c r="A113" s="284"/>
      <c r="B113" s="240" t="s">
        <v>20</v>
      </c>
      <c r="C113" s="163">
        <v>-9.4811142904514173E-2</v>
      </c>
      <c r="D113" s="164">
        <v>0.14290780884885315</v>
      </c>
      <c r="E113" s="164">
        <v>0.44015621943994387</v>
      </c>
      <c r="F113" s="165">
        <v>1</v>
      </c>
      <c r="G113" s="164">
        <v>0.5070470645316576</v>
      </c>
      <c r="H113" s="166">
        <v>0.90954469221767287</v>
      </c>
      <c r="I113" s="31"/>
    </row>
    <row r="114" spans="1:9" ht="23.25">
      <c r="A114" s="284"/>
      <c r="B114" s="240" t="s">
        <v>21</v>
      </c>
      <c r="C114" s="163">
        <v>-8.876580986185903E-2</v>
      </c>
      <c r="D114" s="164">
        <v>0.14340496449965176</v>
      </c>
      <c r="E114" s="164">
        <v>0.38314491567459402</v>
      </c>
      <c r="F114" s="165">
        <v>1</v>
      </c>
      <c r="G114" s="164">
        <v>0.53592491794886588</v>
      </c>
      <c r="H114" s="166">
        <v>0.91505984647502581</v>
      </c>
      <c r="I114" s="31"/>
    </row>
    <row r="115" spans="1:9" ht="23.25">
      <c r="A115" s="284"/>
      <c r="B115" s="240" t="s">
        <v>22</v>
      </c>
      <c r="C115" s="163">
        <v>-0.52493512537731257</v>
      </c>
      <c r="D115" s="164">
        <v>0.17011973982971998</v>
      </c>
      <c r="E115" s="164">
        <v>9.52142275214592</v>
      </c>
      <c r="F115" s="165">
        <v>1</v>
      </c>
      <c r="G115" s="164">
        <v>2.0308707174020455E-3</v>
      </c>
      <c r="H115" s="166">
        <v>0.59159374254274844</v>
      </c>
      <c r="I115" s="31"/>
    </row>
    <row r="116" spans="1:9" ht="23.25">
      <c r="A116" s="284"/>
      <c r="B116" s="240" t="s">
        <v>23</v>
      </c>
      <c r="C116" s="163">
        <v>-0.49905119621870597</v>
      </c>
      <c r="D116" s="164">
        <v>0.16790226312967588</v>
      </c>
      <c r="E116" s="164">
        <v>8.8344008696612679</v>
      </c>
      <c r="F116" s="165">
        <v>1</v>
      </c>
      <c r="G116" s="164">
        <v>2.956046690418824E-3</v>
      </c>
      <c r="H116" s="166">
        <v>0.60710641139053168</v>
      </c>
      <c r="I116" s="31"/>
    </row>
    <row r="117" spans="1:9" ht="34.9">
      <c r="A117" s="284"/>
      <c r="B117" s="240" t="s">
        <v>24</v>
      </c>
      <c r="C117" s="163">
        <v>-3.9223435840791659E-2</v>
      </c>
      <c r="D117" s="164">
        <v>1.1602076208402567E-2</v>
      </c>
      <c r="E117" s="164">
        <v>11.429305460050003</v>
      </c>
      <c r="F117" s="165">
        <v>1</v>
      </c>
      <c r="G117" s="164">
        <v>7.2294704990208966E-4</v>
      </c>
      <c r="H117" s="166">
        <v>0.96153584357326549</v>
      </c>
      <c r="I117" s="31"/>
    </row>
    <row r="118" spans="1:9" ht="23.25">
      <c r="A118" s="284"/>
      <c r="B118" s="240" t="s">
        <v>25</v>
      </c>
      <c r="C118" s="163">
        <v>0.41194949310584239</v>
      </c>
      <c r="D118" s="164">
        <v>0.15479060170247091</v>
      </c>
      <c r="E118" s="164">
        <v>7.0826987253918636</v>
      </c>
      <c r="F118" s="165">
        <v>1</v>
      </c>
      <c r="G118" s="164">
        <v>7.7831705581588011E-3</v>
      </c>
      <c r="H118" s="166">
        <v>1.5097581812063945</v>
      </c>
      <c r="I118" s="31"/>
    </row>
    <row r="119" spans="1:9" ht="23.25">
      <c r="A119" s="284"/>
      <c r="B119" s="240" t="s">
        <v>26</v>
      </c>
      <c r="C119" s="163">
        <v>1.3790161795630402</v>
      </c>
      <c r="D119" s="164">
        <v>0.51190394306789655</v>
      </c>
      <c r="E119" s="164">
        <v>7.2570777106471569</v>
      </c>
      <c r="F119" s="165">
        <v>1</v>
      </c>
      <c r="G119" s="164">
        <v>7.062211626027326E-3</v>
      </c>
      <c r="H119" s="166">
        <v>3.9709929610669379</v>
      </c>
      <c r="I119" s="31"/>
    </row>
    <row r="120" spans="1:9" ht="23.25">
      <c r="A120" s="284"/>
      <c r="B120" s="240" t="s">
        <v>27</v>
      </c>
      <c r="C120" s="163">
        <v>1.3908273217867</v>
      </c>
      <c r="D120" s="164">
        <v>0.50219373634170805</v>
      </c>
      <c r="E120" s="164">
        <v>7.6701497612601663</v>
      </c>
      <c r="F120" s="165">
        <v>1</v>
      </c>
      <c r="G120" s="164">
        <v>5.6141797199313675E-3</v>
      </c>
      <c r="H120" s="166">
        <v>4.0181730002971916</v>
      </c>
      <c r="I120" s="31"/>
    </row>
    <row r="121" spans="1:9" ht="23.25">
      <c r="A121" s="284"/>
      <c r="B121" s="240" t="s">
        <v>28</v>
      </c>
      <c r="C121" s="163">
        <v>-0.36219814906025077</v>
      </c>
      <c r="D121" s="164">
        <v>8.8946725649653585E-2</v>
      </c>
      <c r="E121" s="164">
        <v>16.581832456942262</v>
      </c>
      <c r="F121" s="165">
        <v>1</v>
      </c>
      <c r="G121" s="164">
        <v>4.6595244445087324E-5</v>
      </c>
      <c r="H121" s="166">
        <v>0.69614441381309589</v>
      </c>
      <c r="I121" s="31"/>
    </row>
    <row r="122" spans="1:9" ht="23.25">
      <c r="A122" s="284"/>
      <c r="B122" s="240" t="s">
        <v>29</v>
      </c>
      <c r="C122" s="163">
        <v>-0.10035284039080965</v>
      </c>
      <c r="D122" s="164">
        <v>7.7544409372249587E-2</v>
      </c>
      <c r="E122" s="164">
        <v>1.6747822663059047</v>
      </c>
      <c r="F122" s="165">
        <v>1</v>
      </c>
      <c r="G122" s="164">
        <v>0.19561921178122244</v>
      </c>
      <c r="H122" s="166">
        <v>0.90451821116561071</v>
      </c>
      <c r="I122" s="31"/>
    </row>
    <row r="123" spans="1:9" ht="23.25">
      <c r="A123" s="284"/>
      <c r="B123" s="240" t="s">
        <v>30</v>
      </c>
      <c r="C123" s="163">
        <v>0.10412814003701394</v>
      </c>
      <c r="D123" s="164">
        <v>8.37544193306555E-2</v>
      </c>
      <c r="E123" s="164">
        <v>1.5456841656889506</v>
      </c>
      <c r="F123" s="165">
        <v>1</v>
      </c>
      <c r="G123" s="164">
        <v>0.21377370754205893</v>
      </c>
      <c r="H123" s="166">
        <v>1.1097426482690824</v>
      </c>
      <c r="I123" s="31"/>
    </row>
    <row r="124" spans="1:9" ht="23.25">
      <c r="A124" s="284"/>
      <c r="B124" s="240" t="s">
        <v>31</v>
      </c>
      <c r="C124" s="163">
        <v>0.52859753598627945</v>
      </c>
      <c r="D124" s="164">
        <v>0.24054057684703942</v>
      </c>
      <c r="E124" s="164">
        <v>4.829181992067884</v>
      </c>
      <c r="F124" s="165">
        <v>1</v>
      </c>
      <c r="G124" s="164">
        <v>2.7981903958150148E-2</v>
      </c>
      <c r="H124" s="166">
        <v>1.6965512872326411</v>
      </c>
      <c r="I124" s="31"/>
    </row>
    <row r="125" spans="1:9" ht="34.9">
      <c r="A125" s="284"/>
      <c r="B125" s="240" t="s">
        <v>32</v>
      </c>
      <c r="C125" s="163">
        <v>0.32917541650784315</v>
      </c>
      <c r="D125" s="164">
        <v>0.11110930089144021</v>
      </c>
      <c r="E125" s="164">
        <v>8.7771588336927238</v>
      </c>
      <c r="F125" s="165">
        <v>1</v>
      </c>
      <c r="G125" s="164">
        <v>3.0502593340290922E-3</v>
      </c>
      <c r="H125" s="166">
        <v>1.3898216318629804</v>
      </c>
      <c r="I125" s="31"/>
    </row>
    <row r="126" spans="1:9">
      <c r="A126" s="283"/>
      <c r="B126" s="242" t="s">
        <v>9</v>
      </c>
      <c r="C126" s="159">
        <v>-1.4045950022794578</v>
      </c>
      <c r="D126" s="160">
        <v>0.54907568259221418</v>
      </c>
      <c r="E126" s="160">
        <v>6.543917527683055</v>
      </c>
      <c r="F126" s="161">
        <v>1</v>
      </c>
      <c r="G126" s="160">
        <v>1.0524334264961403E-2</v>
      </c>
      <c r="H126" s="162">
        <v>0.24546644967714198</v>
      </c>
      <c r="I126" s="31"/>
    </row>
    <row r="127" spans="1:9">
      <c r="A127" s="273" t="s">
        <v>33</v>
      </c>
      <c r="B127" s="273"/>
      <c r="C127" s="273"/>
      <c r="D127" s="273"/>
      <c r="E127" s="273"/>
      <c r="F127" s="273"/>
      <c r="G127" s="273"/>
      <c r="H127" s="273"/>
      <c r="I127" s="31"/>
    </row>
    <row r="129" spans="1:9">
      <c r="A129" s="280" t="s">
        <v>1</v>
      </c>
      <c r="B129" s="280"/>
      <c r="C129" s="280"/>
      <c r="D129" s="280"/>
      <c r="E129" s="280"/>
      <c r="F129" s="280"/>
      <c r="G129" s="280"/>
      <c r="H129" s="280"/>
      <c r="I129" s="31"/>
    </row>
    <row r="130" spans="1:9">
      <c r="A130" s="281" t="s">
        <v>0</v>
      </c>
      <c r="B130" s="281"/>
      <c r="C130" s="154" t="s">
        <v>2</v>
      </c>
      <c r="D130" s="244" t="s">
        <v>3</v>
      </c>
      <c r="E130" s="244" t="s">
        <v>4</v>
      </c>
      <c r="F130" s="244" t="s">
        <v>5</v>
      </c>
      <c r="G130" s="244" t="s">
        <v>6</v>
      </c>
      <c r="H130" s="245" t="s">
        <v>7</v>
      </c>
      <c r="I130" s="31"/>
    </row>
    <row r="131" spans="1:9" ht="23.25">
      <c r="A131" s="282" t="s">
        <v>143</v>
      </c>
      <c r="B131" s="246" t="s">
        <v>103</v>
      </c>
      <c r="C131" s="155">
        <v>-7.6920021473989533E-2</v>
      </c>
      <c r="D131" s="156">
        <v>1.5259157944436601E-2</v>
      </c>
      <c r="E131" s="156">
        <v>25.410760149893623</v>
      </c>
      <c r="F131" s="157">
        <v>1</v>
      </c>
      <c r="G131" s="156">
        <v>4.6332657764294298E-7</v>
      </c>
      <c r="H131" s="158">
        <v>0.92596390787357097</v>
      </c>
      <c r="I131" s="31"/>
    </row>
    <row r="132" spans="1:9" ht="34.9">
      <c r="A132" s="284"/>
      <c r="B132" s="240" t="s">
        <v>104</v>
      </c>
      <c r="C132" s="163">
        <v>2.8528575650276799E-3</v>
      </c>
      <c r="D132" s="164">
        <v>6.7355811235226333E-4</v>
      </c>
      <c r="E132" s="164">
        <v>17.939487668776895</v>
      </c>
      <c r="F132" s="165">
        <v>1</v>
      </c>
      <c r="G132" s="164">
        <v>2.2804041848078209E-5</v>
      </c>
      <c r="H132" s="166">
        <v>1.0028569308357369</v>
      </c>
      <c r="I132" s="31"/>
    </row>
    <row r="133" spans="1:9">
      <c r="A133" s="283"/>
      <c r="B133" s="242" t="s">
        <v>9</v>
      </c>
      <c r="C133" s="159">
        <v>-2.7234282528297848</v>
      </c>
      <c r="D133" s="160">
        <v>4.9907227988769565E-2</v>
      </c>
      <c r="E133" s="160">
        <v>2977.8648279235063</v>
      </c>
      <c r="F133" s="161">
        <v>1</v>
      </c>
      <c r="G133" s="160">
        <v>0</v>
      </c>
      <c r="H133" s="162">
        <v>6.5649305781413411E-2</v>
      </c>
      <c r="I133" s="31"/>
    </row>
    <row r="134" spans="1:9">
      <c r="A134" s="273" t="s">
        <v>105</v>
      </c>
      <c r="B134" s="273"/>
      <c r="C134" s="273"/>
      <c r="D134" s="273"/>
      <c r="E134" s="273"/>
      <c r="F134" s="273"/>
      <c r="G134" s="273"/>
      <c r="H134" s="273"/>
      <c r="I134" s="31"/>
    </row>
    <row r="136" spans="1:9">
      <c r="A136" s="280" t="s">
        <v>1</v>
      </c>
      <c r="B136" s="280"/>
      <c r="C136" s="280"/>
      <c r="D136" s="280"/>
      <c r="E136" s="280"/>
      <c r="F136" s="280"/>
      <c r="G136" s="280"/>
      <c r="H136" s="280"/>
      <c r="I136" s="31"/>
    </row>
    <row r="137" spans="1:9">
      <c r="A137" s="281" t="s">
        <v>0</v>
      </c>
      <c r="B137" s="281"/>
      <c r="C137" s="154" t="s">
        <v>2</v>
      </c>
      <c r="D137" s="244" t="s">
        <v>3</v>
      </c>
      <c r="E137" s="244" t="s">
        <v>4</v>
      </c>
      <c r="F137" s="244" t="s">
        <v>5</v>
      </c>
      <c r="G137" s="244" t="s">
        <v>6</v>
      </c>
      <c r="H137" s="245" t="s">
        <v>7</v>
      </c>
      <c r="I137" s="31"/>
    </row>
    <row r="138" spans="1:9" ht="23.25">
      <c r="A138" s="282" t="s">
        <v>143</v>
      </c>
      <c r="B138" s="246" t="s">
        <v>103</v>
      </c>
      <c r="C138" s="155">
        <v>-7.747178645383096E-2</v>
      </c>
      <c r="D138" s="156">
        <v>1.4905002213911972E-2</v>
      </c>
      <c r="E138" s="156">
        <v>27.016124658326845</v>
      </c>
      <c r="F138" s="157">
        <v>1</v>
      </c>
      <c r="G138" s="156">
        <v>2.0176529715878871E-7</v>
      </c>
      <c r="H138" s="158">
        <v>0.92545313434304111</v>
      </c>
      <c r="I138" s="31"/>
    </row>
    <row r="139" spans="1:9" ht="34.9">
      <c r="A139" s="284"/>
      <c r="B139" s="240" t="s">
        <v>104</v>
      </c>
      <c r="C139" s="163">
        <v>2.730879777552138E-3</v>
      </c>
      <c r="D139" s="164">
        <v>6.6709006884372853E-4</v>
      </c>
      <c r="E139" s="164">
        <v>16.758541240549537</v>
      </c>
      <c r="F139" s="165">
        <v>1</v>
      </c>
      <c r="G139" s="164">
        <v>4.2450739958249102E-5</v>
      </c>
      <c r="H139" s="166">
        <v>1.0027346120263996</v>
      </c>
      <c r="I139" s="31"/>
    </row>
    <row r="140" spans="1:9" ht="34.9">
      <c r="A140" s="284"/>
      <c r="B140" s="240" t="s">
        <v>11</v>
      </c>
      <c r="C140" s="163">
        <v>-1.7406058439881061E-2</v>
      </c>
      <c r="D140" s="164">
        <v>2.3144339846000307E-3</v>
      </c>
      <c r="E140" s="164">
        <v>56.560244619483306</v>
      </c>
      <c r="F140" s="165">
        <v>1</v>
      </c>
      <c r="G140" s="164">
        <v>5.4502689812968769E-14</v>
      </c>
      <c r="H140" s="166">
        <v>0.9827445518852429</v>
      </c>
      <c r="I140" s="31"/>
    </row>
    <row r="141" spans="1:9">
      <c r="A141" s="284"/>
      <c r="B141" s="240" t="s">
        <v>12</v>
      </c>
      <c r="C141" s="163">
        <v>0.2326458796274839</v>
      </c>
      <c r="D141" s="164">
        <v>6.9197515286026287E-2</v>
      </c>
      <c r="E141" s="164">
        <v>11.303416482887341</v>
      </c>
      <c r="F141" s="165">
        <v>1</v>
      </c>
      <c r="G141" s="164">
        <v>7.7364601520383657E-4</v>
      </c>
      <c r="H141" s="166">
        <v>1.2619345234703025</v>
      </c>
      <c r="I141" s="31"/>
    </row>
    <row r="142" spans="1:9">
      <c r="A142" s="284"/>
      <c r="B142" s="240" t="s">
        <v>13</v>
      </c>
      <c r="C142" s="163">
        <v>-0.26787221897542124</v>
      </c>
      <c r="D142" s="164">
        <v>0.19723112259347245</v>
      </c>
      <c r="E142" s="164">
        <v>1.8446095691916038</v>
      </c>
      <c r="F142" s="165">
        <v>1</v>
      </c>
      <c r="G142" s="164">
        <v>0.1744116371544101</v>
      </c>
      <c r="H142" s="166">
        <v>0.76500552804781097</v>
      </c>
      <c r="I142" s="31"/>
    </row>
    <row r="143" spans="1:9" ht="46.5">
      <c r="A143" s="284"/>
      <c r="B143" s="240" t="s">
        <v>14</v>
      </c>
      <c r="C143" s="163">
        <v>-0.12798665760121009</v>
      </c>
      <c r="D143" s="164">
        <v>1.0968169074087432E-2</v>
      </c>
      <c r="E143" s="164">
        <v>136.16363040796676</v>
      </c>
      <c r="F143" s="165">
        <v>1</v>
      </c>
      <c r="G143" s="164">
        <v>1.8374683959532222E-31</v>
      </c>
      <c r="H143" s="166">
        <v>0.87986511857762095</v>
      </c>
      <c r="I143" s="31"/>
    </row>
    <row r="144" spans="1:9" ht="23.25">
      <c r="A144" s="284"/>
      <c r="B144" s="240" t="s">
        <v>15</v>
      </c>
      <c r="C144" s="163">
        <v>0.52812978851281633</v>
      </c>
      <c r="D144" s="164">
        <v>0.13697262842220453</v>
      </c>
      <c r="E144" s="164">
        <v>14.866671619337263</v>
      </c>
      <c r="F144" s="165">
        <v>1</v>
      </c>
      <c r="G144" s="164">
        <v>1.1538369818291697E-4</v>
      </c>
      <c r="H144" s="166">
        <v>1.6957579152177802</v>
      </c>
      <c r="I144" s="31"/>
    </row>
    <row r="145" spans="1:9" ht="23.25">
      <c r="A145" s="284"/>
      <c r="B145" s="240" t="s">
        <v>16</v>
      </c>
      <c r="C145" s="163">
        <v>0.49303818664559673</v>
      </c>
      <c r="D145" s="164">
        <v>0.13266887987769271</v>
      </c>
      <c r="E145" s="164">
        <v>13.810932097604629</v>
      </c>
      <c r="F145" s="165">
        <v>1</v>
      </c>
      <c r="G145" s="164">
        <v>2.0215653474158271E-4</v>
      </c>
      <c r="H145" s="166">
        <v>1.6372830425427132</v>
      </c>
      <c r="I145" s="31"/>
    </row>
    <row r="146" spans="1:9" ht="23.25">
      <c r="A146" s="284"/>
      <c r="B146" s="240" t="s">
        <v>17</v>
      </c>
      <c r="C146" s="163">
        <v>0.2268883242762155</v>
      </c>
      <c r="D146" s="164">
        <v>0.14044991449318492</v>
      </c>
      <c r="E146" s="164">
        <v>2.6096444246451131</v>
      </c>
      <c r="F146" s="165">
        <v>1</v>
      </c>
      <c r="G146" s="164">
        <v>0.10621557574669675</v>
      </c>
      <c r="H146" s="166">
        <v>1.2546897417310443</v>
      </c>
      <c r="I146" s="31"/>
    </row>
    <row r="147" spans="1:9" ht="23.25">
      <c r="A147" s="284"/>
      <c r="B147" s="240" t="s">
        <v>18</v>
      </c>
      <c r="C147" s="163">
        <v>0.10064222899717075</v>
      </c>
      <c r="D147" s="164">
        <v>0.14380695089020126</v>
      </c>
      <c r="E147" s="164">
        <v>0.48977965103261795</v>
      </c>
      <c r="F147" s="165">
        <v>1</v>
      </c>
      <c r="G147" s="164">
        <v>0.48402561353148266</v>
      </c>
      <c r="H147" s="166">
        <v>1.1058809188532055</v>
      </c>
      <c r="I147" s="31"/>
    </row>
    <row r="148" spans="1:9" ht="23.25">
      <c r="A148" s="284"/>
      <c r="B148" s="240" t="s">
        <v>19</v>
      </c>
      <c r="C148" s="163">
        <v>0.14923174515965096</v>
      </c>
      <c r="D148" s="164">
        <v>0.13996374876412171</v>
      </c>
      <c r="E148" s="164">
        <v>1.1368189477118795</v>
      </c>
      <c r="F148" s="165">
        <v>1</v>
      </c>
      <c r="G148" s="164">
        <v>0.28632550468762663</v>
      </c>
      <c r="H148" s="166">
        <v>1.1609420007261269</v>
      </c>
      <c r="I148" s="31"/>
    </row>
    <row r="149" spans="1:9" ht="23.25">
      <c r="A149" s="284"/>
      <c r="B149" s="240" t="s">
        <v>20</v>
      </c>
      <c r="C149" s="163">
        <v>-7.5236919293446905E-2</v>
      </c>
      <c r="D149" s="164">
        <v>0.14303626634413191</v>
      </c>
      <c r="E149" s="164">
        <v>0.2766748467457642</v>
      </c>
      <c r="F149" s="165">
        <v>1</v>
      </c>
      <c r="G149" s="164">
        <v>0.5988889686503559</v>
      </c>
      <c r="H149" s="166">
        <v>0.92752371203268547</v>
      </c>
      <c r="I149" s="31"/>
    </row>
    <row r="150" spans="1:9" ht="23.25">
      <c r="A150" s="284"/>
      <c r="B150" s="240" t="s">
        <v>21</v>
      </c>
      <c r="C150" s="163">
        <v>-6.105493143286634E-2</v>
      </c>
      <c r="D150" s="164">
        <v>0.1436411359889731</v>
      </c>
      <c r="E150" s="164">
        <v>0.18066908018728009</v>
      </c>
      <c r="F150" s="165">
        <v>1</v>
      </c>
      <c r="G150" s="164">
        <v>0.67079887306338637</v>
      </c>
      <c r="H150" s="166">
        <v>0.94077156042679821</v>
      </c>
      <c r="I150" s="31"/>
    </row>
    <row r="151" spans="1:9" ht="23.25">
      <c r="A151" s="284"/>
      <c r="B151" s="240" t="s">
        <v>22</v>
      </c>
      <c r="C151" s="163">
        <v>-0.49840362505276448</v>
      </c>
      <c r="D151" s="164">
        <v>0.17038561064064689</v>
      </c>
      <c r="E151" s="164">
        <v>8.5565078818582911</v>
      </c>
      <c r="F151" s="165">
        <v>1</v>
      </c>
      <c r="G151" s="164">
        <v>3.44289210523169E-3</v>
      </c>
      <c r="H151" s="166">
        <v>0.60749968331924398</v>
      </c>
      <c r="I151" s="31"/>
    </row>
    <row r="152" spans="1:9" ht="23.25">
      <c r="A152" s="284"/>
      <c r="B152" s="240" t="s">
        <v>23</v>
      </c>
      <c r="C152" s="163">
        <v>-0.47434587145142337</v>
      </c>
      <c r="D152" s="164">
        <v>0.16802112625094934</v>
      </c>
      <c r="E152" s="164">
        <v>7.9700760790757705</v>
      </c>
      <c r="F152" s="165">
        <v>1</v>
      </c>
      <c r="G152" s="164">
        <v>4.7556939966260578E-3</v>
      </c>
      <c r="H152" s="166">
        <v>0.62229198231078375</v>
      </c>
      <c r="I152" s="31"/>
    </row>
    <row r="153" spans="1:9" ht="34.9">
      <c r="A153" s="284"/>
      <c r="B153" s="240" t="s">
        <v>24</v>
      </c>
      <c r="C153" s="163">
        <v>-4.1592465598811308E-2</v>
      </c>
      <c r="D153" s="164">
        <v>1.1582363764266716E-2</v>
      </c>
      <c r="E153" s="164">
        <v>12.895403355434452</v>
      </c>
      <c r="F153" s="165">
        <v>1</v>
      </c>
      <c r="G153" s="164">
        <v>3.2939010186170791E-4</v>
      </c>
      <c r="H153" s="166">
        <v>0.95926063263174854</v>
      </c>
      <c r="I153" s="31"/>
    </row>
    <row r="154" spans="1:9" ht="23.25">
      <c r="A154" s="284"/>
      <c r="B154" s="240" t="s">
        <v>25</v>
      </c>
      <c r="C154" s="163">
        <v>0.4031282878887229</v>
      </c>
      <c r="D154" s="164">
        <v>0.15517942535941745</v>
      </c>
      <c r="E154" s="164">
        <v>6.7486711999488325</v>
      </c>
      <c r="F154" s="165">
        <v>1</v>
      </c>
      <c r="G154" s="164">
        <v>9.3817530281996783E-3</v>
      </c>
      <c r="H154" s="166">
        <v>1.4964988620290689</v>
      </c>
      <c r="I154" s="31"/>
    </row>
    <row r="155" spans="1:9" ht="23.25">
      <c r="A155" s="284"/>
      <c r="B155" s="240" t="s">
        <v>26</v>
      </c>
      <c r="C155" s="163">
        <v>1.3477882619924897</v>
      </c>
      <c r="D155" s="164">
        <v>0.51198184082305997</v>
      </c>
      <c r="E155" s="164">
        <v>6.9300157947682592</v>
      </c>
      <c r="F155" s="165">
        <v>1</v>
      </c>
      <c r="G155" s="164">
        <v>8.4760940259391189E-3</v>
      </c>
      <c r="H155" s="166">
        <v>3.8489033439358331</v>
      </c>
      <c r="I155" s="31"/>
    </row>
    <row r="156" spans="1:9" ht="23.25">
      <c r="A156" s="284"/>
      <c r="B156" s="240" t="s">
        <v>27</v>
      </c>
      <c r="C156" s="163">
        <v>1.3687055359418956</v>
      </c>
      <c r="D156" s="164">
        <v>0.50227478740886711</v>
      </c>
      <c r="E156" s="164">
        <v>7.4256981361970862</v>
      </c>
      <c r="F156" s="165">
        <v>1</v>
      </c>
      <c r="G156" s="164">
        <v>6.4298873625417263E-3</v>
      </c>
      <c r="H156" s="166">
        <v>3.9302598211269526</v>
      </c>
      <c r="I156" s="31"/>
    </row>
    <row r="157" spans="1:9" ht="23.25">
      <c r="A157" s="284"/>
      <c r="B157" s="240" t="s">
        <v>28</v>
      </c>
      <c r="C157" s="163">
        <v>-0.38267765757552175</v>
      </c>
      <c r="D157" s="164">
        <v>8.9150580824939429E-2</v>
      </c>
      <c r="E157" s="164">
        <v>18.425439670637353</v>
      </c>
      <c r="F157" s="165">
        <v>1</v>
      </c>
      <c r="G157" s="164">
        <v>1.7668335929211749E-5</v>
      </c>
      <c r="H157" s="166">
        <v>0.68203271193455473</v>
      </c>
      <c r="I157" s="31"/>
    </row>
    <row r="158" spans="1:9" ht="23.25">
      <c r="A158" s="284"/>
      <c r="B158" s="240" t="s">
        <v>29</v>
      </c>
      <c r="C158" s="163">
        <v>-0.12906257958585257</v>
      </c>
      <c r="D158" s="164">
        <v>7.7813350642596632E-2</v>
      </c>
      <c r="E158" s="164">
        <v>2.7510117758317421</v>
      </c>
      <c r="F158" s="165">
        <v>1</v>
      </c>
      <c r="G158" s="164">
        <v>9.7192907448005975E-2</v>
      </c>
      <c r="H158" s="166">
        <v>0.8789189614399292</v>
      </c>
      <c r="I158" s="31"/>
    </row>
    <row r="159" spans="1:9" ht="23.25">
      <c r="A159" s="284"/>
      <c r="B159" s="240" t="s">
        <v>30</v>
      </c>
      <c r="C159" s="163">
        <v>6.9498266043074491E-2</v>
      </c>
      <c r="D159" s="164">
        <v>8.3821001416721747E-2</v>
      </c>
      <c r="E159" s="164">
        <v>0.68745179186007532</v>
      </c>
      <c r="F159" s="165">
        <v>1</v>
      </c>
      <c r="G159" s="164">
        <v>0.40703247546496812</v>
      </c>
      <c r="H159" s="166">
        <v>1.0719702024530029</v>
      </c>
      <c r="I159" s="31"/>
    </row>
    <row r="160" spans="1:9" ht="23.25">
      <c r="A160" s="284"/>
      <c r="B160" s="240" t="s">
        <v>31</v>
      </c>
      <c r="C160" s="163">
        <v>0.38207765230013935</v>
      </c>
      <c r="D160" s="164">
        <v>0.2411069920764238</v>
      </c>
      <c r="E160" s="164">
        <v>2.5112136481569722</v>
      </c>
      <c r="F160" s="165">
        <v>1</v>
      </c>
      <c r="G160" s="164">
        <v>0.11303884693430605</v>
      </c>
      <c r="H160" s="166">
        <v>1.4653258666392031</v>
      </c>
      <c r="I160" s="31"/>
    </row>
    <row r="161" spans="1:9" ht="34.9">
      <c r="A161" s="284"/>
      <c r="B161" s="240" t="s">
        <v>32</v>
      </c>
      <c r="C161" s="163">
        <v>0.33009699586499247</v>
      </c>
      <c r="D161" s="164">
        <v>0.11145377508730084</v>
      </c>
      <c r="E161" s="164">
        <v>8.771898089696041</v>
      </c>
      <c r="F161" s="165">
        <v>1</v>
      </c>
      <c r="G161" s="164">
        <v>3.0590694343360942E-3</v>
      </c>
      <c r="H161" s="166">
        <v>1.3911030531640407</v>
      </c>
      <c r="I161" s="31"/>
    </row>
    <row r="162" spans="1:9">
      <c r="A162" s="283"/>
      <c r="B162" s="242" t="s">
        <v>9</v>
      </c>
      <c r="C162" s="159">
        <v>-1.4573167570816588</v>
      </c>
      <c r="D162" s="160">
        <v>0.55057550052036863</v>
      </c>
      <c r="E162" s="160">
        <v>7.0060648485741366</v>
      </c>
      <c r="F162" s="161">
        <v>1</v>
      </c>
      <c r="G162" s="160">
        <v>8.1234040534595136E-3</v>
      </c>
      <c r="H162" s="162">
        <v>0.23286025784406666</v>
      </c>
      <c r="I162" s="31"/>
    </row>
    <row r="163" spans="1:9">
      <c r="A163" s="273" t="s">
        <v>33</v>
      </c>
      <c r="B163" s="273"/>
      <c r="C163" s="273"/>
      <c r="D163" s="273"/>
      <c r="E163" s="273"/>
      <c r="F163" s="273"/>
      <c r="G163" s="273"/>
      <c r="H163" s="273"/>
      <c r="I163" s="31"/>
    </row>
    <row r="165" spans="1:9">
      <c r="A165" s="265" t="s">
        <v>132</v>
      </c>
      <c r="B165" s="265"/>
      <c r="C165" s="265"/>
      <c r="D165" s="265"/>
      <c r="E165" s="265"/>
      <c r="F165" s="265"/>
      <c r="G165" s="265"/>
      <c r="H165" s="167"/>
    </row>
    <row r="166" spans="1:9" ht="35.65">
      <c r="A166" s="266" t="s">
        <v>72</v>
      </c>
      <c r="B166" s="266"/>
      <c r="C166" s="268" t="s">
        <v>73</v>
      </c>
      <c r="D166" s="269"/>
      <c r="E166" s="253" t="s">
        <v>74</v>
      </c>
      <c r="F166" s="269" t="s">
        <v>75</v>
      </c>
      <c r="G166" s="271" t="s">
        <v>6</v>
      </c>
      <c r="H166" s="167"/>
    </row>
    <row r="167" spans="1:9">
      <c r="A167" s="267"/>
      <c r="B167" s="267"/>
      <c r="C167" s="168" t="s">
        <v>2</v>
      </c>
      <c r="D167" s="254" t="s">
        <v>77</v>
      </c>
      <c r="E167" s="254" t="s">
        <v>78</v>
      </c>
      <c r="F167" s="270"/>
      <c r="G167" s="272"/>
      <c r="H167" s="167"/>
    </row>
    <row r="168" spans="1:9">
      <c r="A168" s="259" t="s">
        <v>81</v>
      </c>
      <c r="B168" s="169" t="s">
        <v>82</v>
      </c>
      <c r="C168" s="170">
        <v>5.4360145884360014</v>
      </c>
      <c r="D168" s="171">
        <v>1.4330498227588652E-2</v>
      </c>
      <c r="E168" s="172"/>
      <c r="F168" s="171">
        <v>379.33186286368931</v>
      </c>
      <c r="G168" s="173">
        <v>0</v>
      </c>
      <c r="H168" s="167"/>
    </row>
    <row r="169" spans="1:9" ht="34.9">
      <c r="A169" s="260"/>
      <c r="B169" s="255" t="s">
        <v>34</v>
      </c>
      <c r="C169" s="174">
        <v>-0.39316564000075654</v>
      </c>
      <c r="D169" s="175">
        <v>4.7002730510158686E-2</v>
      </c>
      <c r="E169" s="175">
        <v>-7.3402956408576775E-2</v>
      </c>
      <c r="F169" s="175">
        <v>-8.364740425362772</v>
      </c>
      <c r="G169" s="176">
        <v>6.6390986058144332E-17</v>
      </c>
      <c r="H169" s="167"/>
    </row>
    <row r="170" spans="1:9">
      <c r="A170" s="261" t="s">
        <v>119</v>
      </c>
      <c r="B170" s="256" t="s">
        <v>82</v>
      </c>
      <c r="C170" s="177">
        <v>6.8569974253898138</v>
      </c>
      <c r="D170" s="178">
        <v>0.13975274512817815</v>
      </c>
      <c r="E170" s="179"/>
      <c r="F170" s="178">
        <v>49.065207406843612</v>
      </c>
      <c r="G170" s="180">
        <v>0</v>
      </c>
      <c r="H170" s="167"/>
    </row>
    <row r="171" spans="1:9" ht="34.9">
      <c r="A171" s="262"/>
      <c r="B171" s="256" t="s">
        <v>34</v>
      </c>
      <c r="C171" s="177">
        <v>-0.42940584208673083</v>
      </c>
      <c r="D171" s="178">
        <v>4.5753890790831753E-2</v>
      </c>
      <c r="E171" s="178">
        <v>-8.0168903641274075E-2</v>
      </c>
      <c r="F171" s="178">
        <v>-9.3851218915960679</v>
      </c>
      <c r="G171" s="180">
        <v>7.3242545731980422E-21</v>
      </c>
      <c r="H171" s="167"/>
    </row>
    <row r="172" spans="1:9" ht="34.9">
      <c r="A172" s="262"/>
      <c r="B172" s="256" t="s">
        <v>11</v>
      </c>
      <c r="C172" s="177">
        <v>-5.2322121097780905E-4</v>
      </c>
      <c r="D172" s="178">
        <v>8.9372543100562892E-4</v>
      </c>
      <c r="E172" s="178">
        <v>-5.6886188800960953E-3</v>
      </c>
      <c r="F172" s="178">
        <v>-0.58543842753705155</v>
      </c>
      <c r="G172" s="180">
        <v>0.55826320193162082</v>
      </c>
      <c r="H172" s="167"/>
    </row>
    <row r="173" spans="1:9">
      <c r="A173" s="262"/>
      <c r="B173" s="256" t="s">
        <v>12</v>
      </c>
      <c r="C173" s="177">
        <v>-0.14523903407023447</v>
      </c>
      <c r="D173" s="178">
        <v>2.6846954334935873E-2</v>
      </c>
      <c r="E173" s="178">
        <v>-4.6690510781723808E-2</v>
      </c>
      <c r="F173" s="178">
        <v>-5.4098886696147614</v>
      </c>
      <c r="G173" s="180">
        <v>6.4190158456641588E-8</v>
      </c>
      <c r="H173" s="167"/>
    </row>
    <row r="174" spans="1:9">
      <c r="A174" s="262"/>
      <c r="B174" s="256" t="s">
        <v>13</v>
      </c>
      <c r="C174" s="177">
        <v>-0.50272145890535702</v>
      </c>
      <c r="D174" s="178">
        <v>6.9636795202058233E-2</v>
      </c>
      <c r="E174" s="178">
        <v>-6.234367345191201E-2</v>
      </c>
      <c r="F174" s="178">
        <v>-7.2191929201603786</v>
      </c>
      <c r="G174" s="180">
        <v>5.5227484049414865E-13</v>
      </c>
      <c r="H174" s="167"/>
    </row>
    <row r="175" spans="1:9" ht="46.5">
      <c r="A175" s="262"/>
      <c r="B175" s="256" t="s">
        <v>14</v>
      </c>
      <c r="C175" s="177">
        <v>-8.3412533421918206E-2</v>
      </c>
      <c r="D175" s="178">
        <v>3.9163632034130312E-3</v>
      </c>
      <c r="E175" s="178">
        <v>-0.20094490278478228</v>
      </c>
      <c r="F175" s="178">
        <v>-21.298467248703052</v>
      </c>
      <c r="G175" s="180">
        <v>5.887116621937711E-99</v>
      </c>
      <c r="H175" s="167"/>
    </row>
    <row r="176" spans="1:9" ht="23.25">
      <c r="A176" s="262"/>
      <c r="B176" s="256" t="s">
        <v>15</v>
      </c>
      <c r="C176" s="177">
        <v>9.6349124589705903E-2</v>
      </c>
      <c r="D176" s="178">
        <v>6.2200594365713964E-2</v>
      </c>
      <c r="E176" s="178">
        <v>1.577849701080233E-2</v>
      </c>
      <c r="F176" s="178">
        <v>1.549006493783847</v>
      </c>
      <c r="G176" s="180">
        <v>0.12140470124889191</v>
      </c>
      <c r="H176" s="167"/>
    </row>
    <row r="177" spans="1:8" ht="23.25">
      <c r="A177" s="262"/>
      <c r="B177" s="256" t="s">
        <v>16</v>
      </c>
      <c r="C177" s="177">
        <v>6.9543676821100311E-2</v>
      </c>
      <c r="D177" s="178">
        <v>5.8585615032303098E-2</v>
      </c>
      <c r="E177" s="178">
        <v>1.2403770185455618E-2</v>
      </c>
      <c r="F177" s="178">
        <v>1.1870435563876069</v>
      </c>
      <c r="G177" s="180">
        <v>0.23523230891179203</v>
      </c>
      <c r="H177" s="167"/>
    </row>
    <row r="178" spans="1:8" ht="23.25">
      <c r="A178" s="262"/>
      <c r="B178" s="256" t="s">
        <v>17</v>
      </c>
      <c r="C178" s="177">
        <v>-3.8209903881617262E-2</v>
      </c>
      <c r="D178" s="178">
        <v>5.8091465919622415E-2</v>
      </c>
      <c r="E178" s="178">
        <v>-6.9411029332971186E-3</v>
      </c>
      <c r="F178" s="178">
        <v>-0.65775416882207716</v>
      </c>
      <c r="G178" s="180">
        <v>0.51070785050204981</v>
      </c>
      <c r="H178" s="167"/>
    </row>
    <row r="179" spans="1:8" ht="23.25">
      <c r="A179" s="262"/>
      <c r="B179" s="256" t="s">
        <v>18</v>
      </c>
      <c r="C179" s="177">
        <v>6.6277812707048842E-2</v>
      </c>
      <c r="D179" s="178">
        <v>5.8260488375774168E-2</v>
      </c>
      <c r="E179" s="178">
        <v>1.2056044270634779E-2</v>
      </c>
      <c r="F179" s="178">
        <v>1.1376116911269909</v>
      </c>
      <c r="G179" s="180">
        <v>0.25530380113923157</v>
      </c>
      <c r="H179" s="167"/>
    </row>
    <row r="180" spans="1:8" ht="23.25">
      <c r="A180" s="262"/>
      <c r="B180" s="256" t="s">
        <v>19</v>
      </c>
      <c r="C180" s="177">
        <v>-5.5691404416070095E-2</v>
      </c>
      <c r="D180" s="178">
        <v>5.7235092863661477E-2</v>
      </c>
      <c r="E180" s="178">
        <v>-1.0583888688332328E-2</v>
      </c>
      <c r="F180" s="178">
        <v>-0.97302898675697846</v>
      </c>
      <c r="G180" s="180">
        <v>0.330557148677459</v>
      </c>
      <c r="H180" s="167"/>
    </row>
    <row r="181" spans="1:8" ht="23.25">
      <c r="A181" s="262"/>
      <c r="B181" s="256" t="s">
        <v>20</v>
      </c>
      <c r="C181" s="177">
        <v>-0.13238585431844244</v>
      </c>
      <c r="D181" s="178">
        <v>5.5576909130013022E-2</v>
      </c>
      <c r="E181" s="178">
        <v>-2.6708328186809988E-2</v>
      </c>
      <c r="F181" s="178">
        <v>-2.3820298104154647</v>
      </c>
      <c r="G181" s="180">
        <v>1.7231917454745397E-2</v>
      </c>
      <c r="H181" s="167"/>
    </row>
    <row r="182" spans="1:8" ht="23.25">
      <c r="A182" s="262"/>
      <c r="B182" s="256" t="s">
        <v>21</v>
      </c>
      <c r="C182" s="177">
        <v>-0.17131935558028036</v>
      </c>
      <c r="D182" s="178">
        <v>5.5670053643743833E-2</v>
      </c>
      <c r="E182" s="178">
        <v>-3.5110770852302416E-2</v>
      </c>
      <c r="F182" s="178">
        <v>-3.077405972637016</v>
      </c>
      <c r="G182" s="180">
        <v>2.0924864033336011E-3</v>
      </c>
      <c r="H182" s="167"/>
    </row>
    <row r="183" spans="1:8" ht="23.25">
      <c r="A183" s="262"/>
      <c r="B183" s="256" t="s">
        <v>22</v>
      </c>
      <c r="C183" s="177">
        <v>-0.33204647870147214</v>
      </c>
      <c r="D183" s="178">
        <v>5.7196683702676755E-2</v>
      </c>
      <c r="E183" s="178">
        <v>-6.5718342390808177E-2</v>
      </c>
      <c r="F183" s="178">
        <v>-5.8053449467024372</v>
      </c>
      <c r="G183" s="180">
        <v>6.5746093208854598E-9</v>
      </c>
      <c r="H183" s="167"/>
    </row>
    <row r="184" spans="1:8" ht="23.25">
      <c r="A184" s="262"/>
      <c r="B184" s="256" t="s">
        <v>23</v>
      </c>
      <c r="C184" s="177">
        <v>-0.21491635891812097</v>
      </c>
      <c r="D184" s="178">
        <v>5.6569733747399195E-2</v>
      </c>
      <c r="E184" s="178">
        <v>-4.4097478580108804E-2</v>
      </c>
      <c r="F184" s="178">
        <v>-3.7991403650189848</v>
      </c>
      <c r="G184" s="180">
        <v>1.4586585160463657E-4</v>
      </c>
      <c r="H184" s="167"/>
    </row>
    <row r="185" spans="1:8" ht="34.9">
      <c r="A185" s="262"/>
      <c r="B185" s="256" t="s">
        <v>24</v>
      </c>
      <c r="C185" s="177">
        <v>-2.0818856109467751E-2</v>
      </c>
      <c r="D185" s="178">
        <v>4.5125501475401448E-3</v>
      </c>
      <c r="E185" s="178">
        <v>-4.0497242011990044E-2</v>
      </c>
      <c r="F185" s="178">
        <v>-4.6135456513023803</v>
      </c>
      <c r="G185" s="180">
        <v>3.9966977827005606E-6</v>
      </c>
      <c r="H185" s="167"/>
    </row>
    <row r="186" spans="1:8" ht="23.25">
      <c r="A186" s="262"/>
      <c r="B186" s="256" t="s">
        <v>25</v>
      </c>
      <c r="C186" s="177">
        <v>0.22697475460208677</v>
      </c>
      <c r="D186" s="178">
        <v>7.541008361286379E-2</v>
      </c>
      <c r="E186" s="178">
        <v>2.5699535839469267E-2</v>
      </c>
      <c r="F186" s="178">
        <v>3.0098727348893748</v>
      </c>
      <c r="G186" s="180">
        <v>2.618625589219983E-3</v>
      </c>
      <c r="H186" s="167"/>
    </row>
    <row r="187" spans="1:8" ht="23.25">
      <c r="A187" s="262"/>
      <c r="B187" s="256" t="s">
        <v>26</v>
      </c>
      <c r="C187" s="177">
        <v>3.3155138369987333E-2</v>
      </c>
      <c r="D187" s="178">
        <v>0.11643133613215809</v>
      </c>
      <c r="E187" s="178">
        <v>6.7950506827180466E-3</v>
      </c>
      <c r="F187" s="178">
        <v>0.28476129770042169</v>
      </c>
      <c r="G187" s="180">
        <v>0.77583159823762682</v>
      </c>
      <c r="H187" s="167"/>
    </row>
    <row r="188" spans="1:8" ht="23.25">
      <c r="A188" s="262"/>
      <c r="B188" s="256" t="s">
        <v>27</v>
      </c>
      <c r="C188" s="177">
        <v>5.6660524422169995E-3</v>
      </c>
      <c r="D188" s="178">
        <v>0.11057219559056179</v>
      </c>
      <c r="E188" s="178">
        <v>1.2220437102338215E-3</v>
      </c>
      <c r="F188" s="178">
        <v>5.1243012874573342E-2</v>
      </c>
      <c r="G188" s="180">
        <v>0.95913267128667523</v>
      </c>
      <c r="H188" s="167"/>
    </row>
    <row r="189" spans="1:8" ht="23.25">
      <c r="A189" s="262"/>
      <c r="B189" s="256" t="s">
        <v>28</v>
      </c>
      <c r="C189" s="177">
        <v>-0.26881815156444833</v>
      </c>
      <c r="D189" s="178">
        <v>3.3407275928984674E-2</v>
      </c>
      <c r="E189" s="178">
        <v>-7.9276819181129068E-2</v>
      </c>
      <c r="F189" s="178">
        <v>-8.046694742064183</v>
      </c>
      <c r="G189" s="180">
        <v>9.2467713665800714E-16</v>
      </c>
      <c r="H189" s="167"/>
    </row>
    <row r="190" spans="1:8" ht="23.25">
      <c r="A190" s="262"/>
      <c r="B190" s="256" t="s">
        <v>29</v>
      </c>
      <c r="C190" s="177">
        <v>-6.8048486949739431E-2</v>
      </c>
      <c r="D190" s="178">
        <v>3.162988458910064E-2</v>
      </c>
      <c r="E190" s="178">
        <v>-2.0850478889536266E-2</v>
      </c>
      <c r="F190" s="178">
        <v>-2.151398521801382</v>
      </c>
      <c r="G190" s="180">
        <v>3.1463274512310832E-2</v>
      </c>
      <c r="H190" s="167"/>
    </row>
    <row r="191" spans="1:8" ht="23.25">
      <c r="A191" s="262"/>
      <c r="B191" s="256" t="s">
        <v>30</v>
      </c>
      <c r="C191" s="177">
        <v>0.15668429307417336</v>
      </c>
      <c r="D191" s="178">
        <v>3.2748679621205076E-2</v>
      </c>
      <c r="E191" s="178">
        <v>4.9770008778973064E-2</v>
      </c>
      <c r="F191" s="178">
        <v>4.7844461177213029</v>
      </c>
      <c r="G191" s="180">
        <v>1.7335944022694065E-6</v>
      </c>
      <c r="H191" s="167"/>
    </row>
    <row r="192" spans="1:8" ht="23.25">
      <c r="A192" s="262"/>
      <c r="B192" s="256" t="s">
        <v>31</v>
      </c>
      <c r="C192" s="177">
        <v>0.23036455595778491</v>
      </c>
      <c r="D192" s="178">
        <v>0.10729114810096406</v>
      </c>
      <c r="E192" s="178">
        <v>1.8707733044231258E-2</v>
      </c>
      <c r="F192" s="178">
        <v>2.1470975009141036</v>
      </c>
      <c r="G192" s="180">
        <v>3.1804110282272313E-2</v>
      </c>
      <c r="H192" s="167"/>
    </row>
    <row r="193" spans="1:8" ht="34.9">
      <c r="A193" s="263"/>
      <c r="B193" s="257" t="s">
        <v>32</v>
      </c>
      <c r="C193" s="181">
        <v>0.13510624291564891</v>
      </c>
      <c r="D193" s="182">
        <v>4.8157913417511473E-2</v>
      </c>
      <c r="E193" s="182">
        <v>2.7405183562806978E-2</v>
      </c>
      <c r="F193" s="182">
        <v>2.805483737310777</v>
      </c>
      <c r="G193" s="183">
        <v>5.0316366023715978E-3</v>
      </c>
      <c r="H193" s="167"/>
    </row>
    <row r="194" spans="1:8">
      <c r="A194" s="264" t="s">
        <v>120</v>
      </c>
      <c r="B194" s="264"/>
      <c r="C194" s="264"/>
      <c r="D194" s="264"/>
      <c r="E194" s="264"/>
      <c r="F194" s="264"/>
      <c r="G194" s="264"/>
      <c r="H194" s="167"/>
    </row>
    <row r="196" spans="1:8">
      <c r="A196" s="265" t="s">
        <v>132</v>
      </c>
      <c r="B196" s="265"/>
      <c r="C196" s="265"/>
      <c r="D196" s="265"/>
      <c r="E196" s="265"/>
      <c r="F196" s="265"/>
      <c r="G196" s="265"/>
      <c r="H196" s="167"/>
    </row>
    <row r="197" spans="1:8" ht="35.65">
      <c r="A197" s="266" t="s">
        <v>72</v>
      </c>
      <c r="B197" s="266"/>
      <c r="C197" s="268" t="s">
        <v>73</v>
      </c>
      <c r="D197" s="269"/>
      <c r="E197" s="253" t="s">
        <v>74</v>
      </c>
      <c r="F197" s="269" t="s">
        <v>75</v>
      </c>
      <c r="G197" s="271" t="s">
        <v>6</v>
      </c>
      <c r="H197" s="167"/>
    </row>
    <row r="198" spans="1:8">
      <c r="A198" s="267"/>
      <c r="B198" s="267"/>
      <c r="C198" s="168" t="s">
        <v>2</v>
      </c>
      <c r="D198" s="254" t="s">
        <v>77</v>
      </c>
      <c r="E198" s="254" t="s">
        <v>78</v>
      </c>
      <c r="F198" s="270"/>
      <c r="G198" s="272"/>
      <c r="H198" s="167"/>
    </row>
    <row r="199" spans="1:8">
      <c r="A199" s="259" t="s">
        <v>81</v>
      </c>
      <c r="B199" s="169" t="s">
        <v>82</v>
      </c>
      <c r="C199" s="170">
        <v>6.3737553575892063</v>
      </c>
      <c r="D199" s="171">
        <v>0.11937409408583413</v>
      </c>
      <c r="E199" s="172"/>
      <c r="F199" s="171">
        <v>53.393120227628735</v>
      </c>
      <c r="G199" s="173">
        <v>0</v>
      </c>
      <c r="H199" s="167"/>
    </row>
    <row r="200" spans="1:8">
      <c r="A200" s="260"/>
      <c r="B200" s="255" t="s">
        <v>35</v>
      </c>
      <c r="C200" s="174">
        <v>-1.6539293542395129E-2</v>
      </c>
      <c r="D200" s="175">
        <v>2.0131773987232138E-3</v>
      </c>
      <c r="E200" s="175">
        <v>-7.21003492577382E-2</v>
      </c>
      <c r="F200" s="175">
        <v>-8.2155171982779986</v>
      </c>
      <c r="G200" s="176">
        <v>2.3125220470860352E-16</v>
      </c>
      <c r="H200" s="167"/>
    </row>
    <row r="201" spans="1:8">
      <c r="A201" s="261" t="s">
        <v>119</v>
      </c>
      <c r="B201" s="256" t="s">
        <v>82</v>
      </c>
      <c r="C201" s="177">
        <v>7.870013779184049</v>
      </c>
      <c r="D201" s="178">
        <v>0.18460721964632196</v>
      </c>
      <c r="E201" s="179"/>
      <c r="F201" s="178">
        <v>42.631126747164835</v>
      </c>
      <c r="G201" s="180">
        <v>0</v>
      </c>
      <c r="H201" s="167"/>
    </row>
    <row r="202" spans="1:8">
      <c r="A202" s="262"/>
      <c r="B202" s="256" t="s">
        <v>35</v>
      </c>
      <c r="C202" s="177">
        <v>-1.7728102920017873E-2</v>
      </c>
      <c r="D202" s="178">
        <v>1.9575741739789035E-3</v>
      </c>
      <c r="E202" s="178">
        <v>-7.7282769601615939E-2</v>
      </c>
      <c r="F202" s="178">
        <v>-9.0561589725023239</v>
      </c>
      <c r="G202" s="180">
        <v>1.5434915901539796E-19</v>
      </c>
      <c r="H202" s="167"/>
    </row>
    <row r="203" spans="1:8" ht="34.9">
      <c r="A203" s="262"/>
      <c r="B203" s="256" t="s">
        <v>11</v>
      </c>
      <c r="C203" s="177">
        <v>-4.9236831600696135E-4</v>
      </c>
      <c r="D203" s="178">
        <v>8.9388765929378157E-4</v>
      </c>
      <c r="E203" s="178">
        <v>-5.3531768965633785E-3</v>
      </c>
      <c r="F203" s="178">
        <v>-0.55081677310094912</v>
      </c>
      <c r="G203" s="180">
        <v>0.58176882783501593</v>
      </c>
      <c r="H203" s="167"/>
    </row>
    <row r="204" spans="1:8">
      <c r="A204" s="262"/>
      <c r="B204" s="256" t="s">
        <v>12</v>
      </c>
      <c r="C204" s="177">
        <v>-0.14472311753779207</v>
      </c>
      <c r="D204" s="178">
        <v>2.6852661425664406E-2</v>
      </c>
      <c r="E204" s="178">
        <v>-4.6524657252232399E-2</v>
      </c>
      <c r="F204" s="178">
        <v>-5.3895260229018893</v>
      </c>
      <c r="G204" s="180">
        <v>7.1886885645760892E-8</v>
      </c>
      <c r="H204" s="167"/>
    </row>
    <row r="205" spans="1:8">
      <c r="A205" s="262"/>
      <c r="B205" s="256" t="s">
        <v>13</v>
      </c>
      <c r="C205" s="177">
        <v>-0.50490574685262313</v>
      </c>
      <c r="D205" s="178">
        <v>6.9657007452402525E-2</v>
      </c>
      <c r="E205" s="178">
        <v>-6.2614552150437874E-2</v>
      </c>
      <c r="F205" s="178">
        <v>-7.2484559029847979</v>
      </c>
      <c r="G205" s="180">
        <v>4.4555949857479298E-13</v>
      </c>
      <c r="H205" s="167"/>
    </row>
    <row r="206" spans="1:8" ht="46.5">
      <c r="A206" s="262"/>
      <c r="B206" s="256" t="s">
        <v>14</v>
      </c>
      <c r="C206" s="177">
        <v>-8.281373712331444E-2</v>
      </c>
      <c r="D206" s="178">
        <v>3.9142534385196714E-3</v>
      </c>
      <c r="E206" s="178">
        <v>-0.19950237299849477</v>
      </c>
      <c r="F206" s="178">
        <v>-21.15696860820379</v>
      </c>
      <c r="G206" s="180">
        <v>1.0792571406618469E-97</v>
      </c>
      <c r="H206" s="167"/>
    </row>
    <row r="207" spans="1:8" ht="23.25">
      <c r="A207" s="262"/>
      <c r="B207" s="256" t="s">
        <v>15</v>
      </c>
      <c r="C207" s="177">
        <v>9.3225611086009783E-2</v>
      </c>
      <c r="D207" s="178">
        <v>6.2208834306544322E-2</v>
      </c>
      <c r="E207" s="178">
        <v>1.5266978627099907E-2</v>
      </c>
      <c r="F207" s="178">
        <v>1.4985911908688911</v>
      </c>
      <c r="G207" s="180">
        <v>0.1340041998917646</v>
      </c>
      <c r="H207" s="167"/>
    </row>
    <row r="208" spans="1:8" ht="23.25">
      <c r="A208" s="262"/>
      <c r="B208" s="256" t="s">
        <v>16</v>
      </c>
      <c r="C208" s="177">
        <v>7.9939404186288768E-2</v>
      </c>
      <c r="D208" s="178">
        <v>5.860745313709937E-2</v>
      </c>
      <c r="E208" s="178">
        <v>1.425794613706889E-2</v>
      </c>
      <c r="F208" s="178">
        <v>1.3639801750007452</v>
      </c>
      <c r="G208" s="180">
        <v>0.17259761376427296</v>
      </c>
      <c r="H208" s="167"/>
    </row>
    <row r="209" spans="1:8" ht="23.25">
      <c r="A209" s="262"/>
      <c r="B209" s="256" t="s">
        <v>17</v>
      </c>
      <c r="C209" s="177">
        <v>-3.4487188487166608E-2</v>
      </c>
      <c r="D209" s="178">
        <v>5.8120327211841953E-2</v>
      </c>
      <c r="E209" s="178">
        <v>-6.2648449970220356E-3</v>
      </c>
      <c r="F209" s="178">
        <v>-0.59337567666239632</v>
      </c>
      <c r="G209" s="180">
        <v>0.55294017115796246</v>
      </c>
      <c r="H209" s="167"/>
    </row>
    <row r="210" spans="1:8" ht="23.25">
      <c r="A210" s="262"/>
      <c r="B210" s="256" t="s">
        <v>18</v>
      </c>
      <c r="C210" s="177">
        <v>7.4898101740868153E-2</v>
      </c>
      <c r="D210" s="178">
        <v>5.8288963364765113E-2</v>
      </c>
      <c r="E210" s="178">
        <v>1.3624089170920698E-2</v>
      </c>
      <c r="F210" s="178">
        <v>1.2849448234679541</v>
      </c>
      <c r="G210" s="180">
        <v>0.19883464724155964</v>
      </c>
      <c r="H210" s="167"/>
    </row>
    <row r="211" spans="1:8" ht="23.25">
      <c r="A211" s="262"/>
      <c r="B211" s="256" t="s">
        <v>19</v>
      </c>
      <c r="C211" s="177">
        <v>-4.8824797296486679E-2</v>
      </c>
      <c r="D211" s="178">
        <v>5.726568460215805E-2</v>
      </c>
      <c r="E211" s="178">
        <v>-9.2789223980728162E-3</v>
      </c>
      <c r="F211" s="178">
        <v>-0.85260130278171375</v>
      </c>
      <c r="G211" s="180">
        <v>0.39389627609109801</v>
      </c>
      <c r="H211" s="167"/>
    </row>
    <row r="212" spans="1:8" ht="23.25">
      <c r="A212" s="262"/>
      <c r="B212" s="256" t="s">
        <v>20</v>
      </c>
      <c r="C212" s="177">
        <v>-0.11940833821322314</v>
      </c>
      <c r="D212" s="178">
        <v>5.5605757006173276E-2</v>
      </c>
      <c r="E212" s="178">
        <v>-2.4090165083416215E-2</v>
      </c>
      <c r="F212" s="178">
        <v>-2.1474096324228906</v>
      </c>
      <c r="G212" s="180">
        <v>3.1779269214205923E-2</v>
      </c>
      <c r="H212" s="167"/>
    </row>
    <row r="213" spans="1:8" ht="23.25">
      <c r="A213" s="262"/>
      <c r="B213" s="256" t="s">
        <v>21</v>
      </c>
      <c r="C213" s="177">
        <v>-0.15777860297606155</v>
      </c>
      <c r="D213" s="178">
        <v>5.5730361321507764E-2</v>
      </c>
      <c r="E213" s="178">
        <v>-3.2335683003973111E-2</v>
      </c>
      <c r="F213" s="178">
        <v>-2.8311067654099484</v>
      </c>
      <c r="G213" s="180">
        <v>4.6459031979268163E-3</v>
      </c>
      <c r="H213" s="167"/>
    </row>
    <row r="214" spans="1:8" ht="23.25">
      <c r="A214" s="262"/>
      <c r="B214" s="256" t="s">
        <v>22</v>
      </c>
      <c r="C214" s="177">
        <v>-0.31723120054009146</v>
      </c>
      <c r="D214" s="178">
        <v>5.7259851232565162E-2</v>
      </c>
      <c r="E214" s="178">
        <v>-6.2786115774124102E-2</v>
      </c>
      <c r="F214" s="178">
        <v>-5.540203016798511</v>
      </c>
      <c r="G214" s="180">
        <v>3.0804291599187189E-8</v>
      </c>
      <c r="H214" s="167"/>
    </row>
    <row r="215" spans="1:8" ht="23.25">
      <c r="A215" s="262"/>
      <c r="B215" s="256" t="s">
        <v>23</v>
      </c>
      <c r="C215" s="177">
        <v>-0.20947054305766435</v>
      </c>
      <c r="D215" s="178">
        <v>5.661068995327221E-2</v>
      </c>
      <c r="E215" s="178">
        <v>-4.2980082261528912E-2</v>
      </c>
      <c r="F215" s="178">
        <v>-3.7001941370184013</v>
      </c>
      <c r="G215" s="180">
        <v>2.1633062625749615E-4</v>
      </c>
      <c r="H215" s="167"/>
    </row>
    <row r="216" spans="1:8" ht="34.9">
      <c r="A216" s="262"/>
      <c r="B216" s="256" t="s">
        <v>24</v>
      </c>
      <c r="C216" s="177">
        <v>-2.0347168334353891E-2</v>
      </c>
      <c r="D216" s="178">
        <v>4.5110373553340476E-3</v>
      </c>
      <c r="E216" s="178">
        <v>-3.9579705818721674E-2</v>
      </c>
      <c r="F216" s="178">
        <v>-4.5105297809814209</v>
      </c>
      <c r="G216" s="180">
        <v>6.5236925686289288E-6</v>
      </c>
      <c r="H216" s="167"/>
    </row>
    <row r="217" spans="1:8" ht="23.25">
      <c r="A217" s="262"/>
      <c r="B217" s="256" t="s">
        <v>25</v>
      </c>
      <c r="C217" s="177">
        <v>0.22455114742978133</v>
      </c>
      <c r="D217" s="178">
        <v>7.5427739032394581E-2</v>
      </c>
      <c r="E217" s="178">
        <v>2.5425119508478394E-2</v>
      </c>
      <c r="F217" s="178">
        <v>2.977036701754264</v>
      </c>
      <c r="G217" s="180">
        <v>2.9158987297895254E-3</v>
      </c>
      <c r="H217" s="167"/>
    </row>
    <row r="218" spans="1:8" ht="23.25">
      <c r="A218" s="262"/>
      <c r="B218" s="256" t="s">
        <v>26</v>
      </c>
      <c r="C218" s="177">
        <v>1.932963129165724E-2</v>
      </c>
      <c r="D218" s="178">
        <v>0.11647408817268627</v>
      </c>
      <c r="E218" s="178">
        <v>3.9615525907127688E-3</v>
      </c>
      <c r="F218" s="178">
        <v>0.16595649379970961</v>
      </c>
      <c r="G218" s="180">
        <v>0.86819379016811071</v>
      </c>
      <c r="H218" s="167"/>
    </row>
    <row r="219" spans="1:8" ht="23.25">
      <c r="A219" s="262"/>
      <c r="B219" s="256" t="s">
        <v>27</v>
      </c>
      <c r="C219" s="177">
        <v>-7.9819172185464915E-3</v>
      </c>
      <c r="D219" s="178">
        <v>0.11060808990133804</v>
      </c>
      <c r="E219" s="178">
        <v>-1.721525141534899E-3</v>
      </c>
      <c r="F219" s="178">
        <v>-7.2163954966280752E-2</v>
      </c>
      <c r="G219" s="180">
        <v>0.94247254938314962</v>
      </c>
      <c r="H219" s="167"/>
    </row>
    <row r="220" spans="1:8" ht="23.25">
      <c r="A220" s="262"/>
      <c r="B220" s="256" t="s">
        <v>28</v>
      </c>
      <c r="C220" s="177">
        <v>-0.28625941303973029</v>
      </c>
      <c r="D220" s="178">
        <v>3.3367344696216487E-2</v>
      </c>
      <c r="E220" s="178">
        <v>-8.4420399420111633E-2</v>
      </c>
      <c r="F220" s="178">
        <v>-8.5790288572824061</v>
      </c>
      <c r="G220" s="180">
        <v>1.065314691209462E-17</v>
      </c>
      <c r="H220" s="167"/>
    </row>
    <row r="221" spans="1:8" ht="23.25">
      <c r="A221" s="262"/>
      <c r="B221" s="256" t="s">
        <v>29</v>
      </c>
      <c r="C221" s="177">
        <v>-7.7229514943717728E-2</v>
      </c>
      <c r="D221" s="178">
        <v>3.1647943585692534E-2</v>
      </c>
      <c r="E221" s="178">
        <v>-2.366360286853194E-2</v>
      </c>
      <c r="F221" s="178">
        <v>-2.4402696097648442</v>
      </c>
      <c r="G221" s="180">
        <v>1.4689676063270315E-2</v>
      </c>
      <c r="H221" s="167"/>
    </row>
    <row r="222" spans="1:8" ht="23.25">
      <c r="A222" s="262"/>
      <c r="B222" s="256" t="s">
        <v>30</v>
      </c>
      <c r="C222" s="177">
        <v>0.14843282690993514</v>
      </c>
      <c r="D222" s="178">
        <v>3.2792228616671283E-2</v>
      </c>
      <c r="E222" s="178">
        <v>4.7148970413378087E-2</v>
      </c>
      <c r="F222" s="178">
        <v>4.5264635302790364</v>
      </c>
      <c r="G222" s="180">
        <v>6.0515785350127093E-6</v>
      </c>
      <c r="H222" s="167"/>
    </row>
    <row r="223" spans="1:8" ht="23.25">
      <c r="A223" s="262"/>
      <c r="B223" s="256" t="s">
        <v>31</v>
      </c>
      <c r="C223" s="177">
        <v>0.20935973352558054</v>
      </c>
      <c r="D223" s="178">
        <v>0.1074385843540883</v>
      </c>
      <c r="E223" s="178">
        <v>1.7001947147310684E-2</v>
      </c>
      <c r="F223" s="178">
        <v>1.9486456824076153</v>
      </c>
      <c r="G223" s="180">
        <v>5.1359413108293686E-2</v>
      </c>
      <c r="H223" s="167"/>
    </row>
    <row r="224" spans="1:8" ht="34.9">
      <c r="A224" s="263"/>
      <c r="B224" s="257" t="s">
        <v>32</v>
      </c>
      <c r="C224" s="181">
        <v>0.12527941466446327</v>
      </c>
      <c r="D224" s="182">
        <v>4.8131230989499257E-2</v>
      </c>
      <c r="E224" s="182">
        <v>2.5411892755127154E-2</v>
      </c>
      <c r="F224" s="182">
        <v>2.6028716093256654</v>
      </c>
      <c r="G224" s="183">
        <v>9.2552390530032929E-3</v>
      </c>
      <c r="H224" s="167"/>
    </row>
    <row r="225" spans="1:8">
      <c r="A225" s="344" t="s">
        <v>120</v>
      </c>
      <c r="B225" s="344"/>
      <c r="C225" s="344"/>
      <c r="D225" s="344"/>
      <c r="E225" s="344"/>
      <c r="F225" s="344"/>
      <c r="G225" s="344"/>
      <c r="H225" s="345"/>
    </row>
    <row r="227" spans="1:8">
      <c r="A227" s="280" t="s">
        <v>132</v>
      </c>
      <c r="B227" s="280"/>
      <c r="C227" s="280"/>
      <c r="D227" s="280"/>
      <c r="E227" s="280"/>
      <c r="F227" s="280"/>
      <c r="G227" s="280"/>
      <c r="H227" s="346"/>
    </row>
    <row r="228" spans="1:8" ht="35.65">
      <c r="A228" s="294" t="s">
        <v>72</v>
      </c>
      <c r="B228" s="294"/>
      <c r="C228" s="295" t="s">
        <v>73</v>
      </c>
      <c r="D228" s="296"/>
      <c r="E228" s="243" t="s">
        <v>74</v>
      </c>
      <c r="F228" s="296" t="s">
        <v>75</v>
      </c>
      <c r="G228" s="298" t="s">
        <v>6</v>
      </c>
      <c r="H228" s="346"/>
    </row>
    <row r="229" spans="1:8">
      <c r="A229" s="281"/>
      <c r="B229" s="281"/>
      <c r="C229" s="154" t="s">
        <v>2</v>
      </c>
      <c r="D229" s="244" t="s">
        <v>77</v>
      </c>
      <c r="E229" s="244" t="s">
        <v>78</v>
      </c>
      <c r="F229" s="297"/>
      <c r="G229" s="299"/>
      <c r="H229" s="346"/>
    </row>
    <row r="230" spans="1:8">
      <c r="A230" s="291" t="s">
        <v>81</v>
      </c>
      <c r="B230" s="246" t="s">
        <v>82</v>
      </c>
      <c r="C230" s="155">
        <v>5.9832431362228009</v>
      </c>
      <c r="D230" s="156">
        <v>0.15675374718566348</v>
      </c>
      <c r="E230" s="214"/>
      <c r="F230" s="156">
        <v>38.169697654092325</v>
      </c>
      <c r="G230" s="158">
        <v>3.8217130564884398E-302</v>
      </c>
      <c r="H230" s="346"/>
    </row>
    <row r="231" spans="1:8">
      <c r="A231" s="284"/>
      <c r="B231" s="240" t="s">
        <v>35</v>
      </c>
      <c r="C231" s="163">
        <v>-9.525499065869171E-3</v>
      </c>
      <c r="D231" s="164">
        <v>2.7171652089075858E-3</v>
      </c>
      <c r="E231" s="164">
        <v>-4.1524857621214266E-2</v>
      </c>
      <c r="F231" s="164">
        <v>-3.5056753393728388</v>
      </c>
      <c r="G231" s="166">
        <v>4.5699513063288371E-4</v>
      </c>
      <c r="H231" s="346"/>
    </row>
    <row r="232" spans="1:8" ht="34.9">
      <c r="A232" s="292"/>
      <c r="B232" s="241" t="s">
        <v>34</v>
      </c>
      <c r="C232" s="215">
        <v>-0.24369224321114435</v>
      </c>
      <c r="D232" s="216">
        <v>6.3445155006820839E-2</v>
      </c>
      <c r="E232" s="216">
        <v>-4.5496679479675534E-2</v>
      </c>
      <c r="F232" s="216">
        <v>-3.8409905876176924</v>
      </c>
      <c r="G232" s="217">
        <v>1.2312453375694046E-4</v>
      </c>
      <c r="H232" s="346"/>
    </row>
    <row r="233" spans="1:8">
      <c r="A233" s="293" t="s">
        <v>119</v>
      </c>
      <c r="B233" s="240" t="s">
        <v>82</v>
      </c>
      <c r="C233" s="163">
        <v>7.4362645342599398</v>
      </c>
      <c r="D233" s="164">
        <v>0.2083222311208997</v>
      </c>
      <c r="E233" s="218"/>
      <c r="F233" s="164">
        <v>35.695972024917047</v>
      </c>
      <c r="G233" s="166">
        <v>3.260953472330398E-266</v>
      </c>
      <c r="H233" s="346"/>
    </row>
    <row r="234" spans="1:8">
      <c r="A234" s="284"/>
      <c r="B234" s="240" t="s">
        <v>35</v>
      </c>
      <c r="C234" s="163">
        <v>-9.8546801698238245E-3</v>
      </c>
      <c r="D234" s="164">
        <v>2.6293297893705066E-3</v>
      </c>
      <c r="E234" s="164">
        <v>-4.2959868887163494E-2</v>
      </c>
      <c r="F234" s="164">
        <v>-3.747981789756071</v>
      </c>
      <c r="G234" s="166">
        <v>1.7904136100958001E-4</v>
      </c>
      <c r="H234" s="346"/>
    </row>
    <row r="235" spans="1:8" ht="34.9">
      <c r="A235" s="284"/>
      <c r="B235" s="240" t="s">
        <v>34</v>
      </c>
      <c r="C235" s="163">
        <v>-0.27545823409066911</v>
      </c>
      <c r="D235" s="164">
        <v>6.1469030247182213E-2</v>
      </c>
      <c r="E235" s="164">
        <v>-5.1427303640526716E-2</v>
      </c>
      <c r="F235" s="164">
        <v>-4.4812523149134327</v>
      </c>
      <c r="G235" s="166">
        <v>7.4845434176054231E-6</v>
      </c>
      <c r="H235" s="346"/>
    </row>
    <row r="236" spans="1:8" ht="34.9">
      <c r="A236" s="284"/>
      <c r="B236" s="240" t="s">
        <v>11</v>
      </c>
      <c r="C236" s="163">
        <v>-5.3604916432806009E-4</v>
      </c>
      <c r="D236" s="164">
        <v>8.9328015658219706E-4</v>
      </c>
      <c r="E236" s="164">
        <v>-5.8280882595672665E-3</v>
      </c>
      <c r="F236" s="164">
        <v>-0.60009075582631555</v>
      </c>
      <c r="G236" s="166">
        <v>0.54845629955708464</v>
      </c>
      <c r="H236" s="346"/>
    </row>
    <row r="237" spans="1:8">
      <c r="A237" s="284"/>
      <c r="B237" s="240" t="s">
        <v>12</v>
      </c>
      <c r="C237" s="163">
        <v>-0.14564094949187487</v>
      </c>
      <c r="D237" s="164">
        <v>2.683359587445644E-2</v>
      </c>
      <c r="E237" s="164">
        <v>-4.6819715967145015E-2</v>
      </c>
      <c r="F237" s="164">
        <v>-5.4275599205291032</v>
      </c>
      <c r="G237" s="166">
        <v>5.8163094681151133E-8</v>
      </c>
      <c r="H237" s="346"/>
    </row>
    <row r="238" spans="1:8">
      <c r="A238" s="284"/>
      <c r="B238" s="240" t="s">
        <v>13</v>
      </c>
      <c r="C238" s="163">
        <v>-0.50554601567495305</v>
      </c>
      <c r="D238" s="164">
        <v>6.9605669503374101E-2</v>
      </c>
      <c r="E238" s="164">
        <v>-6.269395339674172E-2</v>
      </c>
      <c r="F238" s="164">
        <v>-7.2630005469661771</v>
      </c>
      <c r="G238" s="166">
        <v>4.003365657298221E-13</v>
      </c>
      <c r="H238" s="346"/>
    </row>
    <row r="239" spans="1:8" ht="46.5">
      <c r="A239" s="284"/>
      <c r="B239" s="240" t="s">
        <v>14</v>
      </c>
      <c r="C239" s="163">
        <v>-8.3513467946825556E-2</v>
      </c>
      <c r="D239" s="164">
        <v>3.9144758860433565E-3</v>
      </c>
      <c r="E239" s="164">
        <v>-0.20118805902837153</v>
      </c>
      <c r="F239" s="164">
        <v>-21.334520987748032</v>
      </c>
      <c r="G239" s="166">
        <v>2.7984370023655756E-99</v>
      </c>
      <c r="H239" s="346"/>
    </row>
    <row r="240" spans="1:8" ht="23.25">
      <c r="A240" s="284"/>
      <c r="B240" s="240" t="s">
        <v>15</v>
      </c>
      <c r="C240" s="163">
        <v>9.7375106365276493E-2</v>
      </c>
      <c r="D240" s="164">
        <v>6.2169750929880599E-2</v>
      </c>
      <c r="E240" s="164">
        <v>1.5946515666373052E-2</v>
      </c>
      <c r="F240" s="164">
        <v>1.5662778909168056</v>
      </c>
      <c r="G240" s="166">
        <v>0.11730811602649394</v>
      </c>
      <c r="H240" s="346"/>
    </row>
    <row r="241" spans="1:8" ht="23.25">
      <c r="A241" s="284"/>
      <c r="B241" s="240" t="s">
        <v>16</v>
      </c>
      <c r="C241" s="163">
        <v>7.5038435417991697E-2</v>
      </c>
      <c r="D241" s="164">
        <v>5.8574346381884947E-2</v>
      </c>
      <c r="E241" s="164">
        <v>1.3383812167356093E-2</v>
      </c>
      <c r="F241" s="164">
        <v>1.2810802006866018</v>
      </c>
      <c r="G241" s="166">
        <v>0.20018853897887301</v>
      </c>
      <c r="H241" s="346"/>
    </row>
    <row r="242" spans="1:8" ht="23.25">
      <c r="A242" s="284"/>
      <c r="B242" s="240" t="s">
        <v>17</v>
      </c>
      <c r="C242" s="163">
        <v>-3.3081765463950467E-2</v>
      </c>
      <c r="D242" s="164">
        <v>5.8078216353748498E-2</v>
      </c>
      <c r="E242" s="164">
        <v>-6.009539830613018E-3</v>
      </c>
      <c r="F242" s="164">
        <v>-0.56960711848402512</v>
      </c>
      <c r="G242" s="166">
        <v>0.56895412299999271</v>
      </c>
      <c r="H242" s="346"/>
    </row>
    <row r="243" spans="1:8" ht="23.25">
      <c r="A243" s="284"/>
      <c r="B243" s="240" t="s">
        <v>18</v>
      </c>
      <c r="C243" s="163">
        <v>7.1833262187270194E-2</v>
      </c>
      <c r="D243" s="164">
        <v>5.8249896269766642E-2</v>
      </c>
      <c r="E243" s="164">
        <v>1.3066589763028505E-2</v>
      </c>
      <c r="F243" s="164">
        <v>1.2331912464632784</v>
      </c>
      <c r="G243" s="166">
        <v>0.21752690306119604</v>
      </c>
      <c r="H243" s="346"/>
    </row>
    <row r="244" spans="1:8" ht="23.25">
      <c r="A244" s="284"/>
      <c r="B244" s="240" t="s">
        <v>19</v>
      </c>
      <c r="C244" s="163">
        <v>-5.0291800961499197E-2</v>
      </c>
      <c r="D244" s="164">
        <v>5.7224295024674125E-2</v>
      </c>
      <c r="E244" s="164">
        <v>-9.5577195241044917E-3</v>
      </c>
      <c r="F244" s="164">
        <v>-0.87885400667346347</v>
      </c>
      <c r="G244" s="166">
        <v>0.37949681745440156</v>
      </c>
      <c r="H244" s="346"/>
    </row>
    <row r="245" spans="1:8" ht="23.25">
      <c r="A245" s="284"/>
      <c r="B245" s="240" t="s">
        <v>20</v>
      </c>
      <c r="C245" s="163">
        <v>-0.12535332714031666</v>
      </c>
      <c r="D245" s="164">
        <v>5.5580492724827492E-2</v>
      </c>
      <c r="E245" s="164">
        <v>-2.5289543341381993E-2</v>
      </c>
      <c r="F245" s="164">
        <v>-2.2553475328282224</v>
      </c>
      <c r="G245" s="166">
        <v>2.4128219295647676E-2</v>
      </c>
      <c r="H245" s="346"/>
    </row>
    <row r="246" spans="1:8" ht="23.25">
      <c r="A246" s="284"/>
      <c r="B246" s="240" t="s">
        <v>21</v>
      </c>
      <c r="C246" s="163">
        <v>-0.16201927604411304</v>
      </c>
      <c r="D246" s="164">
        <v>5.5697209814540571E-2</v>
      </c>
      <c r="E246" s="164">
        <v>-3.3204780951765205E-2</v>
      </c>
      <c r="F246" s="164">
        <v>-2.9089298473586291</v>
      </c>
      <c r="G246" s="166">
        <v>3.6328759903477476E-3</v>
      </c>
      <c r="H246" s="346"/>
    </row>
    <row r="247" spans="1:8" ht="23.25">
      <c r="A247" s="284"/>
      <c r="B247" s="240" t="s">
        <v>22</v>
      </c>
      <c r="C247" s="163">
        <v>-0.32218965592969429</v>
      </c>
      <c r="D247" s="164">
        <v>5.7228227373184865E-2</v>
      </c>
      <c r="E247" s="164">
        <v>-6.3767488834599872E-2</v>
      </c>
      <c r="F247" s="164">
        <v>-5.6299080142513906</v>
      </c>
      <c r="G247" s="166">
        <v>1.8406967498188602E-8</v>
      </c>
      <c r="H247" s="346"/>
    </row>
    <row r="248" spans="1:8" ht="23.25">
      <c r="A248" s="284"/>
      <c r="B248" s="240" t="s">
        <v>23</v>
      </c>
      <c r="C248" s="163">
        <v>-0.20819536758200874</v>
      </c>
      <c r="D248" s="164">
        <v>5.6569563802771609E-2</v>
      </c>
      <c r="E248" s="164">
        <v>-4.2718436179738431E-2</v>
      </c>
      <c r="F248" s="164">
        <v>-3.6803424595578775</v>
      </c>
      <c r="G248" s="166">
        <v>2.338703693708819E-4</v>
      </c>
      <c r="H248" s="346"/>
    </row>
    <row r="249" spans="1:8" ht="34.9">
      <c r="A249" s="284"/>
      <c r="B249" s="240" t="s">
        <v>24</v>
      </c>
      <c r="C249" s="163">
        <v>-2.1115623204366493E-2</v>
      </c>
      <c r="D249" s="164">
        <v>4.5109637622252324E-3</v>
      </c>
      <c r="E249" s="164">
        <v>-4.1074519111179174E-2</v>
      </c>
      <c r="F249" s="164">
        <v>-4.6809560700062631</v>
      </c>
      <c r="G249" s="166">
        <v>2.8844842589169483E-6</v>
      </c>
      <c r="H249" s="346"/>
    </row>
    <row r="250" spans="1:8" ht="23.25">
      <c r="A250" s="284"/>
      <c r="B250" s="240" t="s">
        <v>25</v>
      </c>
      <c r="C250" s="163">
        <v>0.22585534123900097</v>
      </c>
      <c r="D250" s="164">
        <v>7.5372551085606865E-2</v>
      </c>
      <c r="E250" s="164">
        <v>2.5572788686931365E-2</v>
      </c>
      <c r="F250" s="164">
        <v>2.9965197938235937</v>
      </c>
      <c r="G250" s="166">
        <v>2.736000957848738E-3</v>
      </c>
      <c r="H250" s="346"/>
    </row>
    <row r="251" spans="1:8" ht="23.25">
      <c r="A251" s="284"/>
      <c r="B251" s="240" t="s">
        <v>26</v>
      </c>
      <c r="C251" s="163">
        <v>2.4722361603952341E-2</v>
      </c>
      <c r="D251" s="164">
        <v>0.11639422146702413</v>
      </c>
      <c r="E251" s="164">
        <v>5.0667772283347267E-3</v>
      </c>
      <c r="F251" s="164">
        <v>0.212401967145392</v>
      </c>
      <c r="G251" s="166">
        <v>0.83179680894825792</v>
      </c>
      <c r="H251" s="346"/>
    </row>
    <row r="252" spans="1:8" ht="23.25">
      <c r="A252" s="284"/>
      <c r="B252" s="240" t="s">
        <v>27</v>
      </c>
      <c r="C252" s="163">
        <v>-1.8921197870794822E-3</v>
      </c>
      <c r="D252" s="164">
        <v>0.11053469172860977</v>
      </c>
      <c r="E252" s="164">
        <v>-4.0808889582121585E-4</v>
      </c>
      <c r="F252" s="164">
        <v>-1.7117881793393047E-2</v>
      </c>
      <c r="G252" s="166">
        <v>0.98634283826363089</v>
      </c>
      <c r="H252" s="346"/>
    </row>
    <row r="253" spans="1:8" ht="23.25">
      <c r="A253" s="284"/>
      <c r="B253" s="240" t="s">
        <v>28</v>
      </c>
      <c r="C253" s="163">
        <v>-0.27520392718671127</v>
      </c>
      <c r="D253" s="164">
        <v>3.3433827431697517E-2</v>
      </c>
      <c r="E253" s="164">
        <v>-8.1160040148132967E-2</v>
      </c>
      <c r="F253" s="164">
        <v>-8.2313018977240819</v>
      </c>
      <c r="G253" s="166">
        <v>2.0289456197868994E-16</v>
      </c>
      <c r="H253" s="346"/>
    </row>
    <row r="254" spans="1:8" ht="23.25">
      <c r="A254" s="284"/>
      <c r="B254" s="240" t="s">
        <v>29</v>
      </c>
      <c r="C254" s="163">
        <v>-7.2839213970353769E-2</v>
      </c>
      <c r="D254" s="164">
        <v>3.1639723688676229E-2</v>
      </c>
      <c r="E254" s="164">
        <v>-2.2318387392522204E-2</v>
      </c>
      <c r="F254" s="164">
        <v>-2.3021444399156596</v>
      </c>
      <c r="G254" s="166">
        <v>2.1342883636128216E-2</v>
      </c>
      <c r="H254" s="346"/>
    </row>
    <row r="255" spans="1:8" ht="23.25">
      <c r="A255" s="284"/>
      <c r="B255" s="240" t="s">
        <v>30</v>
      </c>
      <c r="C255" s="163">
        <v>0.1506481246516953</v>
      </c>
      <c r="D255" s="164">
        <v>3.2771720094800463E-2</v>
      </c>
      <c r="E255" s="164">
        <v>4.7852649039309324E-2</v>
      </c>
      <c r="F255" s="164">
        <v>4.5968940359525723</v>
      </c>
      <c r="G255" s="166">
        <v>4.3290893969549609E-6</v>
      </c>
      <c r="H255" s="346"/>
    </row>
    <row r="256" spans="1:8" ht="23.25">
      <c r="A256" s="284"/>
      <c r="B256" s="240" t="s">
        <v>31</v>
      </c>
      <c r="C256" s="163">
        <v>0.21111035610590873</v>
      </c>
      <c r="D256" s="164">
        <v>0.10735988555612817</v>
      </c>
      <c r="E256" s="164">
        <v>1.7144113895827262E-2</v>
      </c>
      <c r="F256" s="164">
        <v>1.9663802267704487</v>
      </c>
      <c r="G256" s="166">
        <v>4.9276124856114913E-2</v>
      </c>
      <c r="H256" s="346"/>
    </row>
    <row r="257" spans="1:8" ht="34.9">
      <c r="A257" s="283"/>
      <c r="B257" s="242" t="s">
        <v>32</v>
      </c>
      <c r="C257" s="159">
        <v>0.13394958555192674</v>
      </c>
      <c r="D257" s="160">
        <v>4.8134556034957039E-2</v>
      </c>
      <c r="E257" s="160">
        <v>2.7170565186275929E-2</v>
      </c>
      <c r="F257" s="160">
        <v>2.7828154362667799</v>
      </c>
      <c r="G257" s="162">
        <v>5.3967843439596715E-3</v>
      </c>
      <c r="H257" s="346"/>
    </row>
    <row r="258" spans="1:8">
      <c r="A258" s="273" t="s">
        <v>120</v>
      </c>
      <c r="B258" s="273"/>
      <c r="C258" s="273"/>
      <c r="D258" s="273"/>
      <c r="E258" s="273"/>
      <c r="F258" s="273"/>
      <c r="G258" s="273"/>
      <c r="H258" s="346"/>
    </row>
  </sheetData>
  <mergeCells count="56">
    <mergeCell ref="A230:A232"/>
    <mergeCell ref="A233:A257"/>
    <mergeCell ref="A258:G258"/>
    <mergeCell ref="A227:G227"/>
    <mergeCell ref="A228:B229"/>
    <mergeCell ref="C228:D228"/>
    <mergeCell ref="F228:F229"/>
    <mergeCell ref="G228:G229"/>
    <mergeCell ref="A137:B137"/>
    <mergeCell ref="A138:A162"/>
    <mergeCell ref="A163:H163"/>
    <mergeCell ref="A129:H129"/>
    <mergeCell ref="A130:B130"/>
    <mergeCell ref="A131:A133"/>
    <mergeCell ref="A134:H134"/>
    <mergeCell ref="A136:H136"/>
    <mergeCell ref="A63:H63"/>
    <mergeCell ref="A1:H1"/>
    <mergeCell ref="A2:B2"/>
    <mergeCell ref="A3:A4"/>
    <mergeCell ref="A5:H5"/>
    <mergeCell ref="A7:H7"/>
    <mergeCell ref="A8:B8"/>
    <mergeCell ref="A9:A32"/>
    <mergeCell ref="A33:H33"/>
    <mergeCell ref="A35:H35"/>
    <mergeCell ref="A36:B36"/>
    <mergeCell ref="A37:A62"/>
    <mergeCell ref="A127:H127"/>
    <mergeCell ref="A65:H65"/>
    <mergeCell ref="A66:B66"/>
    <mergeCell ref="A67:A92"/>
    <mergeCell ref="A93:H93"/>
    <mergeCell ref="A95:H95"/>
    <mergeCell ref="A96:B96"/>
    <mergeCell ref="A97:A98"/>
    <mergeCell ref="A99:H99"/>
    <mergeCell ref="A101:H101"/>
    <mergeCell ref="A102:B102"/>
    <mergeCell ref="A103:A126"/>
    <mergeCell ref="A165:G165"/>
    <mergeCell ref="A166:B167"/>
    <mergeCell ref="C166:D166"/>
    <mergeCell ref="F166:F167"/>
    <mergeCell ref="G166:G167"/>
    <mergeCell ref="A199:A200"/>
    <mergeCell ref="A201:A224"/>
    <mergeCell ref="A225:G225"/>
    <mergeCell ref="A168:A169"/>
    <mergeCell ref="A170:A193"/>
    <mergeCell ref="A194:G194"/>
    <mergeCell ref="A196:G196"/>
    <mergeCell ref="A197:B198"/>
    <mergeCell ref="C197:D197"/>
    <mergeCell ref="F197:F198"/>
    <mergeCell ref="G197:G19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B252-6A17-4F10-9D46-AB9C8B8E3024}">
  <dimension ref="A1:H18"/>
  <sheetViews>
    <sheetView showGridLines="0" zoomScale="92" workbookViewId="0"/>
  </sheetViews>
  <sheetFormatPr defaultColWidth="52.19921875" defaultRowHeight="14.25"/>
  <cols>
    <col min="1" max="1" width="5.19921875" bestFit="1" customWidth="1"/>
    <col min="2" max="2" width="44" bestFit="1" customWidth="1"/>
    <col min="3" max="3" width="7.33203125" bestFit="1" customWidth="1"/>
    <col min="5" max="5" width="7.265625" customWidth="1"/>
    <col min="6" max="6" width="44" bestFit="1" customWidth="1"/>
    <col min="7" max="7" width="5.796875" bestFit="1" customWidth="1"/>
  </cols>
  <sheetData>
    <row r="1" spans="1:8">
      <c r="A1" s="76">
        <f>Padmodel!A1</f>
        <v>7.2809446623077395E-2</v>
      </c>
      <c r="B1" s="91" t="s">
        <v>121</v>
      </c>
      <c r="C1" s="76">
        <f>Padmodel!E1</f>
        <v>7.2809446623077395E-2</v>
      </c>
      <c r="D1" s="91" t="s">
        <v>121</v>
      </c>
      <c r="E1" s="72">
        <f>Padmodel!C1</f>
        <v>7.2809446623077395E-2</v>
      </c>
      <c r="F1" s="69" t="s">
        <v>121</v>
      </c>
      <c r="G1" s="76" t="s">
        <v>145</v>
      </c>
      <c r="H1" s="91" t="s">
        <v>121</v>
      </c>
    </row>
    <row r="2" spans="1:8">
      <c r="A2" s="76">
        <f>Resultatensectie!L5</f>
        <v>0.19227613891205286</v>
      </c>
      <c r="B2" s="91" t="s">
        <v>122</v>
      </c>
      <c r="C2" s="76">
        <v>0.48601387431736298</v>
      </c>
      <c r="D2" s="91" t="s">
        <v>122</v>
      </c>
      <c r="E2" s="72">
        <v>0.53970410234840804</v>
      </c>
      <c r="F2" s="69" t="s">
        <v>125</v>
      </c>
      <c r="G2" s="76" t="s">
        <v>145</v>
      </c>
      <c r="H2" s="91" t="s">
        <v>122</v>
      </c>
    </row>
    <row r="3" spans="1:8">
      <c r="A3" s="76">
        <f>Padmodel!E3</f>
        <v>0.291707845745178</v>
      </c>
      <c r="B3" s="91" t="s">
        <v>123</v>
      </c>
      <c r="C3" s="76">
        <f>Padmodel!E3</f>
        <v>0.291707845745178</v>
      </c>
      <c r="D3" s="91" t="s">
        <v>123</v>
      </c>
      <c r="E3" s="72">
        <f>Padmodel!C3</f>
        <v>1.56228212820181</v>
      </c>
      <c r="F3" s="69" t="s">
        <v>126</v>
      </c>
      <c r="G3" s="76" t="s">
        <v>145</v>
      </c>
      <c r="H3" s="91" t="s">
        <v>123</v>
      </c>
    </row>
    <row r="4" spans="1:8" ht="14.65" thickBot="1">
      <c r="A4" s="85"/>
      <c r="B4" s="92"/>
      <c r="C4" s="85"/>
      <c r="D4" s="92"/>
      <c r="E4" s="83"/>
      <c r="F4" s="84"/>
      <c r="G4" s="85"/>
      <c r="H4" s="92"/>
    </row>
    <row r="5" spans="1:8" ht="28.9" thickBot="1">
      <c r="A5" s="80">
        <f>(1/(1+EXP(-(LN(A1/(1-A1))+0.5*A2*A3))))-(1/(1+EXP(-(LN(A1/(1-A1))-0.5*A2*A3))))</f>
        <v>3.7867278826788364E-3</v>
      </c>
      <c r="B5" s="93" t="s">
        <v>156</v>
      </c>
      <c r="C5" s="80">
        <f>(1/(1+EXP(-(LN(C1/(1-C1))+0.5*C2*C3))))-(1/(1+EXP(-(LN(C1/(1-C1))-0.5*C2*C3))))</f>
        <v>9.5756839461360321E-3</v>
      </c>
      <c r="D5" s="93" t="s">
        <v>157</v>
      </c>
      <c r="E5" s="78">
        <f>(1/(1+EXP(-(LN(E1/(1-E1))+0.5*E2*E3))))-(1/(1+EXP(-(LN(E1/(1-E1))-0.5*E2*E3))))</f>
        <v>5.7916828832450723E-2</v>
      </c>
      <c r="F5" s="79" t="s">
        <v>158</v>
      </c>
      <c r="G5" s="80">
        <f>Resultatensectie!AK4</f>
        <v>-0.42940584208673083</v>
      </c>
      <c r="H5" s="93" t="s">
        <v>157</v>
      </c>
    </row>
    <row r="6" spans="1:8" ht="14.65" thickBot="1">
      <c r="A6" s="338" t="s">
        <v>153</v>
      </c>
      <c r="B6" s="339"/>
      <c r="C6" s="338" t="s">
        <v>155</v>
      </c>
      <c r="D6" s="339"/>
      <c r="E6" s="340" t="s">
        <v>151</v>
      </c>
      <c r="F6" s="341"/>
      <c r="G6" s="338" t="s">
        <v>152</v>
      </c>
      <c r="H6" s="339"/>
    </row>
    <row r="9" spans="1:8">
      <c r="B9" s="131" t="s">
        <v>133</v>
      </c>
    </row>
    <row r="10" spans="1:8">
      <c r="B10" t="s">
        <v>134</v>
      </c>
      <c r="C10">
        <f>G5*E5</f>
        <v>-2.4869824655791555E-2</v>
      </c>
      <c r="D10" s="130" t="s">
        <v>140</v>
      </c>
    </row>
    <row r="11" spans="1:8">
      <c r="B11" s="131" t="s">
        <v>135</v>
      </c>
    </row>
    <row r="12" spans="1:8">
      <c r="B12" t="s">
        <v>154</v>
      </c>
      <c r="C12" s="75">
        <f>C5</f>
        <v>9.5756839461360321E-3</v>
      </c>
      <c r="D12" t="s">
        <v>140</v>
      </c>
    </row>
    <row r="13" spans="1:8">
      <c r="B13" s="131" t="s">
        <v>137</v>
      </c>
    </row>
    <row r="14" spans="1:8">
      <c r="B14" t="s">
        <v>136</v>
      </c>
      <c r="C14" s="75">
        <f>A5</f>
        <v>3.7867278826788364E-3</v>
      </c>
      <c r="D14" t="s">
        <v>150</v>
      </c>
      <c r="F14" s="258"/>
    </row>
    <row r="15" spans="1:8">
      <c r="B15" s="131" t="s">
        <v>139</v>
      </c>
    </row>
    <row r="16" spans="1:8">
      <c r="B16" s="132" t="s">
        <v>406</v>
      </c>
      <c r="D16" s="129"/>
    </row>
    <row r="17" spans="2:2">
      <c r="B17" t="s">
        <v>141</v>
      </c>
    </row>
    <row r="18" spans="2:2">
      <c r="B18" s="184" t="s">
        <v>144</v>
      </c>
    </row>
  </sheetData>
  <mergeCells count="4">
    <mergeCell ref="A6:B6"/>
    <mergeCell ref="C6:D6"/>
    <mergeCell ref="E6:F6"/>
    <mergeCell ref="G6:H6"/>
  </mergeCells>
  <hyperlinks>
    <hyperlink ref="B18" r:id="rId1" display="http://www.quantpsy.org/sobel/sobel.htm" xr:uid="{0708376B-F447-4F4E-AD29-C4C0154090BF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0751-099B-4DA6-B4F0-69DD693C0369}">
  <dimension ref="A1:H34"/>
  <sheetViews>
    <sheetView showGridLines="0" zoomScale="88" workbookViewId="0"/>
  </sheetViews>
  <sheetFormatPr defaultRowHeight="14.25"/>
  <cols>
    <col min="1" max="1" width="13.73046875" customWidth="1"/>
    <col min="2" max="2" width="39.796875" customWidth="1"/>
    <col min="4" max="4" width="39.19921875" customWidth="1"/>
    <col min="6" max="6" width="38.46484375" customWidth="1"/>
    <col min="8" max="8" width="56" customWidth="1"/>
  </cols>
  <sheetData>
    <row r="1" spans="1:8">
      <c r="A1" s="76">
        <v>7.1088726727864204E-2</v>
      </c>
      <c r="B1" s="91" t="s">
        <v>121</v>
      </c>
      <c r="C1" s="76">
        <f>A1</f>
        <v>7.1088726727864204E-2</v>
      </c>
      <c r="D1" s="91" t="s">
        <v>121</v>
      </c>
      <c r="E1" s="72">
        <f>C1</f>
        <v>7.1088726727864204E-2</v>
      </c>
      <c r="F1" s="69" t="s">
        <v>121</v>
      </c>
      <c r="G1" s="76" t="s">
        <v>145</v>
      </c>
      <c r="H1" s="91" t="s">
        <v>121</v>
      </c>
    </row>
    <row r="2" spans="1:8">
      <c r="A2" s="76">
        <v>-2.2786577376353801E-2</v>
      </c>
      <c r="B2" s="91" t="s">
        <v>128</v>
      </c>
      <c r="C2" s="76">
        <v>-1.6821082813853101E-2</v>
      </c>
      <c r="D2" s="91" t="s">
        <v>128</v>
      </c>
      <c r="E2" s="72">
        <v>0.52509799999999995</v>
      </c>
      <c r="F2" s="69" t="s">
        <v>125</v>
      </c>
      <c r="G2" s="76" t="s">
        <v>145</v>
      </c>
      <c r="H2" s="91" t="s">
        <v>128</v>
      </c>
    </row>
    <row r="3" spans="1:8">
      <c r="A3" s="76">
        <v>6.9141719999999998</v>
      </c>
      <c r="B3" s="91" t="s">
        <v>129</v>
      </c>
      <c r="C3" s="76">
        <f>A3</f>
        <v>6.9141719999999998</v>
      </c>
      <c r="D3" s="91" t="s">
        <v>129</v>
      </c>
      <c r="E3" s="72">
        <v>1.56228212820181</v>
      </c>
      <c r="F3" s="69" t="s">
        <v>126</v>
      </c>
      <c r="G3" s="76" t="s">
        <v>145</v>
      </c>
      <c r="H3" s="91" t="s">
        <v>129</v>
      </c>
    </row>
    <row r="4" spans="1:8" ht="14.65" thickBot="1">
      <c r="A4" s="85"/>
      <c r="B4" s="92"/>
      <c r="C4" s="85"/>
      <c r="D4" s="92"/>
      <c r="E4" s="83"/>
      <c r="F4" s="84"/>
      <c r="G4" s="85"/>
      <c r="H4" s="92"/>
    </row>
    <row r="5" spans="1:8" ht="28.9" thickBot="1">
      <c r="A5" s="80">
        <f>(1/(1+EXP(-(LN(A1/(1-A1))+0.5*A2*A3))))-(1/(1+EXP(-(LN(A1/(1-A1))-0.5*A2*A3))))</f>
        <v>-1.0410349303949129E-2</v>
      </c>
      <c r="B5" s="93" t="s">
        <v>159</v>
      </c>
      <c r="C5" s="80">
        <f>(1/(1+EXP(-(LN(C1/(1-C1))+0.5*C2*C3))))-(1/(1+EXP(-(LN(C1/(1-C1))-0.5*C2*C3))))</f>
        <v>-7.682752517975816E-3</v>
      </c>
      <c r="D5" s="93" t="s">
        <v>160</v>
      </c>
      <c r="E5" s="78">
        <f>(1/(1+EXP(-(LN(E1/(1-E1))+0.5*E2*E3))))-(1/(1+EXP(-(LN(E1/(1-E1))-0.5*E2*E3))))</f>
        <v>5.5083235740064025E-2</v>
      </c>
      <c r="F5" s="79" t="s">
        <v>158</v>
      </c>
      <c r="G5" s="80">
        <f>Resultatensectie!AQ5</f>
        <v>-1.7728102920017873E-2</v>
      </c>
      <c r="H5" s="93" t="s">
        <v>159</v>
      </c>
    </row>
    <row r="6" spans="1:8" ht="14.65" thickBot="1">
      <c r="A6" s="338" t="s">
        <v>146</v>
      </c>
      <c r="B6" s="339"/>
      <c r="C6" s="338" t="s">
        <v>147</v>
      </c>
      <c r="D6" s="339"/>
      <c r="E6" s="342" t="s">
        <v>149</v>
      </c>
      <c r="F6" s="343"/>
      <c r="G6" s="338" t="s">
        <v>152</v>
      </c>
      <c r="H6" s="339"/>
    </row>
    <row r="9" spans="1:8">
      <c r="B9" s="131" t="s">
        <v>133</v>
      </c>
    </row>
    <row r="10" spans="1:8">
      <c r="B10" t="s">
        <v>134</v>
      </c>
      <c r="C10">
        <f>G5*E5</f>
        <v>-9.7652127236746197E-4</v>
      </c>
      <c r="D10" s="130" t="s">
        <v>140</v>
      </c>
    </row>
    <row r="11" spans="1:8">
      <c r="B11" s="131" t="s">
        <v>135</v>
      </c>
    </row>
    <row r="12" spans="1:8">
      <c r="B12" t="s">
        <v>138</v>
      </c>
      <c r="C12" s="75">
        <f>C5</f>
        <v>-7.682752517975816E-3</v>
      </c>
      <c r="D12" t="s">
        <v>161</v>
      </c>
    </row>
    <row r="13" spans="1:8">
      <c r="B13" s="131" t="s">
        <v>137</v>
      </c>
    </row>
    <row r="14" spans="1:8">
      <c r="B14" t="s">
        <v>136</v>
      </c>
      <c r="C14" s="75">
        <f>A5</f>
        <v>-1.0410349303949129E-2</v>
      </c>
      <c r="D14" t="s">
        <v>140</v>
      </c>
    </row>
    <row r="15" spans="1:8">
      <c r="B15" s="131" t="s">
        <v>139</v>
      </c>
    </row>
    <row r="16" spans="1:8">
      <c r="B16" s="132" t="s">
        <v>148</v>
      </c>
      <c r="D16" s="129"/>
    </row>
    <row r="17" spans="2:2">
      <c r="B17" t="s">
        <v>141</v>
      </c>
    </row>
    <row r="18" spans="2:2">
      <c r="B18" s="184" t="s">
        <v>144</v>
      </c>
    </row>
    <row r="34" spans="2:3">
      <c r="B34" s="131" t="s">
        <v>405</v>
      </c>
      <c r="C34" s="239">
        <f>C10/C14</f>
        <v>9.3802930512333724E-2</v>
      </c>
    </row>
  </sheetData>
  <mergeCells count="4">
    <mergeCell ref="A6:B6"/>
    <mergeCell ref="C6:D6"/>
    <mergeCell ref="E6:F6"/>
    <mergeCell ref="G6:H6"/>
  </mergeCells>
  <hyperlinks>
    <hyperlink ref="B18" r:id="rId1" display="http://www.quantpsy.org/sobel/sobel.htm" xr:uid="{DB3CECE5-9CA4-4F27-B2E8-D24BE6F96F8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A577-4C03-407E-A871-AA25432A743D}">
  <dimension ref="A1:AY46"/>
  <sheetViews>
    <sheetView zoomScale="60" zoomScaleNormal="55" workbookViewId="0"/>
  </sheetViews>
  <sheetFormatPr defaultRowHeight="15.4"/>
  <cols>
    <col min="1" max="1" width="19.73046875" style="28" customWidth="1"/>
    <col min="2" max="2" width="29" style="21" customWidth="1"/>
    <col min="3" max="3" width="6.46484375" style="11" bestFit="1" customWidth="1"/>
    <col min="4" max="4" width="9.1328125" style="11" bestFit="1" customWidth="1"/>
    <col min="5" max="5" width="9.1328125" style="12" customWidth="1"/>
    <col min="6" max="7" width="9.1328125" style="11" bestFit="1" customWidth="1"/>
    <col min="8" max="8" width="9.1328125" style="12" customWidth="1"/>
    <col min="9" max="10" width="9.1328125" style="13" customWidth="1"/>
    <col min="11" max="11" width="9.1328125" style="12" customWidth="1"/>
    <col min="12" max="13" width="9.1328125" style="13" customWidth="1"/>
    <col min="14" max="14" width="9.1328125" style="12" customWidth="1"/>
    <col min="15" max="16" width="9.1328125" style="13" customWidth="1"/>
    <col min="17" max="17" width="9.1328125" style="12" customWidth="1"/>
    <col min="18" max="19" width="9.1328125" style="13" customWidth="1"/>
    <col min="20" max="20" width="9.1328125" style="12" customWidth="1"/>
    <col min="21" max="22" width="9.1328125" style="11" bestFit="1" customWidth="1"/>
    <col min="23" max="23" width="9.1328125" style="12" customWidth="1"/>
    <col min="24" max="25" width="9.06640625" style="11"/>
    <col min="26" max="26" width="9.06640625" style="9"/>
    <col min="32" max="32" width="19.73046875" style="28" customWidth="1"/>
    <col min="33" max="33" width="29" style="21" customWidth="1"/>
    <col min="34" max="34" width="10.86328125" style="15" bestFit="1" customWidth="1"/>
    <col min="35" max="35" width="10.86328125" style="11" bestFit="1" customWidth="1"/>
    <col min="36" max="36" width="9.59765625" style="12" customWidth="1"/>
    <col min="37" max="37" width="9.3984375" style="11" bestFit="1" customWidth="1"/>
    <col min="38" max="38" width="9.1328125" style="11" bestFit="1" customWidth="1"/>
    <col min="39" max="39" width="9.1328125" style="12" customWidth="1"/>
    <col min="40" max="40" width="10.265625" style="6" customWidth="1"/>
    <col min="41" max="41" width="9.3984375" style="6" customWidth="1"/>
    <col min="42" max="42" width="10.33203125" style="58" customWidth="1"/>
    <col min="43" max="44" width="9.06640625" style="6"/>
    <col min="45" max="45" width="12.9296875" style="58" bestFit="1" customWidth="1"/>
    <col min="46" max="47" width="9.06640625" style="6"/>
    <col min="48" max="48" width="9.3984375" style="58" customWidth="1"/>
    <col min="49" max="49" width="9.265625" style="6" bestFit="1" customWidth="1"/>
    <col min="50" max="50" width="9.1328125" style="6" bestFit="1" customWidth="1"/>
    <col min="51" max="51" width="13" style="6" bestFit="1" customWidth="1"/>
    <col min="52" max="16384" width="9.06640625" style="6"/>
  </cols>
  <sheetData>
    <row r="1" spans="1:51" ht="30.4">
      <c r="A1" s="49" t="s">
        <v>114</v>
      </c>
      <c r="C1" s="50"/>
      <c r="D1" s="50" t="s">
        <v>107</v>
      </c>
      <c r="E1" s="51"/>
      <c r="F1" s="50"/>
      <c r="G1" s="50" t="s">
        <v>108</v>
      </c>
      <c r="H1" s="51"/>
      <c r="I1" s="52"/>
      <c r="J1" s="52" t="s">
        <v>109</v>
      </c>
      <c r="K1" s="53"/>
      <c r="L1" s="52"/>
      <c r="M1" s="52" t="s">
        <v>110</v>
      </c>
      <c r="N1" s="53"/>
      <c r="O1" s="54"/>
      <c r="P1" s="54" t="s">
        <v>115</v>
      </c>
      <c r="Q1" s="55"/>
      <c r="R1" s="54"/>
      <c r="S1" s="54" t="s">
        <v>116</v>
      </c>
      <c r="T1" s="55"/>
      <c r="U1" s="56"/>
      <c r="V1" s="56" t="s">
        <v>112</v>
      </c>
      <c r="W1" s="57"/>
      <c r="X1" s="50"/>
      <c r="Y1" s="50" t="s">
        <v>113</v>
      </c>
      <c r="Z1" s="51"/>
      <c r="AF1" s="49" t="s">
        <v>118</v>
      </c>
      <c r="AH1" s="64"/>
      <c r="AI1" s="65"/>
      <c r="AJ1" s="66"/>
      <c r="AK1" s="65"/>
      <c r="AL1" s="65"/>
      <c r="AM1" s="66"/>
      <c r="AN1" s="67"/>
      <c r="AO1" s="67"/>
      <c r="AP1" s="68"/>
      <c r="AQ1" s="67"/>
      <c r="AR1" s="67"/>
      <c r="AS1" s="68"/>
      <c r="AT1" s="211"/>
      <c r="AU1" s="211"/>
      <c r="AV1" s="212"/>
      <c r="AW1" s="213"/>
      <c r="AX1" s="213"/>
      <c r="AY1" s="213"/>
    </row>
    <row r="2" spans="1:51" s="26" customFormat="1">
      <c r="A2" s="29" t="s">
        <v>97</v>
      </c>
      <c r="B2" s="23"/>
      <c r="C2" s="24" t="s">
        <v>2</v>
      </c>
      <c r="D2" s="24" t="s">
        <v>37</v>
      </c>
      <c r="E2" s="25" t="s">
        <v>6</v>
      </c>
      <c r="F2" s="24" t="s">
        <v>2</v>
      </c>
      <c r="G2" s="24" t="s">
        <v>37</v>
      </c>
      <c r="H2" s="25" t="s">
        <v>6</v>
      </c>
      <c r="I2" s="24" t="s">
        <v>2</v>
      </c>
      <c r="J2" s="24" t="s">
        <v>37</v>
      </c>
      <c r="K2" s="25" t="s">
        <v>6</v>
      </c>
      <c r="L2" s="24" t="s">
        <v>2</v>
      </c>
      <c r="M2" s="24" t="s">
        <v>37</v>
      </c>
      <c r="N2" s="25" t="s">
        <v>6</v>
      </c>
      <c r="O2" s="24" t="s">
        <v>2</v>
      </c>
      <c r="P2" s="24" t="s">
        <v>37</v>
      </c>
      <c r="Q2" s="25" t="s">
        <v>6</v>
      </c>
      <c r="R2" s="24" t="s">
        <v>2</v>
      </c>
      <c r="S2" s="24" t="s">
        <v>37</v>
      </c>
      <c r="T2" s="25" t="s">
        <v>6</v>
      </c>
      <c r="U2" s="24" t="s">
        <v>2</v>
      </c>
      <c r="V2" s="24" t="s">
        <v>37</v>
      </c>
      <c r="W2" s="25" t="s">
        <v>6</v>
      </c>
      <c r="X2" s="24" t="s">
        <v>2</v>
      </c>
      <c r="Y2" s="24" t="s">
        <v>37</v>
      </c>
      <c r="Z2" s="25" t="s">
        <v>6</v>
      </c>
      <c r="AF2" s="29" t="s">
        <v>97</v>
      </c>
      <c r="AG2" s="23"/>
      <c r="AH2" s="27" t="s">
        <v>2</v>
      </c>
      <c r="AI2" s="24" t="s">
        <v>37</v>
      </c>
      <c r="AJ2" s="25" t="s">
        <v>6</v>
      </c>
      <c r="AK2" s="24" t="s">
        <v>2</v>
      </c>
      <c r="AL2" s="24" t="s">
        <v>37</v>
      </c>
      <c r="AM2" s="25" t="s">
        <v>6</v>
      </c>
      <c r="AN2" s="27" t="s">
        <v>2</v>
      </c>
      <c r="AO2" s="24" t="s">
        <v>37</v>
      </c>
      <c r="AP2" s="25" t="s">
        <v>6</v>
      </c>
      <c r="AQ2" s="24" t="s">
        <v>2</v>
      </c>
      <c r="AR2" s="24" t="s">
        <v>37</v>
      </c>
      <c r="AS2" s="25" t="s">
        <v>6</v>
      </c>
      <c r="AT2" s="219" t="s">
        <v>2</v>
      </c>
      <c r="AU2" s="219" t="s">
        <v>37</v>
      </c>
      <c r="AV2" s="220" t="s">
        <v>6</v>
      </c>
      <c r="AW2" s="219" t="s">
        <v>2</v>
      </c>
      <c r="AX2" s="219" t="s">
        <v>37</v>
      </c>
      <c r="AY2" s="219" t="s">
        <v>6</v>
      </c>
    </row>
    <row r="3" spans="1:51">
      <c r="A3" s="10"/>
      <c r="B3" s="17" t="s">
        <v>67</v>
      </c>
      <c r="C3" s="4"/>
      <c r="D3" s="4"/>
      <c r="E3" s="9"/>
      <c r="F3" s="4"/>
      <c r="G3" s="4"/>
      <c r="H3" s="9"/>
      <c r="I3" s="4"/>
      <c r="J3" s="4"/>
      <c r="K3" s="9"/>
      <c r="L3" s="5"/>
      <c r="M3" s="5"/>
      <c r="N3" s="46"/>
      <c r="O3" s="4"/>
      <c r="P3" s="4"/>
      <c r="Q3" s="9"/>
      <c r="R3" s="4"/>
      <c r="S3" s="4"/>
      <c r="T3" s="9"/>
      <c r="U3" s="4"/>
      <c r="V3" s="4"/>
      <c r="W3" s="9"/>
      <c r="Y3" s="3"/>
      <c r="AA3" s="6"/>
      <c r="AB3" s="6"/>
      <c r="AC3" s="6"/>
      <c r="AD3" s="6"/>
      <c r="AE3" s="6"/>
      <c r="AF3" s="10"/>
      <c r="AG3" s="17" t="s">
        <v>67</v>
      </c>
      <c r="AH3" s="14"/>
      <c r="AI3" s="4"/>
      <c r="AJ3" s="9"/>
      <c r="AK3" s="4"/>
      <c r="AL3" s="5"/>
      <c r="AM3" s="9"/>
      <c r="AT3" s="11"/>
      <c r="AU3" s="11"/>
      <c r="AV3" s="12"/>
      <c r="AW3" s="62"/>
      <c r="AX3" s="62"/>
      <c r="AY3" s="62"/>
    </row>
    <row r="4" spans="1:51" ht="30.75">
      <c r="A4" s="28" t="str">
        <f>'SPSS(Output)'!B9</f>
        <v>Threat</v>
      </c>
      <c r="B4" s="18" t="s">
        <v>50</v>
      </c>
      <c r="C4" s="32">
        <v>0.56599999999999995</v>
      </c>
      <c r="D4" s="32">
        <v>2.1392163487128656E-2</v>
      </c>
      <c r="E4" s="33">
        <v>0</v>
      </c>
      <c r="F4" s="34">
        <v>0.52900257567555864</v>
      </c>
      <c r="G4" s="34">
        <v>2.2502907119431224E-2</v>
      </c>
      <c r="H4" s="35">
        <v>3.3635047400742288E-122</v>
      </c>
      <c r="I4" s="34"/>
      <c r="J4" s="34"/>
      <c r="K4" s="35"/>
      <c r="L4" s="47"/>
      <c r="M4" s="47"/>
      <c r="N4" s="48"/>
      <c r="O4" s="34"/>
      <c r="P4" s="34"/>
      <c r="Q4" s="35"/>
      <c r="R4" s="34"/>
      <c r="S4" s="34"/>
      <c r="T4" s="35"/>
      <c r="U4" s="34">
        <v>0.53817258178744143</v>
      </c>
      <c r="V4" s="34">
        <v>2.2787802784425708E-2</v>
      </c>
      <c r="W4" s="35">
        <v>2.596855844604065E-123</v>
      </c>
      <c r="X4" s="36">
        <v>0.58431502838353755</v>
      </c>
      <c r="Y4" s="37">
        <v>0.16161032670354938</v>
      </c>
      <c r="Z4" s="38">
        <v>2.9967617087062854E-4</v>
      </c>
      <c r="AA4" s="6"/>
      <c r="AD4" s="6"/>
      <c r="AE4" s="6"/>
      <c r="AF4" s="28" t="str">
        <f>A5</f>
        <v>dummy_sociaaldemocratisch</v>
      </c>
      <c r="AG4" s="18" t="s">
        <v>49</v>
      </c>
      <c r="AH4" s="59">
        <f>'SPSS(Output)'!C169</f>
        <v>-0.39316564000075654</v>
      </c>
      <c r="AI4" s="5">
        <f>'SPSS(Output)'!D169</f>
        <v>4.7002730510158686E-2</v>
      </c>
      <c r="AJ4" s="46">
        <v>0</v>
      </c>
      <c r="AK4" s="5">
        <f>'SPSS(Output)'!C171</f>
        <v>-0.42940584208673083</v>
      </c>
      <c r="AL4" s="5">
        <f>'SPSS(Output)'!D171</f>
        <v>4.5753890790831753E-2</v>
      </c>
      <c r="AM4" s="46">
        <v>0</v>
      </c>
      <c r="AT4" s="62">
        <f>'SPSS(Output)'!C232</f>
        <v>-0.24369224321114435</v>
      </c>
      <c r="AU4" s="62">
        <f>'SPSS(Output)'!D232</f>
        <v>6.3445155006820839E-2</v>
      </c>
      <c r="AV4" s="63">
        <f>'SPSS(Output)'!G232</f>
        <v>1.2312453375694046E-4</v>
      </c>
      <c r="AW4" s="62">
        <f>VLOOKUP(AF4,'SPSS(Output)'!$B$233:$D$257,2,FALSE)</f>
        <v>-0.27545823409066911</v>
      </c>
      <c r="AX4" s="62">
        <f>VLOOKUP(AF4,'SPSS(Output)'!$B$233:$D$257,3,FALSE)</f>
        <v>6.1469030247182213E-2</v>
      </c>
      <c r="AY4" s="62">
        <f>VLOOKUP(Resultatensectie!AF4,'SPSS(Output)'!$B$233:$G$257,6,FALSE)</f>
        <v>7.4845434176054231E-6</v>
      </c>
    </row>
    <row r="5" spans="1:51">
      <c r="A5" s="28" t="str">
        <f>'SPSS(Output)'!B60</f>
        <v>dummy_sociaaldemocratisch</v>
      </c>
      <c r="B5" s="18" t="s">
        <v>49</v>
      </c>
      <c r="C5" s="32"/>
      <c r="D5" s="32"/>
      <c r="E5" s="39"/>
      <c r="F5" s="34"/>
      <c r="G5" s="34"/>
      <c r="H5" s="39"/>
      <c r="I5" s="45">
        <f>VLOOKUP(A5,'SPSS(Output)'!B97:C98,2,FALSE)</f>
        <v>0.31356655990100057</v>
      </c>
      <c r="J5" s="45">
        <f>VLOOKUP(A5,'SPSS(Output)'!B97:H98,3,FALSE)</f>
        <v>0.10132915330854124</v>
      </c>
      <c r="K5" s="33">
        <f>VLOOKUP(A5,'SPSS(Output)'!B97:H98,6,FALSE)</f>
        <v>1.9712201329406482E-3</v>
      </c>
      <c r="L5" s="45">
        <f>VLOOKUP(A5,'SPSS(Output)'!$B$103:$C$126,2,FALSE)</f>
        <v>0.19227613891205286</v>
      </c>
      <c r="M5" s="45">
        <f>VLOOKUP(A5,'SPSS(Output)'!$B$103:$D$126,3,FALSE)</f>
        <v>0.10524655741270104</v>
      </c>
      <c r="N5" s="33">
        <f>VLOOKUP(A5,'SPSS(Output)'!$B$103:$G$126,6,FALSE)</f>
        <v>6.7713087122959453E-2</v>
      </c>
      <c r="O5" s="40"/>
      <c r="P5" s="40"/>
      <c r="Q5" s="39"/>
      <c r="R5" s="40"/>
      <c r="S5" s="40"/>
      <c r="T5" s="39"/>
      <c r="U5" s="34">
        <v>0.94863602084223464</v>
      </c>
      <c r="V5" s="34">
        <v>0.13241915704200147</v>
      </c>
      <c r="W5" s="35">
        <v>7.8420434761111634E-13</v>
      </c>
      <c r="X5" s="41"/>
      <c r="Y5" s="41"/>
      <c r="Z5" s="42"/>
      <c r="AA5" s="6"/>
      <c r="AD5" s="6"/>
      <c r="AE5" s="6"/>
      <c r="AF5" s="28" t="str">
        <f>A6</f>
        <v>MIPEX</v>
      </c>
      <c r="AG5" s="18" t="s">
        <v>35</v>
      </c>
      <c r="AH5" s="14"/>
      <c r="AI5" s="4"/>
      <c r="AJ5" s="9"/>
      <c r="AK5" s="4"/>
      <c r="AL5" s="5"/>
      <c r="AM5" s="9"/>
      <c r="AN5" s="60">
        <f>'SPSS(Output)'!C200</f>
        <v>-1.6539293542395129E-2</v>
      </c>
      <c r="AO5" s="60">
        <f>'SPSS(Output)'!D200</f>
        <v>2.0131773987232138E-3</v>
      </c>
      <c r="AP5" s="61">
        <f>'SPSS(Output)'!G200</f>
        <v>2.3125220470860352E-16</v>
      </c>
      <c r="AQ5" s="62">
        <f>'SPSS(Output)'!C202</f>
        <v>-1.7728102920017873E-2</v>
      </c>
      <c r="AR5" s="62">
        <f>'SPSS(Output)'!D202</f>
        <v>1.9575741739789035E-3</v>
      </c>
      <c r="AS5" s="63">
        <f>'SPSS(Output)'!G202</f>
        <v>1.5434915901539796E-19</v>
      </c>
      <c r="AT5" s="62">
        <f>'SPSS(Output)'!C231</f>
        <v>-9.525499065869171E-3</v>
      </c>
      <c r="AU5" s="62">
        <f>'SPSS(Output)'!D231</f>
        <v>2.7171652089075858E-3</v>
      </c>
      <c r="AV5" s="63">
        <f>'SPSS(Output)'!G231</f>
        <v>4.5699513063288371E-4</v>
      </c>
      <c r="AW5" s="62">
        <f>VLOOKUP(AF5,'SPSS(Output)'!$B$233:$D$257,2,FALSE)</f>
        <v>-9.8546801698238245E-3</v>
      </c>
      <c r="AX5" s="62">
        <f>VLOOKUP(AF5,'SPSS(Output)'!$B$233:$D$257,3,FALSE)</f>
        <v>2.6293297893705066E-3</v>
      </c>
      <c r="AY5" s="62">
        <f>VLOOKUP(Resultatensectie!AF5,'SPSS(Output)'!$B$233:$G$257,6,FALSE)</f>
        <v>1.7904136100958001E-4</v>
      </c>
    </row>
    <row r="6" spans="1:51">
      <c r="A6" s="28" t="str">
        <f>'SPSS(Output)'!B61</f>
        <v>MIPEX</v>
      </c>
      <c r="B6" s="18" t="s">
        <v>100</v>
      </c>
      <c r="C6" s="32"/>
      <c r="D6" s="32"/>
      <c r="E6" s="39"/>
      <c r="F6" s="34"/>
      <c r="G6" s="34"/>
      <c r="H6" s="39"/>
      <c r="I6" s="40"/>
      <c r="J6" s="40"/>
      <c r="K6" s="39"/>
      <c r="L6" s="45"/>
      <c r="M6" s="45"/>
      <c r="N6" s="33"/>
      <c r="O6" s="45">
        <f>'SPSS(Output)'!C131</f>
        <v>-7.6920021473989533E-2</v>
      </c>
      <c r="P6" s="45">
        <f>'SPSS(Output)'!D131</f>
        <v>1.5259157944436601E-2</v>
      </c>
      <c r="Q6" s="33">
        <v>0</v>
      </c>
      <c r="R6" s="45">
        <f>'SPSS(Output)'!C138</f>
        <v>-7.747178645383096E-2</v>
      </c>
      <c r="S6" s="45">
        <f>'SPSS(Output)'!D138</f>
        <v>1.4905002213911972E-2</v>
      </c>
      <c r="T6" s="33">
        <v>0</v>
      </c>
      <c r="U6" s="34">
        <v>-4.0175654790396559E-2</v>
      </c>
      <c r="V6" s="34">
        <v>6.8849612462240422E-3</v>
      </c>
      <c r="W6" s="35">
        <v>5.3701332921288617E-9</v>
      </c>
      <c r="X6" s="41"/>
      <c r="Y6" s="41"/>
      <c r="Z6" s="42"/>
      <c r="AA6" s="6"/>
      <c r="AD6" s="6"/>
      <c r="AE6" s="6"/>
      <c r="AF6" s="10"/>
      <c r="AG6" s="19" t="s">
        <v>51</v>
      </c>
      <c r="AH6" s="14"/>
      <c r="AI6" s="4"/>
      <c r="AJ6" s="9"/>
      <c r="AK6" s="4"/>
      <c r="AL6" s="5"/>
      <c r="AM6" s="9"/>
      <c r="AQ6" s="62"/>
      <c r="AR6" s="62"/>
      <c r="AS6" s="63"/>
      <c r="AT6" s="62"/>
      <c r="AU6" s="62"/>
      <c r="AV6" s="63"/>
      <c r="AW6" s="62"/>
      <c r="AX6" s="62"/>
      <c r="AY6" s="62"/>
    </row>
    <row r="7" spans="1:51">
      <c r="B7" s="18" t="s">
        <v>99</v>
      </c>
      <c r="C7" s="32"/>
      <c r="D7" s="32"/>
      <c r="E7" s="39"/>
      <c r="F7" s="34"/>
      <c r="G7" s="34"/>
      <c r="H7" s="39"/>
      <c r="I7" s="40"/>
      <c r="J7" s="40"/>
      <c r="K7" s="39"/>
      <c r="L7" s="45"/>
      <c r="M7" s="45"/>
      <c r="N7" s="33"/>
      <c r="O7" s="45">
        <f>'SPSS(Output)'!C132</f>
        <v>2.8528575650276799E-3</v>
      </c>
      <c r="P7" s="45">
        <f>'SPSS(Output)'!D132</f>
        <v>6.7355811235226333E-4</v>
      </c>
      <c r="Q7" s="33">
        <v>0</v>
      </c>
      <c r="R7" s="45">
        <f>'SPSS(Output)'!C139</f>
        <v>2.730879777552138E-3</v>
      </c>
      <c r="S7" s="45">
        <f>'SPSS(Output)'!D139</f>
        <v>6.6709006884372853E-4</v>
      </c>
      <c r="T7" s="33">
        <v>0</v>
      </c>
      <c r="U7" s="34"/>
      <c r="V7" s="34"/>
      <c r="W7" s="35"/>
      <c r="X7" s="41"/>
      <c r="Y7" s="41"/>
      <c r="Z7" s="42"/>
      <c r="AA7" s="6"/>
      <c r="AD7" s="6"/>
      <c r="AE7" s="6"/>
      <c r="AF7" s="28" t="str">
        <f>A13</f>
        <v>Age of respondent, calculated</v>
      </c>
      <c r="AG7" s="20" t="s">
        <v>38</v>
      </c>
      <c r="AH7" s="14"/>
      <c r="AI7" s="4"/>
      <c r="AJ7" s="9"/>
      <c r="AK7" s="5">
        <f>VLOOKUP(AF7,'SPSS(Output)'!$B$170:$G$193,2,FALSE)</f>
        <v>-5.2322121097780905E-4</v>
      </c>
      <c r="AL7" s="5">
        <f>VLOOKUP(AF7,'SPSS(Output)'!$B$170:$G$193,3,FALSE)</f>
        <v>8.9372543100562892E-4</v>
      </c>
      <c r="AM7" s="46">
        <f>VLOOKUP(AF7,'SPSS(Output)'!$B$170:$G$193,6,FALSE)</f>
        <v>0.55826320193162082</v>
      </c>
      <c r="AQ7" s="62">
        <f>VLOOKUP(AF7,'SPSS(Output)'!$B$201:$G$224,2,FALSE)</f>
        <v>-4.9236831600696135E-4</v>
      </c>
      <c r="AR7" s="62">
        <f>VLOOKUP(AF7,'SPSS(Output)'!$B$201:$G$224,3,FALSE)</f>
        <v>8.9388765929378157E-4</v>
      </c>
      <c r="AS7" s="63">
        <f>VLOOKUP(AF7,'SPSS(Output)'!$B$201:$G$224,6,FALSE)</f>
        <v>0.58176882783501593</v>
      </c>
      <c r="AT7" s="62"/>
      <c r="AU7" s="62"/>
      <c r="AV7" s="63"/>
      <c r="AW7" s="62">
        <f>VLOOKUP(AF7,'SPSS(Output)'!$B$233:$D$257,2,FALSE)</f>
        <v>-5.3604916432806009E-4</v>
      </c>
      <c r="AX7" s="62">
        <f>VLOOKUP(AF7,'SPSS(Output)'!$B$233:$D$257,3,FALSE)</f>
        <v>8.9328015658219706E-4</v>
      </c>
      <c r="AY7" s="62">
        <f>VLOOKUP(Resultatensectie!AF7,'SPSS(Output)'!$B$233:$G$257,6,FALSE)</f>
        <v>0.54845629955708464</v>
      </c>
    </row>
    <row r="8" spans="1:51">
      <c r="A8" s="10"/>
      <c r="B8" s="19" t="s">
        <v>68</v>
      </c>
      <c r="C8" s="32"/>
      <c r="D8" s="32"/>
      <c r="E8" s="39"/>
      <c r="F8" s="34"/>
      <c r="G8" s="34"/>
      <c r="H8" s="39"/>
      <c r="I8" s="40"/>
      <c r="J8" s="40"/>
      <c r="K8" s="39"/>
      <c r="L8" s="45"/>
      <c r="M8" s="45"/>
      <c r="N8" s="33"/>
      <c r="O8" s="40"/>
      <c r="P8" s="40"/>
      <c r="Q8" s="39"/>
      <c r="R8" s="40"/>
      <c r="S8" s="40"/>
      <c r="T8" s="39"/>
      <c r="U8" s="34"/>
      <c r="V8" s="34"/>
      <c r="W8" s="35"/>
      <c r="X8" s="41"/>
      <c r="Y8" s="41"/>
      <c r="Z8" s="42"/>
      <c r="AA8" s="6"/>
      <c r="AD8" s="6"/>
      <c r="AE8" s="6"/>
      <c r="AF8" s="28" t="str">
        <f>A14</f>
        <v>R_gndr</v>
      </c>
      <c r="AG8" s="20" t="s">
        <v>39</v>
      </c>
      <c r="AH8" s="14"/>
      <c r="AI8" s="4"/>
      <c r="AJ8" s="9"/>
      <c r="AK8" s="5">
        <f>VLOOKUP(AF8,'SPSS(Output)'!$B$170:$G$193,2,FALSE)</f>
        <v>-0.14523903407023447</v>
      </c>
      <c r="AL8" s="5">
        <f>VLOOKUP(AF8,'SPSS(Output)'!$B$170:$G$193,3,FALSE)</f>
        <v>2.6846954334935873E-2</v>
      </c>
      <c r="AM8" s="46">
        <f>VLOOKUP(AF8,'SPSS(Output)'!$B$170:$G$193,6,FALSE)</f>
        <v>6.4190158456641588E-8</v>
      </c>
      <c r="AQ8" s="62">
        <f>VLOOKUP(AF8,'SPSS(Output)'!$B$201:$G$224,2,FALSE)</f>
        <v>-0.14472311753779207</v>
      </c>
      <c r="AR8" s="62">
        <f>VLOOKUP(AF8,'SPSS(Output)'!$B$201:$G$224,3,FALSE)</f>
        <v>2.6852661425664406E-2</v>
      </c>
      <c r="AS8" s="63">
        <f>VLOOKUP(AF8,'SPSS(Output)'!$B$201:$G$224,6,FALSE)</f>
        <v>7.1886885645760892E-8</v>
      </c>
      <c r="AT8" s="62"/>
      <c r="AU8" s="62"/>
      <c r="AV8" s="63"/>
      <c r="AW8" s="62">
        <f>VLOOKUP(AF8,'SPSS(Output)'!$B$233:$D$257,2,FALSE)</f>
        <v>-0.14564094949187487</v>
      </c>
      <c r="AX8" s="62">
        <f>VLOOKUP(AF8,'SPSS(Output)'!$B$233:$D$257,3,FALSE)</f>
        <v>2.683359587445644E-2</v>
      </c>
      <c r="AY8" s="62">
        <f>VLOOKUP(Resultatensectie!AF8,'SPSS(Output)'!$B$233:$G$257,6,FALSE)</f>
        <v>5.8163094681151133E-8</v>
      </c>
    </row>
    <row r="9" spans="1:51" ht="30.75">
      <c r="A9" s="28" t="str">
        <f>'SPSS(Output)'!B68</f>
        <v>perc_migranten</v>
      </c>
      <c r="B9" s="18" t="s">
        <v>69</v>
      </c>
      <c r="C9" s="32"/>
      <c r="D9" s="32"/>
      <c r="E9" s="39"/>
      <c r="F9" s="34"/>
      <c r="G9" s="34"/>
      <c r="H9" s="39"/>
      <c r="I9" s="40"/>
      <c r="J9" s="40"/>
      <c r="K9" s="39"/>
      <c r="L9" s="45"/>
      <c r="M9" s="45"/>
      <c r="N9" s="33"/>
      <c r="O9" s="40"/>
      <c r="P9" s="40"/>
      <c r="Q9" s="39"/>
      <c r="R9" s="40"/>
      <c r="S9" s="40"/>
      <c r="T9" s="39"/>
      <c r="U9" s="34"/>
      <c r="V9" s="34"/>
      <c r="W9" s="42"/>
      <c r="X9" s="36">
        <v>-1.0156020100124952E-3</v>
      </c>
      <c r="Y9" s="37">
        <v>4.2587408434186243E-2</v>
      </c>
      <c r="Z9" s="38">
        <v>0.98097427399983039</v>
      </c>
      <c r="AA9" s="6"/>
      <c r="AD9" s="6"/>
      <c r="AE9" s="6"/>
      <c r="AF9" s="28" t="str">
        <f>A15</f>
        <v>R_blgetmg</v>
      </c>
      <c r="AG9" s="20" t="s">
        <v>40</v>
      </c>
      <c r="AH9" s="14"/>
      <c r="AI9" s="4"/>
      <c r="AJ9" s="9"/>
      <c r="AK9" s="5">
        <f>VLOOKUP(AF9,'SPSS(Output)'!$B$170:$G$193,2,FALSE)</f>
        <v>-0.50272145890535702</v>
      </c>
      <c r="AL9" s="5">
        <f>VLOOKUP(AF9,'SPSS(Output)'!$B$170:$G$193,3,FALSE)</f>
        <v>6.9636795202058233E-2</v>
      </c>
      <c r="AM9" s="46">
        <f>VLOOKUP(AF9,'SPSS(Output)'!$B$170:$G$193,6,FALSE)</f>
        <v>5.5227484049414865E-13</v>
      </c>
      <c r="AQ9" s="62">
        <f>VLOOKUP(AF9,'SPSS(Output)'!$B$201:$G$224,2,FALSE)</f>
        <v>-0.50490574685262313</v>
      </c>
      <c r="AR9" s="62">
        <f>VLOOKUP(AF9,'SPSS(Output)'!$B$201:$G$224,3,FALSE)</f>
        <v>6.9657007452402525E-2</v>
      </c>
      <c r="AS9" s="63">
        <f>VLOOKUP(AF9,'SPSS(Output)'!$B$201:$G$224,6,FALSE)</f>
        <v>4.4555949857479298E-13</v>
      </c>
      <c r="AT9" s="62"/>
      <c r="AU9" s="62"/>
      <c r="AV9" s="63"/>
      <c r="AW9" s="62">
        <f>VLOOKUP(AF9,'SPSS(Output)'!$B$233:$D$257,2,FALSE)</f>
        <v>-0.50554601567495305</v>
      </c>
      <c r="AX9" s="62">
        <f>VLOOKUP(AF9,'SPSS(Output)'!$B$233:$D$257,3,FALSE)</f>
        <v>6.9605669503374101E-2</v>
      </c>
      <c r="AY9" s="62">
        <f>VLOOKUP(Resultatensectie!AF9,'SPSS(Output)'!$B$233:$G$257,6,FALSE)</f>
        <v>4.003365657298221E-13</v>
      </c>
    </row>
    <row r="10" spans="1:51">
      <c r="A10" s="10"/>
      <c r="B10" s="19" t="s">
        <v>70</v>
      </c>
      <c r="C10" s="32"/>
      <c r="D10" s="32"/>
      <c r="E10" s="39"/>
      <c r="F10" s="34"/>
      <c r="G10" s="34"/>
      <c r="H10" s="39"/>
      <c r="I10" s="40"/>
      <c r="J10" s="40"/>
      <c r="K10" s="39"/>
      <c r="L10" s="45"/>
      <c r="M10" s="45"/>
      <c r="N10" s="33"/>
      <c r="O10" s="40"/>
      <c r="P10" s="40"/>
      <c r="Q10" s="39"/>
      <c r="R10" s="40"/>
      <c r="S10" s="40"/>
      <c r="T10" s="39"/>
      <c r="U10" s="34"/>
      <c r="V10" s="34"/>
      <c r="W10" s="42"/>
      <c r="X10" s="41"/>
      <c r="Y10" s="41"/>
      <c r="Z10" s="42"/>
      <c r="AA10" s="6"/>
      <c r="AD10" s="6"/>
      <c r="AE10" s="6"/>
      <c r="AF10" s="28" t="str">
        <f>A16</f>
        <v>Years of full-time education completed</v>
      </c>
      <c r="AG10" s="20" t="s">
        <v>41</v>
      </c>
      <c r="AH10" s="14"/>
      <c r="AI10" s="4"/>
      <c r="AJ10" s="9"/>
      <c r="AK10" s="5">
        <f>VLOOKUP(AF10,'SPSS(Output)'!$B$170:$G$193,2,FALSE)</f>
        <v>-8.3412533421918206E-2</v>
      </c>
      <c r="AL10" s="5">
        <f>VLOOKUP(AF10,'SPSS(Output)'!$B$170:$G$193,3,FALSE)</f>
        <v>3.9163632034130312E-3</v>
      </c>
      <c r="AM10" s="46">
        <f>VLOOKUP(AF10,'SPSS(Output)'!$B$170:$G$193,6,FALSE)</f>
        <v>5.887116621937711E-99</v>
      </c>
      <c r="AQ10" s="62">
        <f>VLOOKUP(AF10,'SPSS(Output)'!$B$201:$G$224,2,FALSE)</f>
        <v>-8.281373712331444E-2</v>
      </c>
      <c r="AR10" s="62">
        <f>VLOOKUP(AF10,'SPSS(Output)'!$B$201:$G$224,3,FALSE)</f>
        <v>3.9142534385196714E-3</v>
      </c>
      <c r="AS10" s="63">
        <f>VLOOKUP(AF10,'SPSS(Output)'!$B$201:$G$224,6,FALSE)</f>
        <v>1.0792571406618469E-97</v>
      </c>
      <c r="AT10" s="62"/>
      <c r="AU10" s="62"/>
      <c r="AV10" s="63"/>
      <c r="AW10" s="62">
        <f>VLOOKUP(AF10,'SPSS(Output)'!$B$233:$D$257,2,FALSE)</f>
        <v>-8.3513467946825556E-2</v>
      </c>
      <c r="AX10" s="62">
        <f>VLOOKUP(AF10,'SPSS(Output)'!$B$233:$D$257,3,FALSE)</f>
        <v>3.9144758860433565E-3</v>
      </c>
      <c r="AY10" s="62">
        <f>VLOOKUP(Resultatensectie!AF10,'SPSS(Output)'!$B$233:$G$257,6,FALSE)</f>
        <v>2.7984370023655756E-99</v>
      </c>
    </row>
    <row r="11" spans="1:51" ht="46.15">
      <c r="A11" s="28" t="str">
        <f>'SPSS(Output)'!B69</f>
        <v>Cross_ThreatPercmigranten</v>
      </c>
      <c r="B11" s="18" t="s">
        <v>71</v>
      </c>
      <c r="C11" s="32"/>
      <c r="D11" s="32"/>
      <c r="E11" s="39"/>
      <c r="F11" s="34"/>
      <c r="G11" s="34"/>
      <c r="H11" s="39"/>
      <c r="I11" s="40"/>
      <c r="J11" s="40"/>
      <c r="K11" s="39"/>
      <c r="L11" s="45"/>
      <c r="M11" s="45"/>
      <c r="N11" s="33"/>
      <c r="O11" s="40"/>
      <c r="P11" s="40"/>
      <c r="Q11" s="39"/>
      <c r="R11" s="40"/>
      <c r="S11" s="40"/>
      <c r="T11" s="39"/>
      <c r="U11" s="34"/>
      <c r="V11" s="34"/>
      <c r="W11" s="42"/>
      <c r="X11" s="36">
        <v>-2.1158428551386896E-3</v>
      </c>
      <c r="Y11" s="37">
        <v>6.5414726138963951E-3</v>
      </c>
      <c r="Z11" s="38">
        <v>0.74635405865933113</v>
      </c>
      <c r="AA11" s="6"/>
      <c r="AD11" s="6"/>
      <c r="AE11" s="6"/>
      <c r="AF11" s="10"/>
      <c r="AG11" s="20" t="s">
        <v>63</v>
      </c>
      <c r="AH11" s="14"/>
      <c r="AI11" s="4"/>
      <c r="AJ11" s="9"/>
      <c r="AK11" s="5"/>
      <c r="AL11" s="5"/>
      <c r="AM11" s="46"/>
      <c r="AQ11" s="62"/>
      <c r="AR11" s="62"/>
      <c r="AS11" s="63"/>
      <c r="AT11" s="62"/>
      <c r="AU11" s="62"/>
      <c r="AV11" s="63"/>
      <c r="AW11" s="62"/>
      <c r="AX11" s="62"/>
      <c r="AY11" s="62"/>
    </row>
    <row r="12" spans="1:51">
      <c r="A12" s="10"/>
      <c r="B12" s="19" t="s">
        <v>51</v>
      </c>
      <c r="C12" s="32"/>
      <c r="D12" s="32"/>
      <c r="E12" s="39"/>
      <c r="F12" s="34"/>
      <c r="G12" s="34"/>
      <c r="H12" s="39"/>
      <c r="I12" s="40"/>
      <c r="J12" s="40"/>
      <c r="K12" s="39"/>
      <c r="L12" s="45"/>
      <c r="M12" s="45"/>
      <c r="N12" s="33"/>
      <c r="O12" s="40"/>
      <c r="P12" s="40"/>
      <c r="Q12" s="39"/>
      <c r="R12" s="40"/>
      <c r="S12" s="40"/>
      <c r="T12" s="39"/>
      <c r="U12" s="34"/>
      <c r="V12" s="34"/>
      <c r="W12" s="42"/>
      <c r="X12" s="41"/>
      <c r="Y12" s="41"/>
      <c r="Z12" s="42"/>
      <c r="AA12" s="6"/>
      <c r="AD12" s="6"/>
      <c r="AE12" s="6"/>
      <c r="AF12" s="28" t="str">
        <f t="shared" ref="AF12:AF22" si="0">A18</f>
        <v>dummy_deciel2</v>
      </c>
      <c r="AG12" s="20" t="s">
        <v>52</v>
      </c>
      <c r="AH12" s="14"/>
      <c r="AI12" s="4"/>
      <c r="AJ12" s="9"/>
      <c r="AK12" s="5">
        <f>VLOOKUP(AF12,'SPSS(Output)'!$B$170:$G$193,2,FALSE)</f>
        <v>9.6349124589705903E-2</v>
      </c>
      <c r="AL12" s="5">
        <f>VLOOKUP(AF12,'SPSS(Output)'!$B$170:$G$193,3,FALSE)</f>
        <v>6.2200594365713964E-2</v>
      </c>
      <c r="AM12" s="46">
        <f>VLOOKUP(AF12,'SPSS(Output)'!$B$170:$G$193,6,FALSE)</f>
        <v>0.12140470124889191</v>
      </c>
      <c r="AQ12" s="62">
        <f>VLOOKUP(AF12,'SPSS(Output)'!$B$201:$G$224,2,FALSE)</f>
        <v>9.3225611086009783E-2</v>
      </c>
      <c r="AR12" s="62">
        <f>VLOOKUP(AF12,'SPSS(Output)'!$B$201:$G$224,3,FALSE)</f>
        <v>6.2208834306544322E-2</v>
      </c>
      <c r="AS12" s="63">
        <f>VLOOKUP(AF12,'SPSS(Output)'!$B$201:$G$224,6,FALSE)</f>
        <v>0.1340041998917646</v>
      </c>
      <c r="AT12" s="62"/>
      <c r="AU12" s="62"/>
      <c r="AV12" s="63"/>
      <c r="AW12" s="62">
        <f>VLOOKUP(AF12,'SPSS(Output)'!$B$233:$D$257,2,FALSE)</f>
        <v>9.7375106365276493E-2</v>
      </c>
      <c r="AX12" s="62">
        <f>VLOOKUP(AF12,'SPSS(Output)'!$B$233:$D$257,3,FALSE)</f>
        <v>6.2169750929880599E-2</v>
      </c>
      <c r="AY12" s="62">
        <f>VLOOKUP(Resultatensectie!AF12,'SPSS(Output)'!$B$233:$G$257,6,FALSE)</f>
        <v>0.11730811602649394</v>
      </c>
    </row>
    <row r="13" spans="1:51">
      <c r="A13" s="28" t="str">
        <f>'SPSS(Output)'!B70</f>
        <v>Age of respondent, calculated</v>
      </c>
      <c r="B13" s="20" t="s">
        <v>38</v>
      </c>
      <c r="C13" s="43"/>
      <c r="D13" s="43"/>
      <c r="E13" s="39"/>
      <c r="F13" s="34">
        <v>-1.5501774494237487E-2</v>
      </c>
      <c r="G13" s="34">
        <v>2.4816527710273028E-3</v>
      </c>
      <c r="H13" s="35">
        <v>4.1961083452650911E-10</v>
      </c>
      <c r="I13" s="34"/>
      <c r="J13" s="34"/>
      <c r="K13" s="35"/>
      <c r="L13" s="45">
        <f>VLOOKUP(A13,'SPSS(Output)'!$B$103:$C$126,2,FALSE)</f>
        <v>-1.6875200590970557E-2</v>
      </c>
      <c r="M13" s="45">
        <f>VLOOKUP(A13,'SPSS(Output)'!$B$103:$D$126,3,FALSE)</f>
        <v>2.3039400833877316E-3</v>
      </c>
      <c r="N13" s="33">
        <f>VLOOKUP(A13,'SPSS(Output)'!$B$103:$G$126,6,FALSE)</f>
        <v>2.3979769824309744E-13</v>
      </c>
      <c r="O13" s="34"/>
      <c r="P13" s="34"/>
      <c r="Q13" s="35"/>
      <c r="R13" s="34">
        <f>VLOOKUP(Resultatensectie!A13,'SPSS(Output)'!$B$138:$C$162,2,FALSE)</f>
        <v>-1.7406058439881061E-2</v>
      </c>
      <c r="S13" s="34">
        <f>VLOOKUP(A13,'SPSS(Output)'!$B$138:$D$162,3,FALSE)</f>
        <v>2.3144339846000307E-3</v>
      </c>
      <c r="T13" s="35">
        <f>VLOOKUP(A13,'SPSS(Output)'!$B$138:$G$162,6,FALSE)</f>
        <v>5.4502689812968769E-14</v>
      </c>
      <c r="U13" s="34">
        <v>-1.5071330860927013E-2</v>
      </c>
      <c r="V13" s="34">
        <v>2.4919445506766287E-3</v>
      </c>
      <c r="W13" s="35">
        <v>1.4663661838749058E-9</v>
      </c>
      <c r="X13" s="36">
        <v>-1.5403437219424217E-2</v>
      </c>
      <c r="Y13" s="37">
        <v>2.4817590930883296E-3</v>
      </c>
      <c r="Z13" s="38">
        <v>5.412219284883072E-10</v>
      </c>
      <c r="AA13" s="6"/>
      <c r="AD13" s="6"/>
      <c r="AE13" s="6"/>
      <c r="AF13" s="28" t="str">
        <f t="shared" si="0"/>
        <v>dummy_deciel3</v>
      </c>
      <c r="AG13" s="20" t="s">
        <v>53</v>
      </c>
      <c r="AH13" s="14"/>
      <c r="AI13" s="4"/>
      <c r="AJ13" s="9"/>
      <c r="AK13" s="5">
        <f>VLOOKUP(AF13,'SPSS(Output)'!$B$170:$G$193,2,FALSE)</f>
        <v>6.9543676821100311E-2</v>
      </c>
      <c r="AL13" s="5">
        <f>VLOOKUP(AF13,'SPSS(Output)'!$B$170:$G$193,3,FALSE)</f>
        <v>5.8585615032303098E-2</v>
      </c>
      <c r="AM13" s="46">
        <f>VLOOKUP(AF13,'SPSS(Output)'!$B$170:$G$193,6,FALSE)</f>
        <v>0.23523230891179203</v>
      </c>
      <c r="AQ13" s="62">
        <f>VLOOKUP(AF13,'SPSS(Output)'!$B$201:$G$224,2,FALSE)</f>
        <v>7.9939404186288768E-2</v>
      </c>
      <c r="AR13" s="62">
        <f>VLOOKUP(AF13,'SPSS(Output)'!$B$201:$G$224,3,FALSE)</f>
        <v>5.860745313709937E-2</v>
      </c>
      <c r="AS13" s="63">
        <f>VLOOKUP(AF13,'SPSS(Output)'!$B$201:$G$224,6,FALSE)</f>
        <v>0.17259761376427296</v>
      </c>
      <c r="AT13" s="62"/>
      <c r="AU13" s="62"/>
      <c r="AV13" s="63"/>
      <c r="AW13" s="62">
        <f>VLOOKUP(AF13,'SPSS(Output)'!$B$233:$D$257,2,FALSE)</f>
        <v>7.5038435417991697E-2</v>
      </c>
      <c r="AX13" s="62">
        <f>VLOOKUP(AF13,'SPSS(Output)'!$B$233:$D$257,3,FALSE)</f>
        <v>5.8574346381884947E-2</v>
      </c>
      <c r="AY13" s="62">
        <f>VLOOKUP(Resultatensectie!AF13,'SPSS(Output)'!$B$233:$G$257,6,FALSE)</f>
        <v>0.20018853897887301</v>
      </c>
    </row>
    <row r="14" spans="1:51">
      <c r="A14" s="28" t="str">
        <f>'SPSS(Output)'!B71</f>
        <v>R_gndr</v>
      </c>
      <c r="B14" s="20" t="s">
        <v>39</v>
      </c>
      <c r="C14" s="43"/>
      <c r="D14" s="43"/>
      <c r="E14" s="39"/>
      <c r="F14" s="34">
        <v>0.32538220778395804</v>
      </c>
      <c r="G14" s="34">
        <v>7.3730948997102669E-2</v>
      </c>
      <c r="H14" s="35">
        <v>1.0189989812526266E-5</v>
      </c>
      <c r="I14" s="34"/>
      <c r="J14" s="34"/>
      <c r="K14" s="35"/>
      <c r="L14" s="45">
        <f>VLOOKUP(A14,'SPSS(Output)'!$B$103:$C$126,2,FALSE)</f>
        <v>0.23247104734988205</v>
      </c>
      <c r="M14" s="45">
        <f>VLOOKUP(A14,'SPSS(Output)'!$B$103:$D$126,3,FALSE)</f>
        <v>6.9040876968863046E-2</v>
      </c>
      <c r="N14" s="33">
        <f>VLOOKUP(A14,'SPSS(Output)'!$B$103:$G$126,6,FALSE)</f>
        <v>7.5949132210870489E-4</v>
      </c>
      <c r="O14" s="34"/>
      <c r="P14" s="34"/>
      <c r="Q14" s="35"/>
      <c r="R14" s="34">
        <f>VLOOKUP(Resultatensectie!A14,'SPSS(Output)'!$B$138:$C$162,2,FALSE)</f>
        <v>0.2326458796274839</v>
      </c>
      <c r="S14" s="34">
        <f>VLOOKUP(A14,'SPSS(Output)'!$B$138:$D$162,3,FALSE)</f>
        <v>6.9197515286026287E-2</v>
      </c>
      <c r="T14" s="35">
        <f>VLOOKUP(A14,'SPSS(Output)'!$B$138:$G$162,6,FALSE)</f>
        <v>7.7364601520383657E-4</v>
      </c>
      <c r="U14" s="34">
        <v>0.32292988359294444</v>
      </c>
      <c r="V14" s="34">
        <v>7.4000790568095998E-2</v>
      </c>
      <c r="W14" s="35">
        <v>1.2778110612222032E-5</v>
      </c>
      <c r="X14" s="36">
        <v>0.32622024922139553</v>
      </c>
      <c r="Y14" s="37">
        <v>7.373341739395009E-2</v>
      </c>
      <c r="Z14" s="38">
        <v>9.674643136713313E-6</v>
      </c>
      <c r="AA14" s="6"/>
      <c r="AD14" s="6"/>
      <c r="AE14" s="6"/>
      <c r="AF14" s="28" t="str">
        <f t="shared" si="0"/>
        <v>dummy_deciel4</v>
      </c>
      <c r="AG14" s="20" t="s">
        <v>54</v>
      </c>
      <c r="AH14" s="14"/>
      <c r="AI14" s="4"/>
      <c r="AJ14" s="9"/>
      <c r="AK14" s="5">
        <f>VLOOKUP(AF14,'SPSS(Output)'!$B$170:$G$193,2,FALSE)</f>
        <v>-3.8209903881617262E-2</v>
      </c>
      <c r="AL14" s="5">
        <f>VLOOKUP(AF14,'SPSS(Output)'!$B$170:$G$193,3,FALSE)</f>
        <v>5.8091465919622415E-2</v>
      </c>
      <c r="AM14" s="46">
        <f>VLOOKUP(AF14,'SPSS(Output)'!$B$170:$G$193,6,FALSE)</f>
        <v>0.51070785050204981</v>
      </c>
      <c r="AQ14" s="62">
        <f>VLOOKUP(AF14,'SPSS(Output)'!$B$201:$G$224,2,FALSE)</f>
        <v>-3.4487188487166608E-2</v>
      </c>
      <c r="AR14" s="62">
        <f>VLOOKUP(AF14,'SPSS(Output)'!$B$201:$G$224,3,FALSE)</f>
        <v>5.8120327211841953E-2</v>
      </c>
      <c r="AS14" s="63">
        <f>VLOOKUP(AF14,'SPSS(Output)'!$B$201:$G$224,6,FALSE)</f>
        <v>0.55294017115796246</v>
      </c>
      <c r="AT14" s="62"/>
      <c r="AU14" s="62"/>
      <c r="AV14" s="63"/>
      <c r="AW14" s="62">
        <f>VLOOKUP(AF14,'SPSS(Output)'!$B$233:$D$257,2,FALSE)</f>
        <v>-3.3081765463950467E-2</v>
      </c>
      <c r="AX14" s="62">
        <f>VLOOKUP(AF14,'SPSS(Output)'!$B$233:$D$257,3,FALSE)</f>
        <v>5.8078216353748498E-2</v>
      </c>
      <c r="AY14" s="62">
        <f>VLOOKUP(Resultatensectie!AF14,'SPSS(Output)'!$B$233:$G$257,6,FALSE)</f>
        <v>0.56895412299999271</v>
      </c>
    </row>
    <row r="15" spans="1:51">
      <c r="A15" s="28" t="str">
        <f>'SPSS(Output)'!B72</f>
        <v>R_blgetmg</v>
      </c>
      <c r="B15" s="20" t="s">
        <v>40</v>
      </c>
      <c r="C15" s="43"/>
      <c r="D15" s="43"/>
      <c r="E15" s="39"/>
      <c r="F15" s="34">
        <v>-4.85975632114179E-2</v>
      </c>
      <c r="G15" s="34">
        <v>0.21245856593646473</v>
      </c>
      <c r="H15" s="35">
        <v>0.81907176859328157</v>
      </c>
      <c r="I15" s="34"/>
      <c r="J15" s="34"/>
      <c r="K15" s="35"/>
      <c r="L15" s="45">
        <f>VLOOKUP(A15,'SPSS(Output)'!$B$103:$C$126,2,FALSE)</f>
        <v>-0.23532305885310606</v>
      </c>
      <c r="M15" s="45">
        <f>VLOOKUP(A15,'SPSS(Output)'!$B$103:$D$126,3,FALSE)</f>
        <v>0.19719207502108896</v>
      </c>
      <c r="N15" s="33">
        <f>VLOOKUP(A15,'SPSS(Output)'!$B$103:$G$126,6,FALSE)</f>
        <v>0.23272459347790153</v>
      </c>
      <c r="O15" s="34"/>
      <c r="P15" s="34"/>
      <c r="Q15" s="35"/>
      <c r="R15" s="34">
        <f>VLOOKUP(Resultatensectie!A15,'SPSS(Output)'!$B$138:$C$162,2,FALSE)</f>
        <v>-0.26787221897542124</v>
      </c>
      <c r="S15" s="34">
        <f>VLOOKUP(A15,'SPSS(Output)'!$B$138:$D$162,3,FALSE)</f>
        <v>0.19723112259347245</v>
      </c>
      <c r="T15" s="35">
        <f>VLOOKUP(A15,'SPSS(Output)'!$B$138:$G$162,6,FALSE)</f>
        <v>0.1744116371544101</v>
      </c>
      <c r="U15" s="34">
        <v>-3.4651805490506532E-2</v>
      </c>
      <c r="V15" s="34">
        <v>0.21283173839267913</v>
      </c>
      <c r="W15" s="35">
        <v>0.87066555517303512</v>
      </c>
      <c r="X15" s="36">
        <v>-3.9148169462721011E-2</v>
      </c>
      <c r="Y15" s="37">
        <v>0.21284099878469068</v>
      </c>
      <c r="Z15" s="38">
        <v>0.85406717342292071</v>
      </c>
      <c r="AA15" s="6"/>
      <c r="AD15" s="6"/>
      <c r="AE15" s="6"/>
      <c r="AF15" s="28" t="str">
        <f t="shared" si="0"/>
        <v>dummy_deciel5</v>
      </c>
      <c r="AG15" s="20" t="s">
        <v>55</v>
      </c>
      <c r="AH15" s="14"/>
      <c r="AI15" s="4"/>
      <c r="AJ15" s="9"/>
      <c r="AK15" s="5">
        <f>VLOOKUP(AF15,'SPSS(Output)'!$B$170:$G$193,2,FALSE)</f>
        <v>6.6277812707048842E-2</v>
      </c>
      <c r="AL15" s="5">
        <f>VLOOKUP(AF15,'SPSS(Output)'!$B$170:$G$193,3,FALSE)</f>
        <v>5.8260488375774168E-2</v>
      </c>
      <c r="AM15" s="46">
        <f>VLOOKUP(AF15,'SPSS(Output)'!$B$170:$G$193,6,FALSE)</f>
        <v>0.25530380113923157</v>
      </c>
      <c r="AQ15" s="62">
        <f>VLOOKUP(AF15,'SPSS(Output)'!$B$201:$G$224,2,FALSE)</f>
        <v>7.4898101740868153E-2</v>
      </c>
      <c r="AR15" s="62">
        <f>VLOOKUP(AF15,'SPSS(Output)'!$B$201:$G$224,3,FALSE)</f>
        <v>5.8288963364765113E-2</v>
      </c>
      <c r="AS15" s="63">
        <f>VLOOKUP(AF15,'SPSS(Output)'!$B$201:$G$224,6,FALSE)</f>
        <v>0.19883464724155964</v>
      </c>
      <c r="AT15" s="62"/>
      <c r="AU15" s="62"/>
      <c r="AV15" s="63"/>
      <c r="AW15" s="62">
        <f>VLOOKUP(AF15,'SPSS(Output)'!$B$233:$D$257,2,FALSE)</f>
        <v>7.1833262187270194E-2</v>
      </c>
      <c r="AX15" s="62">
        <f>VLOOKUP(AF15,'SPSS(Output)'!$B$233:$D$257,3,FALSE)</f>
        <v>5.8249896269766642E-2</v>
      </c>
      <c r="AY15" s="62">
        <f>VLOOKUP(Resultatensectie!AF15,'SPSS(Output)'!$B$233:$G$257,6,FALSE)</f>
        <v>0.21752690306119604</v>
      </c>
    </row>
    <row r="16" spans="1:51">
      <c r="A16" s="28" t="str">
        <f>'SPSS(Output)'!B73</f>
        <v>Years of full-time education completed</v>
      </c>
      <c r="B16" s="20" t="s">
        <v>41</v>
      </c>
      <c r="C16" s="43"/>
      <c r="D16" s="43"/>
      <c r="E16" s="39"/>
      <c r="F16" s="34">
        <v>-8.5298223127346792E-2</v>
      </c>
      <c r="G16" s="34">
        <v>1.1916675147459628E-2</v>
      </c>
      <c r="H16" s="35">
        <v>8.1929591964361984E-13</v>
      </c>
      <c r="I16" s="34"/>
      <c r="J16" s="34"/>
      <c r="K16" s="35"/>
      <c r="L16" s="45">
        <f>VLOOKUP(A16,'SPSS(Output)'!$B$103:$C$126,2,FALSE)</f>
        <v>-0.12822221641809037</v>
      </c>
      <c r="M16" s="45">
        <f>VLOOKUP(A16,'SPSS(Output)'!$B$103:$D$126,3,FALSE)</f>
        <v>1.0992767651664603E-2</v>
      </c>
      <c r="N16" s="33">
        <f>VLOOKUP(A16,'SPSS(Output)'!$B$103:$G$126,6,FALSE)</f>
        <v>1.9414204827994703E-31</v>
      </c>
      <c r="O16" s="34"/>
      <c r="P16" s="34"/>
      <c r="Q16" s="35"/>
      <c r="R16" s="34">
        <f>VLOOKUP(Resultatensectie!A16,'SPSS(Output)'!$B$138:$C$162,2,FALSE)</f>
        <v>-0.12798665760121009</v>
      </c>
      <c r="S16" s="34">
        <f>VLOOKUP(A16,'SPSS(Output)'!$B$138:$D$162,3,FALSE)</f>
        <v>1.0968169074087432E-2</v>
      </c>
      <c r="T16" s="35">
        <f>VLOOKUP(A16,'SPSS(Output)'!$B$138:$G$162,6,FALSE)</f>
        <v>1.8374683959532222E-31</v>
      </c>
      <c r="U16" s="34">
        <v>-8.0044371602369907E-2</v>
      </c>
      <c r="V16" s="34">
        <v>1.1792495854677924E-2</v>
      </c>
      <c r="W16" s="35">
        <v>1.1390530067782231E-11</v>
      </c>
      <c r="X16" s="36">
        <v>-8.605177674242219E-2</v>
      </c>
      <c r="Y16" s="37">
        <v>1.1922812090871383E-2</v>
      </c>
      <c r="Z16" s="38">
        <v>5.2988558478685562E-13</v>
      </c>
      <c r="AA16" s="6"/>
      <c r="AD16" s="6"/>
      <c r="AE16" s="6"/>
      <c r="AF16" s="28" t="str">
        <f t="shared" si="0"/>
        <v>dummy_deciel6</v>
      </c>
      <c r="AG16" s="20" t="s">
        <v>56</v>
      </c>
      <c r="AH16" s="14"/>
      <c r="AI16" s="4"/>
      <c r="AJ16" s="9"/>
      <c r="AK16" s="5">
        <f>VLOOKUP(AF16,'SPSS(Output)'!$B$170:$G$193,2,FALSE)</f>
        <v>-5.5691404416070095E-2</v>
      </c>
      <c r="AL16" s="5">
        <f>VLOOKUP(AF16,'SPSS(Output)'!$B$170:$G$193,3,FALSE)</f>
        <v>5.7235092863661477E-2</v>
      </c>
      <c r="AM16" s="46">
        <f>VLOOKUP(AF16,'SPSS(Output)'!$B$170:$G$193,6,FALSE)</f>
        <v>0.330557148677459</v>
      </c>
      <c r="AQ16" s="62">
        <f>VLOOKUP(AF16,'SPSS(Output)'!$B$201:$G$224,2,FALSE)</f>
        <v>-4.8824797296486679E-2</v>
      </c>
      <c r="AR16" s="62">
        <f>VLOOKUP(AF16,'SPSS(Output)'!$B$201:$G$224,3,FALSE)</f>
        <v>5.726568460215805E-2</v>
      </c>
      <c r="AS16" s="63">
        <f>VLOOKUP(AF16,'SPSS(Output)'!$B$201:$G$224,6,FALSE)</f>
        <v>0.39389627609109801</v>
      </c>
      <c r="AT16" s="62"/>
      <c r="AU16" s="62"/>
      <c r="AV16" s="63"/>
      <c r="AW16" s="62">
        <f>VLOOKUP(AF16,'SPSS(Output)'!$B$233:$D$257,2,FALSE)</f>
        <v>-5.0291800961499197E-2</v>
      </c>
      <c r="AX16" s="62">
        <f>VLOOKUP(AF16,'SPSS(Output)'!$B$233:$D$257,3,FALSE)</f>
        <v>5.7224295024674125E-2</v>
      </c>
      <c r="AY16" s="62">
        <f>VLOOKUP(Resultatensectie!AF16,'SPSS(Output)'!$B$233:$G$257,6,FALSE)</f>
        <v>0.37949681745440156</v>
      </c>
    </row>
    <row r="17" spans="1:51">
      <c r="A17" s="10"/>
      <c r="B17" s="20" t="s">
        <v>63</v>
      </c>
      <c r="C17" s="43"/>
      <c r="D17" s="43"/>
      <c r="E17" s="39"/>
      <c r="F17" s="34"/>
      <c r="G17" s="34"/>
      <c r="H17" s="42"/>
      <c r="I17" s="43"/>
      <c r="J17" s="43"/>
      <c r="K17" s="42"/>
      <c r="L17" s="45"/>
      <c r="M17" s="45"/>
      <c r="N17" s="33"/>
      <c r="O17" s="43"/>
      <c r="P17" s="43"/>
      <c r="Q17" s="42"/>
      <c r="R17" s="34"/>
      <c r="S17" s="34"/>
      <c r="T17" s="35"/>
      <c r="U17" s="34"/>
      <c r="V17" s="34"/>
      <c r="W17" s="42"/>
      <c r="X17" s="41"/>
      <c r="Y17" s="44"/>
      <c r="Z17" s="42"/>
      <c r="AA17" s="6"/>
      <c r="AD17" s="6"/>
      <c r="AE17" s="6"/>
      <c r="AF17" s="28" t="str">
        <f t="shared" si="0"/>
        <v>dummy_deciel7</v>
      </c>
      <c r="AG17" s="20" t="s">
        <v>57</v>
      </c>
      <c r="AH17" s="14"/>
      <c r="AI17" s="4"/>
      <c r="AJ17" s="9"/>
      <c r="AK17" s="5">
        <f>VLOOKUP(AF17,'SPSS(Output)'!$B$170:$G$193,2,FALSE)</f>
        <v>-0.13238585431844244</v>
      </c>
      <c r="AL17" s="5">
        <f>VLOOKUP(AF17,'SPSS(Output)'!$B$170:$G$193,3,FALSE)</f>
        <v>5.5576909130013022E-2</v>
      </c>
      <c r="AM17" s="46">
        <f>VLOOKUP(AF17,'SPSS(Output)'!$B$170:$G$193,6,FALSE)</f>
        <v>1.7231917454745397E-2</v>
      </c>
      <c r="AQ17" s="62">
        <f>VLOOKUP(AF17,'SPSS(Output)'!$B$201:$G$224,2,FALSE)</f>
        <v>-0.11940833821322314</v>
      </c>
      <c r="AR17" s="62">
        <f>VLOOKUP(AF17,'SPSS(Output)'!$B$201:$G$224,3,FALSE)</f>
        <v>5.5605757006173276E-2</v>
      </c>
      <c r="AS17" s="63">
        <f>VLOOKUP(AF17,'SPSS(Output)'!$B$201:$G$224,6,FALSE)</f>
        <v>3.1779269214205923E-2</v>
      </c>
      <c r="AT17" s="62"/>
      <c r="AU17" s="62"/>
      <c r="AV17" s="63"/>
      <c r="AW17" s="62">
        <f>VLOOKUP(AF17,'SPSS(Output)'!$B$233:$D$257,2,FALSE)</f>
        <v>-0.12535332714031666</v>
      </c>
      <c r="AX17" s="62">
        <f>VLOOKUP(AF17,'SPSS(Output)'!$B$233:$D$257,3,FALSE)</f>
        <v>5.5580492724827492E-2</v>
      </c>
      <c r="AY17" s="62">
        <f>VLOOKUP(Resultatensectie!AF17,'SPSS(Output)'!$B$233:$G$257,6,FALSE)</f>
        <v>2.4128219295647676E-2</v>
      </c>
    </row>
    <row r="18" spans="1:51">
      <c r="A18" s="28" t="str">
        <f>'SPSS(Output)'!B74</f>
        <v>dummy_deciel2</v>
      </c>
      <c r="B18" s="20" t="s">
        <v>52</v>
      </c>
      <c r="C18" s="43"/>
      <c r="D18" s="43"/>
      <c r="E18" s="39"/>
      <c r="F18" s="34">
        <v>0.51377068349496458</v>
      </c>
      <c r="G18" s="34">
        <v>0.14947682037200455</v>
      </c>
      <c r="H18" s="35">
        <v>5.8792177854655799E-4</v>
      </c>
      <c r="I18" s="34"/>
      <c r="J18" s="34"/>
      <c r="K18" s="35"/>
      <c r="L18" s="45">
        <f>VLOOKUP(A18,'SPSS(Output)'!$B$103:$C$126,2,FALSE)</f>
        <v>0.51258822856342479</v>
      </c>
      <c r="M18" s="45">
        <f>VLOOKUP(A18,'SPSS(Output)'!$B$103:$D$126,3,FALSE)</f>
        <v>0.13671842238938156</v>
      </c>
      <c r="N18" s="33">
        <f>VLOOKUP(A18,'SPSS(Output)'!$B$103:$G$126,6,FALSE)</f>
        <v>1.7738136415054368E-4</v>
      </c>
      <c r="O18" s="34"/>
      <c r="P18" s="34"/>
      <c r="Q18" s="35"/>
      <c r="R18" s="34">
        <f>VLOOKUP(Resultatensectie!A18,'SPSS(Output)'!$B$138:$C$162,2,FALSE)</f>
        <v>0.52812978851281633</v>
      </c>
      <c r="S18" s="34">
        <f>VLOOKUP(A18,'SPSS(Output)'!$B$138:$D$162,3,FALSE)</f>
        <v>0.13697262842220453</v>
      </c>
      <c r="T18" s="35">
        <f>VLOOKUP(A18,'SPSS(Output)'!$B$138:$G$162,6,FALSE)</f>
        <v>1.1538369818291697E-4</v>
      </c>
      <c r="U18" s="34">
        <v>0.50730108375484051</v>
      </c>
      <c r="V18" s="34">
        <v>0.15010957685793294</v>
      </c>
      <c r="W18" s="35">
        <v>7.2607655577572024E-4</v>
      </c>
      <c r="X18" s="36">
        <v>0.51525274845841118</v>
      </c>
      <c r="Y18" s="37">
        <v>0.14946256608155264</v>
      </c>
      <c r="Z18" s="38">
        <v>5.6607301083939508E-4</v>
      </c>
      <c r="AA18" s="6"/>
      <c r="AD18" s="6"/>
      <c r="AE18" s="6"/>
      <c r="AF18" s="28" t="str">
        <f t="shared" si="0"/>
        <v>dummy_deciel8</v>
      </c>
      <c r="AG18" s="20" t="s">
        <v>58</v>
      </c>
      <c r="AH18" s="14"/>
      <c r="AI18" s="4"/>
      <c r="AJ18" s="9"/>
      <c r="AK18" s="5">
        <f>VLOOKUP(AF18,'SPSS(Output)'!$B$170:$G$193,2,FALSE)</f>
        <v>-0.17131935558028036</v>
      </c>
      <c r="AL18" s="5">
        <f>VLOOKUP(AF18,'SPSS(Output)'!$B$170:$G$193,3,FALSE)</f>
        <v>5.5670053643743833E-2</v>
      </c>
      <c r="AM18" s="46">
        <f>VLOOKUP(AF18,'SPSS(Output)'!$B$170:$G$193,6,FALSE)</f>
        <v>2.0924864033336011E-3</v>
      </c>
      <c r="AQ18" s="62">
        <f>VLOOKUP(AF18,'SPSS(Output)'!$B$201:$G$224,2,FALSE)</f>
        <v>-0.15777860297606155</v>
      </c>
      <c r="AR18" s="62">
        <f>VLOOKUP(AF18,'SPSS(Output)'!$B$201:$G$224,3,FALSE)</f>
        <v>5.5730361321507764E-2</v>
      </c>
      <c r="AS18" s="63">
        <f>VLOOKUP(AF18,'SPSS(Output)'!$B$201:$G$224,6,FALSE)</f>
        <v>4.6459031979268163E-3</v>
      </c>
      <c r="AT18" s="62"/>
      <c r="AU18" s="62"/>
      <c r="AV18" s="63"/>
      <c r="AW18" s="62">
        <f>VLOOKUP(AF18,'SPSS(Output)'!$B$233:$D$257,2,FALSE)</f>
        <v>-0.16201927604411304</v>
      </c>
      <c r="AX18" s="62">
        <f>VLOOKUP(AF18,'SPSS(Output)'!$B$233:$D$257,3,FALSE)</f>
        <v>5.5697209814540571E-2</v>
      </c>
      <c r="AY18" s="62">
        <f>VLOOKUP(Resultatensectie!AF18,'SPSS(Output)'!$B$233:$G$257,6,FALSE)</f>
        <v>3.6328759903477476E-3</v>
      </c>
    </row>
    <row r="19" spans="1:51">
      <c r="A19" s="28" t="str">
        <f>'SPSS(Output)'!B75</f>
        <v>dummy_deciel3</v>
      </c>
      <c r="B19" s="20" t="s">
        <v>53</v>
      </c>
      <c r="C19" s="43"/>
      <c r="D19" s="43"/>
      <c r="E19" s="39"/>
      <c r="F19" s="34">
        <v>0.4576276791552944</v>
      </c>
      <c r="G19" s="34">
        <v>0.14445819017059253</v>
      </c>
      <c r="H19" s="35">
        <v>1.5354952185809472E-3</v>
      </c>
      <c r="I19" s="34"/>
      <c r="J19" s="34"/>
      <c r="K19" s="35"/>
      <c r="L19" s="45">
        <f>VLOOKUP(A19,'SPSS(Output)'!$B$103:$C$126,2,FALSE)</f>
        <v>0.46222674404389241</v>
      </c>
      <c r="M19" s="45">
        <f>VLOOKUP(A19,'SPSS(Output)'!$B$103:$D$126,3,FALSE)</f>
        <v>0.13229440973182297</v>
      </c>
      <c r="N19" s="33">
        <f>VLOOKUP(A19,'SPSS(Output)'!$B$103:$G$126,6,FALSE)</f>
        <v>4.7597473381962767E-4</v>
      </c>
      <c r="O19" s="34"/>
      <c r="P19" s="34"/>
      <c r="Q19" s="35"/>
      <c r="R19" s="34">
        <f>VLOOKUP(Resultatensectie!A19,'SPSS(Output)'!$B$138:$C$162,2,FALSE)</f>
        <v>0.49303818664559673</v>
      </c>
      <c r="S19" s="34">
        <f>VLOOKUP(A19,'SPSS(Output)'!$B$138:$D$162,3,FALSE)</f>
        <v>0.13266887987769271</v>
      </c>
      <c r="T19" s="35">
        <f>VLOOKUP(A19,'SPSS(Output)'!$B$138:$G$162,6,FALSE)</f>
        <v>2.0215653474158271E-4</v>
      </c>
      <c r="U19" s="34">
        <v>0.49398808208320233</v>
      </c>
      <c r="V19" s="34">
        <v>0.14517910155436581</v>
      </c>
      <c r="W19" s="35">
        <v>6.6745111944596668E-4</v>
      </c>
      <c r="X19" s="36">
        <v>0.45535897650220358</v>
      </c>
      <c r="Y19" s="37">
        <v>0.1445505215002949</v>
      </c>
      <c r="Z19" s="38">
        <v>1.6317447783425166E-3</v>
      </c>
      <c r="AA19" s="6"/>
      <c r="AD19" s="6"/>
      <c r="AE19" s="6"/>
      <c r="AF19" s="28" t="str">
        <f t="shared" si="0"/>
        <v>dummy_deciel9</v>
      </c>
      <c r="AG19" s="20" t="s">
        <v>59</v>
      </c>
      <c r="AH19" s="14"/>
      <c r="AI19" s="4"/>
      <c r="AJ19" s="9"/>
      <c r="AK19" s="5">
        <f>VLOOKUP(AF19,'SPSS(Output)'!$B$170:$G$193,2,FALSE)</f>
        <v>-0.33204647870147214</v>
      </c>
      <c r="AL19" s="5">
        <f>VLOOKUP(AF19,'SPSS(Output)'!$B$170:$G$193,3,FALSE)</f>
        <v>5.7196683702676755E-2</v>
      </c>
      <c r="AM19" s="46">
        <f>VLOOKUP(AF19,'SPSS(Output)'!$B$170:$G$193,6,FALSE)</f>
        <v>6.5746093208854598E-9</v>
      </c>
      <c r="AQ19" s="62">
        <f>VLOOKUP(AF19,'SPSS(Output)'!$B$201:$G$224,2,FALSE)</f>
        <v>-0.31723120054009146</v>
      </c>
      <c r="AR19" s="62">
        <f>VLOOKUP(AF19,'SPSS(Output)'!$B$201:$G$224,3,FALSE)</f>
        <v>5.7259851232565162E-2</v>
      </c>
      <c r="AS19" s="63">
        <f>VLOOKUP(AF19,'SPSS(Output)'!$B$201:$G$224,6,FALSE)</f>
        <v>3.0804291599187189E-8</v>
      </c>
      <c r="AT19" s="62"/>
      <c r="AU19" s="62"/>
      <c r="AV19" s="63"/>
      <c r="AW19" s="62">
        <f>VLOOKUP(AF19,'SPSS(Output)'!$B$233:$D$257,2,FALSE)</f>
        <v>-0.32218965592969429</v>
      </c>
      <c r="AX19" s="62">
        <f>VLOOKUP(AF19,'SPSS(Output)'!$B$233:$D$257,3,FALSE)</f>
        <v>5.7228227373184865E-2</v>
      </c>
      <c r="AY19" s="62">
        <f>VLOOKUP(Resultatensectie!AF19,'SPSS(Output)'!$B$233:$G$257,6,FALSE)</f>
        <v>1.8406967498188602E-8</v>
      </c>
    </row>
    <row r="20" spans="1:51">
      <c r="A20" s="28" t="str">
        <f>'SPSS(Output)'!B76</f>
        <v>dummy_deciel4</v>
      </c>
      <c r="B20" s="20" t="s">
        <v>54</v>
      </c>
      <c r="C20" s="43"/>
      <c r="D20" s="43"/>
      <c r="E20" s="39"/>
      <c r="F20" s="34">
        <v>0.28196590012059158</v>
      </c>
      <c r="G20" s="34">
        <v>0.15124036762347171</v>
      </c>
      <c r="H20" s="35">
        <v>6.2271715162307319E-2</v>
      </c>
      <c r="I20" s="34"/>
      <c r="J20" s="34"/>
      <c r="K20" s="35"/>
      <c r="L20" s="45">
        <f>VLOOKUP(A20,'SPSS(Output)'!$B$103:$C$126,2,FALSE)</f>
        <v>0.1863412525302181</v>
      </c>
      <c r="M20" s="45">
        <f>VLOOKUP(A20,'SPSS(Output)'!$B$103:$D$126,3,FALSE)</f>
        <v>0.1402037120645365</v>
      </c>
      <c r="N20" s="33">
        <f>VLOOKUP(A20,'SPSS(Output)'!$B$103:$G$126,6,FALSE)</f>
        <v>0.18382321805935575</v>
      </c>
      <c r="O20" s="34"/>
      <c r="P20" s="34"/>
      <c r="Q20" s="35"/>
      <c r="R20" s="34">
        <f>VLOOKUP(Resultatensectie!A20,'SPSS(Output)'!$B$138:$C$162,2,FALSE)</f>
        <v>0.2268883242762155</v>
      </c>
      <c r="S20" s="34">
        <f>VLOOKUP(A20,'SPSS(Output)'!$B$138:$D$162,3,FALSE)</f>
        <v>0.14044991449318492</v>
      </c>
      <c r="T20" s="35">
        <f>VLOOKUP(A20,'SPSS(Output)'!$B$138:$G$162,6,FALSE)</f>
        <v>0.10621557574669675</v>
      </c>
      <c r="U20" s="34">
        <v>0.28655384128729366</v>
      </c>
      <c r="V20" s="34">
        <v>0.15223359124912422</v>
      </c>
      <c r="W20" s="35">
        <v>5.9791236622113601E-2</v>
      </c>
      <c r="X20" s="36">
        <v>0.28098451665322205</v>
      </c>
      <c r="Y20" s="37">
        <v>0.15125047133279834</v>
      </c>
      <c r="Z20" s="38">
        <v>6.3205507482250831E-2</v>
      </c>
      <c r="AA20" s="6"/>
      <c r="AD20" s="6"/>
      <c r="AE20" s="6"/>
      <c r="AF20" s="28" t="str">
        <f t="shared" si="0"/>
        <v>dummy_deciel10</v>
      </c>
      <c r="AG20" s="20" t="s">
        <v>60</v>
      </c>
      <c r="AH20" s="14"/>
      <c r="AI20" s="4"/>
      <c r="AJ20" s="9"/>
      <c r="AK20" s="5">
        <f>VLOOKUP(AF20,'SPSS(Output)'!$B$170:$G$193,2,FALSE)</f>
        <v>-0.21491635891812097</v>
      </c>
      <c r="AL20" s="5">
        <f>VLOOKUP(AF20,'SPSS(Output)'!$B$170:$G$193,3,FALSE)</f>
        <v>5.6569733747399195E-2</v>
      </c>
      <c r="AM20" s="46">
        <f>VLOOKUP(AF20,'SPSS(Output)'!$B$170:$G$193,6,FALSE)</f>
        <v>1.4586585160463657E-4</v>
      </c>
      <c r="AQ20" s="62">
        <f>VLOOKUP(AF20,'SPSS(Output)'!$B$201:$G$224,2,FALSE)</f>
        <v>-0.20947054305766435</v>
      </c>
      <c r="AR20" s="62">
        <f>VLOOKUP(AF20,'SPSS(Output)'!$B$201:$G$224,3,FALSE)</f>
        <v>5.661068995327221E-2</v>
      </c>
      <c r="AS20" s="63">
        <f>VLOOKUP(AF20,'SPSS(Output)'!$B$201:$G$224,6,FALSE)</f>
        <v>2.1633062625749615E-4</v>
      </c>
      <c r="AT20" s="62"/>
      <c r="AU20" s="62"/>
      <c r="AV20" s="63"/>
      <c r="AW20" s="62">
        <f>VLOOKUP(AF20,'SPSS(Output)'!$B$233:$D$257,2,FALSE)</f>
        <v>-0.20819536758200874</v>
      </c>
      <c r="AX20" s="62">
        <f>VLOOKUP(AF20,'SPSS(Output)'!$B$233:$D$257,3,FALSE)</f>
        <v>5.6569563802771609E-2</v>
      </c>
      <c r="AY20" s="62">
        <f>VLOOKUP(Resultatensectie!AF20,'SPSS(Output)'!$B$233:$G$257,6,FALSE)</f>
        <v>2.338703693708819E-4</v>
      </c>
    </row>
    <row r="21" spans="1:51" ht="30.75">
      <c r="A21" s="28" t="str">
        <f>'SPSS(Output)'!B77</f>
        <v>dummy_deciel5</v>
      </c>
      <c r="B21" s="20" t="s">
        <v>55</v>
      </c>
      <c r="C21" s="43"/>
      <c r="D21" s="43"/>
      <c r="E21" s="39"/>
      <c r="F21" s="34">
        <v>2.7112728507272203E-2</v>
      </c>
      <c r="G21" s="34">
        <v>0.15671163900533414</v>
      </c>
      <c r="H21" s="35">
        <v>0.86264332732420024</v>
      </c>
      <c r="I21" s="34"/>
      <c r="J21" s="34"/>
      <c r="K21" s="35"/>
      <c r="L21" s="45">
        <f>VLOOKUP(A21,'SPSS(Output)'!$B$103:$C$126,2,FALSE)</f>
        <v>7.5408508546747605E-2</v>
      </c>
      <c r="M21" s="45">
        <f>VLOOKUP(A21,'SPSS(Output)'!$B$103:$D$126,3,FALSE)</f>
        <v>0.14362450785588995</v>
      </c>
      <c r="N21" s="33">
        <f>VLOOKUP(A21,'SPSS(Output)'!$B$103:$G$126,6,FALSE)</f>
        <v>0.59955588337527821</v>
      </c>
      <c r="O21" s="34"/>
      <c r="P21" s="34"/>
      <c r="Q21" s="35"/>
      <c r="R21" s="34">
        <f>VLOOKUP(Resultatensectie!A21,'SPSS(Output)'!$B$138:$C$162,2,FALSE)</f>
        <v>0.10064222899717075</v>
      </c>
      <c r="S21" s="34">
        <f>VLOOKUP(A21,'SPSS(Output)'!$B$138:$D$162,3,FALSE)</f>
        <v>0.14380695089020126</v>
      </c>
      <c r="T21" s="35">
        <f>VLOOKUP(A21,'SPSS(Output)'!$B$138:$G$162,6,FALSE)</f>
        <v>0.48402561353148266</v>
      </c>
      <c r="U21" s="34">
        <v>5.1304266330087528E-2</v>
      </c>
      <c r="V21" s="34">
        <v>0.15737919368095948</v>
      </c>
      <c r="W21" s="35">
        <v>0.74443084909538093</v>
      </c>
      <c r="X21" s="36">
        <v>2.9916168121104939E-2</v>
      </c>
      <c r="Y21" s="37">
        <v>0.15667088506176083</v>
      </c>
      <c r="Z21" s="38">
        <v>0.84856545348674361</v>
      </c>
      <c r="AA21" s="6"/>
      <c r="AD21" s="6"/>
      <c r="AE21" s="6"/>
      <c r="AF21" s="28" t="str">
        <f t="shared" si="0"/>
        <v>How religious are you</v>
      </c>
      <c r="AG21" s="20" t="s">
        <v>42</v>
      </c>
      <c r="AH21" s="14"/>
      <c r="AI21" s="4"/>
      <c r="AJ21" s="9"/>
      <c r="AK21" s="5">
        <f>VLOOKUP(AF21,'SPSS(Output)'!$B$170:$G$193,2,FALSE)</f>
        <v>-2.0818856109467751E-2</v>
      </c>
      <c r="AL21" s="5">
        <f>VLOOKUP(AF21,'SPSS(Output)'!$B$170:$G$193,3,FALSE)</f>
        <v>4.5125501475401448E-3</v>
      </c>
      <c r="AM21" s="46">
        <f>VLOOKUP(AF21,'SPSS(Output)'!$B$170:$G$193,6,FALSE)</f>
        <v>3.9966977827005606E-6</v>
      </c>
      <c r="AQ21" s="62">
        <f>VLOOKUP(AF21,'SPSS(Output)'!$B$201:$G$224,2,FALSE)</f>
        <v>-2.0347168334353891E-2</v>
      </c>
      <c r="AR21" s="62">
        <f>VLOOKUP(AF21,'SPSS(Output)'!$B$201:$G$224,3,FALSE)</f>
        <v>4.5110373553340476E-3</v>
      </c>
      <c r="AS21" s="63">
        <f>VLOOKUP(AF21,'SPSS(Output)'!$B$201:$G$224,6,FALSE)</f>
        <v>6.5236925686289288E-6</v>
      </c>
      <c r="AT21" s="62"/>
      <c r="AU21" s="62"/>
      <c r="AV21" s="63"/>
      <c r="AW21" s="62">
        <f>VLOOKUP(AF21,'SPSS(Output)'!$B$233:$D$257,2,FALSE)</f>
        <v>-2.1115623204366493E-2</v>
      </c>
      <c r="AX21" s="62">
        <f>VLOOKUP(AF21,'SPSS(Output)'!$B$233:$D$257,3,FALSE)</f>
        <v>4.5109637622252324E-3</v>
      </c>
      <c r="AY21" s="62">
        <f>VLOOKUP(Resultatensectie!AF21,'SPSS(Output)'!$B$233:$G$257,6,FALSE)</f>
        <v>2.8844842589169483E-6</v>
      </c>
    </row>
    <row r="22" spans="1:51">
      <c r="A22" s="28" t="str">
        <f>'SPSS(Output)'!B78</f>
        <v>dummy_deciel6</v>
      </c>
      <c r="B22" s="20" t="s">
        <v>56</v>
      </c>
      <c r="C22" s="43"/>
      <c r="D22" s="43"/>
      <c r="E22" s="39"/>
      <c r="F22" s="34">
        <v>0.15826376588912744</v>
      </c>
      <c r="G22" s="34">
        <v>0.15271581891231253</v>
      </c>
      <c r="H22" s="35">
        <v>0.30004888286495635</v>
      </c>
      <c r="I22" s="34"/>
      <c r="J22" s="34"/>
      <c r="K22" s="35"/>
      <c r="L22" s="45">
        <f>VLOOKUP(A22,'SPSS(Output)'!$B$103:$C$126,2,FALSE)</f>
        <v>0.1224696960779347</v>
      </c>
      <c r="M22" s="45">
        <f>VLOOKUP(A22,'SPSS(Output)'!$B$103:$D$126,3,FALSE)</f>
        <v>0.13977566887687373</v>
      </c>
      <c r="N22" s="33">
        <f>VLOOKUP(A22,'SPSS(Output)'!$B$103:$G$126,6,FALSE)</f>
        <v>0.38092810223421869</v>
      </c>
      <c r="O22" s="34"/>
      <c r="P22" s="34"/>
      <c r="Q22" s="35"/>
      <c r="R22" s="34">
        <f>VLOOKUP(Resultatensectie!A22,'SPSS(Output)'!$B$138:$C$162,2,FALSE)</f>
        <v>0.14923174515965096</v>
      </c>
      <c r="S22" s="34">
        <f>VLOOKUP(A22,'SPSS(Output)'!$B$138:$D$162,3,FALSE)</f>
        <v>0.13996374876412171</v>
      </c>
      <c r="T22" s="35">
        <f>VLOOKUP(A22,'SPSS(Output)'!$B$138:$G$162,6,FALSE)</f>
        <v>0.28632550468762663</v>
      </c>
      <c r="U22" s="34">
        <v>0.18077276404376791</v>
      </c>
      <c r="V22" s="34">
        <v>0.15341641709118375</v>
      </c>
      <c r="W22" s="35">
        <v>0.23867131355225824</v>
      </c>
      <c r="X22" s="36">
        <v>0.15827899229090978</v>
      </c>
      <c r="Y22" s="37">
        <v>0.15270026267652331</v>
      </c>
      <c r="Z22" s="38">
        <v>0.29995315251319254</v>
      </c>
      <c r="AA22" s="6"/>
      <c r="AD22" s="6"/>
      <c r="AE22" s="6"/>
      <c r="AF22" s="28" t="str">
        <f t="shared" si="0"/>
        <v>dummy_werkloos</v>
      </c>
      <c r="AG22" s="20" t="s">
        <v>43</v>
      </c>
      <c r="AH22" s="14"/>
      <c r="AI22" s="4"/>
      <c r="AJ22" s="9"/>
      <c r="AK22" s="5">
        <f>VLOOKUP(AF22,'SPSS(Output)'!$B$170:$G$193,2,FALSE)</f>
        <v>0.22697475460208677</v>
      </c>
      <c r="AL22" s="5">
        <f>VLOOKUP(AF22,'SPSS(Output)'!$B$170:$G$193,3,FALSE)</f>
        <v>7.541008361286379E-2</v>
      </c>
      <c r="AM22" s="46">
        <f>VLOOKUP(AF22,'SPSS(Output)'!$B$170:$G$193,6,FALSE)</f>
        <v>2.618625589219983E-3</v>
      </c>
      <c r="AQ22" s="62">
        <f>VLOOKUP(AF22,'SPSS(Output)'!$B$201:$G$224,2,FALSE)</f>
        <v>0.22455114742978133</v>
      </c>
      <c r="AR22" s="62">
        <f>VLOOKUP(AF22,'SPSS(Output)'!$B$201:$G$224,3,FALSE)</f>
        <v>7.5427739032394581E-2</v>
      </c>
      <c r="AS22" s="63">
        <f>VLOOKUP(AF22,'SPSS(Output)'!$B$201:$G$224,6,FALSE)</f>
        <v>2.9158987297895254E-3</v>
      </c>
      <c r="AT22" s="62"/>
      <c r="AU22" s="62"/>
      <c r="AV22" s="63"/>
      <c r="AW22" s="62">
        <f>VLOOKUP(AF22,'SPSS(Output)'!$B$233:$D$257,2,FALSE)</f>
        <v>0.22585534123900097</v>
      </c>
      <c r="AX22" s="62">
        <f>VLOOKUP(AF22,'SPSS(Output)'!$B$233:$D$257,3,FALSE)</f>
        <v>7.5372551085606865E-2</v>
      </c>
      <c r="AY22" s="62">
        <f>VLOOKUP(Resultatensectie!AF22,'SPSS(Output)'!$B$233:$G$257,6,FALSE)</f>
        <v>2.736000957848738E-3</v>
      </c>
    </row>
    <row r="23" spans="1:51">
      <c r="A23" s="28" t="str">
        <f>'SPSS(Output)'!B79</f>
        <v>dummy_deciel7</v>
      </c>
      <c r="B23" s="20" t="s">
        <v>57</v>
      </c>
      <c r="C23" s="43"/>
      <c r="D23" s="43"/>
      <c r="E23" s="39"/>
      <c r="F23" s="34">
        <v>7.0138872452969125E-2</v>
      </c>
      <c r="G23" s="34">
        <v>0.15295779333076245</v>
      </c>
      <c r="H23" s="35">
        <v>0.6465569907691564</v>
      </c>
      <c r="I23" s="34"/>
      <c r="J23" s="34"/>
      <c r="K23" s="35"/>
      <c r="L23" s="45">
        <f>VLOOKUP(A23,'SPSS(Output)'!$B$103:$C$126,2,FALSE)</f>
        <v>-9.4811142904514173E-2</v>
      </c>
      <c r="M23" s="45">
        <f>VLOOKUP(A23,'SPSS(Output)'!$B$103:$D$126,3,FALSE)</f>
        <v>0.14290780884885315</v>
      </c>
      <c r="N23" s="33">
        <f>VLOOKUP(A23,'SPSS(Output)'!$B$103:$G$126,6,FALSE)</f>
        <v>0.5070470645316576</v>
      </c>
      <c r="O23" s="34"/>
      <c r="P23" s="34"/>
      <c r="Q23" s="35"/>
      <c r="R23" s="34">
        <f>VLOOKUP(Resultatensectie!A23,'SPSS(Output)'!$B$138:$C$162,2,FALSE)</f>
        <v>-7.5236919293446905E-2</v>
      </c>
      <c r="S23" s="34">
        <f>VLOOKUP(A23,'SPSS(Output)'!$B$138:$D$162,3,FALSE)</f>
        <v>0.14303626634413191</v>
      </c>
      <c r="T23" s="35">
        <f>VLOOKUP(A23,'SPSS(Output)'!$B$138:$G$162,6,FALSE)</f>
        <v>0.5988889686503559</v>
      </c>
      <c r="U23" s="34">
        <v>0.10860185429067457</v>
      </c>
      <c r="V23" s="34">
        <v>0.15358918232227525</v>
      </c>
      <c r="W23" s="35">
        <v>0.47950861053109672</v>
      </c>
      <c r="X23" s="36">
        <v>7.6290734857637113E-2</v>
      </c>
      <c r="Y23" s="37">
        <v>0.15307655376150023</v>
      </c>
      <c r="Z23" s="38">
        <v>0.61821419596272831</v>
      </c>
      <c r="AA23" s="6"/>
      <c r="AD23" s="6"/>
      <c r="AE23" s="6"/>
      <c r="AF23" s="10"/>
      <c r="AG23" s="20" t="s">
        <v>64</v>
      </c>
      <c r="AH23" s="14"/>
      <c r="AI23" s="4"/>
      <c r="AJ23" s="9"/>
      <c r="AK23" s="5"/>
      <c r="AL23" s="5"/>
      <c r="AM23" s="46"/>
      <c r="AQ23" s="62"/>
      <c r="AR23" s="62"/>
      <c r="AS23" s="63"/>
      <c r="AT23" s="62"/>
      <c r="AU23" s="62"/>
      <c r="AV23" s="63"/>
      <c r="AW23" s="62"/>
      <c r="AX23" s="62"/>
      <c r="AY23" s="62"/>
    </row>
    <row r="24" spans="1:51">
      <c r="A24" s="28" t="str">
        <f>'SPSS(Output)'!B80</f>
        <v>dummy_deciel8</v>
      </c>
      <c r="B24" s="20" t="s">
        <v>58</v>
      </c>
      <c r="C24" s="43"/>
      <c r="D24" s="43"/>
      <c r="E24" s="39"/>
      <c r="F24" s="34">
        <v>7.2187226025196463E-2</v>
      </c>
      <c r="G24" s="34">
        <v>0.15470420198268381</v>
      </c>
      <c r="H24" s="35">
        <v>0.64077570096128622</v>
      </c>
      <c r="I24" s="34"/>
      <c r="J24" s="34"/>
      <c r="K24" s="35"/>
      <c r="L24" s="45">
        <f>VLOOKUP(A24,'SPSS(Output)'!$B$103:$C$126,2,FALSE)</f>
        <v>-8.876580986185903E-2</v>
      </c>
      <c r="M24" s="45">
        <f>VLOOKUP(A24,'SPSS(Output)'!$B$103:$D$126,3,FALSE)</f>
        <v>0.14340496449965176</v>
      </c>
      <c r="N24" s="33">
        <f>VLOOKUP(A24,'SPSS(Output)'!$B$103:$G$126,6,FALSE)</f>
        <v>0.53592491794886588</v>
      </c>
      <c r="O24" s="34"/>
      <c r="P24" s="34"/>
      <c r="Q24" s="35"/>
      <c r="R24" s="34">
        <f>VLOOKUP(Resultatensectie!A24,'SPSS(Output)'!$B$138:$C$162,2,FALSE)</f>
        <v>-6.105493143286634E-2</v>
      </c>
      <c r="S24" s="34">
        <f>VLOOKUP(A24,'SPSS(Output)'!$B$138:$D$162,3,FALSE)</f>
        <v>0.1436411359889731</v>
      </c>
      <c r="T24" s="35">
        <f>VLOOKUP(A24,'SPSS(Output)'!$B$138:$G$162,6,FALSE)</f>
        <v>0.67079887306338637</v>
      </c>
      <c r="U24" s="34">
        <v>0.10977236476928122</v>
      </c>
      <c r="V24" s="34">
        <v>0.15549698366006715</v>
      </c>
      <c r="W24" s="35">
        <v>0.48022215494170606</v>
      </c>
      <c r="X24" s="36">
        <v>7.5181913148329074E-2</v>
      </c>
      <c r="Y24" s="37">
        <v>0.15483964963282512</v>
      </c>
      <c r="Z24" s="38">
        <v>0.62728844671932893</v>
      </c>
      <c r="AA24" s="6"/>
      <c r="AD24" s="6"/>
      <c r="AE24" s="6"/>
      <c r="AF24" s="28" t="str">
        <f>A30</f>
        <v>dummy_zelfstandige</v>
      </c>
      <c r="AG24" s="20" t="s">
        <v>61</v>
      </c>
      <c r="AH24" s="14"/>
      <c r="AI24" s="4"/>
      <c r="AJ24" s="9"/>
      <c r="AK24" s="5">
        <f>VLOOKUP(AF24,'SPSS(Output)'!$B$170:$G$193,2,FALSE)</f>
        <v>3.3155138369987333E-2</v>
      </c>
      <c r="AL24" s="5">
        <f>VLOOKUP(AF24,'SPSS(Output)'!$B$170:$G$193,3,FALSE)</f>
        <v>0.11643133613215809</v>
      </c>
      <c r="AM24" s="46">
        <f>VLOOKUP(AF24,'SPSS(Output)'!$B$170:$G$193,6,FALSE)</f>
        <v>0.77583159823762682</v>
      </c>
      <c r="AQ24" s="62">
        <f>VLOOKUP(AF24,'SPSS(Output)'!$B$201:$G$224,2,FALSE)</f>
        <v>1.932963129165724E-2</v>
      </c>
      <c r="AR24" s="62">
        <f>VLOOKUP(AF24,'SPSS(Output)'!$B$201:$G$224,3,FALSE)</f>
        <v>0.11647408817268627</v>
      </c>
      <c r="AS24" s="63">
        <f>VLOOKUP(AF24,'SPSS(Output)'!$B$201:$G$224,6,FALSE)</f>
        <v>0.86819379016811071</v>
      </c>
      <c r="AT24" s="62"/>
      <c r="AU24" s="62"/>
      <c r="AV24" s="63"/>
      <c r="AW24" s="62">
        <f>VLOOKUP(AF24,'SPSS(Output)'!$B$233:$D$257,2,FALSE)</f>
        <v>2.4722361603952341E-2</v>
      </c>
      <c r="AX24" s="62">
        <f>VLOOKUP(AF24,'SPSS(Output)'!$B$233:$D$257,3,FALSE)</f>
        <v>0.11639422146702413</v>
      </c>
      <c r="AY24" s="62">
        <f>VLOOKUP(Resultatensectie!AF24,'SPSS(Output)'!$B$233:$G$257,6,FALSE)</f>
        <v>0.83179680894825792</v>
      </c>
    </row>
    <row r="25" spans="1:51">
      <c r="A25" s="28" t="str">
        <f>'SPSS(Output)'!B81</f>
        <v>dummy_deciel9</v>
      </c>
      <c r="B25" s="20" t="s">
        <v>59</v>
      </c>
      <c r="C25" s="43"/>
      <c r="D25" s="43"/>
      <c r="E25" s="39"/>
      <c r="F25" s="34">
        <v>-0.27385248205988749</v>
      </c>
      <c r="G25" s="34">
        <v>0.18067682992025189</v>
      </c>
      <c r="H25" s="35">
        <v>0.12959437223387554</v>
      </c>
      <c r="I25" s="34"/>
      <c r="J25" s="34"/>
      <c r="K25" s="35"/>
      <c r="L25" s="45">
        <f>VLOOKUP(A25,'SPSS(Output)'!$B$103:$C$126,2,FALSE)</f>
        <v>-0.52493512537731257</v>
      </c>
      <c r="M25" s="45">
        <f>VLOOKUP(A25,'SPSS(Output)'!$B$103:$D$126,3,FALSE)</f>
        <v>0.17011973982971998</v>
      </c>
      <c r="N25" s="33">
        <f>VLOOKUP(A25,'SPSS(Output)'!$B$103:$G$126,6,FALSE)</f>
        <v>2.0308707174020455E-3</v>
      </c>
      <c r="O25" s="34"/>
      <c r="P25" s="34"/>
      <c r="Q25" s="35"/>
      <c r="R25" s="34">
        <f>VLOOKUP(Resultatensectie!A25,'SPSS(Output)'!$B$138:$C$162,2,FALSE)</f>
        <v>-0.49840362505276448</v>
      </c>
      <c r="S25" s="34">
        <f>VLOOKUP(A25,'SPSS(Output)'!$B$138:$D$162,3,FALSE)</f>
        <v>0.17038561064064689</v>
      </c>
      <c r="T25" s="35">
        <f>VLOOKUP(A25,'SPSS(Output)'!$B$138:$G$162,6,FALSE)</f>
        <v>3.44289210523169E-3</v>
      </c>
      <c r="U25" s="34">
        <v>-0.24234591705117253</v>
      </c>
      <c r="V25" s="34">
        <v>0.18175744791361484</v>
      </c>
      <c r="W25" s="35">
        <v>0.18241765129276888</v>
      </c>
      <c r="X25" s="36">
        <v>-0.26820492323858108</v>
      </c>
      <c r="Y25" s="37">
        <v>0.18085144987120677</v>
      </c>
      <c r="Z25" s="38">
        <v>0.13807114489540342</v>
      </c>
      <c r="AA25" s="6"/>
      <c r="AD25" s="6"/>
      <c r="AE25" s="6"/>
      <c r="AF25" s="28" t="str">
        <f>A31</f>
        <v>dummy_loondienst</v>
      </c>
      <c r="AG25" s="20" t="s">
        <v>62</v>
      </c>
      <c r="AH25" s="14"/>
      <c r="AI25" s="4"/>
      <c r="AJ25" s="9"/>
      <c r="AK25" s="5">
        <f>VLOOKUP(AF25,'SPSS(Output)'!$B$170:$G$193,2,FALSE)</f>
        <v>5.6660524422169995E-3</v>
      </c>
      <c r="AL25" s="5">
        <f>VLOOKUP(AF25,'SPSS(Output)'!$B$170:$G$193,3,FALSE)</f>
        <v>0.11057219559056179</v>
      </c>
      <c r="AM25" s="46">
        <f>VLOOKUP(AF25,'SPSS(Output)'!$B$170:$G$193,6,FALSE)</f>
        <v>0.95913267128667523</v>
      </c>
      <c r="AQ25" s="62">
        <f>VLOOKUP(AF25,'SPSS(Output)'!$B$201:$G$224,2,FALSE)</f>
        <v>-7.9819172185464915E-3</v>
      </c>
      <c r="AR25" s="62">
        <f>VLOOKUP(AF25,'SPSS(Output)'!$B$201:$G$224,3,FALSE)</f>
        <v>0.11060808990133804</v>
      </c>
      <c r="AS25" s="63">
        <f>VLOOKUP(AF25,'SPSS(Output)'!$B$201:$G$224,6,FALSE)</f>
        <v>0.94247254938314962</v>
      </c>
      <c r="AT25" s="62"/>
      <c r="AU25" s="62"/>
      <c r="AV25" s="63"/>
      <c r="AW25" s="62">
        <f>VLOOKUP(AF25,'SPSS(Output)'!$B$233:$D$257,2,FALSE)</f>
        <v>-1.8921197870794822E-3</v>
      </c>
      <c r="AX25" s="62">
        <f>VLOOKUP(AF25,'SPSS(Output)'!$B$233:$D$257,3,FALSE)</f>
        <v>0.11053469172860977</v>
      </c>
      <c r="AY25" s="62">
        <f>VLOOKUP(Resultatensectie!AF25,'SPSS(Output)'!$B$233:$G$257,6,FALSE)</f>
        <v>0.98634283826363089</v>
      </c>
    </row>
    <row r="26" spans="1:51">
      <c r="A26" s="28" t="str">
        <f>'SPSS(Output)'!B82</f>
        <v>dummy_deciel10</v>
      </c>
      <c r="B26" s="20" t="s">
        <v>60</v>
      </c>
      <c r="C26" s="43"/>
      <c r="D26" s="43"/>
      <c r="E26" s="39"/>
      <c r="F26" s="34">
        <v>-0.3424412571788597</v>
      </c>
      <c r="G26" s="34">
        <v>0.18003102241455937</v>
      </c>
      <c r="H26" s="35">
        <v>5.7154997301658801E-2</v>
      </c>
      <c r="I26" s="34"/>
      <c r="J26" s="34"/>
      <c r="K26" s="35"/>
      <c r="L26" s="45">
        <f>VLOOKUP(A26,'SPSS(Output)'!$B$103:$C$126,2,FALSE)</f>
        <v>-0.49905119621870597</v>
      </c>
      <c r="M26" s="45">
        <f>VLOOKUP(A26,'SPSS(Output)'!$B$103:$D$126,3,FALSE)</f>
        <v>0.16790226312967588</v>
      </c>
      <c r="N26" s="33">
        <f>VLOOKUP(A26,'SPSS(Output)'!$B$103:$G$126,6,FALSE)</f>
        <v>2.956046690418824E-3</v>
      </c>
      <c r="O26" s="34"/>
      <c r="P26" s="34"/>
      <c r="Q26" s="35"/>
      <c r="R26" s="34">
        <f>VLOOKUP(Resultatensectie!A26,'SPSS(Output)'!$B$138:$C$162,2,FALSE)</f>
        <v>-0.47434587145142337</v>
      </c>
      <c r="S26" s="34">
        <f>VLOOKUP(A26,'SPSS(Output)'!$B$138:$D$162,3,FALSE)</f>
        <v>0.16802112625094934</v>
      </c>
      <c r="T26" s="35">
        <f>VLOOKUP(A26,'SPSS(Output)'!$B$138:$G$162,6,FALSE)</f>
        <v>4.7556939966260578E-3</v>
      </c>
      <c r="U26" s="34">
        <v>-0.33630990232751073</v>
      </c>
      <c r="V26" s="34">
        <v>0.18084137751913887</v>
      </c>
      <c r="W26" s="35">
        <v>6.2928614098661795E-2</v>
      </c>
      <c r="X26" s="36">
        <v>-0.33877242186391771</v>
      </c>
      <c r="Y26" s="37">
        <v>0.18005226011616554</v>
      </c>
      <c r="Z26" s="38">
        <v>5.9900844854132315E-2</v>
      </c>
      <c r="AA26" s="6"/>
      <c r="AD26" s="6"/>
      <c r="AE26" s="6"/>
      <c r="AF26" s="10"/>
      <c r="AG26" s="20" t="s">
        <v>65</v>
      </c>
      <c r="AH26" s="14"/>
      <c r="AI26" s="4"/>
      <c r="AJ26" s="9"/>
      <c r="AK26" s="5"/>
      <c r="AL26" s="5"/>
      <c r="AM26" s="46"/>
      <c r="AQ26" s="62"/>
      <c r="AR26" s="62"/>
      <c r="AS26" s="63"/>
      <c r="AT26" s="62"/>
      <c r="AU26" s="62"/>
      <c r="AV26" s="63"/>
      <c r="AW26" s="62"/>
      <c r="AX26" s="62"/>
      <c r="AY26" s="62"/>
    </row>
    <row r="27" spans="1:51" ht="30.75">
      <c r="A27" s="28" t="str">
        <f>'SPSS(Output)'!B83</f>
        <v>How religious are you</v>
      </c>
      <c r="B27" s="20" t="s">
        <v>42</v>
      </c>
      <c r="C27" s="43"/>
      <c r="D27" s="43"/>
      <c r="E27" s="39"/>
      <c r="F27" s="34">
        <v>-3.2648625628978079E-2</v>
      </c>
      <c r="G27" s="34">
        <v>1.2233108666936528E-2</v>
      </c>
      <c r="H27" s="35">
        <v>7.6105995306472623E-3</v>
      </c>
      <c r="I27" s="34"/>
      <c r="J27" s="34"/>
      <c r="K27" s="35"/>
      <c r="L27" s="45">
        <f>VLOOKUP(A27,'SPSS(Output)'!$B$103:$C$126,2,FALSE)</f>
        <v>-3.9223435840791659E-2</v>
      </c>
      <c r="M27" s="45">
        <f>VLOOKUP(A27,'SPSS(Output)'!$B$103:$D$126,3,FALSE)</f>
        <v>1.1602076208402567E-2</v>
      </c>
      <c r="N27" s="33">
        <f>VLOOKUP(A27,'SPSS(Output)'!$B$103:$G$126,6,FALSE)</f>
        <v>7.2294704990208966E-4</v>
      </c>
      <c r="O27" s="34"/>
      <c r="P27" s="34"/>
      <c r="Q27" s="35"/>
      <c r="R27" s="34">
        <f>VLOOKUP(Resultatensectie!A27,'SPSS(Output)'!$B$138:$C$162,2,FALSE)</f>
        <v>-4.1592465598811308E-2</v>
      </c>
      <c r="S27" s="34">
        <f>VLOOKUP(A27,'SPSS(Output)'!$B$138:$D$162,3,FALSE)</f>
        <v>1.1582363764266716E-2</v>
      </c>
      <c r="T27" s="35">
        <f>VLOOKUP(A27,'SPSS(Output)'!$B$138:$G$162,6,FALSE)</f>
        <v>3.2939010186170791E-4</v>
      </c>
      <c r="U27" s="34">
        <v>-3.2033817352499161E-2</v>
      </c>
      <c r="V27" s="34">
        <v>1.2343379132882783E-2</v>
      </c>
      <c r="W27" s="35">
        <v>9.4529655505921108E-3</v>
      </c>
      <c r="X27" s="36">
        <v>-3.2359147162628873E-2</v>
      </c>
      <c r="Y27" s="37">
        <v>1.2256229637672339E-2</v>
      </c>
      <c r="Z27" s="38">
        <v>8.2852133394192458E-3</v>
      </c>
      <c r="AA27" s="6"/>
      <c r="AD27" s="6"/>
      <c r="AE27" s="6"/>
      <c r="AF27" s="28" t="str">
        <f>A33</f>
        <v>dummy_grootstedelijk</v>
      </c>
      <c r="AG27" s="20" t="s">
        <v>44</v>
      </c>
      <c r="AH27" s="14"/>
      <c r="AI27" s="4"/>
      <c r="AJ27" s="9"/>
      <c r="AK27" s="5">
        <f>VLOOKUP(AF27,'SPSS(Output)'!$B$170:$G$193,2,FALSE)</f>
        <v>-0.26881815156444833</v>
      </c>
      <c r="AL27" s="5">
        <f>VLOOKUP(AF27,'SPSS(Output)'!$B$170:$G$193,3,FALSE)</f>
        <v>3.3407275928984674E-2</v>
      </c>
      <c r="AM27" s="46">
        <f>VLOOKUP(AF27,'SPSS(Output)'!$B$170:$G$193,6,FALSE)</f>
        <v>9.2467713665800714E-16</v>
      </c>
      <c r="AQ27" s="62">
        <f>VLOOKUP(AF27,'SPSS(Output)'!$B$201:$G$224,2,FALSE)</f>
        <v>-0.28625941303973029</v>
      </c>
      <c r="AR27" s="62">
        <f>VLOOKUP(AF27,'SPSS(Output)'!$B$201:$G$224,3,FALSE)</f>
        <v>3.3367344696216487E-2</v>
      </c>
      <c r="AS27" s="63">
        <f>VLOOKUP(AF27,'SPSS(Output)'!$B$201:$G$224,6,FALSE)</f>
        <v>1.065314691209462E-17</v>
      </c>
      <c r="AT27" s="62"/>
      <c r="AU27" s="62"/>
      <c r="AV27" s="63"/>
      <c r="AW27" s="62">
        <f>VLOOKUP(AF27,'SPSS(Output)'!$B$233:$D$257,2,FALSE)</f>
        <v>-0.27520392718671127</v>
      </c>
      <c r="AX27" s="62">
        <f>VLOOKUP(AF27,'SPSS(Output)'!$B$233:$D$257,3,FALSE)</f>
        <v>3.3433827431697517E-2</v>
      </c>
      <c r="AY27" s="62">
        <f>VLOOKUP(Resultatensectie!AF27,'SPSS(Output)'!$B$233:$G$257,6,FALSE)</f>
        <v>2.0289456197868994E-16</v>
      </c>
    </row>
    <row r="28" spans="1:51">
      <c r="A28" s="28" t="str">
        <f>'SPSS(Output)'!B84</f>
        <v>dummy_werkloos</v>
      </c>
      <c r="B28" s="20" t="s">
        <v>43</v>
      </c>
      <c r="C28" s="43"/>
      <c r="D28" s="43"/>
      <c r="E28" s="39"/>
      <c r="F28" s="34">
        <v>0.30886707350193099</v>
      </c>
      <c r="G28" s="34">
        <v>0.16673653136187905</v>
      </c>
      <c r="H28" s="35">
        <v>6.3964685263356469E-2</v>
      </c>
      <c r="I28" s="34"/>
      <c r="J28" s="34"/>
      <c r="K28" s="35"/>
      <c r="L28" s="45">
        <f>VLOOKUP(A28,'SPSS(Output)'!$B$103:$C$126,2,FALSE)</f>
        <v>0.41194949310584239</v>
      </c>
      <c r="M28" s="45">
        <f>VLOOKUP(A28,'SPSS(Output)'!$B$103:$D$126,3,FALSE)</f>
        <v>0.15479060170247091</v>
      </c>
      <c r="N28" s="33">
        <f>VLOOKUP(A28,'SPSS(Output)'!$B$103:$G$126,6,FALSE)</f>
        <v>7.7831705581588011E-3</v>
      </c>
      <c r="O28" s="34"/>
      <c r="P28" s="34"/>
      <c r="Q28" s="35"/>
      <c r="R28" s="34">
        <f>VLOOKUP(Resultatensectie!A28,'SPSS(Output)'!$B$138:$C$162,2,FALSE)</f>
        <v>0.4031282878887229</v>
      </c>
      <c r="S28" s="34">
        <f>VLOOKUP(A28,'SPSS(Output)'!$B$138:$D$162,3,FALSE)</f>
        <v>0.15517942535941745</v>
      </c>
      <c r="T28" s="35">
        <f>VLOOKUP(A28,'SPSS(Output)'!$B$138:$G$162,6,FALSE)</f>
        <v>9.3817530281996783E-3</v>
      </c>
      <c r="U28" s="34">
        <v>0.31235253533173923</v>
      </c>
      <c r="V28" s="34">
        <v>0.16703149048833699</v>
      </c>
      <c r="W28" s="35">
        <v>6.1480784948452737E-2</v>
      </c>
      <c r="X28" s="36">
        <v>0.30604269851238697</v>
      </c>
      <c r="Y28" s="37">
        <v>0.16722404528855533</v>
      </c>
      <c r="Z28" s="38">
        <v>6.7229646816808847E-2</v>
      </c>
      <c r="AA28" s="6"/>
      <c r="AD28" s="6"/>
      <c r="AE28" s="6"/>
      <c r="AF28" s="28" t="str">
        <f>A34</f>
        <v>dummy_stedelijk</v>
      </c>
      <c r="AG28" s="20" t="s">
        <v>45</v>
      </c>
      <c r="AH28" s="14"/>
      <c r="AI28" s="4"/>
      <c r="AJ28" s="9"/>
      <c r="AK28" s="5">
        <f>VLOOKUP(AF28,'SPSS(Output)'!$B$170:$G$193,2,FALSE)</f>
        <v>-6.8048486949739431E-2</v>
      </c>
      <c r="AL28" s="5">
        <f>VLOOKUP(AF28,'SPSS(Output)'!$B$170:$G$193,3,FALSE)</f>
        <v>3.162988458910064E-2</v>
      </c>
      <c r="AM28" s="46">
        <f>VLOOKUP(AF28,'SPSS(Output)'!$B$170:$G$193,6,FALSE)</f>
        <v>3.1463274512310832E-2</v>
      </c>
      <c r="AQ28" s="62">
        <f>VLOOKUP(AF28,'SPSS(Output)'!$B$201:$G$224,2,FALSE)</f>
        <v>-7.7229514943717728E-2</v>
      </c>
      <c r="AR28" s="62">
        <f>VLOOKUP(AF28,'SPSS(Output)'!$B$201:$G$224,3,FALSE)</f>
        <v>3.1647943585692534E-2</v>
      </c>
      <c r="AS28" s="63">
        <f>VLOOKUP(AF28,'SPSS(Output)'!$B$201:$G$224,6,FALSE)</f>
        <v>1.4689676063270315E-2</v>
      </c>
      <c r="AT28" s="62"/>
      <c r="AU28" s="62"/>
      <c r="AV28" s="63"/>
      <c r="AW28" s="62">
        <f>VLOOKUP(AF28,'SPSS(Output)'!$B$233:$D$257,2,FALSE)</f>
        <v>-7.2839213970353769E-2</v>
      </c>
      <c r="AX28" s="62">
        <f>VLOOKUP(AF28,'SPSS(Output)'!$B$233:$D$257,3,FALSE)</f>
        <v>3.1639723688676229E-2</v>
      </c>
      <c r="AY28" s="62">
        <f>VLOOKUP(Resultatensectie!AF28,'SPSS(Output)'!$B$233:$G$257,6,FALSE)</f>
        <v>2.1342883636128216E-2</v>
      </c>
    </row>
    <row r="29" spans="1:51">
      <c r="A29" s="10"/>
      <c r="B29" s="20" t="s">
        <v>64</v>
      </c>
      <c r="C29" s="43"/>
      <c r="D29" s="43"/>
      <c r="E29" s="39"/>
      <c r="F29" s="34"/>
      <c r="G29" s="34"/>
      <c r="H29" s="42"/>
      <c r="I29" s="43"/>
      <c r="J29" s="43"/>
      <c r="K29" s="42"/>
      <c r="L29" s="45"/>
      <c r="M29" s="45"/>
      <c r="N29" s="33"/>
      <c r="O29" s="43"/>
      <c r="P29" s="43"/>
      <c r="Q29" s="42"/>
      <c r="R29" s="34"/>
      <c r="S29" s="34"/>
      <c r="T29" s="35"/>
      <c r="U29" s="34"/>
      <c r="V29" s="34"/>
      <c r="W29" s="42"/>
      <c r="X29" s="41"/>
      <c r="Y29" s="44"/>
      <c r="Z29" s="42"/>
      <c r="AA29" s="6"/>
      <c r="AD29" s="6"/>
      <c r="AE29" s="6"/>
      <c r="AF29" s="10"/>
      <c r="AG29" s="20" t="s">
        <v>101</v>
      </c>
      <c r="AH29" s="14"/>
      <c r="AI29" s="4"/>
      <c r="AJ29" s="9"/>
      <c r="AK29" s="5"/>
      <c r="AL29" s="5"/>
      <c r="AM29" s="46"/>
      <c r="AQ29" s="62"/>
      <c r="AR29" s="62"/>
      <c r="AS29" s="63"/>
      <c r="AT29" s="62"/>
      <c r="AU29" s="62"/>
      <c r="AV29" s="63"/>
      <c r="AW29" s="62"/>
      <c r="AX29" s="62"/>
      <c r="AY29" s="62"/>
    </row>
    <row r="30" spans="1:51">
      <c r="A30" s="28" t="str">
        <f>'SPSS(Output)'!B85</f>
        <v>dummy_zelfstandige</v>
      </c>
      <c r="B30" s="20" t="s">
        <v>61</v>
      </c>
      <c r="C30" s="43"/>
      <c r="D30" s="43"/>
      <c r="E30" s="39"/>
      <c r="F30" s="34">
        <v>1.4428854536505342</v>
      </c>
      <c r="G30" s="34">
        <v>0.53113976693183651</v>
      </c>
      <c r="H30" s="35">
        <v>6.5959582204252959E-3</v>
      </c>
      <c r="I30" s="34"/>
      <c r="J30" s="34"/>
      <c r="K30" s="35"/>
      <c r="L30" s="45">
        <f>VLOOKUP(A30,'SPSS(Output)'!$B$103:$C$126,2,FALSE)</f>
        <v>1.3790161795630402</v>
      </c>
      <c r="M30" s="45">
        <f>VLOOKUP(A30,'SPSS(Output)'!$B$103:$D$126,3,FALSE)</f>
        <v>0.51190394306789655</v>
      </c>
      <c r="N30" s="33">
        <f>VLOOKUP(A30,'SPSS(Output)'!$B$103:$G$126,6,FALSE)</f>
        <v>7.062211626027326E-3</v>
      </c>
      <c r="O30" s="34"/>
      <c r="P30" s="34"/>
      <c r="Q30" s="35"/>
      <c r="R30" s="34">
        <f>VLOOKUP(Resultatensectie!A30,'SPSS(Output)'!$B$138:$C$162,2,FALSE)</f>
        <v>1.3477882619924897</v>
      </c>
      <c r="S30" s="34">
        <f>VLOOKUP(A30,'SPSS(Output)'!$B$138:$D$162,3,FALSE)</f>
        <v>0.51198184082305997</v>
      </c>
      <c r="T30" s="35">
        <f>VLOOKUP(A30,'SPSS(Output)'!$B$138:$G$162,6,FALSE)</f>
        <v>8.4760940259391189E-3</v>
      </c>
      <c r="U30" s="34">
        <v>1.4142928462816098</v>
      </c>
      <c r="V30" s="34">
        <v>0.53139648874652468</v>
      </c>
      <c r="W30" s="35">
        <v>7.7801563707104527E-3</v>
      </c>
      <c r="X30" s="36">
        <v>1.4448791316946161</v>
      </c>
      <c r="Y30" s="37">
        <v>0.53086084812675582</v>
      </c>
      <c r="Z30" s="38">
        <v>6.4934057288291809E-3</v>
      </c>
      <c r="AA30" s="6"/>
      <c r="AD30" s="6"/>
      <c r="AE30" s="6"/>
      <c r="AF30" s="28" t="str">
        <f>A36</f>
        <v>dummy_getrouwd</v>
      </c>
      <c r="AG30" s="20" t="s">
        <v>46</v>
      </c>
      <c r="AH30" s="14"/>
      <c r="AI30" s="4"/>
      <c r="AJ30" s="9"/>
      <c r="AK30" s="5">
        <f>VLOOKUP(AF30,'SPSS(Output)'!$B$170:$G$193,2,FALSE)</f>
        <v>0.15668429307417336</v>
      </c>
      <c r="AL30" s="5">
        <f>VLOOKUP(AF30,'SPSS(Output)'!$B$170:$G$193,3,FALSE)</f>
        <v>3.2748679621205076E-2</v>
      </c>
      <c r="AM30" s="46">
        <f>VLOOKUP(AF30,'SPSS(Output)'!$B$170:$G$193,6,FALSE)</f>
        <v>1.7335944022694065E-6</v>
      </c>
      <c r="AQ30" s="62">
        <f>VLOOKUP(AF30,'SPSS(Output)'!$B$201:$G$224,2,FALSE)</f>
        <v>0.14843282690993514</v>
      </c>
      <c r="AR30" s="62">
        <f>VLOOKUP(AF30,'SPSS(Output)'!$B$201:$G$224,3,FALSE)</f>
        <v>3.2792228616671283E-2</v>
      </c>
      <c r="AS30" s="63">
        <f>VLOOKUP(AF30,'SPSS(Output)'!$B$201:$G$224,6,FALSE)</f>
        <v>6.0515785350127093E-6</v>
      </c>
      <c r="AT30" s="62"/>
      <c r="AU30" s="62"/>
      <c r="AV30" s="63"/>
      <c r="AW30" s="62">
        <f>VLOOKUP(AF30,'SPSS(Output)'!$B$233:$D$257,2,FALSE)</f>
        <v>0.1506481246516953</v>
      </c>
      <c r="AX30" s="62">
        <f>VLOOKUP(AF30,'SPSS(Output)'!$B$233:$D$257,3,FALSE)</f>
        <v>3.2771720094800463E-2</v>
      </c>
      <c r="AY30" s="62">
        <f>VLOOKUP(Resultatensectie!AF30,'SPSS(Output)'!$B$233:$G$257,6,FALSE)</f>
        <v>4.3290893969549609E-6</v>
      </c>
    </row>
    <row r="31" spans="1:51">
      <c r="A31" s="28" t="str">
        <f>'SPSS(Output)'!B86</f>
        <v>dummy_loondienst</v>
      </c>
      <c r="B31" s="20" t="s">
        <v>62</v>
      </c>
      <c r="C31" s="43"/>
      <c r="D31" s="43"/>
      <c r="E31" s="39"/>
      <c r="F31" s="34">
        <v>1.466770936459282</v>
      </c>
      <c r="G31" s="34">
        <v>0.52016845109298582</v>
      </c>
      <c r="H31" s="35">
        <v>4.8053607244648525E-3</v>
      </c>
      <c r="I31" s="34"/>
      <c r="J31" s="34"/>
      <c r="K31" s="35"/>
      <c r="L31" s="45">
        <f>VLOOKUP(A31,'SPSS(Output)'!$B$103:$C$126,2,FALSE)</f>
        <v>1.3908273217867</v>
      </c>
      <c r="M31" s="45">
        <f>VLOOKUP(A31,'SPSS(Output)'!$B$103:$D$126,3,FALSE)</f>
        <v>0.50219373634170805</v>
      </c>
      <c r="N31" s="33">
        <f>VLOOKUP(A31,'SPSS(Output)'!$B$103:$G$126,6,FALSE)</f>
        <v>5.6141797199313675E-3</v>
      </c>
      <c r="O31" s="34"/>
      <c r="P31" s="34"/>
      <c r="Q31" s="35"/>
      <c r="R31" s="34">
        <f>VLOOKUP(Resultatensectie!A31,'SPSS(Output)'!$B$138:$C$162,2,FALSE)</f>
        <v>1.3687055359418956</v>
      </c>
      <c r="S31" s="34">
        <f>VLOOKUP(A31,'SPSS(Output)'!$B$138:$D$162,3,FALSE)</f>
        <v>0.50227478740886711</v>
      </c>
      <c r="T31" s="35">
        <f>VLOOKUP(A31,'SPSS(Output)'!$B$138:$G$162,6,FALSE)</f>
        <v>6.4298873625417263E-3</v>
      </c>
      <c r="U31" s="34">
        <v>1.44639654501224</v>
      </c>
      <c r="V31" s="34">
        <v>0.5203480271346822</v>
      </c>
      <c r="W31" s="35">
        <v>5.4413924049469143E-3</v>
      </c>
      <c r="X31" s="36">
        <v>1.464098247400917</v>
      </c>
      <c r="Y31" s="37">
        <v>0.51990063775170337</v>
      </c>
      <c r="Z31" s="38">
        <v>4.8608769333744473E-3</v>
      </c>
      <c r="AA31" s="6"/>
      <c r="AD31" s="6"/>
      <c r="AE31" s="6"/>
      <c r="AF31" s="28" t="str">
        <f>A37</f>
        <v>dummy_partnerschap</v>
      </c>
      <c r="AG31" s="20" t="s">
        <v>47</v>
      </c>
      <c r="AH31" s="14"/>
      <c r="AI31" s="4"/>
      <c r="AJ31" s="9"/>
      <c r="AK31" s="5">
        <f>VLOOKUP(AF31,'SPSS(Output)'!$B$170:$G$193,2,FALSE)</f>
        <v>0.23036455595778491</v>
      </c>
      <c r="AL31" s="5">
        <f>VLOOKUP(AF31,'SPSS(Output)'!$B$170:$G$193,3,FALSE)</f>
        <v>0.10729114810096406</v>
      </c>
      <c r="AM31" s="46">
        <f>VLOOKUP(AF31,'SPSS(Output)'!$B$170:$G$193,6,FALSE)</f>
        <v>3.1804110282272313E-2</v>
      </c>
      <c r="AQ31" s="62">
        <f>VLOOKUP(AF31,'SPSS(Output)'!$B$201:$G$224,2,FALSE)</f>
        <v>0.20935973352558054</v>
      </c>
      <c r="AR31" s="62">
        <f>VLOOKUP(AF31,'SPSS(Output)'!$B$201:$G$224,3,FALSE)</f>
        <v>0.1074385843540883</v>
      </c>
      <c r="AS31" s="63">
        <f>VLOOKUP(AF31,'SPSS(Output)'!$B$201:$G$224,6,FALSE)</f>
        <v>5.1359413108293686E-2</v>
      </c>
      <c r="AT31" s="62"/>
      <c r="AU31" s="62"/>
      <c r="AV31" s="63"/>
      <c r="AW31" s="62">
        <f>VLOOKUP(AF31,'SPSS(Output)'!$B$233:$D$257,2,FALSE)</f>
        <v>0.21111035610590873</v>
      </c>
      <c r="AX31" s="62">
        <f>VLOOKUP(AF31,'SPSS(Output)'!$B$233:$D$257,3,FALSE)</f>
        <v>0.10735988555612817</v>
      </c>
      <c r="AY31" s="62">
        <f>VLOOKUP(Resultatensectie!AF31,'SPSS(Output)'!$B$233:$G$257,6,FALSE)</f>
        <v>4.9276124856114913E-2</v>
      </c>
    </row>
    <row r="32" spans="1:51">
      <c r="A32" s="10"/>
      <c r="B32" s="20" t="s">
        <v>65</v>
      </c>
      <c r="C32" s="43"/>
      <c r="D32" s="43"/>
      <c r="E32" s="39"/>
      <c r="F32" s="34"/>
      <c r="G32" s="34"/>
      <c r="H32" s="42"/>
      <c r="I32" s="43"/>
      <c r="J32" s="43"/>
      <c r="K32" s="42"/>
      <c r="L32" s="45"/>
      <c r="M32" s="45"/>
      <c r="N32" s="33"/>
      <c r="O32" s="43"/>
      <c r="P32" s="43"/>
      <c r="Q32" s="42"/>
      <c r="R32" s="34"/>
      <c r="S32" s="34"/>
      <c r="T32" s="35"/>
      <c r="U32" s="34"/>
      <c r="V32" s="34"/>
      <c r="W32" s="42"/>
      <c r="X32" s="41"/>
      <c r="Y32" s="41"/>
      <c r="Z32" s="42"/>
      <c r="AA32" s="6"/>
      <c r="AD32" s="6"/>
      <c r="AE32" s="6"/>
      <c r="AF32" s="28" t="str">
        <f>A38</f>
        <v>dummy_samenwonend</v>
      </c>
      <c r="AG32" s="20" t="s">
        <v>48</v>
      </c>
      <c r="AH32" s="59"/>
      <c r="AI32" s="5"/>
      <c r="AJ32" s="46"/>
      <c r="AK32" s="5">
        <f>VLOOKUP(AF32,'SPSS(Output)'!$B$170:$G$193,2,FALSE)</f>
        <v>0.13510624291564891</v>
      </c>
      <c r="AL32" s="5">
        <f>VLOOKUP(AF32,'SPSS(Output)'!$B$170:$G$193,3,FALSE)</f>
        <v>4.8157913417511473E-2</v>
      </c>
      <c r="AM32" s="46">
        <f>VLOOKUP(AF32,'SPSS(Output)'!$B$170:$G$193,6,FALSE)</f>
        <v>5.0316366023715978E-3</v>
      </c>
      <c r="AQ32" s="62">
        <f>VLOOKUP(AF32,'SPSS(Output)'!$B$201:$G$224,2,FALSE)</f>
        <v>0.12527941466446327</v>
      </c>
      <c r="AR32" s="62">
        <f>VLOOKUP(AF32,'SPSS(Output)'!$B$201:$G$224,3,FALSE)</f>
        <v>4.8131230989499257E-2</v>
      </c>
      <c r="AS32" s="63">
        <f>VLOOKUP(AF32,'SPSS(Output)'!$B$201:$G$224,6,FALSE)</f>
        <v>9.2552390530032929E-3</v>
      </c>
      <c r="AT32" s="62"/>
      <c r="AU32" s="62"/>
      <c r="AV32" s="63"/>
      <c r="AW32" s="62">
        <f>VLOOKUP(AF32,'SPSS(Output)'!$B$233:$D$257,2,FALSE)</f>
        <v>0.13394958555192674</v>
      </c>
      <c r="AX32" s="62">
        <f>VLOOKUP(AF32,'SPSS(Output)'!$B$233:$D$257,3,FALSE)</f>
        <v>4.8134556034957039E-2</v>
      </c>
      <c r="AY32" s="62">
        <f>VLOOKUP(Resultatensectie!AF32,'SPSS(Output)'!$B$233:$G$257,6,FALSE)</f>
        <v>5.3967843439596715E-3</v>
      </c>
    </row>
    <row r="33" spans="1:51">
      <c r="A33" s="28" t="str">
        <f>'SPSS(Output)'!B87</f>
        <v>dummy_grootstedelijk</v>
      </c>
      <c r="B33" s="20" t="s">
        <v>44</v>
      </c>
      <c r="C33" s="43"/>
      <c r="D33" s="43"/>
      <c r="E33" s="39"/>
      <c r="F33" s="34">
        <v>-0.21069064220812067</v>
      </c>
      <c r="G33" s="34">
        <v>9.389790065153833E-2</v>
      </c>
      <c r="H33" s="35">
        <v>2.484353621026986E-2</v>
      </c>
      <c r="I33" s="34"/>
      <c r="J33" s="34"/>
      <c r="K33" s="35"/>
      <c r="L33" s="45">
        <f>VLOOKUP(A33,'SPSS(Output)'!$B$103:$C$126,2,FALSE)</f>
        <v>-0.36219814906025077</v>
      </c>
      <c r="M33" s="45">
        <f>VLOOKUP(A33,'SPSS(Output)'!$B$103:$D$126,3,FALSE)</f>
        <v>8.8946725649653585E-2</v>
      </c>
      <c r="N33" s="33">
        <f>VLOOKUP(A33,'SPSS(Output)'!$B$103:$G$126,6,FALSE)</f>
        <v>4.6595244445087324E-5</v>
      </c>
      <c r="O33" s="34"/>
      <c r="P33" s="34"/>
      <c r="Q33" s="35"/>
      <c r="R33" s="34">
        <f>VLOOKUP(Resultatensectie!A33,'SPSS(Output)'!$B$138:$C$162,2,FALSE)</f>
        <v>-0.38267765757552175</v>
      </c>
      <c r="S33" s="34">
        <f>VLOOKUP(A33,'SPSS(Output)'!$B$138:$D$162,3,FALSE)</f>
        <v>8.9150580824939429E-2</v>
      </c>
      <c r="T33" s="35">
        <f>VLOOKUP(A33,'SPSS(Output)'!$B$138:$G$162,6,FALSE)</f>
        <v>1.7668335929211749E-5</v>
      </c>
      <c r="U33" s="34">
        <v>-0.27103437487585097</v>
      </c>
      <c r="V33" s="34">
        <v>9.4829317993899709E-2</v>
      </c>
      <c r="W33" s="35">
        <v>4.2614780174682308E-3</v>
      </c>
      <c r="X33" s="36">
        <v>-0.21787761527214028</v>
      </c>
      <c r="Y33" s="37">
        <v>9.4068922140875352E-2</v>
      </c>
      <c r="Z33" s="38">
        <v>2.0550148995558688E-2</v>
      </c>
      <c r="AA33" s="6"/>
      <c r="AD33" s="6"/>
      <c r="AE33" s="6"/>
      <c r="AF33" s="28" t="s">
        <v>82</v>
      </c>
      <c r="AG33" s="18" t="s">
        <v>66</v>
      </c>
      <c r="AH33" s="59">
        <f>'SPSS(Output)'!C168</f>
        <v>5.4360145884360014</v>
      </c>
      <c r="AI33" s="5">
        <f>'SPSS(Output)'!D168</f>
        <v>1.4330498227588652E-2</v>
      </c>
      <c r="AJ33" s="46">
        <v>0</v>
      </c>
      <c r="AK33" s="5">
        <f>VLOOKUP(AF33,'SPSS(Output)'!$B$170:$G$193,2,FALSE)</f>
        <v>6.8569974253898138</v>
      </c>
      <c r="AL33" s="5">
        <f>VLOOKUP(AF33,'SPSS(Output)'!$B$170:$G$193,3,FALSE)</f>
        <v>0.13975274512817815</v>
      </c>
      <c r="AM33" s="46">
        <f>VLOOKUP(AF33,'SPSS(Output)'!$B$170:$G$193,6,FALSE)</f>
        <v>0</v>
      </c>
      <c r="AN33" s="62">
        <f>'SPSS(Output)'!C199</f>
        <v>6.3737553575892063</v>
      </c>
      <c r="AO33" s="62">
        <f>'SPSS(Output)'!D199</f>
        <v>0.11937409408583413</v>
      </c>
      <c r="AP33" s="63">
        <v>0</v>
      </c>
      <c r="AQ33" s="62">
        <f>VLOOKUP(AF33,'SPSS(Output)'!$B$201:$G$224,2,FALSE)</f>
        <v>7.870013779184049</v>
      </c>
      <c r="AR33" s="62">
        <f>VLOOKUP(AF33,'SPSS(Output)'!$B$201:$G$224,3,FALSE)</f>
        <v>0.18460721964632196</v>
      </c>
      <c r="AS33" s="63">
        <f>VLOOKUP(AF33,'SPSS(Output)'!$B$201:$G$224,6,FALSE)</f>
        <v>0</v>
      </c>
      <c r="AT33" s="62">
        <f>'SPSS(Output)'!C230</f>
        <v>5.9832431362228009</v>
      </c>
      <c r="AU33" s="62">
        <f>'SPSS(Output)'!D230</f>
        <v>0.15675374718566348</v>
      </c>
      <c r="AV33" s="63">
        <f>'SPSS(Output)'!G230</f>
        <v>3.8217130564884398E-302</v>
      </c>
      <c r="AW33" s="62">
        <f>VLOOKUP(AF33,'SPSS(Output)'!$B$233:$D$257,2,FALSE)</f>
        <v>7.4362645342599398</v>
      </c>
      <c r="AX33" s="62">
        <f>VLOOKUP(AF33,'SPSS(Output)'!$B$233:$D$257,3,FALSE)</f>
        <v>0.2083222311208997</v>
      </c>
      <c r="AY33" s="62">
        <f>VLOOKUP(Resultatensectie!AF33,'SPSS(Output)'!$B$233:$G$257,6,FALSE)</f>
        <v>3.260953472330398E-266</v>
      </c>
    </row>
    <row r="34" spans="1:51">
      <c r="A34" s="28" t="str">
        <f>'SPSS(Output)'!B88</f>
        <v>dummy_stedelijk</v>
      </c>
      <c r="B34" s="20" t="s">
        <v>45</v>
      </c>
      <c r="C34" s="43"/>
      <c r="D34" s="43"/>
      <c r="E34" s="39"/>
      <c r="F34" s="34">
        <v>-8.4193440255873636E-2</v>
      </c>
      <c r="G34" s="34">
        <v>8.2911741788462362E-2</v>
      </c>
      <c r="H34" s="35">
        <v>0.30988727727486831</v>
      </c>
      <c r="I34" s="34"/>
      <c r="J34" s="34"/>
      <c r="K34" s="35"/>
      <c r="L34" s="45">
        <f>VLOOKUP(A34,'SPSS(Output)'!$B$103:$C$126,2,FALSE)</f>
        <v>-0.10035284039080965</v>
      </c>
      <c r="M34" s="45">
        <f>VLOOKUP(A34,'SPSS(Output)'!$B$103:$D$126,3,FALSE)</f>
        <v>7.7544409372249587E-2</v>
      </c>
      <c r="N34" s="33">
        <f>VLOOKUP(A34,'SPSS(Output)'!$B$103:$G$126,6,FALSE)</f>
        <v>0.19561921178122244</v>
      </c>
      <c r="O34" s="34"/>
      <c r="P34" s="34"/>
      <c r="Q34" s="35"/>
      <c r="R34" s="34">
        <f>VLOOKUP(Resultatensectie!A34,'SPSS(Output)'!$B$138:$C$162,2,FALSE)</f>
        <v>-0.12906257958585257</v>
      </c>
      <c r="S34" s="34">
        <f>VLOOKUP(A34,'SPSS(Output)'!$B$138:$D$162,3,FALSE)</f>
        <v>7.7813350642596632E-2</v>
      </c>
      <c r="T34" s="35">
        <f>VLOOKUP(A34,'SPSS(Output)'!$B$138:$G$162,6,FALSE)</f>
        <v>9.7192907448005975E-2</v>
      </c>
      <c r="U34" s="34">
        <v>-0.10587963341773481</v>
      </c>
      <c r="V34" s="34">
        <v>8.3212533014153892E-2</v>
      </c>
      <c r="W34" s="35">
        <v>0.20323100672549288</v>
      </c>
      <c r="X34" s="36">
        <v>-8.4496716750552966E-2</v>
      </c>
      <c r="Y34" s="37">
        <v>8.2901032009218723E-2</v>
      </c>
      <c r="Z34" s="38">
        <v>0.30808521148029278</v>
      </c>
      <c r="AA34" s="6"/>
      <c r="AD34" s="6"/>
      <c r="AE34" s="6"/>
    </row>
    <row r="35" spans="1:51">
      <c r="A35" s="10"/>
      <c r="B35" s="20" t="s">
        <v>101</v>
      </c>
      <c r="C35" s="43"/>
      <c r="D35" s="43"/>
      <c r="E35" s="39"/>
      <c r="F35" s="34"/>
      <c r="G35" s="34"/>
      <c r="H35" s="42"/>
      <c r="I35" s="43"/>
      <c r="J35" s="43"/>
      <c r="K35" s="42"/>
      <c r="L35" s="45"/>
      <c r="M35" s="45"/>
      <c r="N35" s="33"/>
      <c r="O35" s="43"/>
      <c r="P35" s="43"/>
      <c r="Q35" s="42"/>
      <c r="R35" s="34"/>
      <c r="S35" s="34"/>
      <c r="T35" s="35"/>
      <c r="U35" s="34"/>
      <c r="V35" s="34"/>
      <c r="W35" s="42"/>
      <c r="X35" s="41"/>
      <c r="Y35" s="41"/>
      <c r="Z35" s="42"/>
      <c r="AA35" s="6"/>
      <c r="AD35" s="6"/>
      <c r="AE35" s="6"/>
    </row>
    <row r="36" spans="1:51">
      <c r="A36" s="28" t="str">
        <f>'SPSS(Output)'!B89</f>
        <v>dummy_getrouwd</v>
      </c>
      <c r="B36" s="20" t="s">
        <v>46</v>
      </c>
      <c r="C36" s="43"/>
      <c r="D36" s="43"/>
      <c r="E36" s="39"/>
      <c r="F36" s="34">
        <v>-6.2709322657534247E-2</v>
      </c>
      <c r="G36" s="34">
        <v>8.8789984043973674E-2</v>
      </c>
      <c r="H36" s="35">
        <v>0.48002290266354364</v>
      </c>
      <c r="I36" s="34"/>
      <c r="J36" s="34"/>
      <c r="K36" s="35"/>
      <c r="L36" s="45">
        <f>VLOOKUP(A36,'SPSS(Output)'!$B$103:$C$126,2,FALSE)</f>
        <v>0.10412814003701394</v>
      </c>
      <c r="M36" s="45">
        <f>VLOOKUP(A36,'SPSS(Output)'!$B$103:$D$126,3,FALSE)</f>
        <v>8.37544193306555E-2</v>
      </c>
      <c r="N36" s="33">
        <f>VLOOKUP(A36,'SPSS(Output)'!$B$103:$G$126,6,FALSE)</f>
        <v>0.21377370754205893</v>
      </c>
      <c r="O36" s="34"/>
      <c r="P36" s="34"/>
      <c r="Q36" s="35"/>
      <c r="R36" s="34">
        <f>VLOOKUP(Resultatensectie!A36,'SPSS(Output)'!$B$138:$C$162,2,FALSE)</f>
        <v>6.9498266043074491E-2</v>
      </c>
      <c r="S36" s="34">
        <f>VLOOKUP(A36,'SPSS(Output)'!$B$138:$D$162,3,FALSE)</f>
        <v>8.3821001416721747E-2</v>
      </c>
      <c r="T36" s="35">
        <f>VLOOKUP(A36,'SPSS(Output)'!$B$138:$G$162,6,FALSE)</f>
        <v>0.40703247546496812</v>
      </c>
      <c r="U36" s="34">
        <v>-8.2962199636019723E-2</v>
      </c>
      <c r="V36" s="34">
        <v>8.9442258139564357E-2</v>
      </c>
      <c r="W36" s="35">
        <v>0.35364085211467444</v>
      </c>
      <c r="X36" s="36">
        <v>-6.4745910773088666E-2</v>
      </c>
      <c r="Y36" s="37">
        <v>8.8827563541217208E-2</v>
      </c>
      <c r="Z36" s="38">
        <v>0.46606628026393038</v>
      </c>
      <c r="AA36" s="6"/>
      <c r="AD36" s="6"/>
      <c r="AE36" s="6"/>
    </row>
    <row r="37" spans="1:51">
      <c r="A37" s="28" t="str">
        <f>'SPSS(Output)'!B90</f>
        <v>dummy_partnerschap</v>
      </c>
      <c r="B37" s="20" t="s">
        <v>47</v>
      </c>
      <c r="C37" s="43"/>
      <c r="D37" s="43"/>
      <c r="E37" s="39"/>
      <c r="F37" s="34">
        <v>0.37376110166496967</v>
      </c>
      <c r="G37" s="34">
        <v>0.25455948286882774</v>
      </c>
      <c r="H37" s="35">
        <v>0.14203191010956515</v>
      </c>
      <c r="I37" s="34"/>
      <c r="J37" s="34"/>
      <c r="K37" s="35"/>
      <c r="L37" s="45">
        <f>VLOOKUP(A37,'SPSS(Output)'!$B$103:$C$126,2,FALSE)</f>
        <v>0.52859753598627945</v>
      </c>
      <c r="M37" s="45">
        <f>VLOOKUP(A37,'SPSS(Output)'!$B$103:$D$126,3,FALSE)</f>
        <v>0.24054057684703942</v>
      </c>
      <c r="N37" s="33">
        <f>VLOOKUP(A37,'SPSS(Output)'!$B$103:$G$126,6,FALSE)</f>
        <v>2.7981903958150148E-2</v>
      </c>
      <c r="O37" s="34"/>
      <c r="P37" s="34"/>
      <c r="Q37" s="35"/>
      <c r="R37" s="34">
        <f>VLOOKUP(Resultatensectie!A37,'SPSS(Output)'!$B$138:$C$162,2,FALSE)</f>
        <v>0.38207765230013935</v>
      </c>
      <c r="S37" s="34">
        <f>VLOOKUP(A37,'SPSS(Output)'!$B$138:$D$162,3,FALSE)</f>
        <v>0.2411069920764238</v>
      </c>
      <c r="T37" s="35">
        <f>VLOOKUP(A37,'SPSS(Output)'!$B$138:$G$162,6,FALSE)</f>
        <v>0.11303884693430605</v>
      </c>
      <c r="U37" s="34">
        <v>0.34016610731439034</v>
      </c>
      <c r="V37" s="34">
        <v>0.255128319933909</v>
      </c>
      <c r="W37" s="35">
        <v>0.1824288499791179</v>
      </c>
      <c r="X37" s="36">
        <v>0.38831702300226645</v>
      </c>
      <c r="Y37" s="37">
        <v>0.2545382946413644</v>
      </c>
      <c r="Z37" s="38">
        <v>0.12711597303736863</v>
      </c>
      <c r="AA37" s="6"/>
      <c r="AC37" s="6"/>
      <c r="AD37" s="6"/>
      <c r="AE37" s="6"/>
    </row>
    <row r="38" spans="1:51">
      <c r="A38" s="28" t="str">
        <f>'SPSS(Output)'!B91</f>
        <v>dummy_samenwonend</v>
      </c>
      <c r="B38" s="20" t="s">
        <v>48</v>
      </c>
      <c r="C38" s="43"/>
      <c r="D38" s="43"/>
      <c r="E38" s="39"/>
      <c r="F38" s="34">
        <v>0.30193370020759336</v>
      </c>
      <c r="G38" s="34">
        <v>0.11749407581692321</v>
      </c>
      <c r="H38" s="35">
        <v>1.0176368239321141E-2</v>
      </c>
      <c r="I38" s="34"/>
      <c r="J38" s="34"/>
      <c r="K38" s="35"/>
      <c r="L38" s="45">
        <f>VLOOKUP(A38,'SPSS(Output)'!$B$103:$C$126,2,FALSE)</f>
        <v>0.32917541650784315</v>
      </c>
      <c r="M38" s="45">
        <f>VLOOKUP(A38,'SPSS(Output)'!$B$103:$D$126,3,FALSE)</f>
        <v>0.11110930089144021</v>
      </c>
      <c r="N38" s="33">
        <f>VLOOKUP(A38,'SPSS(Output)'!$B$103:$G$126,6,FALSE)</f>
        <v>3.0502593340290922E-3</v>
      </c>
      <c r="O38" s="34"/>
      <c r="P38" s="34"/>
      <c r="Q38" s="35"/>
      <c r="R38" s="34">
        <f>VLOOKUP(Resultatensectie!A38,'SPSS(Output)'!$B$138:$C$162,2,FALSE)</f>
        <v>0.33009699586499247</v>
      </c>
      <c r="S38" s="34">
        <f>VLOOKUP(A38,'SPSS(Output)'!$B$138:$D$162,3,FALSE)</f>
        <v>0.11145377508730084</v>
      </c>
      <c r="T38" s="35">
        <f>VLOOKUP(A38,'SPSS(Output)'!$B$138:$G$162,6,FALSE)</f>
        <v>3.0590694343360942E-3</v>
      </c>
      <c r="U38" s="34">
        <v>0.27573507340894671</v>
      </c>
      <c r="V38" s="34">
        <v>0.11813010755677472</v>
      </c>
      <c r="W38" s="35">
        <v>1.9587123289727074E-2</v>
      </c>
      <c r="X38" s="36">
        <v>0.29976654595199009</v>
      </c>
      <c r="Y38" s="37">
        <v>0.11753498022600425</v>
      </c>
      <c r="Z38" s="38">
        <v>1.0758538415365974E-2</v>
      </c>
      <c r="AA38" s="6"/>
      <c r="AB38" s="6"/>
      <c r="AC38" s="6"/>
      <c r="AD38" s="6"/>
      <c r="AE38" s="6"/>
    </row>
    <row r="39" spans="1:51">
      <c r="A39" s="28" t="s">
        <v>9</v>
      </c>
      <c r="B39" s="18" t="s">
        <v>66</v>
      </c>
      <c r="C39" s="32">
        <v>-5.9395591393048344</v>
      </c>
      <c r="D39" s="32">
        <v>0.14459662002449034</v>
      </c>
      <c r="E39" s="33">
        <v>0</v>
      </c>
      <c r="F39" s="34">
        <v>-5.3384518876469</v>
      </c>
      <c r="G39" s="34">
        <v>0.59775613019011054</v>
      </c>
      <c r="H39" s="35">
        <v>4.2286593375642711E-19</v>
      </c>
      <c r="I39" s="34">
        <f>VLOOKUP(A39,'SPSS(Output)'!B97:C98,2,FALSE)</f>
        <v>-2.6039448470933011</v>
      </c>
      <c r="J39" s="34">
        <f>'SPSS(Output)'!D98</f>
        <v>3.5247724447118801E-2</v>
      </c>
      <c r="K39" s="35">
        <f>'SPSS(Output)'!G98</f>
        <v>0</v>
      </c>
      <c r="L39" s="45">
        <f>VLOOKUP(A39,'SPSS(Output)'!$B$103:$C$126,2,FALSE)</f>
        <v>-1.4045950022794578</v>
      </c>
      <c r="M39" s="45">
        <f>VLOOKUP(A39,'SPSS(Output)'!$B$103:$D$126,3,FALSE)</f>
        <v>0.54907568259221418</v>
      </c>
      <c r="N39" s="33">
        <f>VLOOKUP(A39,'SPSS(Output)'!$B$103:$G$126,6,FALSE)</f>
        <v>1.0524334264961403E-2</v>
      </c>
      <c r="O39" s="34">
        <f>'SPSS(Output)'!C133</f>
        <v>-2.7234282528297848</v>
      </c>
      <c r="P39" s="34">
        <f>'SPSS(Output)'!D133</f>
        <v>4.9907227988769565E-2</v>
      </c>
      <c r="Q39" s="35">
        <f>'SPSS(Output)'!G133</f>
        <v>0</v>
      </c>
      <c r="R39" s="34">
        <f>VLOOKUP(Resultatensectie!A39,'SPSS(Output)'!$B$138:$C$162,2,FALSE)</f>
        <v>-1.4573167570816588</v>
      </c>
      <c r="S39" s="34">
        <f>VLOOKUP(A39,'SPSS(Output)'!$B$138:$D$162,3,FALSE)</f>
        <v>0.55057550052036863</v>
      </c>
      <c r="T39" s="35">
        <f>VLOOKUP(A39,'SPSS(Output)'!$B$138:$G$162,6,FALSE)</f>
        <v>8.1234040534595136E-3</v>
      </c>
      <c r="U39" s="34">
        <v>-3.1904145629444609</v>
      </c>
      <c r="V39" s="34">
        <v>0.71807413409949017</v>
      </c>
      <c r="W39" s="35">
        <v>5.3701332921288617E-9</v>
      </c>
      <c r="X39" s="36">
        <v>-5.3346283964375534</v>
      </c>
      <c r="Y39" s="37">
        <v>1.1818211199879984</v>
      </c>
      <c r="Z39" s="38">
        <v>6.3644700774089318E-6</v>
      </c>
      <c r="AA39" s="6"/>
      <c r="AB39" s="6"/>
      <c r="AC39" s="6"/>
      <c r="AD39" s="6"/>
      <c r="AE39" s="6"/>
    </row>
    <row r="40" spans="1:51">
      <c r="AA40" s="6"/>
      <c r="AB40" s="6"/>
      <c r="AC40" s="6"/>
      <c r="AD40" s="6"/>
      <c r="AE40" s="6"/>
    </row>
    <row r="41" spans="1:51">
      <c r="AA41" s="6"/>
      <c r="AB41" s="6"/>
      <c r="AC41" s="6"/>
      <c r="AD41" s="6"/>
      <c r="AE41" s="6"/>
    </row>
    <row r="42" spans="1:51" ht="30.75">
      <c r="B42" s="21" t="s">
        <v>111</v>
      </c>
      <c r="AA42" s="6"/>
      <c r="AB42" s="6"/>
      <c r="AC42" s="6"/>
      <c r="AD42" s="6"/>
      <c r="AE42" s="6"/>
    </row>
    <row r="43" spans="1:51">
      <c r="AA43" s="6"/>
      <c r="AB43" s="6"/>
      <c r="AC43" s="6"/>
      <c r="AD43" s="6"/>
      <c r="AE43" s="6"/>
    </row>
    <row r="44" spans="1:51" ht="46.15">
      <c r="B44" s="21" t="s">
        <v>102</v>
      </c>
      <c r="AA44" s="6"/>
      <c r="AB44" s="6"/>
      <c r="AC44" s="6"/>
      <c r="AD44" s="6"/>
      <c r="AE44" s="6"/>
    </row>
    <row r="45" spans="1:51">
      <c r="AA45" s="6"/>
      <c r="AB45" s="6"/>
      <c r="AC45" s="6"/>
      <c r="AD45" s="6"/>
      <c r="AE45" s="6"/>
    </row>
    <row r="46" spans="1:51" ht="30.75">
      <c r="B46" s="21" t="s">
        <v>117</v>
      </c>
      <c r="AA46" s="6"/>
      <c r="AB46" s="6"/>
      <c r="AC46" s="6"/>
      <c r="AD46" s="6"/>
      <c r="AE46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2868-7EE4-4FE3-AFC6-9A5B78CEE3BE}">
  <dimension ref="A1:J49"/>
  <sheetViews>
    <sheetView showGridLines="0" zoomScale="84" zoomScaleNormal="89" workbookViewId="0">
      <selection sqref="A1:A2"/>
    </sheetView>
  </sheetViews>
  <sheetFormatPr defaultColWidth="32.46484375" defaultRowHeight="14.25"/>
  <cols>
    <col min="1" max="1" width="30.6640625" style="186" bestFit="1" customWidth="1"/>
    <col min="2" max="3" width="15.796875" style="187" bestFit="1" customWidth="1"/>
    <col min="4" max="4" width="18.265625" style="186" bestFit="1" customWidth="1"/>
    <col min="5" max="5" width="14.796875" style="187" bestFit="1" customWidth="1"/>
    <col min="6" max="6" width="16.1328125" style="187" customWidth="1"/>
    <col min="7" max="9" width="15.796875" style="187" bestFit="1" customWidth="1"/>
    <col min="10" max="10" width="16.1328125" style="185" customWidth="1"/>
  </cols>
  <sheetData>
    <row r="1" spans="1:9">
      <c r="A1" s="300"/>
      <c r="B1" s="188" t="s">
        <v>163</v>
      </c>
      <c r="C1" s="188" t="s">
        <v>164</v>
      </c>
      <c r="D1" s="188" t="s">
        <v>275</v>
      </c>
      <c r="E1" s="188" t="s">
        <v>195</v>
      </c>
      <c r="F1" s="188" t="s">
        <v>197</v>
      </c>
      <c r="G1" s="188" t="s">
        <v>222</v>
      </c>
      <c r="H1" s="188" t="s">
        <v>225</v>
      </c>
      <c r="I1" s="188" t="s">
        <v>248</v>
      </c>
    </row>
    <row r="2" spans="1:9">
      <c r="A2" s="301"/>
      <c r="B2" s="189" t="s">
        <v>179</v>
      </c>
      <c r="C2" s="189" t="s">
        <v>179</v>
      </c>
      <c r="D2" s="189" t="s">
        <v>179</v>
      </c>
      <c r="E2" s="189" t="s">
        <v>179</v>
      </c>
      <c r="F2" s="189" t="s">
        <v>179</v>
      </c>
      <c r="G2" s="189" t="s">
        <v>179</v>
      </c>
      <c r="H2" s="189" t="s">
        <v>179</v>
      </c>
      <c r="I2" s="189" t="s">
        <v>179</v>
      </c>
    </row>
    <row r="3" spans="1:9">
      <c r="A3" s="190" t="s">
        <v>67</v>
      </c>
      <c r="B3" s="191"/>
      <c r="C3" s="191"/>
      <c r="D3" s="192"/>
      <c r="E3" s="191"/>
      <c r="F3" s="193"/>
      <c r="G3" s="191"/>
      <c r="H3" s="191"/>
      <c r="I3" s="191"/>
    </row>
    <row r="4" spans="1:9" ht="24" customHeight="1">
      <c r="A4" s="194" t="s">
        <v>50</v>
      </c>
      <c r="B4" s="195" t="s">
        <v>303</v>
      </c>
      <c r="C4" s="196" t="s">
        <v>165</v>
      </c>
      <c r="D4" s="197" t="s">
        <v>276</v>
      </c>
      <c r="E4" s="196"/>
      <c r="F4" s="198"/>
      <c r="G4" s="196"/>
      <c r="H4" s="196"/>
      <c r="I4" s="196" t="s">
        <v>249</v>
      </c>
    </row>
    <row r="5" spans="1:9" ht="35.65" customHeight="1">
      <c r="A5" s="194" t="s">
        <v>49</v>
      </c>
      <c r="B5" s="195"/>
      <c r="C5" s="196"/>
      <c r="D5" s="199"/>
      <c r="E5" s="200" t="s">
        <v>196</v>
      </c>
      <c r="F5" s="200" t="s">
        <v>198</v>
      </c>
      <c r="G5" s="201"/>
      <c r="H5" s="201"/>
      <c r="I5" s="196" t="s">
        <v>250</v>
      </c>
    </row>
    <row r="6" spans="1:9">
      <c r="A6" s="194" t="s">
        <v>100</v>
      </c>
      <c r="B6" s="195"/>
      <c r="C6" s="196"/>
      <c r="D6" s="199"/>
      <c r="E6" s="201"/>
      <c r="F6" s="200"/>
      <c r="G6" s="200" t="s">
        <v>223</v>
      </c>
      <c r="H6" s="200" t="s">
        <v>223</v>
      </c>
      <c r="I6" s="196" t="s">
        <v>251</v>
      </c>
    </row>
    <row r="7" spans="1:9" ht="31.9" customHeight="1">
      <c r="A7" s="194" t="s">
        <v>99</v>
      </c>
      <c r="B7" s="195"/>
      <c r="C7" s="196"/>
      <c r="D7" s="199"/>
      <c r="E7" s="201"/>
      <c r="F7" s="200"/>
      <c r="G7" s="200" t="s">
        <v>224</v>
      </c>
      <c r="H7" s="200" t="s">
        <v>224</v>
      </c>
      <c r="I7" s="196"/>
    </row>
    <row r="8" spans="1:9">
      <c r="A8" s="202" t="s">
        <v>68</v>
      </c>
      <c r="B8" s="195"/>
      <c r="C8" s="196"/>
      <c r="D8" s="199"/>
      <c r="E8" s="201"/>
      <c r="F8" s="200"/>
      <c r="G8" s="201"/>
      <c r="H8" s="201"/>
      <c r="I8" s="196"/>
    </row>
    <row r="9" spans="1:9">
      <c r="A9" s="194" t="s">
        <v>69</v>
      </c>
      <c r="B9" s="195"/>
      <c r="C9" s="196"/>
      <c r="D9" s="197" t="s">
        <v>277</v>
      </c>
      <c r="E9" s="201"/>
      <c r="F9" s="200"/>
      <c r="G9" s="201"/>
      <c r="H9" s="201"/>
      <c r="I9" s="196"/>
    </row>
    <row r="10" spans="1:9">
      <c r="A10" s="202" t="s">
        <v>70</v>
      </c>
      <c r="B10" s="195"/>
      <c r="C10" s="196"/>
      <c r="D10" s="199"/>
      <c r="E10" s="201"/>
      <c r="F10" s="200"/>
      <c r="G10" s="201"/>
      <c r="H10" s="201"/>
      <c r="I10" s="196"/>
    </row>
    <row r="11" spans="1:9" ht="21.4">
      <c r="A11" s="194" t="s">
        <v>71</v>
      </c>
      <c r="B11" s="195"/>
      <c r="C11" s="196"/>
      <c r="D11" s="197" t="s">
        <v>278</v>
      </c>
      <c r="E11" s="201"/>
      <c r="F11" s="200"/>
      <c r="G11" s="201"/>
      <c r="H11" s="201"/>
      <c r="I11" s="196"/>
    </row>
    <row r="12" spans="1:9">
      <c r="A12" s="202" t="s">
        <v>51</v>
      </c>
      <c r="B12" s="195"/>
      <c r="C12" s="196"/>
      <c r="D12" s="199"/>
      <c r="E12" s="201"/>
      <c r="F12" s="200"/>
      <c r="G12" s="201"/>
      <c r="H12" s="201"/>
      <c r="I12" s="196"/>
    </row>
    <row r="13" spans="1:9">
      <c r="A13" s="203" t="s">
        <v>38</v>
      </c>
      <c r="B13" s="199"/>
      <c r="C13" s="196" t="s">
        <v>166</v>
      </c>
      <c r="D13" s="197" t="s">
        <v>252</v>
      </c>
      <c r="E13" s="196"/>
      <c r="F13" s="200" t="s">
        <v>199</v>
      </c>
      <c r="G13" s="196"/>
      <c r="H13" s="196" t="s">
        <v>199</v>
      </c>
      <c r="I13" s="196" t="s">
        <v>252</v>
      </c>
    </row>
    <row r="14" spans="1:9">
      <c r="A14" s="203" t="s">
        <v>39</v>
      </c>
      <c r="B14" s="199"/>
      <c r="C14" s="196" t="s">
        <v>167</v>
      </c>
      <c r="D14" s="197" t="s">
        <v>279</v>
      </c>
      <c r="E14" s="196"/>
      <c r="F14" s="200" t="s">
        <v>200</v>
      </c>
      <c r="G14" s="196"/>
      <c r="H14" s="196" t="s">
        <v>226</v>
      </c>
      <c r="I14" s="196" t="s">
        <v>253</v>
      </c>
    </row>
    <row r="15" spans="1:9">
      <c r="A15" s="203" t="s">
        <v>40</v>
      </c>
      <c r="B15" s="199"/>
      <c r="C15" s="196" t="s">
        <v>168</v>
      </c>
      <c r="D15" s="197" t="s">
        <v>280</v>
      </c>
      <c r="E15" s="196"/>
      <c r="F15" s="200" t="s">
        <v>201</v>
      </c>
      <c r="G15" s="196"/>
      <c r="H15" s="196" t="s">
        <v>227</v>
      </c>
      <c r="I15" s="196" t="s">
        <v>254</v>
      </c>
    </row>
    <row r="16" spans="1:9">
      <c r="A16" s="203" t="s">
        <v>41</v>
      </c>
      <c r="B16" s="199"/>
      <c r="C16" s="196" t="s">
        <v>169</v>
      </c>
      <c r="D16" s="197" t="s">
        <v>281</v>
      </c>
      <c r="E16" s="196"/>
      <c r="F16" s="200" t="s">
        <v>202</v>
      </c>
      <c r="G16" s="196"/>
      <c r="H16" s="196" t="s">
        <v>202</v>
      </c>
      <c r="I16" s="196" t="s">
        <v>255</v>
      </c>
    </row>
    <row r="17" spans="1:9">
      <c r="A17" s="203" t="s">
        <v>63</v>
      </c>
      <c r="B17" s="199"/>
      <c r="C17" s="196"/>
      <c r="D17" s="199"/>
      <c r="E17" s="199"/>
      <c r="F17" s="200"/>
      <c r="G17" s="199"/>
      <c r="H17" s="196"/>
      <c r="I17" s="196"/>
    </row>
    <row r="18" spans="1:9">
      <c r="A18" s="203" t="s">
        <v>52</v>
      </c>
      <c r="B18" s="199"/>
      <c r="C18" s="196" t="s">
        <v>176</v>
      </c>
      <c r="D18" s="197" t="s">
        <v>282</v>
      </c>
      <c r="E18" s="196"/>
      <c r="F18" s="200" t="s">
        <v>203</v>
      </c>
      <c r="G18" s="196"/>
      <c r="H18" s="196" t="s">
        <v>229</v>
      </c>
      <c r="I18" s="196" t="s">
        <v>256</v>
      </c>
    </row>
    <row r="19" spans="1:9">
      <c r="A19" s="203" t="s">
        <v>53</v>
      </c>
      <c r="B19" s="199"/>
      <c r="C19" s="196" t="s">
        <v>175</v>
      </c>
      <c r="D19" s="197" t="s">
        <v>283</v>
      </c>
      <c r="E19" s="196"/>
      <c r="F19" s="200" t="s">
        <v>204</v>
      </c>
      <c r="G19" s="196"/>
      <c r="H19" s="196" t="s">
        <v>230</v>
      </c>
      <c r="I19" s="196" t="s">
        <v>257</v>
      </c>
    </row>
    <row r="20" spans="1:9">
      <c r="A20" s="203" t="s">
        <v>54</v>
      </c>
      <c r="B20" s="199"/>
      <c r="C20" s="196" t="s">
        <v>177</v>
      </c>
      <c r="D20" s="197" t="s">
        <v>284</v>
      </c>
      <c r="E20" s="196"/>
      <c r="F20" s="200" t="s">
        <v>205</v>
      </c>
      <c r="G20" s="196"/>
      <c r="H20" s="196" t="s">
        <v>231</v>
      </c>
      <c r="I20" s="196" t="s">
        <v>258</v>
      </c>
    </row>
    <row r="21" spans="1:9">
      <c r="A21" s="203" t="s">
        <v>55</v>
      </c>
      <c r="B21" s="199"/>
      <c r="C21" s="196" t="s">
        <v>178</v>
      </c>
      <c r="D21" s="197" t="s">
        <v>285</v>
      </c>
      <c r="E21" s="196"/>
      <c r="F21" s="200" t="s">
        <v>206</v>
      </c>
      <c r="G21" s="196"/>
      <c r="H21" s="196" t="s">
        <v>232</v>
      </c>
      <c r="I21" s="196" t="s">
        <v>259</v>
      </c>
    </row>
    <row r="22" spans="1:9">
      <c r="A22" s="203" t="s">
        <v>56</v>
      </c>
      <c r="B22" s="199"/>
      <c r="C22" s="196" t="s">
        <v>180</v>
      </c>
      <c r="D22" s="197" t="s">
        <v>180</v>
      </c>
      <c r="E22" s="196"/>
      <c r="F22" s="200" t="s">
        <v>207</v>
      </c>
      <c r="G22" s="196"/>
      <c r="H22" s="196" t="s">
        <v>233</v>
      </c>
      <c r="I22" s="196" t="s">
        <v>260</v>
      </c>
    </row>
    <row r="23" spans="1:9">
      <c r="A23" s="203" t="s">
        <v>57</v>
      </c>
      <c r="B23" s="199"/>
      <c r="C23" s="196" t="s">
        <v>181</v>
      </c>
      <c r="D23" s="197" t="s">
        <v>286</v>
      </c>
      <c r="E23" s="196"/>
      <c r="F23" s="200" t="s">
        <v>208</v>
      </c>
      <c r="G23" s="196"/>
      <c r="H23" s="196" t="s">
        <v>234</v>
      </c>
      <c r="I23" s="196" t="s">
        <v>261</v>
      </c>
    </row>
    <row r="24" spans="1:9">
      <c r="A24" s="203" t="s">
        <v>58</v>
      </c>
      <c r="B24" s="199"/>
      <c r="C24" s="196" t="s">
        <v>182</v>
      </c>
      <c r="D24" s="197" t="s">
        <v>287</v>
      </c>
      <c r="E24" s="196"/>
      <c r="F24" s="204" t="s">
        <v>209</v>
      </c>
      <c r="G24" s="196"/>
      <c r="H24" s="196" t="s">
        <v>235</v>
      </c>
      <c r="I24" s="196" t="s">
        <v>262</v>
      </c>
    </row>
    <row r="25" spans="1:9">
      <c r="A25" s="203" t="s">
        <v>59</v>
      </c>
      <c r="B25" s="199"/>
      <c r="C25" s="196" t="s">
        <v>183</v>
      </c>
      <c r="D25" s="197" t="s">
        <v>288</v>
      </c>
      <c r="E25" s="196"/>
      <c r="F25" s="200" t="s">
        <v>210</v>
      </c>
      <c r="G25" s="196"/>
      <c r="H25" s="196" t="s">
        <v>236</v>
      </c>
      <c r="I25" s="196" t="s">
        <v>263</v>
      </c>
    </row>
    <row r="26" spans="1:9">
      <c r="A26" s="203" t="s">
        <v>60</v>
      </c>
      <c r="B26" s="199"/>
      <c r="C26" s="196" t="s">
        <v>184</v>
      </c>
      <c r="D26" s="197" t="s">
        <v>289</v>
      </c>
      <c r="E26" s="196"/>
      <c r="F26" s="200" t="s">
        <v>211</v>
      </c>
      <c r="G26" s="196"/>
      <c r="H26" s="196" t="s">
        <v>237</v>
      </c>
      <c r="I26" s="196" t="s">
        <v>264</v>
      </c>
    </row>
    <row r="27" spans="1:9">
      <c r="A27" s="203" t="s">
        <v>42</v>
      </c>
      <c r="B27" s="199"/>
      <c r="C27" s="196" t="s">
        <v>185</v>
      </c>
      <c r="D27" s="197" t="s">
        <v>265</v>
      </c>
      <c r="E27" s="196"/>
      <c r="F27" s="200" t="s">
        <v>212</v>
      </c>
      <c r="G27" s="196"/>
      <c r="H27" s="196" t="s">
        <v>238</v>
      </c>
      <c r="I27" s="196" t="s">
        <v>265</v>
      </c>
    </row>
    <row r="28" spans="1:9">
      <c r="A28" s="203" t="s">
        <v>43</v>
      </c>
      <c r="B28" s="199"/>
      <c r="C28" s="196" t="s">
        <v>186</v>
      </c>
      <c r="D28" s="197" t="s">
        <v>290</v>
      </c>
      <c r="E28" s="196"/>
      <c r="F28" s="200" t="s">
        <v>213</v>
      </c>
      <c r="G28" s="196"/>
      <c r="H28" s="196" t="s">
        <v>239</v>
      </c>
      <c r="I28" s="196" t="s">
        <v>266</v>
      </c>
    </row>
    <row r="29" spans="1:9">
      <c r="A29" s="203" t="s">
        <v>64</v>
      </c>
      <c r="B29" s="199"/>
      <c r="C29" s="196"/>
      <c r="D29" s="199"/>
      <c r="E29" s="199"/>
      <c r="F29" s="200"/>
      <c r="G29" s="199"/>
      <c r="H29" s="196"/>
      <c r="I29" s="196"/>
    </row>
    <row r="30" spans="1:9">
      <c r="A30" s="203" t="s">
        <v>61</v>
      </c>
      <c r="B30" s="199"/>
      <c r="C30" s="196" t="s">
        <v>187</v>
      </c>
      <c r="D30" s="197" t="s">
        <v>291</v>
      </c>
      <c r="E30" s="196"/>
      <c r="F30" s="200" t="s">
        <v>214</v>
      </c>
      <c r="G30" s="196"/>
      <c r="H30" s="196" t="s">
        <v>240</v>
      </c>
      <c r="I30" s="196" t="s">
        <v>267</v>
      </c>
    </row>
    <row r="31" spans="1:9">
      <c r="A31" s="203" t="s">
        <v>62</v>
      </c>
      <c r="B31" s="199"/>
      <c r="C31" s="196" t="s">
        <v>188</v>
      </c>
      <c r="D31" s="197" t="s">
        <v>292</v>
      </c>
      <c r="E31" s="196"/>
      <c r="F31" s="200" t="s">
        <v>215</v>
      </c>
      <c r="G31" s="196"/>
      <c r="H31" s="196" t="s">
        <v>241</v>
      </c>
      <c r="I31" s="196" t="s">
        <v>268</v>
      </c>
    </row>
    <row r="32" spans="1:9">
      <c r="A32" s="203" t="s">
        <v>65</v>
      </c>
      <c r="B32" s="199"/>
      <c r="C32" s="196"/>
      <c r="D32" s="199"/>
      <c r="E32" s="199"/>
      <c r="F32" s="200"/>
      <c r="G32" s="199"/>
      <c r="H32" s="196"/>
      <c r="I32" s="196"/>
    </row>
    <row r="33" spans="1:9">
      <c r="A33" s="203" t="s">
        <v>44</v>
      </c>
      <c r="B33" s="199"/>
      <c r="C33" s="196" t="s">
        <v>189</v>
      </c>
      <c r="D33" s="197" t="s">
        <v>293</v>
      </c>
      <c r="E33" s="196"/>
      <c r="F33" s="200" t="s">
        <v>216</v>
      </c>
      <c r="G33" s="196"/>
      <c r="H33" s="196" t="s">
        <v>242</v>
      </c>
      <c r="I33" s="196" t="s">
        <v>269</v>
      </c>
    </row>
    <row r="34" spans="1:9">
      <c r="A34" s="203" t="s">
        <v>45</v>
      </c>
      <c r="B34" s="199"/>
      <c r="C34" s="196" t="s">
        <v>190</v>
      </c>
      <c r="D34" s="197" t="s">
        <v>190</v>
      </c>
      <c r="E34" s="196"/>
      <c r="F34" s="200" t="s">
        <v>217</v>
      </c>
      <c r="G34" s="196"/>
      <c r="H34" s="196" t="s">
        <v>243</v>
      </c>
      <c r="I34" s="196" t="s">
        <v>270</v>
      </c>
    </row>
    <row r="35" spans="1:9">
      <c r="A35" s="203" t="s">
        <v>101</v>
      </c>
      <c r="B35" s="199"/>
      <c r="C35" s="196"/>
      <c r="D35" s="199"/>
      <c r="E35" s="199"/>
      <c r="F35" s="200"/>
      <c r="G35" s="199"/>
      <c r="H35" s="196"/>
      <c r="I35" s="196"/>
    </row>
    <row r="36" spans="1:9">
      <c r="A36" s="203" t="s">
        <v>46</v>
      </c>
      <c r="B36" s="199"/>
      <c r="C36" s="196" t="s">
        <v>191</v>
      </c>
      <c r="D36" s="197" t="s">
        <v>294</v>
      </c>
      <c r="E36" s="196"/>
      <c r="F36" s="200" t="s">
        <v>218</v>
      </c>
      <c r="G36" s="196"/>
      <c r="H36" s="196" t="s">
        <v>244</v>
      </c>
      <c r="I36" s="196" t="s">
        <v>271</v>
      </c>
    </row>
    <row r="37" spans="1:9">
      <c r="A37" s="203" t="s">
        <v>47</v>
      </c>
      <c r="B37" s="199"/>
      <c r="C37" s="196" t="s">
        <v>192</v>
      </c>
      <c r="D37" s="197" t="s">
        <v>295</v>
      </c>
      <c r="E37" s="196"/>
      <c r="F37" s="200" t="s">
        <v>219</v>
      </c>
      <c r="G37" s="196"/>
      <c r="H37" s="196" t="s">
        <v>245</v>
      </c>
      <c r="I37" s="196" t="s">
        <v>272</v>
      </c>
    </row>
    <row r="38" spans="1:9">
      <c r="A38" s="203" t="s">
        <v>48</v>
      </c>
      <c r="B38" s="199"/>
      <c r="C38" s="196" t="s">
        <v>193</v>
      </c>
      <c r="D38" s="197" t="s">
        <v>296</v>
      </c>
      <c r="E38" s="196"/>
      <c r="F38" s="200" t="s">
        <v>220</v>
      </c>
      <c r="G38" s="196"/>
      <c r="H38" s="196" t="s">
        <v>246</v>
      </c>
      <c r="I38" s="196" t="s">
        <v>273</v>
      </c>
    </row>
    <row r="39" spans="1:9">
      <c r="A39" s="194" t="s">
        <v>228</v>
      </c>
      <c r="B39" s="195" t="s">
        <v>298</v>
      </c>
      <c r="C39" s="196" t="s">
        <v>194</v>
      </c>
      <c r="D39" s="197" t="s">
        <v>297</v>
      </c>
      <c r="E39" s="196" t="s">
        <v>299</v>
      </c>
      <c r="F39" s="200" t="s">
        <v>221</v>
      </c>
      <c r="G39" s="196" t="s">
        <v>300</v>
      </c>
      <c r="H39" s="196" t="s">
        <v>247</v>
      </c>
      <c r="I39" s="196" t="s">
        <v>274</v>
      </c>
    </row>
    <row r="40" spans="1:9">
      <c r="A40" s="194" t="s">
        <v>304</v>
      </c>
      <c r="B40" s="192">
        <v>0.13600000000000001</v>
      </c>
      <c r="C40" s="192">
        <v>0.17699999999999999</v>
      </c>
      <c r="D40" s="205">
        <v>0.17699999999999999</v>
      </c>
      <c r="E40" s="192">
        <v>2E-3</v>
      </c>
      <c r="F40" s="192">
        <v>7.0999999999999994E-2</v>
      </c>
      <c r="G40" s="192">
        <v>6.0000000000000001E-3</v>
      </c>
      <c r="H40" s="192">
        <v>7.5999999999999998E-2</v>
      </c>
      <c r="I40" s="192">
        <v>0.186</v>
      </c>
    </row>
    <row r="41" spans="1:9">
      <c r="A41" s="194" t="s">
        <v>305</v>
      </c>
      <c r="B41" s="192">
        <v>6003.56</v>
      </c>
      <c r="C41" s="192">
        <v>5775.28</v>
      </c>
      <c r="D41" s="205">
        <v>5773.12</v>
      </c>
      <c r="E41" s="192">
        <v>7108.13</v>
      </c>
      <c r="F41" s="192">
        <v>6716.73</v>
      </c>
      <c r="G41" s="192">
        <v>7086.14</v>
      </c>
      <c r="H41" s="192">
        <v>6684.65</v>
      </c>
      <c r="I41" s="192">
        <v>5722.03</v>
      </c>
    </row>
    <row r="42" spans="1:9">
      <c r="A42" s="206" t="s">
        <v>302</v>
      </c>
      <c r="B42" s="207">
        <v>14516</v>
      </c>
      <c r="C42" s="207">
        <v>14516</v>
      </c>
      <c r="D42" s="207">
        <v>14516</v>
      </c>
      <c r="E42" s="207">
        <v>14516</v>
      </c>
      <c r="F42" s="207">
        <v>14516</v>
      </c>
      <c r="G42" s="207">
        <v>14516</v>
      </c>
      <c r="H42" s="207">
        <v>14516</v>
      </c>
      <c r="I42" s="207">
        <v>14516</v>
      </c>
    </row>
    <row r="44" spans="1:9">
      <c r="A44" s="194" t="s">
        <v>91</v>
      </c>
      <c r="B44" s="208"/>
    </row>
    <row r="45" spans="1:9">
      <c r="A45" s="209"/>
      <c r="B45" s="208"/>
    </row>
    <row r="46" spans="1:9">
      <c r="A46" s="210" t="s">
        <v>162</v>
      </c>
      <c r="B46" s="208"/>
    </row>
    <row r="47" spans="1:9">
      <c r="A47" s="209" t="s">
        <v>170</v>
      </c>
      <c r="B47" s="208" t="s">
        <v>140</v>
      </c>
    </row>
    <row r="48" spans="1:9">
      <c r="A48" s="209" t="s">
        <v>171</v>
      </c>
      <c r="B48" s="208" t="s">
        <v>172</v>
      </c>
    </row>
    <row r="49" spans="1:2">
      <c r="A49" s="209" t="s">
        <v>173</v>
      </c>
      <c r="B49" s="208" t="s">
        <v>174</v>
      </c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4022-2ECB-481D-8BCC-401D5B2C3B8F}">
  <dimension ref="A1:G40"/>
  <sheetViews>
    <sheetView showGridLines="0" zoomScale="75" workbookViewId="0">
      <selection sqref="A1:A2"/>
    </sheetView>
  </sheetViews>
  <sheetFormatPr defaultColWidth="14" defaultRowHeight="14.25"/>
  <cols>
    <col min="1" max="1" width="36.9296875" style="186" bestFit="1" customWidth="1"/>
    <col min="2" max="3" width="18.19921875" style="186" bestFit="1" customWidth="1"/>
    <col min="4" max="7" width="17.33203125" style="186" bestFit="1" customWidth="1"/>
  </cols>
  <sheetData>
    <row r="1" spans="1:7">
      <c r="A1" s="302"/>
      <c r="B1" s="221" t="s">
        <v>163</v>
      </c>
      <c r="C1" s="221" t="s">
        <v>164</v>
      </c>
      <c r="D1" s="221" t="s">
        <v>195</v>
      </c>
      <c r="E1" s="221" t="s">
        <v>197</v>
      </c>
      <c r="F1" s="221" t="s">
        <v>222</v>
      </c>
      <c r="G1" s="221" t="s">
        <v>225</v>
      </c>
    </row>
    <row r="2" spans="1:7">
      <c r="A2" s="303"/>
      <c r="B2" s="221" t="s">
        <v>179</v>
      </c>
      <c r="C2" s="221" t="s">
        <v>179</v>
      </c>
      <c r="D2" s="221" t="s">
        <v>179</v>
      </c>
      <c r="E2" s="221" t="s">
        <v>179</v>
      </c>
      <c r="F2" s="222" t="s">
        <v>179</v>
      </c>
      <c r="G2" s="222" t="s">
        <v>179</v>
      </c>
    </row>
    <row r="3" spans="1:7">
      <c r="A3" s="190" t="s">
        <v>67</v>
      </c>
      <c r="B3" s="223"/>
      <c r="C3" s="223"/>
      <c r="D3" s="205"/>
      <c r="E3" s="205"/>
      <c r="F3" s="205"/>
      <c r="G3" s="224"/>
    </row>
    <row r="4" spans="1:7">
      <c r="A4" s="194" t="s">
        <v>49</v>
      </c>
      <c r="B4" s="225" t="s">
        <v>306</v>
      </c>
      <c r="C4" s="225" t="s">
        <v>308</v>
      </c>
      <c r="D4" s="205"/>
      <c r="E4" s="205"/>
      <c r="F4" s="224" t="s">
        <v>358</v>
      </c>
      <c r="G4" s="224" t="s">
        <v>365</v>
      </c>
    </row>
    <row r="5" spans="1:7">
      <c r="A5" s="194" t="s">
        <v>35</v>
      </c>
      <c r="B5" s="223"/>
      <c r="C5" s="223"/>
      <c r="D5" s="224" t="s">
        <v>332</v>
      </c>
      <c r="E5" s="224" t="s">
        <v>334</v>
      </c>
      <c r="F5" s="224" t="s">
        <v>359</v>
      </c>
      <c r="G5" s="224" t="s">
        <v>359</v>
      </c>
    </row>
    <row r="6" spans="1:7">
      <c r="A6" s="202" t="s">
        <v>51</v>
      </c>
      <c r="B6" s="223"/>
      <c r="C6" s="223"/>
      <c r="D6" s="205"/>
      <c r="E6" s="224"/>
      <c r="F6" s="224"/>
      <c r="G6" s="224"/>
    </row>
    <row r="7" spans="1:7">
      <c r="A7" s="203" t="s">
        <v>38</v>
      </c>
      <c r="B7" s="223"/>
      <c r="C7" s="225" t="s">
        <v>309</v>
      </c>
      <c r="D7" s="205"/>
      <c r="E7" s="224" t="s">
        <v>335</v>
      </c>
      <c r="F7" s="224"/>
      <c r="G7" s="224" t="s">
        <v>366</v>
      </c>
    </row>
    <row r="8" spans="1:7">
      <c r="A8" s="203" t="s">
        <v>39</v>
      </c>
      <c r="B8" s="223"/>
      <c r="C8" s="225" t="s">
        <v>310</v>
      </c>
      <c r="D8" s="205"/>
      <c r="E8" s="224" t="s">
        <v>336</v>
      </c>
      <c r="F8" s="224"/>
      <c r="G8" s="224" t="s">
        <v>367</v>
      </c>
    </row>
    <row r="9" spans="1:7">
      <c r="A9" s="203" t="s">
        <v>40</v>
      </c>
      <c r="B9" s="223"/>
      <c r="C9" s="225" t="s">
        <v>311</v>
      </c>
      <c r="D9" s="205"/>
      <c r="E9" s="224" t="s">
        <v>337</v>
      </c>
      <c r="F9" s="224"/>
      <c r="G9" s="224" t="s">
        <v>368</v>
      </c>
    </row>
    <row r="10" spans="1:7">
      <c r="A10" s="203" t="s">
        <v>41</v>
      </c>
      <c r="B10" s="223"/>
      <c r="C10" s="225" t="s">
        <v>312</v>
      </c>
      <c r="D10" s="205"/>
      <c r="E10" s="224" t="s">
        <v>338</v>
      </c>
      <c r="F10" s="224"/>
      <c r="G10" s="224" t="s">
        <v>369</v>
      </c>
    </row>
    <row r="11" spans="1:7">
      <c r="A11" s="203" t="s">
        <v>63</v>
      </c>
      <c r="B11" s="223"/>
      <c r="C11" s="225"/>
      <c r="D11" s="205"/>
      <c r="E11" s="224"/>
      <c r="F11" s="224"/>
      <c r="G11" s="224"/>
    </row>
    <row r="12" spans="1:7">
      <c r="A12" s="203" t="s">
        <v>52</v>
      </c>
      <c r="B12" s="223"/>
      <c r="C12" s="225" t="s">
        <v>313</v>
      </c>
      <c r="D12" s="205"/>
      <c r="E12" s="224" t="s">
        <v>339</v>
      </c>
      <c r="F12" s="224"/>
      <c r="G12" s="224" t="s">
        <v>361</v>
      </c>
    </row>
    <row r="13" spans="1:7">
      <c r="A13" s="203" t="s">
        <v>53</v>
      </c>
      <c r="B13" s="223"/>
      <c r="C13" s="225" t="s">
        <v>314</v>
      </c>
      <c r="D13" s="205"/>
      <c r="E13" s="224" t="s">
        <v>340</v>
      </c>
      <c r="F13" s="224"/>
      <c r="G13" s="224" t="s">
        <v>362</v>
      </c>
    </row>
    <row r="14" spans="1:7">
      <c r="A14" s="203" t="s">
        <v>54</v>
      </c>
      <c r="B14" s="223"/>
      <c r="C14" s="225" t="s">
        <v>315</v>
      </c>
      <c r="D14" s="205"/>
      <c r="E14" s="224" t="s">
        <v>341</v>
      </c>
      <c r="F14" s="224"/>
      <c r="G14" s="224" t="s">
        <v>370</v>
      </c>
    </row>
    <row r="15" spans="1:7">
      <c r="A15" s="203" t="s">
        <v>55</v>
      </c>
      <c r="B15" s="223"/>
      <c r="C15" s="225" t="s">
        <v>316</v>
      </c>
      <c r="D15" s="205"/>
      <c r="E15" s="224" t="s">
        <v>342</v>
      </c>
      <c r="F15" s="224"/>
      <c r="G15" s="224" t="s">
        <v>363</v>
      </c>
    </row>
    <row r="16" spans="1:7">
      <c r="A16" s="203" t="s">
        <v>56</v>
      </c>
      <c r="B16" s="223"/>
      <c r="C16" s="225" t="s">
        <v>317</v>
      </c>
      <c r="D16" s="205"/>
      <c r="E16" s="224" t="s">
        <v>343</v>
      </c>
      <c r="F16" s="224"/>
      <c r="G16" s="224" t="s">
        <v>371</v>
      </c>
    </row>
    <row r="17" spans="1:7">
      <c r="A17" s="203" t="s">
        <v>57</v>
      </c>
      <c r="B17" s="223"/>
      <c r="C17" s="225" t="s">
        <v>318</v>
      </c>
      <c r="D17" s="205"/>
      <c r="E17" s="224" t="s">
        <v>344</v>
      </c>
      <c r="F17" s="224"/>
      <c r="G17" s="224" t="s">
        <v>372</v>
      </c>
    </row>
    <row r="18" spans="1:7">
      <c r="A18" s="203" t="s">
        <v>58</v>
      </c>
      <c r="B18" s="223"/>
      <c r="C18" s="225" t="s">
        <v>319</v>
      </c>
      <c r="D18" s="205"/>
      <c r="E18" s="224" t="s">
        <v>345</v>
      </c>
      <c r="F18" s="224"/>
      <c r="G18" s="224" t="s">
        <v>373</v>
      </c>
    </row>
    <row r="19" spans="1:7">
      <c r="A19" s="203" t="s">
        <v>59</v>
      </c>
      <c r="B19" s="223"/>
      <c r="C19" s="225" t="s">
        <v>320</v>
      </c>
      <c r="D19" s="205"/>
      <c r="E19" s="224" t="s">
        <v>346</v>
      </c>
      <c r="F19" s="224"/>
      <c r="G19" s="224" t="s">
        <v>374</v>
      </c>
    </row>
    <row r="20" spans="1:7">
      <c r="A20" s="203" t="s">
        <v>60</v>
      </c>
      <c r="B20" s="223"/>
      <c r="C20" s="225" t="s">
        <v>321</v>
      </c>
      <c r="D20" s="205"/>
      <c r="E20" s="224" t="s">
        <v>347</v>
      </c>
      <c r="F20" s="224"/>
      <c r="G20" s="224" t="s">
        <v>375</v>
      </c>
    </row>
    <row r="21" spans="1:7">
      <c r="A21" s="203" t="s">
        <v>42</v>
      </c>
      <c r="B21" s="223"/>
      <c r="C21" s="225" t="s">
        <v>322</v>
      </c>
      <c r="D21" s="205"/>
      <c r="E21" s="224" t="s">
        <v>348</v>
      </c>
      <c r="F21" s="224"/>
      <c r="G21" s="224" t="s">
        <v>322</v>
      </c>
    </row>
    <row r="22" spans="1:7">
      <c r="A22" s="203" t="s">
        <v>43</v>
      </c>
      <c r="B22" s="223"/>
      <c r="C22" s="225" t="s">
        <v>323</v>
      </c>
      <c r="D22" s="205"/>
      <c r="E22" s="224" t="s">
        <v>349</v>
      </c>
      <c r="F22" s="224"/>
      <c r="G22" s="224" t="s">
        <v>376</v>
      </c>
    </row>
    <row r="23" spans="1:7">
      <c r="A23" s="203" t="s">
        <v>64</v>
      </c>
      <c r="B23" s="223"/>
      <c r="C23" s="225"/>
      <c r="D23" s="205"/>
      <c r="E23" s="224"/>
      <c r="F23" s="224"/>
      <c r="G23" s="224"/>
    </row>
    <row r="24" spans="1:7">
      <c r="A24" s="203" t="s">
        <v>61</v>
      </c>
      <c r="B24" s="223"/>
      <c r="C24" s="225" t="s">
        <v>324</v>
      </c>
      <c r="D24" s="205"/>
      <c r="E24" s="224" t="s">
        <v>350</v>
      </c>
      <c r="F24" s="224"/>
      <c r="G24" s="224" t="s">
        <v>364</v>
      </c>
    </row>
    <row r="25" spans="1:7">
      <c r="A25" s="203" t="s">
        <v>62</v>
      </c>
      <c r="B25" s="223"/>
      <c r="C25" s="225" t="s">
        <v>325</v>
      </c>
      <c r="D25" s="205"/>
      <c r="E25" s="224" t="s">
        <v>351</v>
      </c>
      <c r="F25" s="224"/>
      <c r="G25" s="224" t="s">
        <v>377</v>
      </c>
    </row>
    <row r="26" spans="1:7">
      <c r="A26" s="203" t="s">
        <v>65</v>
      </c>
      <c r="B26" s="223"/>
      <c r="C26" s="225"/>
      <c r="D26" s="205"/>
      <c r="E26" s="224"/>
      <c r="F26" s="224"/>
      <c r="G26" s="224"/>
    </row>
    <row r="27" spans="1:7">
      <c r="A27" s="203" t="s">
        <v>44</v>
      </c>
      <c r="B27" s="223"/>
      <c r="C27" s="225" t="s">
        <v>326</v>
      </c>
      <c r="D27" s="205"/>
      <c r="E27" s="224" t="s">
        <v>352</v>
      </c>
      <c r="F27" s="224"/>
      <c r="G27" s="224" t="s">
        <v>378</v>
      </c>
    </row>
    <row r="28" spans="1:7">
      <c r="A28" s="203" t="s">
        <v>45</v>
      </c>
      <c r="B28" s="223"/>
      <c r="C28" s="225" t="s">
        <v>327</v>
      </c>
      <c r="D28" s="205"/>
      <c r="E28" s="224" t="s">
        <v>353</v>
      </c>
      <c r="F28" s="224"/>
      <c r="G28" s="224" t="s">
        <v>379</v>
      </c>
    </row>
    <row r="29" spans="1:7">
      <c r="A29" s="203" t="s">
        <v>101</v>
      </c>
      <c r="B29" s="223"/>
      <c r="C29" s="225"/>
      <c r="D29" s="205"/>
      <c r="E29" s="224"/>
      <c r="F29" s="224"/>
      <c r="G29" s="224"/>
    </row>
    <row r="30" spans="1:7">
      <c r="A30" s="203" t="s">
        <v>46</v>
      </c>
      <c r="B30" s="223"/>
      <c r="C30" s="225" t="s">
        <v>328</v>
      </c>
      <c r="D30" s="205"/>
      <c r="E30" s="224" t="s">
        <v>354</v>
      </c>
      <c r="F30" s="224"/>
      <c r="G30" s="224" t="s">
        <v>380</v>
      </c>
    </row>
    <row r="31" spans="1:7">
      <c r="A31" s="203" t="s">
        <v>47</v>
      </c>
      <c r="B31" s="223"/>
      <c r="C31" s="225" t="s">
        <v>329</v>
      </c>
      <c r="D31" s="205"/>
      <c r="E31" s="224" t="s">
        <v>355</v>
      </c>
      <c r="F31" s="224"/>
      <c r="G31" s="224" t="s">
        <v>381</v>
      </c>
    </row>
    <row r="32" spans="1:7">
      <c r="A32" s="203" t="s">
        <v>48</v>
      </c>
      <c r="B32" s="225"/>
      <c r="C32" s="225" t="s">
        <v>330</v>
      </c>
      <c r="D32" s="205"/>
      <c r="E32" s="224" t="s">
        <v>356</v>
      </c>
      <c r="F32" s="224"/>
      <c r="G32" s="224" t="s">
        <v>382</v>
      </c>
    </row>
    <row r="33" spans="1:7">
      <c r="A33" s="194" t="s">
        <v>66</v>
      </c>
      <c r="B33" s="225" t="s">
        <v>307</v>
      </c>
      <c r="C33" s="225" t="s">
        <v>331</v>
      </c>
      <c r="D33" s="224" t="s">
        <v>333</v>
      </c>
      <c r="E33" s="224" t="s">
        <v>357</v>
      </c>
      <c r="F33" s="224" t="s">
        <v>360</v>
      </c>
      <c r="G33" s="224" t="s">
        <v>383</v>
      </c>
    </row>
    <row r="34" spans="1:7">
      <c r="A34" s="194" t="s">
        <v>301</v>
      </c>
      <c r="B34" s="223">
        <v>5.0000000000000001E-3</v>
      </c>
      <c r="C34" s="223">
        <v>7.8E-2</v>
      </c>
      <c r="D34" s="223">
        <v>5.0000000000000001E-3</v>
      </c>
      <c r="E34" s="223">
        <v>7.8E-2</v>
      </c>
      <c r="F34" s="223">
        <v>6.0000000000000001E-3</v>
      </c>
      <c r="G34" s="223">
        <v>7.9000000000000001E-2</v>
      </c>
    </row>
    <row r="35" spans="1:7">
      <c r="A35" s="194" t="s">
        <v>385</v>
      </c>
      <c r="B35" s="223" t="s">
        <v>386</v>
      </c>
      <c r="C35" s="223" t="s">
        <v>387</v>
      </c>
      <c r="D35" s="223" t="s">
        <v>388</v>
      </c>
      <c r="E35" s="223" t="s">
        <v>389</v>
      </c>
      <c r="F35" s="223" t="s">
        <v>390</v>
      </c>
      <c r="G35" s="223" t="s">
        <v>391</v>
      </c>
    </row>
    <row r="36" spans="1:7">
      <c r="A36" s="206" t="s">
        <v>302</v>
      </c>
      <c r="B36" s="207">
        <v>14516</v>
      </c>
      <c r="C36" s="207">
        <v>14516</v>
      </c>
      <c r="D36" s="207">
        <v>14516</v>
      </c>
      <c r="E36" s="207">
        <v>14516</v>
      </c>
      <c r="F36" s="207">
        <v>14516</v>
      </c>
      <c r="G36" s="207">
        <v>14516</v>
      </c>
    </row>
    <row r="37" spans="1:7">
      <c r="A37" s="209"/>
      <c r="B37" s="209"/>
      <c r="C37" s="209"/>
      <c r="D37" s="209"/>
      <c r="E37" s="209"/>
      <c r="F37" s="209"/>
      <c r="G37" s="209"/>
    </row>
    <row r="38" spans="1:7">
      <c r="A38" s="209"/>
      <c r="B38" s="209"/>
      <c r="C38" s="209"/>
      <c r="D38" s="209"/>
      <c r="E38" s="209"/>
      <c r="F38" s="209"/>
      <c r="G38" s="209"/>
    </row>
    <row r="39" spans="1:7">
      <c r="A39" s="194" t="s">
        <v>384</v>
      </c>
      <c r="B39" s="209"/>
      <c r="C39" s="209"/>
      <c r="D39" s="209"/>
      <c r="E39" s="209"/>
      <c r="F39" s="209"/>
      <c r="G39" s="209"/>
    </row>
    <row r="40" spans="1:7">
      <c r="A40" s="209"/>
      <c r="B40" s="209"/>
      <c r="C40" s="209"/>
      <c r="D40" s="209"/>
      <c r="E40" s="209"/>
      <c r="F40" s="209"/>
      <c r="G40" s="209"/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60AD-B6D8-40FB-8870-06A22BBE9232}">
  <dimension ref="A1:J16"/>
  <sheetViews>
    <sheetView showGridLines="0" zoomScale="110" workbookViewId="0">
      <selection sqref="A1:I1"/>
    </sheetView>
  </sheetViews>
  <sheetFormatPr defaultRowHeight="14.25"/>
  <sheetData>
    <row r="1" spans="1:10">
      <c r="A1" s="319" t="s">
        <v>132</v>
      </c>
      <c r="B1" s="319"/>
      <c r="C1" s="319"/>
      <c r="D1" s="319"/>
      <c r="E1" s="319"/>
      <c r="F1" s="319"/>
      <c r="G1" s="319"/>
      <c r="H1" s="319"/>
      <c r="I1" s="319"/>
      <c r="J1" s="7"/>
    </row>
    <row r="2" spans="1:10" ht="35.65">
      <c r="A2" s="320" t="s">
        <v>72</v>
      </c>
      <c r="B2" s="320"/>
      <c r="C2" s="322" t="s">
        <v>73</v>
      </c>
      <c r="D2" s="323"/>
      <c r="E2" s="94" t="s">
        <v>74</v>
      </c>
      <c r="F2" s="323" t="s">
        <v>75</v>
      </c>
      <c r="G2" s="323" t="s">
        <v>6</v>
      </c>
      <c r="H2" s="323" t="s">
        <v>76</v>
      </c>
      <c r="I2" s="325"/>
      <c r="J2" s="7"/>
    </row>
    <row r="3" spans="1:10">
      <c r="A3" s="321"/>
      <c r="B3" s="321"/>
      <c r="C3" s="95" t="s">
        <v>2</v>
      </c>
      <c r="D3" s="96" t="s">
        <v>77</v>
      </c>
      <c r="E3" s="96" t="s">
        <v>78</v>
      </c>
      <c r="F3" s="324"/>
      <c r="G3" s="324"/>
      <c r="H3" s="96" t="s">
        <v>79</v>
      </c>
      <c r="I3" s="97" t="s">
        <v>80</v>
      </c>
      <c r="J3" s="7"/>
    </row>
    <row r="4" spans="1:10">
      <c r="A4" s="308" t="s">
        <v>81</v>
      </c>
      <c r="B4" s="98" t="s">
        <v>82</v>
      </c>
      <c r="C4" s="99">
        <v>-0.13938669704093942</v>
      </c>
      <c r="D4" s="100">
        <v>1.6297419074027934E-2</v>
      </c>
      <c r="E4" s="101"/>
      <c r="F4" s="100">
        <v>-8.5526853305914141</v>
      </c>
      <c r="G4" s="100">
        <v>1.3315340485830905E-17</v>
      </c>
      <c r="H4" s="101"/>
      <c r="I4" s="102"/>
      <c r="J4" s="7"/>
    </row>
    <row r="5" spans="1:10">
      <c r="A5" s="309"/>
      <c r="B5" s="103" t="s">
        <v>8</v>
      </c>
      <c r="C5" s="104">
        <v>3.9317199723455508E-2</v>
      </c>
      <c r="D5" s="105">
        <v>1.3899216888802141E-3</v>
      </c>
      <c r="E5" s="105">
        <v>0.23737217174761102</v>
      </c>
      <c r="F5" s="105">
        <v>28.287348875842987</v>
      </c>
      <c r="G5" s="105">
        <v>4.8157069713029298E-171</v>
      </c>
      <c r="H5" s="105">
        <v>0.99711228117133821</v>
      </c>
      <c r="I5" s="106">
        <v>1.0028960818988906</v>
      </c>
      <c r="J5" s="7"/>
    </row>
    <row r="6" spans="1:10" ht="23.25">
      <c r="A6" s="310"/>
      <c r="B6" s="107" t="s">
        <v>83</v>
      </c>
      <c r="C6" s="108">
        <v>-1.8284546423599358E-5</v>
      </c>
      <c r="D6" s="109">
        <v>6.1351517300461109E-4</v>
      </c>
      <c r="E6" s="109">
        <v>-2.500900653736992E-4</v>
      </c>
      <c r="F6" s="109">
        <v>-2.9802924569987666E-2</v>
      </c>
      <c r="G6" s="109">
        <v>0.97622466885271175</v>
      </c>
      <c r="H6" s="109">
        <v>0.99711228117133821</v>
      </c>
      <c r="I6" s="110">
        <v>1.0028960818988906</v>
      </c>
      <c r="J6" s="7"/>
    </row>
    <row r="7" spans="1:10">
      <c r="A7" s="311" t="s">
        <v>84</v>
      </c>
      <c r="B7" s="311"/>
      <c r="C7" s="311"/>
      <c r="D7" s="311"/>
      <c r="E7" s="311"/>
      <c r="F7" s="311"/>
      <c r="G7" s="311"/>
      <c r="H7" s="311"/>
      <c r="I7" s="311"/>
      <c r="J7" s="7"/>
    </row>
    <row r="8" spans="1:10">
      <c r="A8" s="111"/>
      <c r="B8" s="111"/>
      <c r="C8" s="111"/>
      <c r="D8" s="111"/>
      <c r="E8" s="111"/>
      <c r="F8" s="111"/>
      <c r="G8" s="111"/>
      <c r="H8" s="111"/>
      <c r="I8" s="111"/>
    </row>
    <row r="9" spans="1:10">
      <c r="A9" s="312" t="s">
        <v>132</v>
      </c>
      <c r="B9" s="312"/>
      <c r="C9" s="312"/>
      <c r="D9" s="312"/>
      <c r="E9" s="312"/>
      <c r="F9" s="312"/>
      <c r="G9" s="312"/>
      <c r="H9" s="312"/>
      <c r="I9" s="312"/>
      <c r="J9" s="30"/>
    </row>
    <row r="10" spans="1:10" ht="35.65">
      <c r="A10" s="313" t="s">
        <v>72</v>
      </c>
      <c r="B10" s="313"/>
      <c r="C10" s="315" t="s">
        <v>73</v>
      </c>
      <c r="D10" s="316"/>
      <c r="E10" s="112" t="s">
        <v>74</v>
      </c>
      <c r="F10" s="316" t="s">
        <v>75</v>
      </c>
      <c r="G10" s="316" t="s">
        <v>6</v>
      </c>
      <c r="H10" s="316" t="s">
        <v>76</v>
      </c>
      <c r="I10" s="318"/>
      <c r="J10" s="30"/>
    </row>
    <row r="11" spans="1:10">
      <c r="A11" s="314"/>
      <c r="B11" s="314"/>
      <c r="C11" s="113" t="s">
        <v>2</v>
      </c>
      <c r="D11" s="114" t="s">
        <v>77</v>
      </c>
      <c r="E11" s="114" t="s">
        <v>78</v>
      </c>
      <c r="F11" s="317"/>
      <c r="G11" s="317"/>
      <c r="H11" s="114" t="s">
        <v>79</v>
      </c>
      <c r="I11" s="115" t="s">
        <v>80</v>
      </c>
      <c r="J11" s="30"/>
    </row>
    <row r="12" spans="1:10">
      <c r="A12" s="304" t="s">
        <v>81</v>
      </c>
      <c r="B12" s="116" t="s">
        <v>82</v>
      </c>
      <c r="C12" s="117">
        <v>2.5781701451066952E-2</v>
      </c>
      <c r="D12" s="118">
        <v>2.617329389489341E-2</v>
      </c>
      <c r="E12" s="119"/>
      <c r="F12" s="118">
        <v>0.98503847297940361</v>
      </c>
      <c r="G12" s="118">
        <v>0.324622906924528</v>
      </c>
      <c r="H12" s="119"/>
      <c r="I12" s="120"/>
      <c r="J12" s="30"/>
    </row>
    <row r="13" spans="1:10">
      <c r="A13" s="305"/>
      <c r="B13" s="121" t="s">
        <v>8</v>
      </c>
      <c r="C13" s="122">
        <v>3.9562300250181703E-2</v>
      </c>
      <c r="D13" s="123">
        <v>1.3883910471920798E-3</v>
      </c>
      <c r="E13" s="123">
        <v>0.23885193237997299</v>
      </c>
      <c r="F13" s="123">
        <v>28.495070124655143</v>
      </c>
      <c r="G13" s="123">
        <v>1.8353746031804903E-173</v>
      </c>
      <c r="H13" s="123">
        <v>0.99401757128756607</v>
      </c>
      <c r="I13" s="124">
        <v>1.0060184335621802</v>
      </c>
      <c r="J13" s="30"/>
    </row>
    <row r="14" spans="1:10">
      <c r="A14" s="305"/>
      <c r="B14" s="121" t="s">
        <v>35</v>
      </c>
      <c r="C14" s="122">
        <v>-2.9645532466150821E-3</v>
      </c>
      <c r="D14" s="123">
        <v>4.3082651366893111E-4</v>
      </c>
      <c r="E14" s="123">
        <v>-7.7409479034938125E-2</v>
      </c>
      <c r="F14" s="123">
        <v>-6.881083574380928</v>
      </c>
      <c r="G14" s="123">
        <v>6.2030646609544477E-12</v>
      </c>
      <c r="H14" s="123">
        <v>0.55187090150593698</v>
      </c>
      <c r="I14" s="124">
        <v>1.8120179869444377</v>
      </c>
      <c r="J14" s="30"/>
    </row>
    <row r="15" spans="1:10" ht="34.9">
      <c r="A15" s="306"/>
      <c r="B15" s="125" t="s">
        <v>34</v>
      </c>
      <c r="C15" s="126">
        <v>8.4260824466109843E-2</v>
      </c>
      <c r="D15" s="127">
        <v>1.0110820931477997E-2</v>
      </c>
      <c r="E15" s="127">
        <v>9.3777463466090949E-2</v>
      </c>
      <c r="F15" s="127">
        <v>8.3337273043557527</v>
      </c>
      <c r="G15" s="127">
        <v>8.5883521486320537E-17</v>
      </c>
      <c r="H15" s="127">
        <v>0.55156122488168147</v>
      </c>
      <c r="I15" s="128">
        <v>1.8130353529012408</v>
      </c>
      <c r="J15" s="30"/>
    </row>
    <row r="16" spans="1:10">
      <c r="A16" s="307" t="s">
        <v>84</v>
      </c>
      <c r="B16" s="307"/>
      <c r="C16" s="307"/>
      <c r="D16" s="307"/>
      <c r="E16" s="307"/>
      <c r="F16" s="307"/>
      <c r="G16" s="307"/>
      <c r="H16" s="307"/>
      <c r="I16" s="307"/>
      <c r="J16" s="30"/>
    </row>
  </sheetData>
  <mergeCells count="16">
    <mergeCell ref="A1:I1"/>
    <mergeCell ref="A2:B3"/>
    <mergeCell ref="C2:D2"/>
    <mergeCell ref="F2:F3"/>
    <mergeCell ref="G2:G3"/>
    <mergeCell ref="H2:I2"/>
    <mergeCell ref="A12:A15"/>
    <mergeCell ref="A16:I16"/>
    <mergeCell ref="A4:A6"/>
    <mergeCell ref="A7:I7"/>
    <mergeCell ref="A9:I9"/>
    <mergeCell ref="A10:B11"/>
    <mergeCell ref="C10:D10"/>
    <mergeCell ref="F10:F11"/>
    <mergeCell ref="G10:G11"/>
    <mergeCell ref="H10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8034-E283-48BB-B716-FD2651BFDD97}">
  <dimension ref="A1:H9"/>
  <sheetViews>
    <sheetView showGridLines="0" workbookViewId="0">
      <selection sqref="A1:G1"/>
    </sheetView>
  </sheetViews>
  <sheetFormatPr defaultColWidth="12.3984375" defaultRowHeight="14.25"/>
  <sheetData>
    <row r="1" spans="1:8">
      <c r="A1" s="327" t="s">
        <v>392</v>
      </c>
      <c r="B1" s="327"/>
      <c r="C1" s="327"/>
      <c r="D1" s="327"/>
      <c r="E1" s="327"/>
      <c r="F1" s="327"/>
      <c r="G1" s="327"/>
      <c r="H1" s="226"/>
    </row>
    <row r="2" spans="1:8">
      <c r="A2" s="328" t="s">
        <v>393</v>
      </c>
      <c r="B2" s="330" t="s">
        <v>394</v>
      </c>
      <c r="C2" s="332" t="s">
        <v>77</v>
      </c>
      <c r="D2" s="332" t="s">
        <v>395</v>
      </c>
      <c r="E2" s="332" t="s">
        <v>6</v>
      </c>
      <c r="F2" s="332" t="s">
        <v>396</v>
      </c>
      <c r="G2" s="334"/>
      <c r="H2" s="226"/>
    </row>
    <row r="3" spans="1:8">
      <c r="A3" s="329"/>
      <c r="B3" s="331"/>
      <c r="C3" s="333"/>
      <c r="D3" s="333"/>
      <c r="E3" s="333"/>
      <c r="F3" s="227" t="s">
        <v>397</v>
      </c>
      <c r="G3" s="228" t="s">
        <v>398</v>
      </c>
      <c r="H3" s="226"/>
    </row>
    <row r="4" spans="1:8">
      <c r="A4" s="229" t="s">
        <v>399</v>
      </c>
      <c r="B4" s="236">
        <v>0.19960528261999999</v>
      </c>
      <c r="C4" s="230">
        <v>0.26116412687643797</v>
      </c>
      <c r="D4" s="230">
        <v>0.76429058235259495</v>
      </c>
      <c r="E4" s="230">
        <v>0.44469409634170398</v>
      </c>
      <c r="F4" s="230">
        <v>1.53623437689099E-2</v>
      </c>
      <c r="G4" s="231">
        <v>2.5935019713881302</v>
      </c>
      <c r="H4" s="226"/>
    </row>
    <row r="5" spans="1:8">
      <c r="A5" s="232" t="s">
        <v>400</v>
      </c>
      <c r="B5" s="233" t="s">
        <v>403</v>
      </c>
      <c r="C5" s="234"/>
      <c r="D5" s="234"/>
      <c r="E5" s="234"/>
      <c r="F5" s="234"/>
      <c r="G5" s="235"/>
      <c r="H5" s="226"/>
    </row>
    <row r="6" spans="1:8">
      <c r="A6" s="326" t="s">
        <v>401</v>
      </c>
      <c r="B6" s="326"/>
      <c r="C6" s="326"/>
      <c r="D6" s="326"/>
      <c r="E6" s="326"/>
      <c r="F6" s="326"/>
      <c r="G6" s="326"/>
      <c r="H6" s="226"/>
    </row>
    <row r="7" spans="1:8">
      <c r="A7" s="326" t="s">
        <v>402</v>
      </c>
      <c r="B7" s="326"/>
      <c r="C7" s="326"/>
      <c r="D7" s="326"/>
      <c r="E7" s="326"/>
      <c r="F7" s="326"/>
      <c r="G7" s="326"/>
      <c r="H7" s="226"/>
    </row>
    <row r="8" spans="1:8" ht="14.65" thickBot="1"/>
    <row r="9" spans="1:8" ht="14.65" thickBot="1">
      <c r="A9" s="237" t="s">
        <v>404</v>
      </c>
      <c r="B9" s="238">
        <f>B4/(B4+3.29)</f>
        <v>5.7199960010989009E-2</v>
      </c>
    </row>
  </sheetData>
  <mergeCells count="9">
    <mergeCell ref="A6:G6"/>
    <mergeCell ref="A7:G7"/>
    <mergeCell ref="A1:G1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89D-A31F-48BD-B42E-BE6D25EDDAB8}">
  <dimension ref="A2:H33"/>
  <sheetViews>
    <sheetView showGridLines="0" zoomScale="68" workbookViewId="0"/>
  </sheetViews>
  <sheetFormatPr defaultRowHeight="14.25"/>
  <cols>
    <col min="1" max="1" width="12.33203125" bestFit="1" customWidth="1"/>
    <col min="2" max="2" width="11.73046875" bestFit="1" customWidth="1"/>
    <col min="3" max="3" width="13.19921875" bestFit="1" customWidth="1"/>
    <col min="4" max="4" width="19.265625" bestFit="1" customWidth="1"/>
    <col min="5" max="8" width="11.73046875" bestFit="1" customWidth="1"/>
  </cols>
  <sheetData>
    <row r="2" spans="1:8">
      <c r="A2" t="s">
        <v>91</v>
      </c>
    </row>
    <row r="3" spans="1:8">
      <c r="A3" t="s">
        <v>87</v>
      </c>
      <c r="B3" t="s">
        <v>88</v>
      </c>
      <c r="C3" t="s">
        <v>89</v>
      </c>
      <c r="D3" t="s">
        <v>90</v>
      </c>
    </row>
    <row r="4" spans="1:8">
      <c r="A4">
        <f>Resultatensectie!X39</f>
        <v>-5.3346283964375534</v>
      </c>
      <c r="B4">
        <f>Resultatensectie!X4</f>
        <v>0.58431502838353755</v>
      </c>
      <c r="C4">
        <f>Resultatensectie!X9</f>
        <v>-1.0156020100124952E-3</v>
      </c>
      <c r="D4">
        <f>Resultatensectie!X11</f>
        <v>-2.1158428551386896E-3</v>
      </c>
    </row>
    <row r="8" spans="1:8">
      <c r="B8" t="s">
        <v>92</v>
      </c>
      <c r="C8" s="22">
        <v>0.5</v>
      </c>
    </row>
    <row r="9" spans="1:8">
      <c r="B9" t="s">
        <v>93</v>
      </c>
      <c r="C9" s="22">
        <v>0.1</v>
      </c>
    </row>
    <row r="11" spans="1:8">
      <c r="C11" t="s">
        <v>91</v>
      </c>
      <c r="D11" t="s">
        <v>91</v>
      </c>
      <c r="E11" t="s">
        <v>95</v>
      </c>
      <c r="F11" t="s">
        <v>95</v>
      </c>
      <c r="G11" t="s">
        <v>96</v>
      </c>
      <c r="H11" t="s">
        <v>96</v>
      </c>
    </row>
    <row r="12" spans="1:8">
      <c r="B12" t="s">
        <v>88</v>
      </c>
      <c r="C12" t="s">
        <v>94</v>
      </c>
      <c r="D12" t="s">
        <v>92</v>
      </c>
      <c r="E12" t="str">
        <f>C12</f>
        <v>laag perc</v>
      </c>
      <c r="F12" t="str">
        <f>D12</f>
        <v>hoog perc</v>
      </c>
      <c r="G12" t="str">
        <f>E12</f>
        <v>laag perc</v>
      </c>
      <c r="H12" t="str">
        <f>F12</f>
        <v>hoog perc</v>
      </c>
    </row>
    <row r="13" spans="1:8">
      <c r="B13">
        <v>0</v>
      </c>
      <c r="C13" s="2">
        <f>$A4+($B4*$B13)+($C4*10)+($D4*($B13*10))</f>
        <v>-5.3447844165376779</v>
      </c>
      <c r="D13" s="2">
        <f>$A$4+($B$4*$B13)+($C$4*50)+($D$4*($B13*50))</f>
        <v>-5.3854084969381777</v>
      </c>
      <c r="E13" s="2">
        <f>EXP(C13)</f>
        <v>4.7729800700016091E-3</v>
      </c>
      <c r="F13" s="2">
        <f>EXP(D13)</f>
        <v>4.5829678114903223E-3</v>
      </c>
      <c r="G13" s="2">
        <f>E13/(1+E13)</f>
        <v>4.7503069496047552E-3</v>
      </c>
      <c r="H13" s="2">
        <f>F13/(1+F13)</f>
        <v>4.5620600371858132E-3</v>
      </c>
    </row>
    <row r="14" spans="1:8">
      <c r="B14">
        <v>0.5</v>
      </c>
      <c r="C14" s="2">
        <f t="shared" ref="C14:C33" si="0">$A$4+($B$4*B14)+($C$4*10)+($D$4*(B14*10))</f>
        <v>-5.0632061166216031</v>
      </c>
      <c r="D14" s="2">
        <f t="shared" ref="D14:D33" si="1">$A$4+($B$4*$B14)+($C$4*50)+($D$4*($B14*50))</f>
        <v>-5.1461470541248771</v>
      </c>
      <c r="E14" s="2">
        <f t="shared" ref="E14:E33" si="2">EXP(C14)</f>
        <v>6.3252474878412483E-3</v>
      </c>
      <c r="F14" s="2">
        <f t="shared" ref="F14:F33" si="3">EXP(D14)</f>
        <v>5.821792621339434E-3</v>
      </c>
      <c r="G14" s="2">
        <f t="shared" ref="G14:G33" si="4">E14/(1+E14)</f>
        <v>6.2854902067014592E-3</v>
      </c>
      <c r="H14" s="2">
        <f t="shared" ref="H14:H33" si="5">F14/(1+F14)</f>
        <v>5.7880955294942159E-3</v>
      </c>
    </row>
    <row r="15" spans="1:8">
      <c r="B15">
        <v>1</v>
      </c>
      <c r="C15" s="2">
        <f t="shared" si="0"/>
        <v>-4.7816278167055275</v>
      </c>
      <c r="D15" s="2">
        <f t="shared" si="1"/>
        <v>-4.9068856113115746</v>
      </c>
      <c r="E15" s="2">
        <f t="shared" si="2"/>
        <v>8.3823429378846251E-3</v>
      </c>
      <c r="F15" s="2">
        <f t="shared" si="3"/>
        <v>7.3954849171983779E-3</v>
      </c>
      <c r="G15" s="2">
        <f t="shared" si="4"/>
        <v>8.31266334301628E-3</v>
      </c>
      <c r="H15" s="2">
        <f t="shared" si="5"/>
        <v>7.3411932333667749E-3</v>
      </c>
    </row>
    <row r="16" spans="1:8">
      <c r="B16">
        <v>1.5</v>
      </c>
      <c r="C16" s="2">
        <f t="shared" si="0"/>
        <v>-4.5000495167894528</v>
      </c>
      <c r="D16" s="2">
        <f t="shared" si="1"/>
        <v>-4.667624168498274</v>
      </c>
      <c r="E16" s="2">
        <f>EXP(C16)</f>
        <v>1.110844647001861E-2</v>
      </c>
      <c r="F16" s="2">
        <f t="shared" si="3"/>
        <v>9.3945629323919835E-3</v>
      </c>
      <c r="G16" s="2">
        <f t="shared" si="4"/>
        <v>1.098640458281247E-2</v>
      </c>
      <c r="H16" s="2">
        <f t="shared" si="5"/>
        <v>9.3071265463327245E-3</v>
      </c>
    </row>
    <row r="17" spans="2:8">
      <c r="B17">
        <v>2</v>
      </c>
      <c r="C17" s="2">
        <f t="shared" si="0"/>
        <v>-4.2184712168733771</v>
      </c>
      <c r="D17" s="2">
        <f t="shared" si="1"/>
        <v>-4.4283627256849716</v>
      </c>
      <c r="E17" s="2">
        <f t="shared" si="2"/>
        <v>1.4721132730034753E-2</v>
      </c>
      <c r="F17" s="2">
        <f t="shared" si="3"/>
        <v>1.1934012938817297E-2</v>
      </c>
      <c r="G17" s="2">
        <f>E17/(1+E17)</f>
        <v>1.4507564940949437E-2</v>
      </c>
      <c r="H17" s="2">
        <f t="shared" si="5"/>
        <v>1.1793271879614983E-2</v>
      </c>
    </row>
    <row r="18" spans="2:8">
      <c r="B18">
        <v>2.5</v>
      </c>
      <c r="C18" s="2">
        <f t="shared" si="0"/>
        <v>-3.9368929169573019</v>
      </c>
      <c r="D18" s="2">
        <f t="shared" si="1"/>
        <v>-4.1891012828716709</v>
      </c>
      <c r="E18" s="2">
        <f t="shared" si="2"/>
        <v>1.9508735937126705E-2</v>
      </c>
      <c r="F18" s="2">
        <f t="shared" si="3"/>
        <v>1.5159903217295942E-2</v>
      </c>
      <c r="G18" s="2">
        <f t="shared" si="4"/>
        <v>1.9135427926661546E-2</v>
      </c>
      <c r="H18" s="2">
        <f t="shared" si="5"/>
        <v>1.4933512611412658E-2</v>
      </c>
    </row>
    <row r="19" spans="2:8">
      <c r="B19">
        <v>3</v>
      </c>
      <c r="C19" s="2">
        <f t="shared" si="0"/>
        <v>-3.6553146170412263</v>
      </c>
      <c r="D19" s="2">
        <f t="shared" si="1"/>
        <v>-3.949839840058369</v>
      </c>
      <c r="E19" s="2">
        <f t="shared" si="2"/>
        <v>2.585336229514729E-2</v>
      </c>
      <c r="F19" s="2">
        <f t="shared" si="3"/>
        <v>1.9257785854265748E-2</v>
      </c>
      <c r="G19" s="2">
        <f t="shared" si="4"/>
        <v>2.5201810751300187E-2</v>
      </c>
      <c r="H19" s="2">
        <f t="shared" si="5"/>
        <v>1.8893930585112295E-2</v>
      </c>
    </row>
    <row r="20" spans="2:8">
      <c r="B20">
        <v>3.5</v>
      </c>
      <c r="C20" s="2">
        <f t="shared" si="0"/>
        <v>-3.3737363171251511</v>
      </c>
      <c r="D20" s="2">
        <f t="shared" si="1"/>
        <v>-3.7105783972450674</v>
      </c>
      <c r="E20" s="2">
        <f t="shared" si="2"/>
        <v>3.4261386494659082E-2</v>
      </c>
      <c r="F20" s="2">
        <f t="shared" si="3"/>
        <v>2.4463369633233589E-2</v>
      </c>
      <c r="G20" s="2">
        <f t="shared" si="4"/>
        <v>3.3126429103941035E-2</v>
      </c>
      <c r="H20" s="2">
        <f t="shared" si="5"/>
        <v>2.3879203843073155E-2</v>
      </c>
    </row>
    <row r="21" spans="2:8">
      <c r="B21">
        <v>4</v>
      </c>
      <c r="C21" s="2">
        <f t="shared" si="0"/>
        <v>-3.0921580172090759</v>
      </c>
      <c r="D21" s="2">
        <f t="shared" si="1"/>
        <v>-3.4713169544317659</v>
      </c>
      <c r="E21" s="2">
        <f t="shared" si="2"/>
        <v>4.5403866279966988E-2</v>
      </c>
      <c r="F21" s="2">
        <f t="shared" si="3"/>
        <v>3.107607792199292E-2</v>
      </c>
      <c r="G21" s="2">
        <f t="shared" si="4"/>
        <v>4.3431890530054244E-2</v>
      </c>
      <c r="H21" s="2">
        <f t="shared" si="5"/>
        <v>3.0139461662831837E-2</v>
      </c>
    </row>
    <row r="22" spans="2:8">
      <c r="B22">
        <v>4.5</v>
      </c>
      <c r="C22" s="2">
        <f t="shared" si="0"/>
        <v>-2.8105797172930003</v>
      </c>
      <c r="D22" s="2">
        <f t="shared" si="1"/>
        <v>-3.2320555116184644</v>
      </c>
      <c r="E22" s="2">
        <f t="shared" si="2"/>
        <v>6.0170100631814404E-2</v>
      </c>
      <c r="F22" s="2">
        <f t="shared" si="3"/>
        <v>3.9476271400561175E-2</v>
      </c>
      <c r="G22" s="2">
        <f t="shared" si="4"/>
        <v>5.675513825182929E-2</v>
      </c>
      <c r="H22" s="2">
        <f t="shared" si="5"/>
        <v>3.797707796385958E-2</v>
      </c>
    </row>
    <row r="23" spans="2:8">
      <c r="B23">
        <v>5</v>
      </c>
      <c r="C23" s="2">
        <f t="shared" si="0"/>
        <v>-2.5290014173769251</v>
      </c>
      <c r="D23" s="2">
        <f t="shared" si="1"/>
        <v>-2.9927940688051629</v>
      </c>
      <c r="E23" s="2">
        <f t="shared" si="2"/>
        <v>7.9738606129233433E-2</v>
      </c>
      <c r="F23" s="2">
        <f t="shared" si="3"/>
        <v>5.0147126275155919E-2</v>
      </c>
      <c r="G23" s="2">
        <f t="shared" si="4"/>
        <v>7.3849916708164418E-2</v>
      </c>
      <c r="H23" s="2">
        <f t="shared" si="5"/>
        <v>4.7752476791539156E-2</v>
      </c>
    </row>
    <row r="24" spans="2:8">
      <c r="B24">
        <v>5.5</v>
      </c>
      <c r="C24" s="2">
        <f t="shared" si="0"/>
        <v>-2.2474231174608499</v>
      </c>
      <c r="D24" s="2">
        <f t="shared" si="1"/>
        <v>-2.7535326259918613</v>
      </c>
      <c r="E24" s="2">
        <f t="shared" si="2"/>
        <v>0.10567117622653863</v>
      </c>
      <c r="F24" s="2">
        <f t="shared" si="3"/>
        <v>6.370242640546557E-2</v>
      </c>
      <c r="G24" s="2">
        <f t="shared" si="4"/>
        <v>9.5571973384687287E-2</v>
      </c>
      <c r="H24" s="2">
        <f t="shared" si="5"/>
        <v>5.9887450497535362E-2</v>
      </c>
    </row>
    <row r="25" spans="2:8">
      <c r="B25">
        <v>6</v>
      </c>
      <c r="C25" s="2">
        <f t="shared" si="0"/>
        <v>-1.9658448175447742</v>
      </c>
      <c r="D25" s="2">
        <f t="shared" si="1"/>
        <v>-2.5142711831785594</v>
      </c>
      <c r="E25" s="2">
        <f t="shared" si="2"/>
        <v>0.14003753046551448</v>
      </c>
      <c r="F25" s="2">
        <f t="shared" si="3"/>
        <v>8.0921867938705552E-2</v>
      </c>
      <c r="G25" s="2">
        <f t="shared" si="4"/>
        <v>0.12283589506771113</v>
      </c>
      <c r="H25" s="2">
        <f t="shared" si="5"/>
        <v>7.4863753189693336E-2</v>
      </c>
    </row>
    <row r="26" spans="2:8">
      <c r="B26">
        <v>6.5</v>
      </c>
      <c r="C26" s="2">
        <f t="shared" si="0"/>
        <v>-1.6842665176286988</v>
      </c>
      <c r="D26" s="2">
        <f t="shared" si="1"/>
        <v>-2.2750097403652578</v>
      </c>
      <c r="E26" s="2">
        <f t="shared" si="2"/>
        <v>0.18558050207408255</v>
      </c>
      <c r="F26" s="2">
        <f t="shared" si="3"/>
        <v>0.10279590716072724</v>
      </c>
      <c r="G26" s="2">
        <f t="shared" si="4"/>
        <v>0.15653133781250925</v>
      </c>
      <c r="H26" s="2">
        <f t="shared" si="5"/>
        <v>9.3213899773519238E-2</v>
      </c>
    </row>
    <row r="27" spans="2:8">
      <c r="B27">
        <v>7</v>
      </c>
      <c r="C27" s="2">
        <f t="shared" si="0"/>
        <v>-1.4026882177126236</v>
      </c>
      <c r="D27" s="2">
        <f t="shared" si="1"/>
        <v>-2.0357482975519563</v>
      </c>
      <c r="E27" s="2">
        <f t="shared" si="2"/>
        <v>0.24593494783564285</v>
      </c>
      <c r="F27" s="2">
        <f t="shared" si="3"/>
        <v>0.13058273119697203</v>
      </c>
      <c r="G27" s="2">
        <f t="shared" si="4"/>
        <v>0.19738987839041278</v>
      </c>
      <c r="H27" s="2">
        <f t="shared" si="5"/>
        <v>0.11550037657016157</v>
      </c>
    </row>
    <row r="28" spans="2:8">
      <c r="B28">
        <v>7.5</v>
      </c>
      <c r="C28" s="2">
        <f t="shared" si="0"/>
        <v>-1.1211099177965484</v>
      </c>
      <c r="D28" s="2">
        <f t="shared" si="1"/>
        <v>-1.7964868547386552</v>
      </c>
      <c r="E28" s="2">
        <f t="shared" si="2"/>
        <v>0.32591785177289551</v>
      </c>
      <c r="F28" s="2">
        <f t="shared" si="3"/>
        <v>0.16588062849816682</v>
      </c>
      <c r="G28" s="2">
        <f t="shared" si="4"/>
        <v>0.24580546323975358</v>
      </c>
      <c r="H28" s="2">
        <f t="shared" si="5"/>
        <v>0.14227925607773972</v>
      </c>
    </row>
    <row r="29" spans="2:8">
      <c r="B29">
        <v>8</v>
      </c>
      <c r="C29" s="2">
        <f t="shared" si="0"/>
        <v>-0.83953161788047304</v>
      </c>
      <c r="D29" s="2">
        <f t="shared" si="1"/>
        <v>-1.5572254119253537</v>
      </c>
      <c r="E29" s="2">
        <f t="shared" si="2"/>
        <v>0.43191277628117775</v>
      </c>
      <c r="F29" s="2">
        <f t="shared" si="3"/>
        <v>0.21071992183591962</v>
      </c>
      <c r="G29" s="2">
        <f t="shared" si="4"/>
        <v>0.30163343985441554</v>
      </c>
      <c r="H29" s="2">
        <f t="shared" si="5"/>
        <v>0.17404514292321771</v>
      </c>
    </row>
    <row r="30" spans="2:8">
      <c r="B30">
        <v>8.5</v>
      </c>
      <c r="C30" s="2">
        <f t="shared" si="0"/>
        <v>-0.55795331796439784</v>
      </c>
      <c r="D30" s="2">
        <f t="shared" si="1"/>
        <v>-1.3179639691120522</v>
      </c>
      <c r="E30" s="2">
        <f t="shared" si="2"/>
        <v>0.57237934436590654</v>
      </c>
      <c r="F30" s="2">
        <f t="shared" si="3"/>
        <v>0.26767975176213404</v>
      </c>
      <c r="G30" s="2">
        <f t="shared" si="4"/>
        <v>0.3640211545749667</v>
      </c>
      <c r="H30" s="2">
        <f t="shared" si="5"/>
        <v>0.21115723540590334</v>
      </c>
    </row>
    <row r="31" spans="2:8">
      <c r="B31">
        <v>9</v>
      </c>
      <c r="C31" s="2">
        <f t="shared" si="0"/>
        <v>-0.27637501804832254</v>
      </c>
      <c r="D31" s="2">
        <f t="shared" si="1"/>
        <v>-1.0787025262987506</v>
      </c>
      <c r="E31" s="2">
        <f t="shared" si="2"/>
        <v>0.75852841556940587</v>
      </c>
      <c r="F31" s="2">
        <f t="shared" si="3"/>
        <v>0.3400364278761977</v>
      </c>
      <c r="G31" s="2">
        <f t="shared" si="4"/>
        <v>0.43134271181156708</v>
      </c>
      <c r="H31" s="2">
        <f t="shared" si="5"/>
        <v>0.25375163003226414</v>
      </c>
    </row>
    <row r="32" spans="2:8">
      <c r="B32">
        <v>9.5</v>
      </c>
      <c r="C32" s="2">
        <f t="shared" si="0"/>
        <v>5.2032818677527071E-3</v>
      </c>
      <c r="D32" s="2">
        <f t="shared" si="1"/>
        <v>-0.8394410834854491</v>
      </c>
      <c r="E32" s="2">
        <f t="shared" si="2"/>
        <v>1.0052168424484897</v>
      </c>
      <c r="F32" s="2">
        <f t="shared" si="3"/>
        <v>0.43195188101321635</v>
      </c>
      <c r="G32" s="2">
        <f t="shared" si="4"/>
        <v>0.50130081753206301</v>
      </c>
      <c r="H32" s="2">
        <f t="shared" si="5"/>
        <v>0.30165251133130055</v>
      </c>
    </row>
    <row r="33" spans="2:8">
      <c r="B33">
        <v>10</v>
      </c>
      <c r="C33" s="2">
        <f t="shared" si="0"/>
        <v>0.28678158178382795</v>
      </c>
      <c r="D33" s="2">
        <f t="shared" si="1"/>
        <v>-0.60017964067214757</v>
      </c>
      <c r="E33" s="2">
        <f t="shared" si="2"/>
        <v>1.3321332195361295</v>
      </c>
      <c r="F33" s="2">
        <f t="shared" si="3"/>
        <v>0.54871305605759324</v>
      </c>
      <c r="G33" s="2">
        <f t="shared" si="4"/>
        <v>0.57120802893116718</v>
      </c>
      <c r="H33" s="2">
        <f t="shared" si="5"/>
        <v>0.35430259589494145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0836-3AD5-4DF5-A09E-FEF8BFA4026D}">
  <dimension ref="A2:E12"/>
  <sheetViews>
    <sheetView showGridLines="0" workbookViewId="0"/>
  </sheetViews>
  <sheetFormatPr defaultRowHeight="14.25"/>
  <cols>
    <col min="1" max="2" width="16.06640625" bestFit="1" customWidth="1"/>
  </cols>
  <sheetData>
    <row r="2" spans="1:5">
      <c r="A2" t="s">
        <v>35</v>
      </c>
      <c r="B2" t="s">
        <v>106</v>
      </c>
      <c r="C2" t="s">
        <v>91</v>
      </c>
      <c r="D2" t="s">
        <v>95</v>
      </c>
      <c r="E2" t="s">
        <v>96</v>
      </c>
    </row>
    <row r="3" spans="1:5">
      <c r="A3">
        <v>99</v>
      </c>
      <c r="B3">
        <v>40</v>
      </c>
      <c r="C3">
        <f>Resultatensectie!$R$39+(Resultatensectie!$R$6*'Polynomische log. regressie'!B3)+(Resultatensectie!$R$7*'Polynomische log. regressie'!B3)</f>
        <v>-4.4469530241328119</v>
      </c>
      <c r="D3">
        <f>EXP(C3)</f>
        <v>1.1714205549490242E-2</v>
      </c>
      <c r="E3">
        <f>D3/(1+D3)</f>
        <v>1.1578571779693386E-2</v>
      </c>
    </row>
    <row r="4" spans="1:5">
      <c r="A4">
        <v>89</v>
      </c>
      <c r="B4">
        <v>30</v>
      </c>
      <c r="C4">
        <f>Resultatensectie!$R$39+(Resultatensectie!$R$6*'Polynomische log. regressie'!B4)+(Resultatensectie!$R$7*'Polynomische log. regressie'!B4)</f>
        <v>-3.6995439573700235</v>
      </c>
      <c r="D4">
        <f t="shared" ref="D4:D12" si="0">EXP(C4)</f>
        <v>2.4734804023700312E-2</v>
      </c>
      <c r="E4">
        <f t="shared" ref="E4:E12" si="1">D4/(1+D4)</f>
        <v>2.4137761230102847E-2</v>
      </c>
    </row>
    <row r="5" spans="1:5">
      <c r="A5">
        <v>79</v>
      </c>
      <c r="B5">
        <v>20</v>
      </c>
      <c r="C5">
        <f>Resultatensectie!$R$39+(Resultatensectie!$R$6*'Polynomische log. regressie'!B5)+(Resultatensectie!$R$7*'Polynomische log. regressie'!B5)</f>
        <v>-2.9521348906072351</v>
      </c>
      <c r="D5">
        <f t="shared" si="0"/>
        <v>5.2228085592836884E-2</v>
      </c>
      <c r="E5">
        <f t="shared" si="1"/>
        <v>4.9635707607453762E-2</v>
      </c>
    </row>
    <row r="6" spans="1:5">
      <c r="A6">
        <v>69</v>
      </c>
      <c r="B6">
        <v>10</v>
      </c>
      <c r="C6">
        <f>Resultatensectie!$R$39+(Resultatensectie!$R$6*'Polynomische log. regressie'!B6)+(Resultatensectie!$R$7*'Polynomische log. regressie'!B6)</f>
        <v>-2.2047258238444472</v>
      </c>
      <c r="D6">
        <f t="shared" si="0"/>
        <v>0.11028075751394699</v>
      </c>
      <c r="E6">
        <f t="shared" si="1"/>
        <v>9.9326910574293797E-2</v>
      </c>
    </row>
    <row r="7" spans="1:5">
      <c r="A7">
        <v>59</v>
      </c>
      <c r="B7">
        <v>0</v>
      </c>
      <c r="C7">
        <f>Resultatensectie!$R$39+(Resultatensectie!$R$6*'Polynomische log. regressie'!B7)+(Resultatensectie!$R$7*'Polynomische log. regressie'!B7)</f>
        <v>-1.4573167570816588</v>
      </c>
      <c r="D7">
        <f t="shared" si="0"/>
        <v>0.23286025784406666</v>
      </c>
      <c r="E7">
        <f t="shared" si="1"/>
        <v>0.18887806331860774</v>
      </c>
    </row>
    <row r="8" spans="1:5">
      <c r="A8">
        <v>49</v>
      </c>
      <c r="B8">
        <v>-10</v>
      </c>
      <c r="C8">
        <f>Resultatensectie!$R$39+(Resultatensectie!$R$6*'Polynomische log. regressie'!B8)+(Resultatensectie!$R$7*'Polynomische log. regressie'!B8)</f>
        <v>-0.70990769031887058</v>
      </c>
      <c r="D8">
        <f t="shared" si="0"/>
        <v>0.49168958307479538</v>
      </c>
      <c r="E8">
        <f t="shared" si="1"/>
        <v>0.329619237577086</v>
      </c>
    </row>
    <row r="9" spans="1:5">
      <c r="A9">
        <v>39</v>
      </c>
      <c r="B9">
        <v>-20</v>
      </c>
      <c r="C9">
        <f>Resultatensectie!$R$39+(Resultatensectie!$R$6*'Polynomische log. regressie'!B9)+(Resultatensectie!$R$7*'Polynomische log. regressie'!B9)</f>
        <v>3.7501376443917683E-2</v>
      </c>
      <c r="D9">
        <f t="shared" si="0"/>
        <v>1.0382134261233973</v>
      </c>
      <c r="E9">
        <f t="shared" si="1"/>
        <v>0.50937424551168764</v>
      </c>
    </row>
    <row r="10" spans="1:5">
      <c r="A10">
        <v>29</v>
      </c>
      <c r="B10">
        <v>-30</v>
      </c>
      <c r="C10">
        <f>Resultatensectie!$R$39+(Resultatensectie!$R$6*'Polynomische log. regressie'!B10)+(Resultatensectie!$R$7*'Polynomische log. regressie'!B10)</f>
        <v>0.78491044320670578</v>
      </c>
      <c r="D10">
        <f t="shared" si="0"/>
        <v>2.1922106045897567</v>
      </c>
      <c r="E10">
        <f t="shared" si="1"/>
        <v>0.68673746069191011</v>
      </c>
    </row>
    <row r="11" spans="1:5">
      <c r="A11">
        <v>19</v>
      </c>
      <c r="B11">
        <v>-40</v>
      </c>
      <c r="C11">
        <f>Resultatensectie!$R$39+(Resultatensectie!$R$6*'Polynomische log. regressie'!B11)+(Resultatensectie!$R$7*'Polynomische log. regressie'!B11)</f>
        <v>1.5323195099694942</v>
      </c>
      <c r="D11">
        <f t="shared" si="0"/>
        <v>4.6289011622785488</v>
      </c>
      <c r="E11">
        <f t="shared" si="1"/>
        <v>0.82234543276378913</v>
      </c>
    </row>
    <row r="12" spans="1:5">
      <c r="A12">
        <v>9</v>
      </c>
      <c r="B12">
        <v>-50</v>
      </c>
      <c r="C12">
        <f>Resultatensectie!$R$39+(Resultatensectie!$R$6*'Polynomische log. regressie'!B12)+(Resultatensectie!$R$7*'Polynomische log. regressie'!B12)</f>
        <v>2.2797285767322824</v>
      </c>
      <c r="D12">
        <f t="shared" si="0"/>
        <v>9.7740271510790482</v>
      </c>
      <c r="E12">
        <f t="shared" si="1"/>
        <v>0.90718419528951644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004D-5F72-4930-9E24-CAB8812CB662}">
  <dimension ref="A1:H31"/>
  <sheetViews>
    <sheetView showGridLines="0" zoomScale="82" zoomScaleNormal="82" workbookViewId="0">
      <selection activeCell="E2" sqref="E2"/>
    </sheetView>
  </sheetViews>
  <sheetFormatPr defaultColWidth="25.1328125" defaultRowHeight="14.25"/>
  <cols>
    <col min="1" max="1" width="12.86328125" bestFit="1" customWidth="1"/>
    <col min="2" max="2" width="23.73046875" bestFit="1" customWidth="1"/>
    <col min="4" max="4" width="25.1328125" style="75"/>
    <col min="5" max="5" width="25.06640625" bestFit="1" customWidth="1"/>
    <col min="6" max="6" width="20.46484375" style="75" customWidth="1"/>
    <col min="7" max="7" width="23.73046875" bestFit="1" customWidth="1"/>
  </cols>
  <sheetData>
    <row r="1" spans="1:8" ht="28.5">
      <c r="A1" s="73">
        <v>7.2809446623077395E-2</v>
      </c>
      <c r="B1" s="87" t="s">
        <v>121</v>
      </c>
      <c r="C1" s="72">
        <v>7.2809446623077395E-2</v>
      </c>
      <c r="D1" s="69" t="s">
        <v>121</v>
      </c>
      <c r="E1" s="76">
        <v>7.2809446623077395E-2</v>
      </c>
      <c r="F1" s="70" t="s">
        <v>121</v>
      </c>
      <c r="G1" s="335" t="s">
        <v>131</v>
      </c>
    </row>
    <row r="2" spans="1:8" ht="42.75">
      <c r="A2" s="73">
        <v>-4.0175654790396698E-2</v>
      </c>
      <c r="B2" s="87" t="s">
        <v>128</v>
      </c>
      <c r="C2" s="72">
        <v>0.53817258178744098</v>
      </c>
      <c r="D2" s="69" t="s">
        <v>125</v>
      </c>
      <c r="E2" s="76">
        <v>0.94863602084223597</v>
      </c>
      <c r="F2" s="70" t="s">
        <v>122</v>
      </c>
      <c r="G2" s="336"/>
    </row>
    <row r="3" spans="1:8" ht="28.5">
      <c r="A3" s="73">
        <v>6.9141718862755202</v>
      </c>
      <c r="B3" s="87" t="s">
        <v>129</v>
      </c>
      <c r="C3" s="72">
        <v>1.56228212820181</v>
      </c>
      <c r="D3" s="69" t="s">
        <v>126</v>
      </c>
      <c r="E3" s="76">
        <v>0.291707845745178</v>
      </c>
      <c r="F3" s="70" t="s">
        <v>123</v>
      </c>
      <c r="G3" s="336"/>
    </row>
    <row r="4" spans="1:8" ht="14.65" thickBot="1">
      <c r="A4" s="82"/>
      <c r="B4" s="88"/>
      <c r="C4" s="83"/>
      <c r="D4" s="84"/>
      <c r="E4" s="85"/>
      <c r="F4" s="86"/>
      <c r="G4" s="336"/>
    </row>
    <row r="5" spans="1:8" ht="43.15" thickBot="1">
      <c r="A5" s="77">
        <f>(1/(1+EXP(-(LN(A1/(1-A1))+0.5*A2*A3))))-(1/(1+EXP(-(LN(A1/(1-A1))-0.5*A2*A3))))</f>
        <v>-1.8788372301845949E-2</v>
      </c>
      <c r="B5" s="89" t="s">
        <v>130</v>
      </c>
      <c r="C5" s="78">
        <f>(1/(1+EXP(-(LN(C1/(1-C1))+0.5*C2*C3))))-(1/(1+EXP(-(LN(C1/(1-C1))-0.5*C2*C3))))</f>
        <v>5.7746891107924754E-2</v>
      </c>
      <c r="D5" s="79" t="s">
        <v>127</v>
      </c>
      <c r="E5" s="80">
        <f>(1/(1+EXP(-(LN(E1/(1-E1))+0.5*E2*E3))))-(1/(1+EXP(-(LN(E1/(1-E1))-0.5*E2*E3))))</f>
        <v>1.8716621415001994E-2</v>
      </c>
      <c r="F5" s="81" t="s">
        <v>124</v>
      </c>
      <c r="G5" s="337"/>
    </row>
    <row r="9" spans="1:8">
      <c r="D9" s="74"/>
    </row>
    <row r="10" spans="1:8">
      <c r="C10" s="71"/>
    </row>
    <row r="11" spans="1:8">
      <c r="H11" s="75"/>
    </row>
    <row r="13" spans="1:8">
      <c r="G13" s="90"/>
    </row>
    <row r="14" spans="1:8">
      <c r="G14" s="75"/>
    </row>
    <row r="31" spans="1:1">
      <c r="A31" s="133" t="s">
        <v>142</v>
      </c>
    </row>
  </sheetData>
  <mergeCells count="1">
    <mergeCell ref="G1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SPSS(Output)</vt:lpstr>
      <vt:lpstr>Resultatensectie</vt:lpstr>
      <vt:lpstr>Productietabellen (1)</vt:lpstr>
      <vt:lpstr>Productietabellen (2)</vt:lpstr>
      <vt:lpstr>VIF (Cross_assumpties)</vt:lpstr>
      <vt:lpstr>ICC</vt:lpstr>
      <vt:lpstr>Interactie-effect</vt:lpstr>
      <vt:lpstr>Polynomische log. regressie</vt:lpstr>
      <vt:lpstr>Padmodel</vt:lpstr>
      <vt:lpstr>Losse mediatiemodellen (1)</vt:lpstr>
      <vt:lpstr>Losse mediatiemodellen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Strating</dc:creator>
  <cp:lastModifiedBy>Sven Strating</cp:lastModifiedBy>
  <dcterms:created xsi:type="dcterms:W3CDTF">2021-05-17T14:33:53Z</dcterms:created>
  <dcterms:modified xsi:type="dcterms:W3CDTF">2021-05-22T17:39:47Z</dcterms:modified>
</cp:coreProperties>
</file>