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BD6358-CE05-44E4-8DA0-1A95C1E2FFA3}" xr6:coauthVersionLast="47" xr6:coauthVersionMax="47" xr10:uidLastSave="{00000000-0000-0000-0000-000000000000}"/>
  <bookViews>
    <workbookView xWindow="-120" yWindow="-120" windowWidth="20730" windowHeight="11160" firstSheet="1" activeTab="8" xr2:uid="{E76EA350-7143-43F3-98DA-4D6A70F6ECF6}"/>
  </bookViews>
  <sheets>
    <sheet name="Dashboard" sheetId="1" r:id="rId1"/>
    <sheet name="Customers" sheetId="2" r:id="rId2"/>
    <sheet name="Vendors" sheetId="3" r:id="rId3"/>
    <sheet name="Products" sheetId="4" r:id="rId4"/>
    <sheet name="New 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ustomer_ID">Table1[Customer_ID]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8" l="1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E7" i="8"/>
  <c r="F7" i="8"/>
  <c r="D7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G7" i="7"/>
  <c r="G8" i="7"/>
  <c r="G9" i="7"/>
  <c r="G10" i="7"/>
  <c r="G11" i="7"/>
  <c r="G12" i="7"/>
  <c r="G13" i="7"/>
  <c r="G14" i="7"/>
  <c r="G15" i="7"/>
  <c r="G16" i="7"/>
  <c r="E7" i="7"/>
  <c r="E8" i="7"/>
  <c r="E9" i="7"/>
  <c r="E10" i="7"/>
  <c r="E11" i="7"/>
  <c r="E12" i="7"/>
  <c r="E13" i="7"/>
  <c r="E14" i="7"/>
  <c r="E15" i="7"/>
  <c r="E16" i="7"/>
  <c r="F7" i="6"/>
  <c r="F8" i="6"/>
  <c r="F9" i="6"/>
  <c r="F10" i="6"/>
  <c r="F11" i="6"/>
  <c r="F12" i="6"/>
  <c r="F13" i="6"/>
  <c r="F14" i="6"/>
  <c r="F15" i="6"/>
  <c r="F16" i="6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E7" i="6"/>
  <c r="E8" i="6"/>
  <c r="E9" i="6"/>
  <c r="E10" i="6"/>
  <c r="E11" i="6"/>
  <c r="E12" i="6"/>
  <c r="E13" i="6"/>
  <c r="E14" i="6"/>
  <c r="E15" i="6"/>
  <c r="E16" i="6"/>
  <c r="C5" i="9"/>
  <c r="C14" i="9"/>
  <c r="C11" i="9"/>
  <c r="C8" i="9"/>
  <c r="C2" i="9"/>
  <c r="H8" i="8" l="1"/>
  <c r="H17" i="8"/>
  <c r="H15" i="8"/>
  <c r="H11" i="8"/>
  <c r="H19" i="8"/>
  <c r="H7" i="8"/>
  <c r="H13" i="8"/>
  <c r="H9" i="8"/>
  <c r="H16" i="8"/>
  <c r="H12" i="8"/>
  <c r="H18" i="8"/>
  <c r="H10" i="8"/>
  <c r="G7" i="8"/>
  <c r="I7" i="8" s="1"/>
  <c r="K7" i="8" s="1"/>
  <c r="H14" i="8"/>
  <c r="C17" i="9"/>
  <c r="I7" i="7"/>
  <c r="G18" i="8"/>
  <c r="I18" i="8" s="1"/>
  <c r="K18" i="8" s="1"/>
  <c r="G14" i="8"/>
  <c r="G10" i="8"/>
  <c r="G17" i="8"/>
  <c r="I17" i="8" s="1"/>
  <c r="K17" i="8" s="1"/>
  <c r="G13" i="8"/>
  <c r="I13" i="8" s="1"/>
  <c r="K13" i="8" s="1"/>
  <c r="G9" i="8"/>
  <c r="G16" i="8"/>
  <c r="G12" i="8"/>
  <c r="I12" i="8" s="1"/>
  <c r="K12" i="8" s="1"/>
  <c r="G8" i="8"/>
  <c r="I8" i="8" s="1"/>
  <c r="K8" i="8" s="1"/>
  <c r="G19" i="8"/>
  <c r="I19" i="8" s="1"/>
  <c r="K19" i="8" s="1"/>
  <c r="G15" i="8"/>
  <c r="I15" i="8" s="1"/>
  <c r="K15" i="8" s="1"/>
  <c r="G11" i="8"/>
  <c r="I11" i="8" s="1"/>
  <c r="K11" i="8" s="1"/>
  <c r="I10" i="8" l="1"/>
  <c r="K10" i="8" s="1"/>
  <c r="I9" i="8"/>
  <c r="K9" i="8" s="1"/>
  <c r="I16" i="8"/>
  <c r="K16" i="8" s="1"/>
  <c r="J7" i="8"/>
  <c r="I14" i="8"/>
  <c r="K14" i="8" s="1"/>
  <c r="R10" i="1" s="1" a="1"/>
  <c r="R10" i="1" s="1"/>
  <c r="J19" i="8"/>
  <c r="J18" i="8"/>
  <c r="J17" i="8"/>
  <c r="J8" i="8"/>
  <c r="I8" i="7"/>
  <c r="I13" i="7"/>
  <c r="J13" i="8"/>
  <c r="J14" i="8"/>
  <c r="J12" i="8"/>
  <c r="I12" i="7"/>
  <c r="I9" i="7"/>
  <c r="J9" i="8"/>
  <c r="J11" i="8"/>
  <c r="I11" i="7"/>
  <c r="J15" i="8"/>
  <c r="I15" i="7"/>
  <c r="J16" i="8"/>
  <c r="I16" i="7"/>
  <c r="J10" i="8"/>
  <c r="I10" i="7"/>
  <c r="I14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<sst xmlns="http://schemas.openxmlformats.org/spreadsheetml/2006/main" count="222" uniqueCount="140">
  <si>
    <t>Customer_ID</t>
  </si>
  <si>
    <t>Name</t>
  </si>
  <si>
    <t>Email</t>
  </si>
  <si>
    <t>Address</t>
  </si>
  <si>
    <t>Anaya Sinha</t>
  </si>
  <si>
    <t>Pranjal Yadav</t>
  </si>
  <si>
    <t>Ishan Bhosale</t>
  </si>
  <si>
    <t>Shraddha Dixit</t>
  </si>
  <si>
    <t>Ashvani Dubey</t>
  </si>
  <si>
    <t>Nayara Sighaniya</t>
  </si>
  <si>
    <t>Kiran kumari</t>
  </si>
  <si>
    <t>Arman Malik</t>
  </si>
  <si>
    <t>as456@gmail.com</t>
  </si>
  <si>
    <t>yadav782@gmail.com</t>
  </si>
  <si>
    <t>Savi Chauhan</t>
  </si>
  <si>
    <t>savi741@gmail.com</t>
  </si>
  <si>
    <t>shan852@gmail.com</t>
  </si>
  <si>
    <t>dixit2308@gmail.com</t>
  </si>
  <si>
    <t>ad75321@gmail.com</t>
  </si>
  <si>
    <t>singh6785@gmail.com</t>
  </si>
  <si>
    <t>Kartik Goiyanka</t>
  </si>
  <si>
    <t>yanka7856@gmail.com</t>
  </si>
  <si>
    <t>kkri564@gmail.com</t>
  </si>
  <si>
    <t>malik908@gmail.com</t>
  </si>
  <si>
    <t>123 Maple Street,62704 USA</t>
  </si>
  <si>
    <t>Flat 4B,22 Baker Street,London</t>
  </si>
  <si>
    <t>432 Sunset Avenue,USA</t>
  </si>
  <si>
    <t>Willow Road,UK</t>
  </si>
  <si>
    <t>Cedar Lane, Australia</t>
  </si>
  <si>
    <t>Birch Drive,Germany</t>
  </si>
  <si>
    <t>Pine Boulevard,France</t>
  </si>
  <si>
    <t>Oak Terrace,Japan</t>
  </si>
  <si>
    <t>Elm Way,India</t>
  </si>
  <si>
    <t>Rosewood Court,Brazil</t>
  </si>
  <si>
    <t>HSN Code</t>
  </si>
  <si>
    <t>Product Name</t>
  </si>
  <si>
    <t>Cost</t>
  </si>
  <si>
    <t>Selling Price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</si>
  <si>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</si>
  <si>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</si>
  <si>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</si>
  <si>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</si>
  <si>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</si>
  <si>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</si>
  <si>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</si>
  <si>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</si>
  <si>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</si>
  <si>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</si>
  <si>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Laptop</t>
  </si>
  <si>
    <t>Refrigerator</t>
  </si>
  <si>
    <t>Air Conditioner</t>
  </si>
  <si>
    <t>Tablet</t>
  </si>
  <si>
    <t>Miicrowave</t>
  </si>
  <si>
    <t>Telivision</t>
  </si>
  <si>
    <t>Washing Machine</t>
  </si>
  <si>
    <t>Mouse</t>
  </si>
  <si>
    <t>Smart Phone</t>
  </si>
  <si>
    <t>Smart Watch</t>
  </si>
  <si>
    <t>Vendor Name</t>
  </si>
  <si>
    <t>Phone No.</t>
  </si>
  <si>
    <t>Microwave</t>
  </si>
  <si>
    <t>Amit Patel</t>
  </si>
  <si>
    <t>Linda Thompson</t>
  </si>
  <si>
    <t>Carlos Reyes</t>
  </si>
  <si>
    <t>Fatima AI-Mansouri</t>
  </si>
  <si>
    <t>James Okafor</t>
  </si>
  <si>
    <t>Mei Lin Zhang</t>
  </si>
  <si>
    <t>Elena Petrova</t>
  </si>
  <si>
    <t>Mohammed Rahman</t>
  </si>
  <si>
    <t>Sophia Martins</t>
  </si>
  <si>
    <t>David Kim</t>
  </si>
  <si>
    <t>Maplem Avenue, Toronto, Canada</t>
  </si>
  <si>
    <t>Sunset Boulevard, Los Angeles, USA</t>
  </si>
  <si>
    <t>Cedar Street Sydeny, Australia</t>
  </si>
  <si>
    <t>Birch Road, Berlin, Germany</t>
  </si>
  <si>
    <t>Pine Court, Paris, France</t>
  </si>
  <si>
    <t>Oak Drive, Tokyo,Japan</t>
  </si>
  <si>
    <t>Willow Lane,Manchester, UK</t>
  </si>
  <si>
    <t>Lakeview Terrace, Cape Town,South Africa</t>
  </si>
  <si>
    <t>Rosewood Circle, Sao Paulo, Brazil</t>
  </si>
  <si>
    <t>Elm Way, Mumbai, India</t>
  </si>
  <si>
    <t>Purchase Entry</t>
  </si>
  <si>
    <t>Sale Entry</t>
  </si>
  <si>
    <t>Vendor</t>
  </si>
  <si>
    <t>Date</t>
  </si>
  <si>
    <t>Units</t>
  </si>
  <si>
    <t>Amount</t>
  </si>
  <si>
    <t>13/4/2012</t>
  </si>
  <si>
    <t>14/5/2013</t>
  </si>
  <si>
    <t>15/6/2014</t>
  </si>
  <si>
    <t>16/7/2015</t>
  </si>
  <si>
    <t>17/8/2016</t>
  </si>
  <si>
    <t>18/9/2017</t>
  </si>
  <si>
    <t>19/10/2018</t>
  </si>
  <si>
    <t>20/11/2019</t>
  </si>
  <si>
    <t>Customer_Name</t>
  </si>
  <si>
    <t>Stock[Units]</t>
  </si>
  <si>
    <t>Price</t>
  </si>
  <si>
    <t>21/2/2002</t>
  </si>
  <si>
    <t>22/3/2003</t>
  </si>
  <si>
    <t>23/4/2004</t>
  </si>
  <si>
    <t>24/5/2005</t>
  </si>
  <si>
    <t>25/6/2006</t>
  </si>
  <si>
    <t>26/7/2007</t>
  </si>
  <si>
    <t>27/8/2008</t>
  </si>
  <si>
    <t>28/9/2009</t>
  </si>
  <si>
    <t>29/10/2010</t>
  </si>
  <si>
    <t>30/11/2011</t>
  </si>
  <si>
    <t>P Units</t>
  </si>
  <si>
    <t>S Units</t>
  </si>
  <si>
    <t>Stock</t>
  </si>
  <si>
    <t>Stock Amt</t>
  </si>
  <si>
    <t>Count of Name</t>
  </si>
  <si>
    <t>Customers</t>
  </si>
  <si>
    <t>Count of Product Name</t>
  </si>
  <si>
    <t>Products</t>
  </si>
  <si>
    <t>Sum of Amount</t>
  </si>
  <si>
    <t>Purchase Amt</t>
  </si>
  <si>
    <t>Sale Amt</t>
  </si>
  <si>
    <t>Sum of Stock Amt</t>
  </si>
  <si>
    <t>P\L</t>
  </si>
  <si>
    <t>Row Labels</t>
  </si>
  <si>
    <t>Grand Total</t>
  </si>
  <si>
    <t>Sum of S Units</t>
  </si>
  <si>
    <t>Notification !!!</t>
  </si>
  <si>
    <t>Notification</t>
  </si>
  <si>
    <t>Sum of Stock</t>
  </si>
  <si>
    <t>Akhil Singh</t>
  </si>
  <si>
    <t>aks 670@gmail.com</t>
  </si>
  <si>
    <t>658 ring Road, Gujrat</t>
  </si>
  <si>
    <t>Tanya Shrma</t>
  </si>
  <si>
    <t>tma909@gmail.com</t>
  </si>
  <si>
    <t>Patana Bihar</t>
  </si>
  <si>
    <t>M10011</t>
  </si>
  <si>
    <t>sudha verma</t>
  </si>
  <si>
    <t>sudha12@gmail.com</t>
  </si>
  <si>
    <t>babatpur varanasi</t>
  </si>
  <si>
    <t>sudha patel</t>
  </si>
  <si>
    <t>sudha145@gmail.com</t>
  </si>
  <si>
    <t>baragaon 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</si>
</sst>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NumberFormat="1" applyFill="1"/>
    <xf numFmtId="0" fontId="3" fillId="4" borderId="1" xfId="0" applyFont="1" applyFill="1" applyBorder="1"/>
    <xf numFmtId="0" fontId="4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0" xfId="0" applyFill="1" applyBorder="1"/>
    <xf numFmtId="0" fontId="3" fillId="3" borderId="2" xfId="0" applyFont="1" applyFill="1" applyBorder="1"/>
  </cellXfs>
  <cellStyles count="2">
    <cellStyle name="Hyperlink" xfId="1" builtinId="8"/>
    <cellStyle name="Normal" xfId="0" builtinId="0"/>
  </cellStyles>
  <dxfs count="48"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colors>
    <mruColors>
      <color rgb="FFCC00CC"/>
      <color rgb="FFFF00FF"/>
      <color rgb="FF00CCFF"/>
      <color rgb="FF17A40C"/>
      <color rgb="FF3333FF"/>
      <color rgb="FF139913"/>
      <color rgb="FF9D1383"/>
      <color rgb="FF463399"/>
      <color rgb="FF1B099F"/>
      <color rgb="FF634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[INVENTORY.xlsx]Pivots!PivotTable7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rgbClr val="6653F3"/>
              </a:gs>
              <a:gs pos="100000">
                <a:srgbClr val="FB95EC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4"/>
        <c:spPr>
          <a:solidFill>
            <a:srgbClr val="3333FF"/>
          </a:solidFill>
          <a:ln>
            <a:noFill/>
          </a:ln>
          <a:effectLst/>
        </c:spPr>
      </c:pivotFmt>
      <c:pivotFmt>
        <c:idx val="5"/>
        <c:spPr>
          <a:gradFill>
            <a:gsLst>
              <a:gs pos="0">
                <a:srgbClr val="1B099F"/>
              </a:gs>
              <a:gs pos="0">
                <a:srgbClr val="463399"/>
              </a:gs>
              <a:gs pos="100000">
                <a:srgbClr val="9D1383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6"/>
        <c:spPr>
          <a:gradFill>
            <a:gsLst>
              <a:gs pos="0">
                <a:srgbClr val="1B099F"/>
              </a:gs>
              <a:gs pos="0">
                <a:srgbClr val="139913"/>
              </a:gs>
              <a:gs pos="100000">
                <a:srgbClr val="17A40C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7"/>
        <c:spPr>
          <a:solidFill>
            <a:srgbClr val="C0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573425196850395"/>
          <c:y val="3.7037037037037035E-2"/>
          <c:w val="0.73326574803149602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FF0-448A-904F-7202526A43FB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1B099F"/>
                  </a:gs>
                  <a:gs pos="0">
                    <a:srgbClr val="139913"/>
                  </a:gs>
                  <a:gs pos="100000">
                    <a:srgbClr val="17A40C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F0-448A-904F-7202526A43FB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1B099F"/>
                  </a:gs>
                  <a:gs pos="0">
                    <a:srgbClr val="463399"/>
                  </a:gs>
                  <a:gs pos="100000">
                    <a:srgbClr val="9D1383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FF0-448A-904F-7202526A43FB}"/>
              </c:ext>
            </c:extLst>
          </c:dPt>
          <c:dPt>
            <c:idx val="3"/>
            <c:invertIfNegative val="0"/>
            <c:bubble3D val="0"/>
            <c:spPr>
              <a:solidFill>
                <a:srgbClr val="3333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F0-448A-904F-7202526A43FB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0">
                    <a:srgbClr val="6653F3"/>
                  </a:gs>
                  <a:gs pos="100000">
                    <a:srgbClr val="FB95EC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FF0-448A-904F-7202526A43FB}"/>
              </c:ext>
            </c:extLst>
          </c:dPt>
          <c:cat>
            <c:strRef>
              <c:f>Pivots!$E$10:$E$15</c:f>
              <c:strCache>
                <c:ptCount val="5"/>
                <c:pt idx="0">
                  <c:v>Savi Chauhan</c:v>
                </c:pt>
                <c:pt idx="1">
                  <c:v>Anaya Sinha</c:v>
                </c:pt>
                <c:pt idx="2">
                  <c:v>Pranjal Yadav</c:v>
                </c:pt>
                <c:pt idx="3">
                  <c:v>Ishan Bhosale</c:v>
                </c:pt>
                <c:pt idx="4">
                  <c:v>Ashvani Dubey</c:v>
                </c:pt>
              </c:strCache>
            </c:strRef>
          </c:cat>
          <c:val>
            <c:numRef>
              <c:f>Pivots!$F$10:$F$15</c:f>
              <c:numCache>
                <c:formatCode>General</c:formatCode>
                <c:ptCount val="5"/>
                <c:pt idx="0">
                  <c:v>1800000</c:v>
                </c:pt>
                <c:pt idx="1">
                  <c:v>1170000</c:v>
                </c:pt>
                <c:pt idx="2">
                  <c:v>975000</c:v>
                </c:pt>
                <c:pt idx="3">
                  <c:v>714000</c:v>
                </c:pt>
                <c:pt idx="4">
                  <c:v>696000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0-448A-904F-7202526A4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8124352"/>
        <c:axId val="588105216"/>
      </c:barChart>
      <c:catAx>
        <c:axId val="588124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105216"/>
        <c:crosses val="autoZero"/>
        <c:auto val="1"/>
        <c:lblAlgn val="ctr"/>
        <c:lblOffset val="100"/>
        <c:noMultiLvlLbl val="0"/>
      </c:catAx>
      <c:valAx>
        <c:axId val="58810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12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[INVENTORY.xlsx]Pivots!PivotTable8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rgbClr val="17A40C"/>
          </a:solidFill>
          <a:ln>
            <a:noFill/>
          </a:ln>
          <a:effectLst/>
        </c:spPr>
      </c:pivotFmt>
      <c:pivotFmt>
        <c:idx val="5"/>
        <c:spPr>
          <a:solidFill>
            <a:srgbClr val="00CCFF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rgbClr val="FFFF00"/>
          </a:solidFill>
          <a:ln>
            <a:noFill/>
          </a:ln>
          <a:effectLst/>
        </c:spPr>
      </c:pivotFmt>
      <c:pivotFmt>
        <c:idx val="8"/>
        <c:spPr>
          <a:solidFill>
            <a:srgbClr val="7030A0"/>
          </a:solidFill>
          <a:ln>
            <a:noFill/>
          </a:ln>
          <a:effectLst/>
        </c:spPr>
      </c:pivotFmt>
      <c:pivotFmt>
        <c:idx val="9"/>
        <c:spPr>
          <a:solidFill>
            <a:srgbClr val="FF00FF"/>
          </a:solidFill>
          <a:ln>
            <a:noFill/>
          </a:ln>
          <a:effectLst/>
        </c:spPr>
      </c:pivotFmt>
      <c:pivotFmt>
        <c:idx val="10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Pivots!$F$18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1A1-4119-A3CB-CEBEEAFEEA5A}"/>
              </c:ext>
            </c:extLst>
          </c:dPt>
          <c:dPt>
            <c:idx val="1"/>
            <c:invertIfNegative val="0"/>
            <c:bubble3D val="0"/>
            <c:spPr>
              <a:solidFill>
                <a:srgbClr val="17A40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A1-4119-A3CB-CEBEEAFEEA5A}"/>
              </c:ext>
            </c:extLst>
          </c:dPt>
          <c:dPt>
            <c:idx val="2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1A1-4119-A3CB-CEBEEAFEEA5A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A1-4119-A3CB-CEBEEAFEEA5A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1A1-4119-A3CB-CEBEEAFEEA5A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A1-4119-A3CB-CEBEEAFEEA5A}"/>
              </c:ext>
            </c:extLst>
          </c:dPt>
          <c:dPt>
            <c:idx val="6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1A1-4119-A3CB-CEBEEAFEEA5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1A1-4119-A3CB-CEBEEAFEEA5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1A1-4119-A3CB-CEBEEAFEEA5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1A1-4119-A3CB-CEBEEAFEEA5A}"/>
              </c:ext>
            </c:extLst>
          </c:dPt>
          <c:cat>
            <c:strRef>
              <c:f>Pivots!$E$19:$E$29</c:f>
              <c:strCache>
                <c:ptCount val="10"/>
                <c:pt idx="0">
                  <c:v>Air Conditioner</c:v>
                </c:pt>
                <c:pt idx="1">
                  <c:v>Laptop</c:v>
                </c:pt>
                <c:pt idx="2">
                  <c:v>Miicrowave</c:v>
                </c:pt>
                <c:pt idx="3">
                  <c:v>Mouse</c:v>
                </c:pt>
                <c:pt idx="4">
                  <c:v>Refrigerator</c:v>
                </c:pt>
                <c:pt idx="5">
                  <c:v>Smart Phone</c:v>
                </c:pt>
                <c:pt idx="6">
                  <c:v>Smart Watch</c:v>
                </c:pt>
                <c:pt idx="7">
                  <c:v>Tablet</c:v>
                </c:pt>
                <c:pt idx="8">
                  <c:v>Telivision</c:v>
                </c:pt>
                <c:pt idx="9">
                  <c:v>Washing Machine</c:v>
                </c:pt>
              </c:strCache>
            </c:strRef>
          </c:cat>
          <c:val>
            <c:numRef>
              <c:f>Pivots!$F$19:$F$29</c:f>
              <c:numCache>
                <c:formatCode>General</c:formatCode>
                <c:ptCount val="10"/>
                <c:pt idx="0">
                  <c:v>50</c:v>
                </c:pt>
                <c:pt idx="1">
                  <c:v>45</c:v>
                </c:pt>
                <c:pt idx="2">
                  <c:v>65</c:v>
                </c:pt>
                <c:pt idx="3">
                  <c:v>63</c:v>
                </c:pt>
                <c:pt idx="4">
                  <c:v>37</c:v>
                </c:pt>
                <c:pt idx="5">
                  <c:v>63</c:v>
                </c:pt>
                <c:pt idx="6">
                  <c:v>7</c:v>
                </c:pt>
                <c:pt idx="7">
                  <c:v>18</c:v>
                </c:pt>
                <c:pt idx="8">
                  <c:v>74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1-4119-A3CB-CEBEEAFEE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400368"/>
        <c:axId val="588412016"/>
      </c:barChart>
      <c:catAx>
        <c:axId val="58840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12016"/>
        <c:crosses val="autoZero"/>
        <c:auto val="1"/>
        <c:lblAlgn val="ctr"/>
        <c:lblOffset val="100"/>
        <c:noMultiLvlLbl val="0"/>
      </c:catAx>
      <c:valAx>
        <c:axId val="58841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0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[INVENTORY.xlsx]Pivots!PivotTable6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00CCF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2D-4E86-A1CD-E04AFA822055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2D-4E86-A1CD-E04AFA8220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2D-4E86-A1CD-E04AFA822055}"/>
              </c:ext>
            </c:extLst>
          </c:dPt>
          <c:dPt>
            <c:idx val="3"/>
            <c:bubble3D val="0"/>
            <c:spPr>
              <a:solidFill>
                <a:srgbClr val="00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2D-4E86-A1CD-E04AFA822055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2D-4E86-A1CD-E04AFA822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Pivots!$E$2:$E$7</c:f>
              <c:strCache>
                <c:ptCount val="5"/>
                <c:pt idx="0">
                  <c:v>Telivision</c:v>
                </c:pt>
                <c:pt idx="1">
                  <c:v>Smart Watch</c:v>
                </c:pt>
                <c:pt idx="2">
                  <c:v>Mouse</c:v>
                </c:pt>
                <c:pt idx="3">
                  <c:v>Air Conditioner</c:v>
                </c:pt>
                <c:pt idx="4">
                  <c:v>Washing Machine</c:v>
                </c:pt>
              </c:strCache>
            </c:strRef>
          </c:cat>
          <c:val>
            <c:numRef>
              <c:f>Pivots!$F$2:$F$7</c:f>
              <c:numCache>
                <c:formatCode>General</c:formatCode>
                <c:ptCount val="5"/>
                <c:pt idx="0">
                  <c:v>36</c:v>
                </c:pt>
                <c:pt idx="1">
                  <c:v>33</c:v>
                </c:pt>
                <c:pt idx="2">
                  <c:v>22</c:v>
                </c:pt>
                <c:pt idx="3">
                  <c:v>20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2D-4E86-A1CD-E04AFA8220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[INVENTORY.xlsx]Pivots!PivotTable7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573425196850395"/>
          <c:y val="3.7037037037037035E-2"/>
          <c:w val="0.73326574803149602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Pivots!$E$10:$E$15</c:f>
              <c:strCache>
                <c:ptCount val="5"/>
                <c:pt idx="0">
                  <c:v>Savi Chauhan</c:v>
                </c:pt>
                <c:pt idx="1">
                  <c:v>Anaya Sinha</c:v>
                </c:pt>
                <c:pt idx="2">
                  <c:v>Pranjal Yadav</c:v>
                </c:pt>
                <c:pt idx="3">
                  <c:v>Ishan Bhosale</c:v>
                </c:pt>
                <c:pt idx="4">
                  <c:v>Ashvani Dubey</c:v>
                </c:pt>
              </c:strCache>
            </c:strRef>
          </c:cat>
          <c:val>
            <c:numRef>
              <c:f>Pivots!$F$10:$F$15</c:f>
              <c:numCache>
                <c:formatCode>General</c:formatCode>
                <c:ptCount val="5"/>
                <c:pt idx="0">
                  <c:v>1800000</c:v>
                </c:pt>
                <c:pt idx="1">
                  <c:v>1170000</c:v>
                </c:pt>
                <c:pt idx="2">
                  <c:v>975000</c:v>
                </c:pt>
                <c:pt idx="3">
                  <c:v>714000</c:v>
                </c:pt>
                <c:pt idx="4">
                  <c:v>696000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7-44B6-B529-3DEC30A7E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8124352"/>
        <c:axId val="588105216"/>
      </c:barChart>
      <c:catAx>
        <c:axId val="58812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105216"/>
        <c:crosses val="autoZero"/>
        <c:auto val="1"/>
        <c:lblAlgn val="ctr"/>
        <c:lblOffset val="100"/>
        <c:noMultiLvlLbl val="0"/>
      </c:catAx>
      <c:valAx>
        <c:axId val="58810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12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[INVENTORY.xlsx]Pivots!PivotTable6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15-46C5-9BBA-7B7E526010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15-46C5-9BBA-7B7E526010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15-46C5-9BBA-7B7E526010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15-46C5-9BBA-7B7E526010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E15-46C5-9BBA-7B7E526010BE}"/>
              </c:ext>
            </c:extLst>
          </c:dPt>
          <c:cat>
            <c:strRef>
              <c:f>Pivots!$E$2:$E$7</c:f>
              <c:strCache>
                <c:ptCount val="5"/>
                <c:pt idx="0">
                  <c:v>Telivision</c:v>
                </c:pt>
                <c:pt idx="1">
                  <c:v>Smart Watch</c:v>
                </c:pt>
                <c:pt idx="2">
                  <c:v>Mouse</c:v>
                </c:pt>
                <c:pt idx="3">
                  <c:v>Air Conditioner</c:v>
                </c:pt>
                <c:pt idx="4">
                  <c:v>Washing Machine</c:v>
                </c:pt>
              </c:strCache>
            </c:strRef>
          </c:cat>
          <c:val>
            <c:numRef>
              <c:f>Pivots!$F$2:$F$7</c:f>
              <c:numCache>
                <c:formatCode>General</c:formatCode>
                <c:ptCount val="5"/>
                <c:pt idx="0">
                  <c:v>36</c:v>
                </c:pt>
                <c:pt idx="1">
                  <c:v>33</c:v>
                </c:pt>
                <c:pt idx="2">
                  <c:v>22</c:v>
                </c:pt>
                <c:pt idx="3">
                  <c:v>20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2-4B32-8E0C-FD9889102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[INVENTORY.xlsx]Pivots!PivotTable8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Pivots!$F$18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Pivots!$E$19:$E$29</c:f>
              <c:strCache>
                <c:ptCount val="10"/>
                <c:pt idx="0">
                  <c:v>Air Conditioner</c:v>
                </c:pt>
                <c:pt idx="1">
                  <c:v>Laptop</c:v>
                </c:pt>
                <c:pt idx="2">
                  <c:v>Miicrowave</c:v>
                </c:pt>
                <c:pt idx="3">
                  <c:v>Mouse</c:v>
                </c:pt>
                <c:pt idx="4">
                  <c:v>Refrigerator</c:v>
                </c:pt>
                <c:pt idx="5">
                  <c:v>Smart Phone</c:v>
                </c:pt>
                <c:pt idx="6">
                  <c:v>Smart Watch</c:v>
                </c:pt>
                <c:pt idx="7">
                  <c:v>Tablet</c:v>
                </c:pt>
                <c:pt idx="8">
                  <c:v>Telivision</c:v>
                </c:pt>
                <c:pt idx="9">
                  <c:v>Washing Machine</c:v>
                </c:pt>
              </c:strCache>
            </c:strRef>
          </c:cat>
          <c:val>
            <c:numRef>
              <c:f>Pivots!$F$19:$F$29</c:f>
              <c:numCache>
                <c:formatCode>General</c:formatCode>
                <c:ptCount val="10"/>
                <c:pt idx="0">
                  <c:v>50</c:v>
                </c:pt>
                <c:pt idx="1">
                  <c:v>45</c:v>
                </c:pt>
                <c:pt idx="2">
                  <c:v>65</c:v>
                </c:pt>
                <c:pt idx="3">
                  <c:v>63</c:v>
                </c:pt>
                <c:pt idx="4">
                  <c:v>37</c:v>
                </c:pt>
                <c:pt idx="5">
                  <c:v>63</c:v>
                </c:pt>
                <c:pt idx="6">
                  <c:v>7</c:v>
                </c:pt>
                <c:pt idx="7">
                  <c:v>18</c:v>
                </c:pt>
                <c:pt idx="8">
                  <c:v>74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E-45BE-8526-92D847F8C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400368"/>
        <c:axId val="588412016"/>
      </c:barChart>
      <c:catAx>
        <c:axId val="58840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12016"/>
        <c:crosses val="autoZero"/>
        <c:auto val="1"/>
        <c:lblAlgn val="ctr"/>
        <c:lblOffset val="100"/>
        <c:noMultiLvlLbl val="0"/>
      </c:catAx>
      <c:valAx>
        <c:axId val="5884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0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5.svg"/><Relationship Id="rId18" Type="http://schemas.openxmlformats.org/officeDocument/2006/relationships/image" Target="../media/image10.png"/><Relationship Id="rId26" Type="http://schemas.openxmlformats.org/officeDocument/2006/relationships/chart" Target="../charts/chart1.xml"/><Relationship Id="rId3" Type="http://schemas.openxmlformats.org/officeDocument/2006/relationships/hyperlink" Target="#Sales!A1"/><Relationship Id="rId21" Type="http://schemas.openxmlformats.org/officeDocument/2006/relationships/image" Target="../media/image13.svg"/><Relationship Id="rId7" Type="http://schemas.openxmlformats.org/officeDocument/2006/relationships/hyperlink" Target="#Vendors!A1"/><Relationship Id="rId12" Type="http://schemas.openxmlformats.org/officeDocument/2006/relationships/image" Target="../media/image4.png"/><Relationship Id="rId17" Type="http://schemas.openxmlformats.org/officeDocument/2006/relationships/image" Target="../media/image9.svg"/><Relationship Id="rId25" Type="http://schemas.openxmlformats.org/officeDocument/2006/relationships/image" Target="../media/image17.svg"/><Relationship Id="rId2" Type="http://schemas.openxmlformats.org/officeDocument/2006/relationships/hyperlink" Target="#Inventory!A1"/><Relationship Id="rId16" Type="http://schemas.openxmlformats.org/officeDocument/2006/relationships/image" Target="../media/image8.png"/><Relationship Id="rId20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3.svg"/><Relationship Id="rId24" Type="http://schemas.openxmlformats.org/officeDocument/2006/relationships/image" Target="../media/image16.png"/><Relationship Id="rId5" Type="http://schemas.openxmlformats.org/officeDocument/2006/relationships/hyperlink" Target="#'New Entry'!A1"/><Relationship Id="rId15" Type="http://schemas.openxmlformats.org/officeDocument/2006/relationships/image" Target="../media/image7.svg"/><Relationship Id="rId23" Type="http://schemas.openxmlformats.org/officeDocument/2006/relationships/image" Target="../media/image15.svg"/><Relationship Id="rId28" Type="http://schemas.openxmlformats.org/officeDocument/2006/relationships/chart" Target="../charts/chart3.xml"/><Relationship Id="rId10" Type="http://schemas.openxmlformats.org/officeDocument/2006/relationships/image" Target="../media/image2.png"/><Relationship Id="rId19" Type="http://schemas.openxmlformats.org/officeDocument/2006/relationships/image" Target="../media/image11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6.png"/><Relationship Id="rId22" Type="http://schemas.openxmlformats.org/officeDocument/2006/relationships/image" Target="../media/image14.png"/><Relationship Id="rId27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21.svg"/><Relationship Id="rId18" Type="http://schemas.openxmlformats.org/officeDocument/2006/relationships/image" Target="../media/image26.png"/><Relationship Id="rId3" Type="http://schemas.openxmlformats.org/officeDocument/2006/relationships/hyperlink" Target="#Sales!A1"/><Relationship Id="rId21" Type="http://schemas.openxmlformats.org/officeDocument/2006/relationships/image" Target="../media/image29.svg"/><Relationship Id="rId7" Type="http://schemas.openxmlformats.org/officeDocument/2006/relationships/hyperlink" Target="#Vendors!A1"/><Relationship Id="rId12" Type="http://schemas.openxmlformats.org/officeDocument/2006/relationships/image" Target="../media/image20.png"/><Relationship Id="rId17" Type="http://schemas.openxmlformats.org/officeDocument/2006/relationships/image" Target="../media/image25.svg"/><Relationship Id="rId25" Type="http://schemas.openxmlformats.org/officeDocument/2006/relationships/image" Target="../media/image33.svg"/><Relationship Id="rId2" Type="http://schemas.openxmlformats.org/officeDocument/2006/relationships/hyperlink" Target="#Inventory!A1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19.svg"/><Relationship Id="rId24" Type="http://schemas.openxmlformats.org/officeDocument/2006/relationships/image" Target="../media/image32.png"/><Relationship Id="rId5" Type="http://schemas.openxmlformats.org/officeDocument/2006/relationships/hyperlink" Target="#'New Entry'!A1"/><Relationship Id="rId15" Type="http://schemas.openxmlformats.org/officeDocument/2006/relationships/image" Target="../media/image23.svg"/><Relationship Id="rId23" Type="http://schemas.openxmlformats.org/officeDocument/2006/relationships/image" Target="../media/image31.svg"/><Relationship Id="rId10" Type="http://schemas.openxmlformats.org/officeDocument/2006/relationships/image" Target="../media/image18.png"/><Relationship Id="rId19" Type="http://schemas.openxmlformats.org/officeDocument/2006/relationships/image" Target="../media/image27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22.png"/><Relationship Id="rId22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21.svg"/><Relationship Id="rId18" Type="http://schemas.openxmlformats.org/officeDocument/2006/relationships/image" Target="../media/image26.png"/><Relationship Id="rId3" Type="http://schemas.openxmlformats.org/officeDocument/2006/relationships/hyperlink" Target="#Sales!A1"/><Relationship Id="rId21" Type="http://schemas.openxmlformats.org/officeDocument/2006/relationships/image" Target="../media/image29.svg"/><Relationship Id="rId7" Type="http://schemas.openxmlformats.org/officeDocument/2006/relationships/hyperlink" Target="#Vendors!A1"/><Relationship Id="rId12" Type="http://schemas.openxmlformats.org/officeDocument/2006/relationships/image" Target="../media/image20.png"/><Relationship Id="rId17" Type="http://schemas.openxmlformats.org/officeDocument/2006/relationships/image" Target="../media/image37.svg"/><Relationship Id="rId25" Type="http://schemas.openxmlformats.org/officeDocument/2006/relationships/image" Target="../media/image33.svg"/><Relationship Id="rId2" Type="http://schemas.openxmlformats.org/officeDocument/2006/relationships/hyperlink" Target="#Inventory!A1"/><Relationship Id="rId16" Type="http://schemas.openxmlformats.org/officeDocument/2006/relationships/image" Target="../media/image36.png"/><Relationship Id="rId20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19.svg"/><Relationship Id="rId24" Type="http://schemas.openxmlformats.org/officeDocument/2006/relationships/image" Target="../media/image32.png"/><Relationship Id="rId5" Type="http://schemas.openxmlformats.org/officeDocument/2006/relationships/hyperlink" Target="#'New Entry'!A1"/><Relationship Id="rId15" Type="http://schemas.openxmlformats.org/officeDocument/2006/relationships/image" Target="../media/image35.svg"/><Relationship Id="rId23" Type="http://schemas.openxmlformats.org/officeDocument/2006/relationships/image" Target="../media/image31.svg"/><Relationship Id="rId10" Type="http://schemas.openxmlformats.org/officeDocument/2006/relationships/image" Target="../media/image18.png"/><Relationship Id="rId19" Type="http://schemas.openxmlformats.org/officeDocument/2006/relationships/image" Target="../media/image27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34.png"/><Relationship Id="rId22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21.svg"/><Relationship Id="rId18" Type="http://schemas.openxmlformats.org/officeDocument/2006/relationships/image" Target="../media/image38.png"/><Relationship Id="rId3" Type="http://schemas.openxmlformats.org/officeDocument/2006/relationships/hyperlink" Target="#Sales!A1"/><Relationship Id="rId21" Type="http://schemas.openxmlformats.org/officeDocument/2006/relationships/image" Target="../media/image29.svg"/><Relationship Id="rId7" Type="http://schemas.openxmlformats.org/officeDocument/2006/relationships/hyperlink" Target="#Vendors!A1"/><Relationship Id="rId12" Type="http://schemas.openxmlformats.org/officeDocument/2006/relationships/image" Target="../media/image20.png"/><Relationship Id="rId17" Type="http://schemas.openxmlformats.org/officeDocument/2006/relationships/image" Target="../media/image25.svg"/><Relationship Id="rId25" Type="http://schemas.openxmlformats.org/officeDocument/2006/relationships/image" Target="../media/image33.svg"/><Relationship Id="rId2" Type="http://schemas.openxmlformats.org/officeDocument/2006/relationships/hyperlink" Target="#Inventory!A1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19.svg"/><Relationship Id="rId24" Type="http://schemas.openxmlformats.org/officeDocument/2006/relationships/image" Target="../media/image32.png"/><Relationship Id="rId5" Type="http://schemas.openxmlformats.org/officeDocument/2006/relationships/hyperlink" Target="#'New Entry'!A1"/><Relationship Id="rId15" Type="http://schemas.openxmlformats.org/officeDocument/2006/relationships/image" Target="../media/image35.svg"/><Relationship Id="rId23" Type="http://schemas.openxmlformats.org/officeDocument/2006/relationships/image" Target="../media/image31.svg"/><Relationship Id="rId10" Type="http://schemas.openxmlformats.org/officeDocument/2006/relationships/image" Target="../media/image18.png"/><Relationship Id="rId19" Type="http://schemas.openxmlformats.org/officeDocument/2006/relationships/image" Target="../media/image39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34.png"/><Relationship Id="rId22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21.svg"/><Relationship Id="rId18" Type="http://schemas.openxmlformats.org/officeDocument/2006/relationships/image" Target="../media/image26.png"/><Relationship Id="rId3" Type="http://schemas.openxmlformats.org/officeDocument/2006/relationships/hyperlink" Target="#Sales!A1"/><Relationship Id="rId21" Type="http://schemas.openxmlformats.org/officeDocument/2006/relationships/image" Target="../media/image29.svg"/><Relationship Id="rId7" Type="http://schemas.openxmlformats.org/officeDocument/2006/relationships/hyperlink" Target="#Vendors!A1"/><Relationship Id="rId12" Type="http://schemas.openxmlformats.org/officeDocument/2006/relationships/image" Target="../media/image20.png"/><Relationship Id="rId17" Type="http://schemas.openxmlformats.org/officeDocument/2006/relationships/image" Target="../media/image25.svg"/><Relationship Id="rId25" Type="http://schemas.openxmlformats.org/officeDocument/2006/relationships/image" Target="../media/image41.svg"/><Relationship Id="rId2" Type="http://schemas.openxmlformats.org/officeDocument/2006/relationships/hyperlink" Target="#Inventory!A1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19.svg"/><Relationship Id="rId24" Type="http://schemas.openxmlformats.org/officeDocument/2006/relationships/image" Target="../media/image40.png"/><Relationship Id="rId5" Type="http://schemas.openxmlformats.org/officeDocument/2006/relationships/hyperlink" Target="#'New Entry'!A1"/><Relationship Id="rId15" Type="http://schemas.openxmlformats.org/officeDocument/2006/relationships/image" Target="../media/image35.svg"/><Relationship Id="rId23" Type="http://schemas.openxmlformats.org/officeDocument/2006/relationships/image" Target="../media/image31.svg"/><Relationship Id="rId10" Type="http://schemas.openxmlformats.org/officeDocument/2006/relationships/image" Target="../media/image18.png"/><Relationship Id="rId19" Type="http://schemas.openxmlformats.org/officeDocument/2006/relationships/image" Target="../media/image27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34.png"/><Relationship Id="rId22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21.svg"/><Relationship Id="rId18" Type="http://schemas.openxmlformats.org/officeDocument/2006/relationships/image" Target="../media/image26.png"/><Relationship Id="rId3" Type="http://schemas.openxmlformats.org/officeDocument/2006/relationships/hyperlink" Target="#Sales!A1"/><Relationship Id="rId21" Type="http://schemas.openxmlformats.org/officeDocument/2006/relationships/image" Target="../media/image29.svg"/><Relationship Id="rId7" Type="http://schemas.openxmlformats.org/officeDocument/2006/relationships/hyperlink" Target="#Vendors!A1"/><Relationship Id="rId12" Type="http://schemas.openxmlformats.org/officeDocument/2006/relationships/image" Target="../media/image20.png"/><Relationship Id="rId17" Type="http://schemas.openxmlformats.org/officeDocument/2006/relationships/image" Target="../media/image25.svg"/><Relationship Id="rId25" Type="http://schemas.openxmlformats.org/officeDocument/2006/relationships/image" Target="../media/image33.svg"/><Relationship Id="rId2" Type="http://schemas.openxmlformats.org/officeDocument/2006/relationships/hyperlink" Target="#Inventory!A1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19.svg"/><Relationship Id="rId24" Type="http://schemas.openxmlformats.org/officeDocument/2006/relationships/image" Target="../media/image32.png"/><Relationship Id="rId5" Type="http://schemas.openxmlformats.org/officeDocument/2006/relationships/hyperlink" Target="#'New Entry'!A1"/><Relationship Id="rId15" Type="http://schemas.openxmlformats.org/officeDocument/2006/relationships/image" Target="../media/image35.svg"/><Relationship Id="rId23" Type="http://schemas.openxmlformats.org/officeDocument/2006/relationships/image" Target="../media/image43.svg"/><Relationship Id="rId10" Type="http://schemas.openxmlformats.org/officeDocument/2006/relationships/image" Target="../media/image18.png"/><Relationship Id="rId19" Type="http://schemas.openxmlformats.org/officeDocument/2006/relationships/image" Target="../media/image27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34.png"/><Relationship Id="rId22" Type="http://schemas.openxmlformats.org/officeDocument/2006/relationships/image" Target="../media/image4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21.svg"/><Relationship Id="rId18" Type="http://schemas.openxmlformats.org/officeDocument/2006/relationships/image" Target="../media/image26.png"/><Relationship Id="rId3" Type="http://schemas.openxmlformats.org/officeDocument/2006/relationships/hyperlink" Target="#Sales!A1"/><Relationship Id="rId21" Type="http://schemas.openxmlformats.org/officeDocument/2006/relationships/image" Target="../media/image29.svg"/><Relationship Id="rId7" Type="http://schemas.openxmlformats.org/officeDocument/2006/relationships/hyperlink" Target="#Vendors!A1"/><Relationship Id="rId12" Type="http://schemas.openxmlformats.org/officeDocument/2006/relationships/image" Target="../media/image20.png"/><Relationship Id="rId17" Type="http://schemas.openxmlformats.org/officeDocument/2006/relationships/image" Target="../media/image25.svg"/><Relationship Id="rId25" Type="http://schemas.openxmlformats.org/officeDocument/2006/relationships/image" Target="../media/image33.svg"/><Relationship Id="rId2" Type="http://schemas.openxmlformats.org/officeDocument/2006/relationships/hyperlink" Target="#Inventory!A1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45.svg"/><Relationship Id="rId24" Type="http://schemas.openxmlformats.org/officeDocument/2006/relationships/image" Target="../media/image32.png"/><Relationship Id="rId5" Type="http://schemas.openxmlformats.org/officeDocument/2006/relationships/hyperlink" Target="#'New Entry'!A1"/><Relationship Id="rId15" Type="http://schemas.openxmlformats.org/officeDocument/2006/relationships/image" Target="../media/image35.svg"/><Relationship Id="rId23" Type="http://schemas.openxmlformats.org/officeDocument/2006/relationships/image" Target="../media/image31.svg"/><Relationship Id="rId10" Type="http://schemas.openxmlformats.org/officeDocument/2006/relationships/image" Target="../media/image44.png"/><Relationship Id="rId19" Type="http://schemas.openxmlformats.org/officeDocument/2006/relationships/image" Target="../media/image27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34.png"/><Relationship Id="rId22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Customers!A1"/><Relationship Id="rId13" Type="http://schemas.openxmlformats.org/officeDocument/2006/relationships/image" Target="../media/image47.svg"/><Relationship Id="rId18" Type="http://schemas.openxmlformats.org/officeDocument/2006/relationships/image" Target="../media/image26.png"/><Relationship Id="rId3" Type="http://schemas.openxmlformats.org/officeDocument/2006/relationships/hyperlink" Target="#Sales!A1"/><Relationship Id="rId21" Type="http://schemas.openxmlformats.org/officeDocument/2006/relationships/image" Target="../media/image29.svg"/><Relationship Id="rId7" Type="http://schemas.openxmlformats.org/officeDocument/2006/relationships/hyperlink" Target="#Vendors!A1"/><Relationship Id="rId12" Type="http://schemas.openxmlformats.org/officeDocument/2006/relationships/image" Target="../media/image46.png"/><Relationship Id="rId17" Type="http://schemas.openxmlformats.org/officeDocument/2006/relationships/image" Target="../media/image25.svg"/><Relationship Id="rId25" Type="http://schemas.openxmlformats.org/officeDocument/2006/relationships/image" Target="../media/image33.svg"/><Relationship Id="rId2" Type="http://schemas.openxmlformats.org/officeDocument/2006/relationships/hyperlink" Target="#Inventory!A1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19.svg"/><Relationship Id="rId24" Type="http://schemas.openxmlformats.org/officeDocument/2006/relationships/image" Target="../media/image32.png"/><Relationship Id="rId5" Type="http://schemas.openxmlformats.org/officeDocument/2006/relationships/hyperlink" Target="#'New Entry'!A1"/><Relationship Id="rId15" Type="http://schemas.openxmlformats.org/officeDocument/2006/relationships/image" Target="../media/image35.svg"/><Relationship Id="rId23" Type="http://schemas.openxmlformats.org/officeDocument/2006/relationships/image" Target="../media/image31.svg"/><Relationship Id="rId10" Type="http://schemas.openxmlformats.org/officeDocument/2006/relationships/image" Target="../media/image18.png"/><Relationship Id="rId19" Type="http://schemas.openxmlformats.org/officeDocument/2006/relationships/image" Target="../media/image27.svg"/><Relationship Id="rId4" Type="http://schemas.openxmlformats.org/officeDocument/2006/relationships/hyperlink" Target="#Purchase!A1"/><Relationship Id="rId9" Type="http://schemas.openxmlformats.org/officeDocument/2006/relationships/hyperlink" Target="#Dashboard!A1"/><Relationship Id="rId14" Type="http://schemas.openxmlformats.org/officeDocument/2006/relationships/image" Target="../media/image34.png"/><Relationship Id="rId22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164726</xdr:colOff>
      <xdr:row>1</xdr:row>
      <xdr:rowOff>66676</xdr:rowOff>
    </xdr:from>
    <xdr:to>
      <xdr:col>1</xdr:col>
      <xdr:colOff>1555376</xdr:colOff>
      <xdr:row>7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1DF548-5A17-4219-876E-F2371BB21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47A342B-F739-41F4-A612-97D04DF55BDF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9" name="Rectangl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56F841-406A-45FE-A9CB-069B79E5AA00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10" name="Rectangl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BC87CB-FB7C-41E2-BEC9-549930A9D63A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11" name="Rectangl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18B7238-ED71-4B9F-B1B7-780ADCBACAFE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12" name="Rectangle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F0093C3-99A9-4EEE-B7F0-0626B5C6F35A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New</a:t>
          </a:r>
          <a:r>
            <a:rPr lang="en-US" sz="1400" b="1">
              <a:solidFill>
                <a:schemeClr val="bg1">
                  <a:lumMod val="85000"/>
                </a:schemeClr>
              </a:solidFill>
            </a:rPr>
            <a:t> </a:t>
          </a:r>
          <a:r>
            <a:rPr lang="en-US" sz="1400" b="1">
              <a:solidFill>
                <a:schemeClr val="bg1">
                  <a:lumMod val="65000"/>
                </a:schemeClr>
              </a:solidFill>
            </a:rPr>
            <a:t>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13" name="Rectangle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033592B-8560-4BC5-B196-98B7B7B9CBC4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14" name="Rectangl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2B8DF7-E123-4190-8BD3-92DEC40F48E7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5" name="Rectangle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9B4164F-7066-427B-BB95-7622B4306184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6" name="Rectangle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CBC6CE-0B88-4D24-B72D-D728544D32FD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Dashb</a:t>
          </a:r>
          <a:r>
            <a:rPr lang="en-US" sz="1400" b="1" baseline="0">
              <a:solidFill>
                <a:sysClr val="windowText" lastClr="000000"/>
              </a:solidFill>
            </a:rPr>
            <a:t>oard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8" name="Graphic 17" descr="Bar graph with upward trend with solid fill">
          <a:extLst>
            <a:ext uri="{FF2B5EF4-FFF2-40B4-BE49-F238E27FC236}">
              <a16:creationId xmlns:a16="http://schemas.microsoft.com/office/drawing/2014/main" id="{02B5A2AE-0B0C-4328-9DE6-B83409F6E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20" name="Graphic 19" descr="Checklist with solid fill">
          <a:extLst>
            <a:ext uri="{FF2B5EF4-FFF2-40B4-BE49-F238E27FC236}">
              <a16:creationId xmlns:a16="http://schemas.microsoft.com/office/drawing/2014/main" id="{F255DC8F-D73E-4AEA-BE20-788F3C970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22" name="Graphic 21" descr="Group of women with solid fill">
          <a:extLst>
            <a:ext uri="{FF2B5EF4-FFF2-40B4-BE49-F238E27FC236}">
              <a16:creationId xmlns:a16="http://schemas.microsoft.com/office/drawing/2014/main" id="{70AED223-2656-45B9-A0F1-D4A0307F5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24" name="Graphic 23" descr="User with solid fill">
          <a:extLst>
            <a:ext uri="{FF2B5EF4-FFF2-40B4-BE49-F238E27FC236}">
              <a16:creationId xmlns:a16="http://schemas.microsoft.com/office/drawing/2014/main" id="{4B97737C-28D2-4A94-B18F-F168214AF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26" name="Graphic 25" descr="Database with solid fill">
          <a:extLst>
            <a:ext uri="{FF2B5EF4-FFF2-40B4-BE49-F238E27FC236}">
              <a16:creationId xmlns:a16="http://schemas.microsoft.com/office/drawing/2014/main" id="{A7483498-7D1F-4721-AA62-55DBDA26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28" name="Graphic 27" descr="Presentation with pie chart with solid fill">
          <a:extLst>
            <a:ext uri="{FF2B5EF4-FFF2-40B4-BE49-F238E27FC236}">
              <a16:creationId xmlns:a16="http://schemas.microsoft.com/office/drawing/2014/main" id="{D39B89E0-58EA-4B57-A488-4ED40482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30" name="Graphic 29" descr="Shopping cart with solid fill">
          <a:extLst>
            <a:ext uri="{FF2B5EF4-FFF2-40B4-BE49-F238E27FC236}">
              <a16:creationId xmlns:a16="http://schemas.microsoft.com/office/drawing/2014/main" id="{B9EC5F8F-CF0C-494B-91BC-7BF39B453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32" name="Graphic 31" descr="Cursor with solid fill">
          <a:extLst>
            <a:ext uri="{FF2B5EF4-FFF2-40B4-BE49-F238E27FC236}">
              <a16:creationId xmlns:a16="http://schemas.microsoft.com/office/drawing/2014/main" id="{6536524F-C5E0-4AF3-BD77-AF5785C58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400050</xdr:colOff>
      <xdr:row>1</xdr:row>
      <xdr:rowOff>0</xdr:rowOff>
    </xdr:from>
    <xdr:to>
      <xdr:col>16</xdr:col>
      <xdr:colOff>76200</xdr:colOff>
      <xdr:row>4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32089FC-B201-4982-A1F6-7D5B9436BFB3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INVENTORY MANGMENT SYSTEM</a:t>
          </a:r>
        </a:p>
      </xdr:txBody>
    </xdr:sp>
    <xdr:clientData/>
  </xdr:twoCellAnchor>
  <xdr:twoCellAnchor>
    <xdr:from>
      <xdr:col>3</xdr:col>
      <xdr:colOff>47625</xdr:colOff>
      <xdr:row>4</xdr:row>
      <xdr:rowOff>171450</xdr:rowOff>
    </xdr:from>
    <xdr:to>
      <xdr:col>5</xdr:col>
      <xdr:colOff>123825</xdr:colOff>
      <xdr:row>7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397CC3F-A376-4720-B607-A6C8D37B2FC8}"/>
            </a:ext>
          </a:extLst>
        </xdr:cNvPr>
        <xdr:cNvSpPr/>
      </xdr:nvSpPr>
      <xdr:spPr>
        <a:xfrm>
          <a:off x="2695575" y="933450"/>
          <a:ext cx="1295400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rPr>
            <a:t>Customers</a:t>
          </a:r>
          <a:endParaRPr lang="en-US" sz="1100" b="1">
            <a:solidFill>
              <a:schemeClr val="accent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47624</xdr:colOff>
      <xdr:row>4</xdr:row>
      <xdr:rowOff>161925</xdr:rowOff>
    </xdr:from>
    <xdr:to>
      <xdr:col>3</xdr:col>
      <xdr:colOff>190499</xdr:colOff>
      <xdr:row>7</xdr:row>
      <xdr:rowOff>19050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B29E55D-05A3-4192-A18F-BA3546644687}"/>
            </a:ext>
          </a:extLst>
        </xdr:cNvPr>
        <xdr:cNvSpPr/>
      </xdr:nvSpPr>
      <xdr:spPr>
        <a:xfrm>
          <a:off x="2695574" y="923925"/>
          <a:ext cx="142875" cy="4286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4</xdr:row>
      <xdr:rowOff>180975</xdr:rowOff>
    </xdr:from>
    <xdr:to>
      <xdr:col>7</xdr:col>
      <xdr:colOff>323850</xdr:colOff>
      <xdr:row>7</xdr:row>
      <xdr:rowOff>38100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ED6A961-F7F2-4D32-8E25-8E7F00B010D4}"/>
            </a:ext>
          </a:extLst>
        </xdr:cNvPr>
        <xdr:cNvSpPr/>
      </xdr:nvSpPr>
      <xdr:spPr>
        <a:xfrm>
          <a:off x="4114800" y="942975"/>
          <a:ext cx="1295400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rPr>
            <a:t>Products</a:t>
          </a:r>
          <a:endParaRPr lang="en-US" sz="1100" b="1">
            <a:solidFill>
              <a:schemeClr val="accent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247650</xdr:colOff>
      <xdr:row>4</xdr:row>
      <xdr:rowOff>171450</xdr:rowOff>
    </xdr:from>
    <xdr:to>
      <xdr:col>5</xdr:col>
      <xdr:colOff>390525</xdr:colOff>
      <xdr:row>7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8621ED4-07A6-4286-B790-5D446F1B7E58}"/>
            </a:ext>
          </a:extLst>
        </xdr:cNvPr>
        <xdr:cNvSpPr/>
      </xdr:nvSpPr>
      <xdr:spPr>
        <a:xfrm>
          <a:off x="4114800" y="933450"/>
          <a:ext cx="142875" cy="4286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4</xdr:row>
      <xdr:rowOff>180975</xdr:rowOff>
    </xdr:from>
    <xdr:to>
      <xdr:col>10</xdr:col>
      <xdr:colOff>47625</xdr:colOff>
      <xdr:row>7</xdr:row>
      <xdr:rowOff>38100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22327B2-2994-49F5-B0B5-B324CE5BDC2A}"/>
            </a:ext>
          </a:extLst>
        </xdr:cNvPr>
        <xdr:cNvSpPr/>
      </xdr:nvSpPr>
      <xdr:spPr>
        <a:xfrm>
          <a:off x="5505450" y="942975"/>
          <a:ext cx="145732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rPr>
            <a:t> Purchase Amt.</a:t>
          </a:r>
          <a:endParaRPr lang="en-US" sz="1100" b="1">
            <a:solidFill>
              <a:schemeClr val="accent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7</xdr:col>
      <xdr:colOff>428625</xdr:colOff>
      <xdr:row>4</xdr:row>
      <xdr:rowOff>180975</xdr:rowOff>
    </xdr:from>
    <xdr:to>
      <xdr:col>7</xdr:col>
      <xdr:colOff>552450</xdr:colOff>
      <xdr:row>7</xdr:row>
      <xdr:rowOff>38100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BA0708E-BF47-4351-B2BA-CC7AE539E72D}"/>
            </a:ext>
          </a:extLst>
        </xdr:cNvPr>
        <xdr:cNvSpPr/>
      </xdr:nvSpPr>
      <xdr:spPr>
        <a:xfrm>
          <a:off x="5514975" y="942975"/>
          <a:ext cx="123825" cy="428625"/>
        </a:xfrm>
        <a:prstGeom prst="rect">
          <a:avLst/>
        </a:prstGeom>
        <a:solidFill>
          <a:srgbClr val="FE7EF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133349</xdr:colOff>
      <xdr:row>4</xdr:row>
      <xdr:rowOff>171450</xdr:rowOff>
    </xdr:from>
    <xdr:to>
      <xdr:col>12</xdr:col>
      <xdr:colOff>238124</xdr:colOff>
      <xdr:row>7</xdr:row>
      <xdr:rowOff>28575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8E33D2B-0618-4AD9-BEAF-B7E1CA40A2FD}"/>
            </a:ext>
          </a:extLst>
        </xdr:cNvPr>
        <xdr:cNvSpPr/>
      </xdr:nvSpPr>
      <xdr:spPr>
        <a:xfrm>
          <a:off x="7048499" y="933450"/>
          <a:ext cx="13239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rPr>
            <a:t>Sales</a:t>
          </a:r>
          <a:r>
            <a:rPr lang="en-US" sz="1200" b="1" baseline="0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rPr>
            <a:t> Amt.</a:t>
          </a:r>
          <a:endParaRPr lang="en-US" sz="1100" b="1">
            <a:solidFill>
              <a:schemeClr val="accent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142875</xdr:colOff>
      <xdr:row>4</xdr:row>
      <xdr:rowOff>180975</xdr:rowOff>
    </xdr:from>
    <xdr:to>
      <xdr:col>10</xdr:col>
      <xdr:colOff>262498</xdr:colOff>
      <xdr:row>7</xdr:row>
      <xdr:rowOff>38100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CB809E4-0AF0-4841-A014-5177C9ACA966}"/>
            </a:ext>
          </a:extLst>
        </xdr:cNvPr>
        <xdr:cNvSpPr/>
      </xdr:nvSpPr>
      <xdr:spPr>
        <a:xfrm>
          <a:off x="7058025" y="942975"/>
          <a:ext cx="119623" cy="428625"/>
        </a:xfrm>
        <a:prstGeom prst="rect">
          <a:avLst/>
        </a:prstGeom>
        <a:solidFill>
          <a:srgbClr val="F3907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4</xdr:row>
      <xdr:rowOff>152400</xdr:rowOff>
    </xdr:from>
    <xdr:to>
      <xdr:col>14</xdr:col>
      <xdr:colOff>466725</xdr:colOff>
      <xdr:row>7</xdr:row>
      <xdr:rowOff>9525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F8CC828-1FF6-48B9-8D6B-3901B52B7627}"/>
            </a:ext>
          </a:extLst>
        </xdr:cNvPr>
        <xdr:cNvSpPr/>
      </xdr:nvSpPr>
      <xdr:spPr>
        <a:xfrm>
          <a:off x="8524875" y="914400"/>
          <a:ext cx="1295400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rPr>
            <a:t>Stock Amt.</a:t>
          </a:r>
          <a:endParaRPr lang="en-US" sz="1100">
            <a:solidFill>
              <a:schemeClr val="accent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400050</xdr:colOff>
      <xdr:row>4</xdr:row>
      <xdr:rowOff>142875</xdr:rowOff>
    </xdr:from>
    <xdr:to>
      <xdr:col>12</xdr:col>
      <xdr:colOff>523875</xdr:colOff>
      <xdr:row>7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48F108A-04B4-4BCA-84F8-F7A98B4BE9DD}"/>
            </a:ext>
          </a:extLst>
        </xdr:cNvPr>
        <xdr:cNvSpPr/>
      </xdr:nvSpPr>
      <xdr:spPr>
        <a:xfrm>
          <a:off x="8534400" y="904875"/>
          <a:ext cx="123825" cy="428625"/>
        </a:xfrm>
        <a:prstGeom prst="rect">
          <a:avLst/>
        </a:prstGeom>
        <a:solidFill>
          <a:srgbClr val="8963F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4</xdr:row>
      <xdr:rowOff>133350</xdr:rowOff>
    </xdr:from>
    <xdr:to>
      <xdr:col>17</xdr:col>
      <xdr:colOff>123825</xdr:colOff>
      <xdr:row>6</xdr:row>
      <xdr:rowOff>180975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786DF7D-AD75-46BB-A91D-CB60CE21ACDB}"/>
            </a:ext>
          </a:extLst>
        </xdr:cNvPr>
        <xdr:cNvSpPr/>
      </xdr:nvSpPr>
      <xdr:spPr>
        <a:xfrm>
          <a:off x="10010775" y="895350"/>
          <a:ext cx="1295400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rPr>
            <a:t>P\L Amt.</a:t>
          </a:r>
          <a:endParaRPr lang="en-US" sz="1100" b="1">
            <a:solidFill>
              <a:schemeClr val="accent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15</xdr:col>
      <xdr:colOff>38100</xdr:colOff>
      <xdr:row>4</xdr:row>
      <xdr:rowOff>133350</xdr:rowOff>
    </xdr:from>
    <xdr:to>
      <xdr:col>15</xdr:col>
      <xdr:colOff>161925</xdr:colOff>
      <xdr:row>6</xdr:row>
      <xdr:rowOff>180975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A372337-C3D2-4A7C-AEB8-5841BBB0C380}"/>
            </a:ext>
          </a:extLst>
        </xdr:cNvPr>
        <xdr:cNvSpPr/>
      </xdr:nvSpPr>
      <xdr:spPr>
        <a:xfrm>
          <a:off x="10001250" y="895350"/>
          <a:ext cx="123825" cy="428625"/>
        </a:xfrm>
        <a:prstGeom prst="rect">
          <a:avLst/>
        </a:prstGeom>
        <a:solidFill>
          <a:srgbClr val="EDF13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276224</xdr:colOff>
      <xdr:row>5</xdr:row>
      <xdr:rowOff>171450</xdr:rowOff>
    </xdr:from>
    <xdr:to>
      <xdr:col>16</xdr:col>
      <xdr:colOff>571499</xdr:colOff>
      <xdr:row>7</xdr:row>
      <xdr:rowOff>0</xdr:rowOff>
    </xdr:to>
    <xdr:sp macro="" textlink="Pivots!C17">
      <xdr:nvSpPr>
        <xdr:cNvPr id="3" name="Rectangle 2">
          <a:extLst>
            <a:ext uri="{FF2B5EF4-FFF2-40B4-BE49-F238E27FC236}">
              <a16:creationId xmlns:a16="http://schemas.microsoft.com/office/drawing/2014/main" id="{7123206B-2375-44EF-89E8-EAD46A03C303}"/>
            </a:ext>
          </a:extLst>
        </xdr:cNvPr>
        <xdr:cNvSpPr/>
      </xdr:nvSpPr>
      <xdr:spPr>
        <a:xfrm>
          <a:off x="10239374" y="1123950"/>
          <a:ext cx="9048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84EB308-0CFF-4133-8054-CE96D8C7045C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₹1,295,600</a:t>
          </a:fld>
          <a:endParaRPr lang="en-US" sz="1100" b="1"/>
        </a:p>
      </xdr:txBody>
    </xdr:sp>
    <xdr:clientData/>
  </xdr:twoCellAnchor>
  <xdr:twoCellAnchor>
    <xdr:from>
      <xdr:col>12</xdr:col>
      <xdr:colOff>561976</xdr:colOff>
      <xdr:row>6</xdr:row>
      <xdr:rowOff>9525</xdr:rowOff>
    </xdr:from>
    <xdr:to>
      <xdr:col>14</xdr:col>
      <xdr:colOff>304800</xdr:colOff>
      <xdr:row>7</xdr:row>
      <xdr:rowOff>28575</xdr:rowOff>
    </xdr:to>
    <xdr:sp macro="" textlink="Pivots!C14">
      <xdr:nvSpPr>
        <xdr:cNvPr id="40" name="Rectangle 39">
          <a:extLst>
            <a:ext uri="{FF2B5EF4-FFF2-40B4-BE49-F238E27FC236}">
              <a16:creationId xmlns:a16="http://schemas.microsoft.com/office/drawing/2014/main" id="{8DEF4A13-397D-4D83-9BD3-658570347567}"/>
            </a:ext>
          </a:extLst>
        </xdr:cNvPr>
        <xdr:cNvSpPr/>
      </xdr:nvSpPr>
      <xdr:spPr>
        <a:xfrm>
          <a:off x="8696326" y="1152525"/>
          <a:ext cx="962024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DE23702-BCD3-4565-9F19-3807ECB372FE}" type="TxLink">
            <a:rPr lang="en-US" sz="1200" b="1" i="0" u="none" strike="noStrike">
              <a:solidFill>
                <a:srgbClr val="000000"/>
              </a:solidFill>
              <a:latin typeface="+mn-lt"/>
              <a:cs typeface="Calibri"/>
            </a:rPr>
            <a:pPr algn="ctr"/>
            <a:t>₹14,520,450</a:t>
          </a:fld>
          <a:endParaRPr lang="en-US" sz="1200" b="1">
            <a:latin typeface="+mn-lt"/>
          </a:endParaRPr>
        </a:p>
      </xdr:txBody>
    </xdr:sp>
    <xdr:clientData/>
  </xdr:twoCellAnchor>
  <xdr:twoCellAnchor>
    <xdr:from>
      <xdr:col>10</xdr:col>
      <xdr:colOff>276225</xdr:colOff>
      <xdr:row>6</xdr:row>
      <xdr:rowOff>28575</xdr:rowOff>
    </xdr:from>
    <xdr:to>
      <xdr:col>12</xdr:col>
      <xdr:colOff>66675</xdr:colOff>
      <xdr:row>7</xdr:row>
      <xdr:rowOff>28575</xdr:rowOff>
    </xdr:to>
    <xdr:sp macro="" textlink="Pivots!C11">
      <xdr:nvSpPr>
        <xdr:cNvPr id="41" name="Rectangle 40">
          <a:extLst>
            <a:ext uri="{FF2B5EF4-FFF2-40B4-BE49-F238E27FC236}">
              <a16:creationId xmlns:a16="http://schemas.microsoft.com/office/drawing/2014/main" id="{A78531A9-45A6-4126-BB5A-07983F1D0706}"/>
            </a:ext>
          </a:extLst>
        </xdr:cNvPr>
        <xdr:cNvSpPr/>
      </xdr:nvSpPr>
      <xdr:spPr>
        <a:xfrm>
          <a:off x="7191375" y="1171575"/>
          <a:ext cx="10096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09F65C8-5F6A-4310-8D7A-7E6225E92838}" type="TxLink">
            <a:rPr lang="en-US" sz="1200" b="1" i="0" u="none" strike="noStrike">
              <a:solidFill>
                <a:srgbClr val="000000"/>
              </a:solidFill>
              <a:latin typeface="+mn-lt"/>
              <a:cs typeface="Calibri"/>
            </a:rPr>
            <a:pPr algn="ctr"/>
            <a:t>₹6,187,900</a:t>
          </a:fld>
          <a:endParaRPr lang="en-US" sz="1200" b="1">
            <a:latin typeface="+mn-lt"/>
          </a:endParaRPr>
        </a:p>
      </xdr:txBody>
    </xdr:sp>
    <xdr:clientData/>
  </xdr:twoCellAnchor>
  <xdr:twoCellAnchor>
    <xdr:from>
      <xdr:col>7</xdr:col>
      <xdr:colOff>552450</xdr:colOff>
      <xdr:row>6</xdr:row>
      <xdr:rowOff>38099</xdr:rowOff>
    </xdr:from>
    <xdr:to>
      <xdr:col>9</xdr:col>
      <xdr:colOff>514350</xdr:colOff>
      <xdr:row>7</xdr:row>
      <xdr:rowOff>38100</xdr:rowOff>
    </xdr:to>
    <xdr:sp macro="" textlink="Pivots!C8">
      <xdr:nvSpPr>
        <xdr:cNvPr id="42" name="Rectangle 41">
          <a:extLst>
            <a:ext uri="{FF2B5EF4-FFF2-40B4-BE49-F238E27FC236}">
              <a16:creationId xmlns:a16="http://schemas.microsoft.com/office/drawing/2014/main" id="{CB1AC9F0-D038-470C-B43D-6D18D9D45B46}"/>
            </a:ext>
          </a:extLst>
        </xdr:cNvPr>
        <xdr:cNvSpPr/>
      </xdr:nvSpPr>
      <xdr:spPr>
        <a:xfrm>
          <a:off x="5638800" y="1181099"/>
          <a:ext cx="1181100" cy="1905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90831A5-D057-4110-A747-C1AA97EEC779}" type="TxLink">
            <a:rPr lang="en-US" sz="1200" b="1" i="0" u="none" strike="noStrike">
              <a:solidFill>
                <a:srgbClr val="000000"/>
              </a:solidFill>
              <a:latin typeface="+mn-lt"/>
              <a:cs typeface="Calibri"/>
            </a:rPr>
            <a:pPr algn="ctr"/>
            <a:t>₹19,412,750</a:t>
          </a:fld>
          <a:endParaRPr lang="en-US" sz="1200" b="1">
            <a:latin typeface="+mn-lt"/>
          </a:endParaRPr>
        </a:p>
      </xdr:txBody>
    </xdr:sp>
    <xdr:clientData/>
  </xdr:twoCellAnchor>
  <xdr:twoCellAnchor>
    <xdr:from>
      <xdr:col>5</xdr:col>
      <xdr:colOff>495300</xdr:colOff>
      <xdr:row>6</xdr:row>
      <xdr:rowOff>9525</xdr:rowOff>
    </xdr:from>
    <xdr:to>
      <xdr:col>6</xdr:col>
      <xdr:colOff>590550</xdr:colOff>
      <xdr:row>7</xdr:row>
      <xdr:rowOff>28575</xdr:rowOff>
    </xdr:to>
    <xdr:sp macro="" textlink="Pivots!C5">
      <xdr:nvSpPr>
        <xdr:cNvPr id="43" name="Rectangle 42">
          <a:extLst>
            <a:ext uri="{FF2B5EF4-FFF2-40B4-BE49-F238E27FC236}">
              <a16:creationId xmlns:a16="http://schemas.microsoft.com/office/drawing/2014/main" id="{7BF0613C-C959-4C8F-9466-9036591FD993}"/>
            </a:ext>
          </a:extLst>
        </xdr:cNvPr>
        <xdr:cNvSpPr/>
      </xdr:nvSpPr>
      <xdr:spPr>
        <a:xfrm>
          <a:off x="4362450" y="1152525"/>
          <a:ext cx="70485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E95448B-E4DD-4D69-B6F0-9D820B3C66F1}" type="TxLink">
            <a:rPr lang="en-US" sz="1400" b="1" i="0" u="none" strike="noStrike">
              <a:solidFill>
                <a:srgbClr val="000000"/>
              </a:solidFill>
              <a:latin typeface="+mn-lt"/>
              <a:cs typeface="Calibri"/>
            </a:rPr>
            <a:pPr algn="ctr"/>
            <a:t>11</a:t>
          </a:fld>
          <a:endParaRPr lang="en-US" sz="1400" b="1">
            <a:latin typeface="+mn-lt"/>
          </a:endParaRPr>
        </a:p>
      </xdr:txBody>
    </xdr:sp>
    <xdr:clientData/>
  </xdr:twoCellAnchor>
  <xdr:twoCellAnchor>
    <xdr:from>
      <xdr:col>3</xdr:col>
      <xdr:colOff>361950</xdr:colOff>
      <xdr:row>6</xdr:row>
      <xdr:rowOff>9525</xdr:rowOff>
    </xdr:from>
    <xdr:to>
      <xdr:col>4</xdr:col>
      <xdr:colOff>457200</xdr:colOff>
      <xdr:row>7</xdr:row>
      <xdr:rowOff>28575</xdr:rowOff>
    </xdr:to>
    <xdr:sp macro="" textlink="Pivots!C2">
      <xdr:nvSpPr>
        <xdr:cNvPr id="44" name="Rectangle 43">
          <a:extLst>
            <a:ext uri="{FF2B5EF4-FFF2-40B4-BE49-F238E27FC236}">
              <a16:creationId xmlns:a16="http://schemas.microsoft.com/office/drawing/2014/main" id="{AAFFD5C8-E361-42B1-9138-5E2DF2ABA380}"/>
            </a:ext>
          </a:extLst>
        </xdr:cNvPr>
        <xdr:cNvSpPr/>
      </xdr:nvSpPr>
      <xdr:spPr>
        <a:xfrm>
          <a:off x="3009900" y="1152525"/>
          <a:ext cx="70485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C3E46FF-DA15-414A-8258-D40B8ACD872B}" type="TxLink">
            <a:rPr lang="en-US" sz="1600" b="1" i="0" u="none" strike="noStrike">
              <a:solidFill>
                <a:srgbClr val="000000"/>
              </a:solidFill>
              <a:latin typeface="+mn-lt"/>
              <a:cs typeface="Calibri"/>
            </a:rPr>
            <a:pPr algn="ctr"/>
            <a:t>14</a:t>
          </a:fld>
          <a:endParaRPr lang="en-US" sz="1600" b="1">
            <a:latin typeface="+mn-lt"/>
          </a:endParaRPr>
        </a:p>
      </xdr:txBody>
    </xdr:sp>
    <xdr:clientData/>
  </xdr:twoCellAnchor>
  <xdr:twoCellAnchor>
    <xdr:from>
      <xdr:col>2</xdr:col>
      <xdr:colOff>257736</xdr:colOff>
      <xdr:row>7</xdr:row>
      <xdr:rowOff>134471</xdr:rowOff>
    </xdr:from>
    <xdr:to>
      <xdr:col>10</xdr:col>
      <xdr:colOff>147918</xdr:colOff>
      <xdr:row>22</xdr:row>
      <xdr:rowOff>20171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9D3EDD7-1112-4C83-A491-D5517530F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235324</xdr:colOff>
      <xdr:row>22</xdr:row>
      <xdr:rowOff>134470</xdr:rowOff>
    </xdr:from>
    <xdr:to>
      <xdr:col>16</xdr:col>
      <xdr:colOff>537882</xdr:colOff>
      <xdr:row>41</xdr:row>
      <xdr:rowOff>168088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7ED02208-D465-41CE-BC69-E0738000B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10</xdr:col>
      <xdr:colOff>246530</xdr:colOff>
      <xdr:row>7</xdr:row>
      <xdr:rowOff>156882</xdr:rowOff>
    </xdr:from>
    <xdr:to>
      <xdr:col>16</xdr:col>
      <xdr:colOff>537883</xdr:colOff>
      <xdr:row>22</xdr:row>
      <xdr:rowOff>42582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4667265F-029A-4514-883F-A3A86CB7D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347383</xdr:colOff>
      <xdr:row>7</xdr:row>
      <xdr:rowOff>123265</xdr:rowOff>
    </xdr:from>
    <xdr:to>
      <xdr:col>15</xdr:col>
      <xdr:colOff>324970</xdr:colOff>
      <xdr:row>9</xdr:row>
      <xdr:rowOff>44824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DF8FE02-93B1-4AD4-A752-50A153A21EF9}"/>
            </a:ext>
          </a:extLst>
        </xdr:cNvPr>
        <xdr:cNvSpPr/>
      </xdr:nvSpPr>
      <xdr:spPr>
        <a:xfrm>
          <a:off x="7844118" y="1456765"/>
          <a:ext cx="3047999" cy="302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Top 5 Selling Products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107578</xdr:colOff>
      <xdr:row>22</xdr:row>
      <xdr:rowOff>141195</xdr:rowOff>
    </xdr:from>
    <xdr:to>
      <xdr:col>12</xdr:col>
      <xdr:colOff>85165</xdr:colOff>
      <xdr:row>24</xdr:row>
      <xdr:rowOff>123265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338A38D8-C574-41EE-9284-A90BD669C3AA}"/>
            </a:ext>
          </a:extLst>
        </xdr:cNvPr>
        <xdr:cNvSpPr/>
      </xdr:nvSpPr>
      <xdr:spPr>
        <a:xfrm>
          <a:off x="5788960" y="4332195"/>
          <a:ext cx="3047999" cy="3630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Black" panose="020B0A04020102020204" pitchFamily="34" charset="0"/>
            </a:rPr>
            <a:t>Total</a:t>
          </a:r>
        </a:p>
      </xdr:txBody>
    </xdr:sp>
    <xdr:clientData/>
  </xdr:twoCellAnchor>
  <xdr:twoCellAnchor>
    <xdr:from>
      <xdr:col>4</xdr:col>
      <xdr:colOff>80683</xdr:colOff>
      <xdr:row>7</xdr:row>
      <xdr:rowOff>114300</xdr:rowOff>
    </xdr:from>
    <xdr:to>
      <xdr:col>9</xdr:col>
      <xdr:colOff>103094</xdr:colOff>
      <xdr:row>9</xdr:row>
      <xdr:rowOff>35859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F1526339-F542-435F-B385-E04F8BE0A99A}"/>
            </a:ext>
          </a:extLst>
        </xdr:cNvPr>
        <xdr:cNvSpPr/>
      </xdr:nvSpPr>
      <xdr:spPr>
        <a:xfrm>
          <a:off x="3341595" y="1447800"/>
          <a:ext cx="3047999" cy="302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Top 5 Products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66676</xdr:rowOff>
    </xdr:from>
    <xdr:to>
      <xdr:col>1</xdr:col>
      <xdr:colOff>1600200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9F7D93-16C7-4AF1-9D55-C8C55BBD7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0584B9-AE4E-4B60-BEC3-F615CB51A94D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0A754C-3E93-479E-914B-BCB77C5F2DBE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7A992C-87CD-40A1-AD04-122FCD0A6D28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893D73-8C2B-4CD7-9323-1DA2AC77A8FF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2421388-6AAE-4AFA-9502-9B347A397B42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AD50EC-18DD-4784-B985-5F2DBC8797F6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EE1189-C63C-4AF3-8E2F-9F28D15D4CD0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5215A8-481D-40AA-B539-64751897B919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9934EE-B03D-4BB1-B204-416BC4DCEB31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2">
                  <a:lumMod val="90000"/>
                </a:schemeClr>
              </a:solidFill>
            </a:rPr>
            <a:t>Dashb</a:t>
          </a:r>
          <a:r>
            <a:rPr lang="en-US" sz="1400" b="1" baseline="0">
              <a:solidFill>
                <a:schemeClr val="bg2">
                  <a:lumMod val="90000"/>
                </a:schemeClr>
              </a:solidFill>
            </a:rPr>
            <a:t>oard</a:t>
          </a:r>
          <a:endParaRPr lang="en-US" sz="1400" b="1">
            <a:solidFill>
              <a:schemeClr val="bg2">
                <a:lumMod val="9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2" name="Graphic 11" descr="Bar graph with upward trend with solid fill">
          <a:extLst>
            <a:ext uri="{FF2B5EF4-FFF2-40B4-BE49-F238E27FC236}">
              <a16:creationId xmlns:a16="http://schemas.microsoft.com/office/drawing/2014/main" id="{FEEC6E77-8ACD-41CB-95AC-E792D2CC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13" name="Graphic 12" descr="Checklist with solid fill">
          <a:extLst>
            <a:ext uri="{FF2B5EF4-FFF2-40B4-BE49-F238E27FC236}">
              <a16:creationId xmlns:a16="http://schemas.microsoft.com/office/drawing/2014/main" id="{B18C8E63-3FA3-424B-B87F-E65658A67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14" name="Graphic 13" descr="Group of women with solid fill">
          <a:extLst>
            <a:ext uri="{FF2B5EF4-FFF2-40B4-BE49-F238E27FC236}">
              <a16:creationId xmlns:a16="http://schemas.microsoft.com/office/drawing/2014/main" id="{939FDA0D-1B12-4645-A8C9-37D77DA78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15" name="Graphic 14" descr="User with solid fill">
          <a:extLst>
            <a:ext uri="{FF2B5EF4-FFF2-40B4-BE49-F238E27FC236}">
              <a16:creationId xmlns:a16="http://schemas.microsoft.com/office/drawing/2014/main" id="{E7129A47-D2A3-4E16-A609-D68341914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16" name="Graphic 15" descr="Database with solid fill">
          <a:extLst>
            <a:ext uri="{FF2B5EF4-FFF2-40B4-BE49-F238E27FC236}">
              <a16:creationId xmlns:a16="http://schemas.microsoft.com/office/drawing/2014/main" id="{A0C14BAC-BC97-4BD1-B4B8-944785C43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17" name="Graphic 16" descr="Presentation with pie chart with solid fill">
          <a:extLst>
            <a:ext uri="{FF2B5EF4-FFF2-40B4-BE49-F238E27FC236}">
              <a16:creationId xmlns:a16="http://schemas.microsoft.com/office/drawing/2014/main" id="{C03F20CF-7337-4650-A945-684A46BCF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70668F69-7668-4957-B01D-D3F2B96D1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19" name="Graphic 18" descr="Cursor with solid fill">
          <a:extLst>
            <a:ext uri="{FF2B5EF4-FFF2-40B4-BE49-F238E27FC236}">
              <a16:creationId xmlns:a16="http://schemas.microsoft.com/office/drawing/2014/main" id="{43EC11E0-99CD-489B-84D6-129B7544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400050</xdr:colOff>
      <xdr:row>1</xdr:row>
      <xdr:rowOff>0</xdr:rowOff>
    </xdr:from>
    <xdr:to>
      <xdr:col>12</xdr:col>
      <xdr:colOff>219075</xdr:colOff>
      <xdr:row>4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BFEBC0E-B802-47CE-BF0F-BCB5CEAE425C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 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66676</xdr:rowOff>
    </xdr:from>
    <xdr:to>
      <xdr:col>1</xdr:col>
      <xdr:colOff>1600200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458277-31FA-45A1-89A0-801916DA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D2CF0C-7E31-4479-B6D8-36419D97E297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2D8AA3-6382-43EB-AF28-5AA912F319B0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BEB3F2-96AB-4A59-AAE5-5BC6801A9732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B5204D4-C720-429B-8184-FF95BEA17705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10E50C8-D023-4B57-8DAE-C96CD68C9379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EB38648-CB27-48A6-A6CA-8C0C266B8631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A4CBF1F-FB33-4CCE-B7A2-DEF433D5EEF8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99F40DE-9776-46EE-9AFD-2583630A1734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6AAF3EC-1ECD-42B2-93DD-B335D92AAF19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2">
                  <a:lumMod val="90000"/>
                </a:schemeClr>
              </a:solidFill>
            </a:rPr>
            <a:t>Dashb</a:t>
          </a:r>
          <a:r>
            <a:rPr lang="en-US" sz="1400" b="1" baseline="0">
              <a:solidFill>
                <a:schemeClr val="bg2">
                  <a:lumMod val="90000"/>
                </a:schemeClr>
              </a:solidFill>
            </a:rPr>
            <a:t>oard</a:t>
          </a:r>
          <a:endParaRPr lang="en-US" sz="1400" b="1">
            <a:solidFill>
              <a:schemeClr val="bg2">
                <a:lumMod val="9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2" name="Graphic 11" descr="Bar graph with upward trend with solid fill">
          <a:extLst>
            <a:ext uri="{FF2B5EF4-FFF2-40B4-BE49-F238E27FC236}">
              <a16:creationId xmlns:a16="http://schemas.microsoft.com/office/drawing/2014/main" id="{F6EF3F7F-4CBF-4A4F-9511-D2502A3F9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13" name="Graphic 12" descr="Checklist with solid fill">
          <a:extLst>
            <a:ext uri="{FF2B5EF4-FFF2-40B4-BE49-F238E27FC236}">
              <a16:creationId xmlns:a16="http://schemas.microsoft.com/office/drawing/2014/main" id="{F8C0DA33-45FC-4149-914D-9AFF13E68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14" name="Graphic 13" descr="Group of women with solid fill">
          <a:extLst>
            <a:ext uri="{FF2B5EF4-FFF2-40B4-BE49-F238E27FC236}">
              <a16:creationId xmlns:a16="http://schemas.microsoft.com/office/drawing/2014/main" id="{8448EABD-8E66-4A90-9B1C-917093908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15" name="Graphic 14" descr="User with solid fill">
          <a:extLst>
            <a:ext uri="{FF2B5EF4-FFF2-40B4-BE49-F238E27FC236}">
              <a16:creationId xmlns:a16="http://schemas.microsoft.com/office/drawing/2014/main" id="{CF626B1B-6184-4C19-9256-26E35B5EE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16" name="Graphic 15" descr="Database with solid fill">
          <a:extLst>
            <a:ext uri="{FF2B5EF4-FFF2-40B4-BE49-F238E27FC236}">
              <a16:creationId xmlns:a16="http://schemas.microsoft.com/office/drawing/2014/main" id="{7CC6B6BA-BDF1-4588-B056-3A93E96DF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17" name="Graphic 16" descr="Presentation with pie chart with solid fill">
          <a:extLst>
            <a:ext uri="{FF2B5EF4-FFF2-40B4-BE49-F238E27FC236}">
              <a16:creationId xmlns:a16="http://schemas.microsoft.com/office/drawing/2014/main" id="{715F9253-07E8-4A7A-8A53-ADF94BC63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3C4540C0-6F4E-4C79-932B-8792F319A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19" name="Graphic 18" descr="Cursor with solid fill">
          <a:extLst>
            <a:ext uri="{FF2B5EF4-FFF2-40B4-BE49-F238E27FC236}">
              <a16:creationId xmlns:a16="http://schemas.microsoft.com/office/drawing/2014/main" id="{E6097423-1DAE-4608-962A-4EC40E744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11</xdr:col>
      <xdr:colOff>104775</xdr:colOff>
      <xdr:row>4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D1556DE-F98F-49FC-9221-E4FCDB01D9F8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</a:t>
          </a:r>
          <a:r>
            <a:rPr lang="en-US" sz="3600" b="1" baseline="0">
              <a:solidFill>
                <a:sysClr val="windowText" lastClr="000000"/>
              </a:solidFill>
              <a:latin typeface="Algerian" panose="04020705040A02060702" pitchFamily="82" charset="0"/>
            </a:rPr>
            <a:t> vendors</a:t>
          </a:r>
          <a:endParaRPr lang="en-US" sz="3600" b="1">
            <a:solidFill>
              <a:sysClr val="windowText" lastClr="000000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66676</xdr:rowOff>
    </xdr:from>
    <xdr:to>
      <xdr:col>1</xdr:col>
      <xdr:colOff>1600200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0287A4-B916-405F-A6E0-BD884A651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AA2F9F8-00AC-4350-B7D0-32924D0E8BED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D5A4D0-1A3D-451C-917B-E519247DBE1B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7FA1C3-7A64-4569-8378-48E9ECE33B52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D3928C-4282-4AB5-91CD-86250EE9A2FA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6925FB-9B18-475C-B491-5843D80B3878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85FDC8C-D01E-4250-B027-C5EAEBE711DE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A2DDEB8-6049-40EE-A25F-7F28DB7E2AAB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643E3B1-B34A-48B1-8526-48D937961B36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49A799-E956-4737-837C-1F25CDC999EE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2"/>
              </a:solidFill>
            </a:rPr>
            <a:t>Dashb</a:t>
          </a:r>
          <a:r>
            <a:rPr lang="en-US" sz="1400" b="1" baseline="0">
              <a:solidFill>
                <a:schemeClr val="bg2"/>
              </a:solidFill>
            </a:rPr>
            <a:t>oard</a:t>
          </a:r>
          <a:endParaRPr lang="en-US" sz="1400" b="1">
            <a:solidFill>
              <a:schemeClr val="bg2"/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2" name="Graphic 11" descr="Bar graph with upward trend with solid fill">
          <a:extLst>
            <a:ext uri="{FF2B5EF4-FFF2-40B4-BE49-F238E27FC236}">
              <a16:creationId xmlns:a16="http://schemas.microsoft.com/office/drawing/2014/main" id="{0A13C083-D091-47E4-98EC-91B6064D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13" name="Graphic 12" descr="Checklist with solid fill">
          <a:extLst>
            <a:ext uri="{FF2B5EF4-FFF2-40B4-BE49-F238E27FC236}">
              <a16:creationId xmlns:a16="http://schemas.microsoft.com/office/drawing/2014/main" id="{2817F182-286A-4FF2-8200-724551BE4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14" name="Graphic 13" descr="Group of women with solid fill">
          <a:extLst>
            <a:ext uri="{FF2B5EF4-FFF2-40B4-BE49-F238E27FC236}">
              <a16:creationId xmlns:a16="http://schemas.microsoft.com/office/drawing/2014/main" id="{C9C4E442-2C76-4F87-B632-FB0F5EC7F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15" name="Graphic 14" descr="User with solid fill">
          <a:extLst>
            <a:ext uri="{FF2B5EF4-FFF2-40B4-BE49-F238E27FC236}">
              <a16:creationId xmlns:a16="http://schemas.microsoft.com/office/drawing/2014/main" id="{31273705-9C70-4DEC-A865-351083E38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16" name="Graphic 15" descr="Database with solid fill">
          <a:extLst>
            <a:ext uri="{FF2B5EF4-FFF2-40B4-BE49-F238E27FC236}">
              <a16:creationId xmlns:a16="http://schemas.microsoft.com/office/drawing/2014/main" id="{A7D8DFB2-F1A6-4C24-B514-7EBB1B195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17" name="Graphic 16" descr="Presentation with pie chart with solid fill">
          <a:extLst>
            <a:ext uri="{FF2B5EF4-FFF2-40B4-BE49-F238E27FC236}">
              <a16:creationId xmlns:a16="http://schemas.microsoft.com/office/drawing/2014/main" id="{C6BCED28-145A-4439-BB60-8AE082C31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0697D5BD-EDB4-4873-9B54-AFCD02EF0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19" name="Graphic 18" descr="Cursor with solid fill">
          <a:extLst>
            <a:ext uri="{FF2B5EF4-FFF2-40B4-BE49-F238E27FC236}">
              <a16:creationId xmlns:a16="http://schemas.microsoft.com/office/drawing/2014/main" id="{1D0CF834-1ADA-4705-82B2-E7C1B584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15</xdr:col>
      <xdr:colOff>438150</xdr:colOff>
      <xdr:row>4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955B48A-71D0-4B85-ACFD-A26E0DC8B856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PRODUCT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66676</xdr:rowOff>
    </xdr:from>
    <xdr:to>
      <xdr:col>1</xdr:col>
      <xdr:colOff>1600200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131088-0E9E-4B90-9C4D-FCA45FD58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8618D0B-04DA-4EE4-8603-9C3EEFAD1B5C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3AC285-A242-40C8-BA76-22C1B2D195A9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177401-DE77-40D7-B722-73E2DAB52E31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F31ED2-4574-4FDE-A92F-1375CB51BD7D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D0B3D42-AD29-464D-9B33-765DCBADC885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New</a:t>
          </a:r>
          <a:r>
            <a:rPr lang="en-US" sz="1400" b="1">
              <a:solidFill>
                <a:schemeClr val="bg1">
                  <a:lumMod val="85000"/>
                </a:schemeClr>
              </a:solidFill>
            </a:rPr>
            <a:t> </a:t>
          </a:r>
          <a:r>
            <a:rPr lang="en-US" sz="1400" b="1">
              <a:solidFill>
                <a:sysClr val="windowText" lastClr="000000"/>
              </a:solidFill>
            </a:rPr>
            <a:t>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8979743-9A8A-48B7-A2A5-CB702D48C522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0B855E-91B4-4772-A761-CA350444605B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258702B-FC75-4528-A315-4223A105DEEC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CE50C4F-CC08-4D76-9012-2B66FEC0CEC0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2"/>
              </a:solidFill>
            </a:rPr>
            <a:t>Dashb</a:t>
          </a:r>
          <a:r>
            <a:rPr lang="en-US" sz="1400" b="1" baseline="0">
              <a:solidFill>
                <a:schemeClr val="bg2"/>
              </a:solidFill>
            </a:rPr>
            <a:t>oard</a:t>
          </a:r>
          <a:endParaRPr lang="en-US" sz="1400" b="1">
            <a:solidFill>
              <a:schemeClr val="bg2"/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2" name="Graphic 11" descr="Bar graph with upward trend with solid fill">
          <a:extLst>
            <a:ext uri="{FF2B5EF4-FFF2-40B4-BE49-F238E27FC236}">
              <a16:creationId xmlns:a16="http://schemas.microsoft.com/office/drawing/2014/main" id="{52435C32-DF77-4A38-80E7-AA32428D1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13" name="Graphic 12" descr="Checklist with solid fill">
          <a:extLst>
            <a:ext uri="{FF2B5EF4-FFF2-40B4-BE49-F238E27FC236}">
              <a16:creationId xmlns:a16="http://schemas.microsoft.com/office/drawing/2014/main" id="{87918666-E8F3-49F5-AA35-E2F826CCA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14" name="Graphic 13" descr="Group of women with solid fill">
          <a:extLst>
            <a:ext uri="{FF2B5EF4-FFF2-40B4-BE49-F238E27FC236}">
              <a16:creationId xmlns:a16="http://schemas.microsoft.com/office/drawing/2014/main" id="{C019BEE4-F93F-4CB5-8E56-3D579900F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15" name="Graphic 14" descr="User with solid fill">
          <a:extLst>
            <a:ext uri="{FF2B5EF4-FFF2-40B4-BE49-F238E27FC236}">
              <a16:creationId xmlns:a16="http://schemas.microsoft.com/office/drawing/2014/main" id="{D2D27CD8-007D-4CD2-972E-2553CA791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16" name="Graphic 15" descr="Database with solid fill">
          <a:extLst>
            <a:ext uri="{FF2B5EF4-FFF2-40B4-BE49-F238E27FC236}">
              <a16:creationId xmlns:a16="http://schemas.microsoft.com/office/drawing/2014/main" id="{AF1A3E18-FE85-4E36-895E-84BAA01CB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17" name="Graphic 16" descr="Presentation with pie chart with solid fill">
          <a:extLst>
            <a:ext uri="{FF2B5EF4-FFF2-40B4-BE49-F238E27FC236}">
              <a16:creationId xmlns:a16="http://schemas.microsoft.com/office/drawing/2014/main" id="{90C0E6BB-CEB8-4881-B28E-E44CB396E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8703F49E-AC9B-4843-8CE3-4A7617577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19" name="Graphic 18" descr="Cursor with solid fill">
          <a:extLst>
            <a:ext uri="{FF2B5EF4-FFF2-40B4-BE49-F238E27FC236}">
              <a16:creationId xmlns:a16="http://schemas.microsoft.com/office/drawing/2014/main" id="{B42749AB-3DAB-406D-8EBB-9AEEB8020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16</xdr:col>
      <xdr:colOff>390525</xdr:colOff>
      <xdr:row>4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E6B3C01-C3A6-4A5A-B13D-3D9FAEE11E74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NEW</a:t>
          </a:r>
          <a:r>
            <a:rPr lang="en-US" sz="3600" b="1" baseline="0">
              <a:solidFill>
                <a:sysClr val="windowText" lastClr="000000"/>
              </a:solidFill>
              <a:latin typeface="Algerian" panose="04020705040A02060702" pitchFamily="82" charset="0"/>
            </a:rPr>
            <a:t> ENTRY</a:t>
          </a:r>
          <a:endParaRPr lang="en-US" sz="3600" b="1">
            <a:solidFill>
              <a:sysClr val="windowText" lastClr="000000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66676</xdr:rowOff>
    </xdr:from>
    <xdr:to>
      <xdr:col>1</xdr:col>
      <xdr:colOff>1600200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12699-7B9B-4C2C-98ED-4B2F24E7E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B9CCD98-8B5A-41EA-9309-71D175E821AE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4AABD5-3E14-4BDB-83C9-25C4792BAEEE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36D40D-4FF6-496A-8E50-8EFD6AA787A3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B8C26C3-3C45-48E3-9E71-6E6A22D14A1C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B829C5-8E85-42C3-9B27-26CD6B6EEDC3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C8DFE1-EB4F-452E-9E4E-BEC434B43271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5B9CAE-B89B-47B4-A76F-815B6C5AF149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2604678-9B89-4F31-8050-C5201F3469B8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574618-E0EE-4158-9B8F-931536E7A840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2"/>
              </a:solidFill>
            </a:rPr>
            <a:t>Dashb</a:t>
          </a:r>
          <a:r>
            <a:rPr lang="en-US" sz="1400" b="1" baseline="0">
              <a:solidFill>
                <a:schemeClr val="bg2"/>
              </a:solidFill>
            </a:rPr>
            <a:t>oard</a:t>
          </a:r>
          <a:endParaRPr lang="en-US" sz="1400" b="1">
            <a:solidFill>
              <a:schemeClr val="bg2"/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2" name="Graphic 11" descr="Bar graph with upward trend with solid fill">
          <a:extLst>
            <a:ext uri="{FF2B5EF4-FFF2-40B4-BE49-F238E27FC236}">
              <a16:creationId xmlns:a16="http://schemas.microsoft.com/office/drawing/2014/main" id="{4781E57F-EBC3-437C-84CB-19F3619F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13" name="Graphic 12" descr="Checklist with solid fill">
          <a:extLst>
            <a:ext uri="{FF2B5EF4-FFF2-40B4-BE49-F238E27FC236}">
              <a16:creationId xmlns:a16="http://schemas.microsoft.com/office/drawing/2014/main" id="{0C0128DD-8520-44EC-95B3-38F1F076D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14" name="Graphic 13" descr="Group of women with solid fill">
          <a:extLst>
            <a:ext uri="{FF2B5EF4-FFF2-40B4-BE49-F238E27FC236}">
              <a16:creationId xmlns:a16="http://schemas.microsoft.com/office/drawing/2014/main" id="{F71DA493-7658-4E9C-B156-75700369E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15" name="Graphic 14" descr="User with solid fill">
          <a:extLst>
            <a:ext uri="{FF2B5EF4-FFF2-40B4-BE49-F238E27FC236}">
              <a16:creationId xmlns:a16="http://schemas.microsoft.com/office/drawing/2014/main" id="{B451C0ED-B9BC-46BB-BB9F-95831909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16" name="Graphic 15" descr="Database with solid fill">
          <a:extLst>
            <a:ext uri="{FF2B5EF4-FFF2-40B4-BE49-F238E27FC236}">
              <a16:creationId xmlns:a16="http://schemas.microsoft.com/office/drawing/2014/main" id="{F076AD87-88AC-427B-BED8-360CE27A0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17" name="Graphic 16" descr="Presentation with pie chart with solid fill">
          <a:extLst>
            <a:ext uri="{FF2B5EF4-FFF2-40B4-BE49-F238E27FC236}">
              <a16:creationId xmlns:a16="http://schemas.microsoft.com/office/drawing/2014/main" id="{F355EB9A-C555-4C27-AAEF-B6FF302A1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19F2CB6E-2BDB-47E7-A94D-59CD3E34A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19" name="Graphic 18" descr="Cursor with solid fill">
          <a:extLst>
            <a:ext uri="{FF2B5EF4-FFF2-40B4-BE49-F238E27FC236}">
              <a16:creationId xmlns:a16="http://schemas.microsoft.com/office/drawing/2014/main" id="{CA667A15-6095-4AA2-B584-18FA04A4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14</xdr:col>
      <xdr:colOff>447675</xdr:colOff>
      <xdr:row>4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7FC46FA-DD82-40DD-BFB7-906A3E66D07A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66676</xdr:rowOff>
    </xdr:from>
    <xdr:to>
      <xdr:col>1</xdr:col>
      <xdr:colOff>1600200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89CB2-C460-4794-BC63-0B72D7EE8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9C83DB-CD8C-4CFC-B11D-31E329E91B1A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74BE2D-1E10-43C9-965E-E7A4AFA5AB42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5B74D6-94B0-4FFA-9F01-BF7A399A3370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F4BFF8-1692-44BE-9E99-B01C6D0B4223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82A194A-8BDF-4467-9484-404B1025CD73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1B651A-A1D0-47BC-97D5-6A3E2B64A747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E3CFCE9-5C5B-4BF0-972D-E569301E4355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D762229-D047-4D82-9786-390E14DD289F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CB33F6-89D0-4D9A-8B42-BF3DBC562B76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2"/>
              </a:solidFill>
            </a:rPr>
            <a:t>Dashb</a:t>
          </a:r>
          <a:r>
            <a:rPr lang="en-US" sz="1400" b="1" baseline="0">
              <a:solidFill>
                <a:schemeClr val="bg2"/>
              </a:solidFill>
            </a:rPr>
            <a:t>oard</a:t>
          </a:r>
          <a:endParaRPr lang="en-US" sz="1400" b="1">
            <a:solidFill>
              <a:schemeClr val="bg2"/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2" name="Graphic 11" descr="Bar graph with upward trend with solid fill">
          <a:extLst>
            <a:ext uri="{FF2B5EF4-FFF2-40B4-BE49-F238E27FC236}">
              <a16:creationId xmlns:a16="http://schemas.microsoft.com/office/drawing/2014/main" id="{7137A7B9-C970-45FD-BCAA-2AAE3FB70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13" name="Graphic 12" descr="Checklist with solid fill">
          <a:extLst>
            <a:ext uri="{FF2B5EF4-FFF2-40B4-BE49-F238E27FC236}">
              <a16:creationId xmlns:a16="http://schemas.microsoft.com/office/drawing/2014/main" id="{56AFA1AF-9192-41E2-81C0-16B36D25D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14" name="Graphic 13" descr="Group of women with solid fill">
          <a:extLst>
            <a:ext uri="{FF2B5EF4-FFF2-40B4-BE49-F238E27FC236}">
              <a16:creationId xmlns:a16="http://schemas.microsoft.com/office/drawing/2014/main" id="{FB2E8FD0-733E-4D51-BFCC-F4F3167B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15" name="Graphic 14" descr="User with solid fill">
          <a:extLst>
            <a:ext uri="{FF2B5EF4-FFF2-40B4-BE49-F238E27FC236}">
              <a16:creationId xmlns:a16="http://schemas.microsoft.com/office/drawing/2014/main" id="{E6BCBF45-FBBB-4ED2-B7CD-CABAD168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16" name="Graphic 15" descr="Database with solid fill">
          <a:extLst>
            <a:ext uri="{FF2B5EF4-FFF2-40B4-BE49-F238E27FC236}">
              <a16:creationId xmlns:a16="http://schemas.microsoft.com/office/drawing/2014/main" id="{1293EA48-D807-4746-8D88-5DA4AE668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17" name="Graphic 16" descr="Presentation with pie chart with solid fill">
          <a:extLst>
            <a:ext uri="{FF2B5EF4-FFF2-40B4-BE49-F238E27FC236}">
              <a16:creationId xmlns:a16="http://schemas.microsoft.com/office/drawing/2014/main" id="{3E5F45FD-E06D-45CF-8AB2-8D3AA9D47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FD7BE194-346C-409C-8176-62D31805F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19" name="Graphic 18" descr="Cursor with solid fill">
          <a:extLst>
            <a:ext uri="{FF2B5EF4-FFF2-40B4-BE49-F238E27FC236}">
              <a16:creationId xmlns:a16="http://schemas.microsoft.com/office/drawing/2014/main" id="{84B3E50C-72A7-4561-9E61-FFF104356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13</xdr:col>
      <xdr:colOff>114300</xdr:colOff>
      <xdr:row>4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416965D-CA19-4AF0-8880-C128FAF4D167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66676</xdr:rowOff>
    </xdr:from>
    <xdr:to>
      <xdr:col>1</xdr:col>
      <xdr:colOff>1600200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B2ED9F-E7AE-4428-A0DA-2B9095AD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7176"/>
          <a:ext cx="1390650" cy="11239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152400</xdr:rowOff>
    </xdr:from>
    <xdr:to>
      <xdr:col>1</xdr:col>
      <xdr:colOff>1800225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68F509-EA5A-4DD0-AFE7-B0B43AFCB64F}"/>
            </a:ext>
          </a:extLst>
        </xdr:cNvPr>
        <xdr:cNvSpPr/>
      </xdr:nvSpPr>
      <xdr:spPr>
        <a:xfrm>
          <a:off x="428625" y="1485900"/>
          <a:ext cx="18002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         Inventory </a:t>
          </a: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  Mangment System</a:t>
          </a:r>
        </a:p>
      </xdr:txBody>
    </xdr:sp>
    <xdr:clientData/>
  </xdr:twoCellAnchor>
  <xdr:twoCellAnchor>
    <xdr:from>
      <xdr:col>1</xdr:col>
      <xdr:colOff>409575</xdr:colOff>
      <xdr:row>26</xdr:row>
      <xdr:rowOff>95250</xdr:rowOff>
    </xdr:from>
    <xdr:to>
      <xdr:col>1</xdr:col>
      <xdr:colOff>1800225</xdr:colOff>
      <xdr:row>28</xdr:row>
      <xdr:rowOff>57150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1D6C3C-67B1-4AB8-A3AC-2AE715469F3A}"/>
            </a:ext>
          </a:extLst>
        </xdr:cNvPr>
        <xdr:cNvSpPr/>
      </xdr:nvSpPr>
      <xdr:spPr>
        <a:xfrm>
          <a:off x="838200" y="50482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409575</xdr:colOff>
      <xdr:row>24</xdr:row>
      <xdr:rowOff>57150</xdr:rowOff>
    </xdr:from>
    <xdr:to>
      <xdr:col>1</xdr:col>
      <xdr:colOff>1800225</xdr:colOff>
      <xdr:row>26</xdr:row>
      <xdr:rowOff>19050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A00AC3-537B-47CB-A42E-C698F61696AB}"/>
            </a:ext>
          </a:extLst>
        </xdr:cNvPr>
        <xdr:cNvSpPr/>
      </xdr:nvSpPr>
      <xdr:spPr>
        <a:xfrm>
          <a:off x="838200" y="46291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22</xdr:row>
      <xdr:rowOff>19050</xdr:rowOff>
    </xdr:from>
    <xdr:to>
      <xdr:col>1</xdr:col>
      <xdr:colOff>1800225</xdr:colOff>
      <xdr:row>23</xdr:row>
      <xdr:rowOff>171450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4C60AE-E42E-463D-9CB9-C7276E24A197}"/>
            </a:ext>
          </a:extLst>
        </xdr:cNvPr>
        <xdr:cNvSpPr/>
      </xdr:nvSpPr>
      <xdr:spPr>
        <a:xfrm>
          <a:off x="838200" y="42100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409575</xdr:colOff>
      <xdr:row>19</xdr:row>
      <xdr:rowOff>123825</xdr:rowOff>
    </xdr:from>
    <xdr:to>
      <xdr:col>1</xdr:col>
      <xdr:colOff>1800225</xdr:colOff>
      <xdr:row>21</xdr:row>
      <xdr:rowOff>85725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1EF5F9-FF44-438A-9CCD-3ED96DF485ED}"/>
            </a:ext>
          </a:extLst>
        </xdr:cNvPr>
        <xdr:cNvSpPr/>
      </xdr:nvSpPr>
      <xdr:spPr>
        <a:xfrm>
          <a:off x="838200" y="3743325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409575</xdr:colOff>
      <xdr:row>17</xdr:row>
      <xdr:rowOff>133350</xdr:rowOff>
    </xdr:from>
    <xdr:to>
      <xdr:col>1</xdr:col>
      <xdr:colOff>1800225</xdr:colOff>
      <xdr:row>19</xdr:row>
      <xdr:rowOff>95250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A697BD-AEA5-4261-A6E0-57F94073ED32}"/>
            </a:ext>
          </a:extLst>
        </xdr:cNvPr>
        <xdr:cNvSpPr/>
      </xdr:nvSpPr>
      <xdr:spPr>
        <a:xfrm>
          <a:off x="838200" y="33718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409575</xdr:colOff>
      <xdr:row>15</xdr:row>
      <xdr:rowOff>95250</xdr:rowOff>
    </xdr:from>
    <xdr:to>
      <xdr:col>1</xdr:col>
      <xdr:colOff>1800225</xdr:colOff>
      <xdr:row>17</xdr:row>
      <xdr:rowOff>57150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EDD215-54DC-446A-89C4-34C9E73E4D83}"/>
            </a:ext>
          </a:extLst>
        </xdr:cNvPr>
        <xdr:cNvSpPr/>
      </xdr:nvSpPr>
      <xdr:spPr>
        <a:xfrm>
          <a:off x="838200" y="29527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409575</xdr:colOff>
      <xdr:row>13</xdr:row>
      <xdr:rowOff>57150</xdr:rowOff>
    </xdr:from>
    <xdr:to>
      <xdr:col>1</xdr:col>
      <xdr:colOff>1800225</xdr:colOff>
      <xdr:row>15</xdr:row>
      <xdr:rowOff>19050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356FF55-0491-4CA8-820B-909B559CEDFC}"/>
            </a:ext>
          </a:extLst>
        </xdr:cNvPr>
        <xdr:cNvSpPr/>
      </xdr:nvSpPr>
      <xdr:spPr>
        <a:xfrm>
          <a:off x="838200" y="25336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409575</xdr:colOff>
      <xdr:row>11</xdr:row>
      <xdr:rowOff>19050</xdr:rowOff>
    </xdr:from>
    <xdr:to>
      <xdr:col>1</xdr:col>
      <xdr:colOff>1800225</xdr:colOff>
      <xdr:row>12</xdr:row>
      <xdr:rowOff>171450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325AB98-3973-47F6-9C68-143C2BC71F14}"/>
            </a:ext>
          </a:extLst>
        </xdr:cNvPr>
        <xdr:cNvSpPr/>
      </xdr:nvSpPr>
      <xdr:spPr>
        <a:xfrm>
          <a:off x="838200" y="2114550"/>
          <a:ext cx="13906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bg2"/>
              </a:solidFill>
            </a:rPr>
            <a:t>Dashb</a:t>
          </a:r>
          <a:r>
            <a:rPr lang="en-US" sz="1400" b="1" baseline="0">
              <a:solidFill>
                <a:schemeClr val="bg2"/>
              </a:solidFill>
            </a:rPr>
            <a:t>oard</a:t>
          </a:r>
          <a:endParaRPr lang="en-US" sz="1400" b="1">
            <a:solidFill>
              <a:schemeClr val="bg2"/>
            </a:solidFill>
          </a:endParaRPr>
        </a:p>
      </xdr:txBody>
    </xdr:sp>
    <xdr:clientData/>
  </xdr:twoCellAnchor>
  <xdr:twoCellAnchor editAs="oneCell">
    <xdr:from>
      <xdr:col>1</xdr:col>
      <xdr:colOff>7050</xdr:colOff>
      <xdr:row>24</xdr:row>
      <xdr:rowOff>66675</xdr:rowOff>
    </xdr:from>
    <xdr:to>
      <xdr:col>1</xdr:col>
      <xdr:colOff>511876</xdr:colOff>
      <xdr:row>25</xdr:row>
      <xdr:rowOff>134035</xdr:rowOff>
    </xdr:to>
    <xdr:pic>
      <xdr:nvPicPr>
        <xdr:cNvPr id="12" name="Graphic 11" descr="Bar graph with upward trend with solid fill">
          <a:extLst>
            <a:ext uri="{FF2B5EF4-FFF2-40B4-BE49-F238E27FC236}">
              <a16:creationId xmlns:a16="http://schemas.microsoft.com/office/drawing/2014/main" id="{F0F351A7-E7AE-4430-83C0-109AAC216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5675" y="4638675"/>
          <a:ext cx="504826" cy="25786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26</xdr:row>
      <xdr:rowOff>95250</xdr:rowOff>
    </xdr:from>
    <xdr:to>
      <xdr:col>1</xdr:col>
      <xdr:colOff>635700</xdr:colOff>
      <xdr:row>28</xdr:row>
      <xdr:rowOff>19050</xdr:rowOff>
    </xdr:to>
    <xdr:pic>
      <xdr:nvPicPr>
        <xdr:cNvPr id="13" name="Graphic 12" descr="Checklist with solid fill">
          <a:extLst>
            <a:ext uri="{FF2B5EF4-FFF2-40B4-BE49-F238E27FC236}">
              <a16:creationId xmlns:a16="http://schemas.microsoft.com/office/drawing/2014/main" id="{C71D92C0-468A-44E7-9446-2793263D3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35675" y="5048250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13</xdr:row>
      <xdr:rowOff>66675</xdr:rowOff>
    </xdr:from>
    <xdr:to>
      <xdr:col>1</xdr:col>
      <xdr:colOff>454726</xdr:colOff>
      <xdr:row>15</xdr:row>
      <xdr:rowOff>28575</xdr:rowOff>
    </xdr:to>
    <xdr:pic>
      <xdr:nvPicPr>
        <xdr:cNvPr id="14" name="Graphic 13" descr="Group of women with solid fill">
          <a:extLst>
            <a:ext uri="{FF2B5EF4-FFF2-40B4-BE49-F238E27FC236}">
              <a16:creationId xmlns:a16="http://schemas.microsoft.com/office/drawing/2014/main" id="{03A16F0C-0789-4E0C-B46F-7EDF577FC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35675" y="2543175"/>
          <a:ext cx="447676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15</xdr:row>
      <xdr:rowOff>47625</xdr:rowOff>
    </xdr:from>
    <xdr:to>
      <xdr:col>1</xdr:col>
      <xdr:colOff>521400</xdr:colOff>
      <xdr:row>17</xdr:row>
      <xdr:rowOff>70103</xdr:rowOff>
    </xdr:to>
    <xdr:pic>
      <xdr:nvPicPr>
        <xdr:cNvPr id="15" name="Graphic 14" descr="User with solid fill">
          <a:extLst>
            <a:ext uri="{FF2B5EF4-FFF2-40B4-BE49-F238E27FC236}">
              <a16:creationId xmlns:a16="http://schemas.microsoft.com/office/drawing/2014/main" id="{2655A9A3-AE59-4DBE-B5C5-C7FC9BF9C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5675" y="2905125"/>
          <a:ext cx="514350" cy="403478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17</xdr:row>
      <xdr:rowOff>142980</xdr:rowOff>
    </xdr:from>
    <xdr:to>
      <xdr:col>1</xdr:col>
      <xdr:colOff>532619</xdr:colOff>
      <xdr:row>19</xdr:row>
      <xdr:rowOff>114300</xdr:rowOff>
    </xdr:to>
    <xdr:pic>
      <xdr:nvPicPr>
        <xdr:cNvPr id="16" name="Graphic 15" descr="Database with solid fill">
          <a:extLst>
            <a:ext uri="{FF2B5EF4-FFF2-40B4-BE49-F238E27FC236}">
              <a16:creationId xmlns:a16="http://schemas.microsoft.com/office/drawing/2014/main" id="{200DB36E-91C5-4FDF-9751-22524AE12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35675" y="3381480"/>
          <a:ext cx="525569" cy="35232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10</xdr:row>
      <xdr:rowOff>133350</xdr:rowOff>
    </xdr:from>
    <xdr:to>
      <xdr:col>1</xdr:col>
      <xdr:colOff>647700</xdr:colOff>
      <xdr:row>13</xdr:row>
      <xdr:rowOff>28575</xdr:rowOff>
    </xdr:to>
    <xdr:pic>
      <xdr:nvPicPr>
        <xdr:cNvPr id="17" name="Graphic 16" descr="Presentation with pie chart with solid fill">
          <a:extLst>
            <a:ext uri="{FF2B5EF4-FFF2-40B4-BE49-F238E27FC236}">
              <a16:creationId xmlns:a16="http://schemas.microsoft.com/office/drawing/2014/main" id="{5D19C143-EBD7-411A-9FDC-448470773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35675" y="2038350"/>
          <a:ext cx="64065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21</xdr:row>
      <xdr:rowOff>152400</xdr:rowOff>
    </xdr:from>
    <xdr:to>
      <xdr:col>1</xdr:col>
      <xdr:colOff>407100</xdr:colOff>
      <xdr:row>23</xdr:row>
      <xdr:rowOff>114300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2E9E6813-D438-49C4-9C9D-FADDFC1B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35675" y="4152900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7050</xdr:colOff>
      <xdr:row>19</xdr:row>
      <xdr:rowOff>114300</xdr:rowOff>
    </xdr:from>
    <xdr:to>
      <xdr:col>1</xdr:col>
      <xdr:colOff>473137</xdr:colOff>
      <xdr:row>21</xdr:row>
      <xdr:rowOff>76200</xdr:rowOff>
    </xdr:to>
    <xdr:pic>
      <xdr:nvPicPr>
        <xdr:cNvPr id="19" name="Graphic 18" descr="Cursor with solid fill">
          <a:extLst>
            <a:ext uri="{FF2B5EF4-FFF2-40B4-BE49-F238E27FC236}">
              <a16:creationId xmlns:a16="http://schemas.microsoft.com/office/drawing/2014/main" id="{5DE238A7-28E9-4DD9-9EA9-4C00451D5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35675" y="3733800"/>
          <a:ext cx="466087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400050</xdr:colOff>
      <xdr:row>1</xdr:row>
      <xdr:rowOff>0</xdr:rowOff>
    </xdr:from>
    <xdr:to>
      <xdr:col>16</xdr:col>
      <xdr:colOff>171450</xdr:colOff>
      <xdr:row>4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48A3346-282F-4101-B3D0-8E43CF8E716B}"/>
            </a:ext>
          </a:extLst>
        </xdr:cNvPr>
        <xdr:cNvSpPr/>
      </xdr:nvSpPr>
      <xdr:spPr>
        <a:xfrm>
          <a:off x="2638425" y="190500"/>
          <a:ext cx="8667750" cy="59055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>
              <a:solidFill>
                <a:sysClr val="windowText" lastClr="000000"/>
              </a:solidFill>
              <a:latin typeface="Algerian" panose="04020705040A02060702" pitchFamily="82" charset="0"/>
            </a:rPr>
            <a:t>   INVENTORY MANGMENT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3</xdr:row>
      <xdr:rowOff>57150</xdr:rowOff>
    </xdr:from>
    <xdr:to>
      <xdr:col>16</xdr:col>
      <xdr:colOff>180975</xdr:colOff>
      <xdr:row>17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62BECC-B6A7-4D47-9548-54659839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17</xdr:row>
      <xdr:rowOff>152400</xdr:rowOff>
    </xdr:from>
    <xdr:to>
      <xdr:col>21</xdr:col>
      <xdr:colOff>114300</xdr:colOff>
      <xdr:row>32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9DD415-A96D-48AF-8F02-157D8D8E2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17</xdr:row>
      <xdr:rowOff>161925</xdr:rowOff>
    </xdr:from>
    <xdr:to>
      <xdr:col>13</xdr:col>
      <xdr:colOff>361950</xdr:colOff>
      <xdr:row>32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C69DFB-751D-4F81-903A-E63F5CED9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64.487386921297" createdVersion="7" refreshedVersion="7" minRefreshableVersion="3" recordCount="15" xr:uid="{997DAAE3-5810-485B-A20F-C3D29654B65A}">
  <cacheSource type="worksheet">
    <worksheetSource name="Table1"/>
  </cacheSource>
  <cacheFields count="4">
    <cacheField name="Customer_ID" numFmtId="0">
      <sharedItems containsString="0" containsBlank="1" containsNumber="1" containsInteger="1" minValue="1001" maxValue="10014"/>
    </cacheField>
    <cacheField name="Name" numFmtId="0">
      <sharedItems containsBlank="1"/>
    </cacheField>
    <cacheField name="Email" numFmtId="0">
      <sharedItems containsBlank="1"/>
    </cacheField>
    <cacheField name="Addre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64.487387152774" createdVersion="7" refreshedVersion="7" minRefreshableVersion="3" recordCount="11" xr:uid="{36789B80-9065-49A3-9D63-39F44A970671}">
  <cacheSource type="worksheet">
    <worksheetSource name="Table24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150" maxValue="80000"/>
    </cacheField>
    <cacheField name="Selling Price" numFmtId="0">
      <sharedItems containsSemiMixedTypes="0" containsString="0" containsNumber="1" containsInteger="1" minValue="200" maxValue="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64.487387384259" createdVersion="7" refreshedVersion="7" minRefreshableVersion="3" recordCount="10" xr:uid="{A9C26A19-5323-4DC5-B903-9CED6C308C3E}">
  <cacheSource type="worksheet">
    <worksheetSource name="Table5"/>
  </cacheSource>
  <cacheFields count="7">
    <cacheField name="HSN Code" numFmtId="0">
      <sharedItems/>
    </cacheField>
    <cacheField name="Product Name" numFmtId="0">
      <sharedItems/>
    </cacheField>
    <cacheField name="Vendor" numFmtId="0">
      <sharedItems/>
    </cacheField>
    <cacheField name="Date" numFmtId="14">
      <sharedItems containsDate="1" containsMixedTypes="1" minDate="2010-11-02T00:00:00" maxDate="2011-12-04T00:00:00"/>
    </cacheField>
    <cacheField name="Units" numFmtId="0">
      <sharedItems containsSemiMixedTypes="0" containsString="0" containsNumber="1" containsInteger="1" minValue="30" maxValue="85"/>
    </cacheField>
    <cacheField name="Cost" numFmtId="0">
      <sharedItems containsSemiMixedTypes="0" containsString="0" containsNumber="1" containsInteger="1" minValue="150" maxValue="80000"/>
    </cacheField>
    <cacheField name="Amount" numFmtId="0">
      <sharedItems containsSemiMixedTypes="0" containsString="0" containsNumber="1" containsInteger="1" minValue="12750" maxValue="5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64.487387615744" createdVersion="7" refreshedVersion="7" minRefreshableVersion="3" recordCount="13" xr:uid="{0B549B62-B61A-463F-8254-79ED2480A889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Laptop"/>
        <s v="Refrigerator"/>
        <s v="Air Conditioner"/>
        <s v="Smart Phone"/>
        <s v="Smart Watch"/>
        <s v="Tablet"/>
        <s v="Miicrowave"/>
        <s v="Telivision"/>
        <s v="Washing Machine"/>
        <s v="Mouse"/>
        <s v=" "/>
      </sharedItems>
    </cacheField>
    <cacheField name="Cost" numFmtId="0">
      <sharedItems containsMixedTypes="1" containsNumber="1" containsInteger="1" minValue="150" maxValue="80000"/>
    </cacheField>
    <cacheField name="P Units" numFmtId="0">
      <sharedItems containsSemiMixedTypes="0" containsString="0" containsNumber="1" containsInteger="1" minValue="0" maxValue="85"/>
    </cacheField>
    <cacheField name="S Units" numFmtId="0">
      <sharedItems containsSemiMixedTypes="0" containsString="0" containsNumber="1" containsInteger="1" minValue="0" maxValue="33"/>
    </cacheField>
    <cacheField name="Stock" numFmtId="0">
      <sharedItems containsSemiMixedTypes="0" containsString="0" containsNumber="1" containsInteger="1" minValue="0" maxValue="65"/>
    </cacheField>
    <cacheField name="Stock Amt" numFmtId="0">
      <sharedItems containsMixedTypes="1" containsNumber="1" containsInteger="1" minValue="9450" maxValue="4000000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64.487387962959" createdVersion="7" refreshedVersion="7" minRefreshableVersion="3" recordCount="10" xr:uid="{E5D4747F-FE6B-48C5-80FC-E76E8B12A13B}">
  <cacheSource type="worksheet">
    <worksheetSource name="Table6"/>
  </cacheSource>
  <cacheFields count="9">
    <cacheField name="Customer_ID" numFmtId="0">
      <sharedItems containsSemiMixedTypes="0" containsString="0" containsNumber="1" containsInteger="1" minValue="1001" maxValue="10010"/>
    </cacheField>
    <cacheField name="Customer_Name" numFmtId="0">
      <sharedItems count="10">
        <s v="Anaya Sinha"/>
        <s v="Pranjal Yadav"/>
        <s v="Savi Chauhan"/>
        <s v="Ishan Bhosale"/>
        <s v="Shraddha Dixit"/>
        <s v="Ashvani Dubey"/>
        <s v="Nayara Sighaniya"/>
        <s v="Kartik Goiyanka"/>
        <s v="Kiran kumari"/>
        <s v="Arman Malik"/>
      </sharedItems>
    </cacheField>
    <cacheField name="HSN Code" numFmtId="0">
      <sharedItems/>
    </cacheField>
    <cacheField name="Product Name" numFmtId="0">
      <sharedItems/>
    </cacheField>
    <cacheField name="Date" numFmtId="0">
      <sharedItems/>
    </cacheField>
    <cacheField name="Stock[Units]" numFmtId="0">
      <sharedItems containsSemiMixedTypes="0" containsString="0" containsNumber="1" containsInteger="1" minValue="7" maxValue="65"/>
    </cacheField>
    <cacheField name="Units" numFmtId="0">
      <sharedItems containsSemiMixedTypes="0" containsString="0" containsNumber="1" containsInteger="1" minValue="10" maxValue="33"/>
    </cacheField>
    <cacheField name="Price" numFmtId="0">
      <sharedItems containsSemiMixedTypes="0" containsString="0" containsNumber="1" containsInteger="1" minValue="200" maxValue="90000"/>
    </cacheField>
    <cacheField name="Amount" numFmtId="0">
      <sharedItems containsSemiMixedTypes="0" containsString="0" containsNumber="1" containsInteger="1" minValue="4400" maxValue="1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001"/>
    <s v="Anaya Sinha"/>
    <s v="as456@gmail.com"/>
    <s v="123 Maple Street,62704 USA"/>
  </r>
  <r>
    <n v="1002"/>
    <s v="Pranjal Yadav"/>
    <s v="yadav782@gmail.com"/>
    <s v="Flat 4B,22 Baker Street,London"/>
  </r>
  <r>
    <n v="1003"/>
    <s v="Savi Chauhan"/>
    <s v="savi741@gmail.com"/>
    <s v="432 Sunset Avenue,USA"/>
  </r>
  <r>
    <n v="1004"/>
    <s v="Ishan Bhosale"/>
    <s v="shan852@gmail.com"/>
    <s v="Willow Road,UK"/>
  </r>
  <r>
    <n v="1005"/>
    <s v="Shraddha Dixit"/>
    <s v="dixit2308@gmail.com"/>
    <s v="Cedar Lane, Australia"/>
  </r>
  <r>
    <n v="1006"/>
    <s v="Ashvani Dubey"/>
    <s v="ad75321@gmail.com"/>
    <s v="Birch Drive,Germany"/>
  </r>
  <r>
    <n v="1007"/>
    <s v="Nayara Sighaniya"/>
    <s v="singh6785@gmail.com"/>
    <s v="Pine Boulevard,France"/>
  </r>
  <r>
    <n v="1008"/>
    <s v="Kartik Goiyanka"/>
    <s v="yanka7856@gmail.com"/>
    <s v="Oak Terrace,Japan"/>
  </r>
  <r>
    <n v="1009"/>
    <s v="Kiran kumari"/>
    <s v="kkri564@gmail.com"/>
    <s v="Elm Way,India"/>
  </r>
  <r>
    <n v="10010"/>
    <s v="Arman Malik"/>
    <s v="malik908@gmail.com"/>
    <s v="Rosewood Court,Brazil"/>
  </r>
  <r>
    <n v="10011"/>
    <s v="Akhil Singh"/>
    <s v="aks 670@gmail.com"/>
    <s v="658 ring Road, Gujrat"/>
  </r>
  <r>
    <n v="10012"/>
    <s v="Tanya Shrma"/>
    <s v="tma909@gmail.com"/>
    <s v="Patana Bihar"/>
  </r>
  <r>
    <n v="10013"/>
    <s v="sudha verma"/>
    <s v="sudha12@gmail.com"/>
    <s v="babatpur varanasi"/>
  </r>
  <r>
    <n v="10014"/>
    <s v="sudha patel"/>
    <s v="sudha145@gmail.com"/>
    <s v="baragaon varanasi"/>
  </r>
  <r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M1001"/>
    <s v="Laptop"/>
    <n v="70000"/>
    <n v="78000"/>
  </r>
  <r>
    <s v="M1002"/>
    <s v="Refrigerator"/>
    <n v="65000"/>
    <n v="75000"/>
  </r>
  <r>
    <s v="M1003"/>
    <s v="Air Conditioner"/>
    <n v="80000"/>
    <n v="90000"/>
  </r>
  <r>
    <s v="M1004"/>
    <s v="Smart Phone"/>
    <n v="35000"/>
    <n v="42000"/>
  </r>
  <r>
    <s v="M1005"/>
    <s v="Smart Watch"/>
    <n v="4000"/>
    <n v="4500"/>
  </r>
  <r>
    <s v="M1006"/>
    <s v="Tablet"/>
    <n v="50000"/>
    <n v="58000"/>
  </r>
  <r>
    <s v="M1007"/>
    <s v="Miicrowave"/>
    <n v="7000"/>
    <n v="7500"/>
  </r>
  <r>
    <s v="M1008"/>
    <s v="Telivision"/>
    <n v="15000"/>
    <n v="22000"/>
  </r>
  <r>
    <s v="M1009"/>
    <s v="Washing Machine"/>
    <n v="9000"/>
    <n v="11000"/>
  </r>
  <r>
    <s v="M1010"/>
    <s v="Mouse"/>
    <n v="150"/>
    <n v="200"/>
  </r>
  <r>
    <s v="M10011"/>
    <s v="Telivision"/>
    <n v="12000"/>
    <n v="15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M1001"/>
    <s v="Laptop"/>
    <s v="Amit Patel"/>
    <d v="2010-11-02T00:00:00"/>
    <n v="60"/>
    <n v="70000"/>
    <n v="4200000"/>
  </r>
  <r>
    <s v="M1002"/>
    <s v="Refrigerator"/>
    <s v="Linda Thompson"/>
    <d v="2011-12-03T00:00:00"/>
    <n v="50"/>
    <n v="65000"/>
    <n v="3250000"/>
  </r>
  <r>
    <s v="M1003"/>
    <s v="Air Conditioner"/>
    <s v="Carlos Reyes"/>
    <s v="13/4/2012"/>
    <n v="70"/>
    <n v="80000"/>
    <n v="5600000"/>
  </r>
  <r>
    <s v="M1004"/>
    <s v="Smart Phone"/>
    <s v="Fatima AI-Mansouri"/>
    <s v="14/5/2013"/>
    <n v="80"/>
    <n v="35000"/>
    <n v="2800000"/>
  </r>
  <r>
    <s v="M1005"/>
    <s v="Smart Watch"/>
    <s v="James Okafor"/>
    <s v="15/6/2014"/>
    <n v="40"/>
    <n v="4000"/>
    <n v="160000"/>
  </r>
  <r>
    <s v="M1006"/>
    <s v="Tablet"/>
    <s v="Mei Lin Zhang"/>
    <s v="16/7/2015"/>
    <n v="30"/>
    <n v="50000"/>
    <n v="1500000"/>
  </r>
  <r>
    <s v="M1007"/>
    <s v="Miicrowave"/>
    <s v="Elena Petrova"/>
    <s v="17/8/2016"/>
    <n v="75"/>
    <n v="7000"/>
    <n v="525000"/>
  </r>
  <r>
    <s v="M1008"/>
    <s v="Telivision"/>
    <s v="Mohammed Rahman"/>
    <s v="18/9/2017"/>
    <n v="55"/>
    <n v="15000"/>
    <n v="825000"/>
  </r>
  <r>
    <s v="M1009"/>
    <s v="Washing Machine"/>
    <s v="Sophia Martins"/>
    <s v="19/10/2018"/>
    <n v="60"/>
    <n v="9000"/>
    <n v="540000"/>
  </r>
  <r>
    <s v="M1010"/>
    <s v="Mouse"/>
    <s v="David Kim"/>
    <s v="20/11/2019"/>
    <n v="85"/>
    <n v="150"/>
    <n v="127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M1001"/>
    <x v="0"/>
    <n v="70000"/>
    <n v="60"/>
    <n v="15"/>
    <n v="45"/>
    <n v="3150000"/>
    <s v=" "/>
  </r>
  <r>
    <s v="M1002"/>
    <x v="1"/>
    <n v="65000"/>
    <n v="50"/>
    <n v="13"/>
    <n v="37"/>
    <n v="2405000"/>
    <s v=" "/>
  </r>
  <r>
    <s v="M1003"/>
    <x v="2"/>
    <n v="80000"/>
    <n v="70"/>
    <n v="20"/>
    <n v="50"/>
    <n v="4000000"/>
    <s v=" "/>
  </r>
  <r>
    <s v="M1004"/>
    <x v="3"/>
    <n v="35000"/>
    <n v="80"/>
    <n v="17"/>
    <n v="63"/>
    <n v="2205000"/>
    <s v=" "/>
  </r>
  <r>
    <s v="M1005"/>
    <x v="4"/>
    <n v="4000"/>
    <n v="40"/>
    <n v="33"/>
    <n v="7"/>
    <n v="28000"/>
    <s v="📞 Smart Watch Needs to Re-Order !ph 7729479034"/>
  </r>
  <r>
    <s v="M1006"/>
    <x v="5"/>
    <n v="50000"/>
    <n v="30"/>
    <n v="12"/>
    <n v="18"/>
    <n v="900000"/>
    <s v=" "/>
  </r>
  <r>
    <s v="M1007"/>
    <x v="6"/>
    <n v="7000"/>
    <n v="75"/>
    <n v="10"/>
    <n v="65"/>
    <n v="455000"/>
    <s v=" "/>
  </r>
  <r>
    <s v="M1008"/>
    <x v="7"/>
    <n v="15000"/>
    <n v="55"/>
    <n v="18"/>
    <n v="37"/>
    <n v="555000"/>
    <s v=" "/>
  </r>
  <r>
    <s v="M1009"/>
    <x v="8"/>
    <n v="9000"/>
    <n v="60"/>
    <n v="19"/>
    <n v="41"/>
    <n v="369000"/>
    <s v=" "/>
  </r>
  <r>
    <s v="M1010"/>
    <x v="9"/>
    <n v="150"/>
    <n v="85"/>
    <n v="22"/>
    <n v="63"/>
    <n v="9450"/>
    <s v=" "/>
  </r>
  <r>
    <s v="M10011"/>
    <x v="7"/>
    <n v="12000"/>
    <n v="55"/>
    <n v="18"/>
    <n v="37"/>
    <n v="444000"/>
    <s v=" "/>
  </r>
  <r>
    <s v=" "/>
    <x v="10"/>
    <s v=" "/>
    <n v="0"/>
    <n v="0"/>
    <n v="0"/>
    <s v=" "/>
    <s v=" "/>
  </r>
  <r>
    <s v=" "/>
    <x v="10"/>
    <s v=" "/>
    <n v="0"/>
    <n v="0"/>
    <n v="0"/>
    <s v=" "/>
    <s v=" 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x v="0"/>
    <s v="M1001"/>
    <s v="Laptop"/>
    <s v="21/2/2002"/>
    <n v="45"/>
    <n v="15"/>
    <n v="78000"/>
    <n v="1170000"/>
  </r>
  <r>
    <n v="1002"/>
    <x v="1"/>
    <s v="M1002"/>
    <s v="Refrigerator"/>
    <s v="22/3/2003"/>
    <n v="37"/>
    <n v="13"/>
    <n v="75000"/>
    <n v="975000"/>
  </r>
  <r>
    <n v="1003"/>
    <x v="2"/>
    <s v="M1003"/>
    <s v="Air Conditioner"/>
    <s v="23/4/2004"/>
    <n v="50"/>
    <n v="20"/>
    <n v="90000"/>
    <n v="1800000"/>
  </r>
  <r>
    <n v="1004"/>
    <x v="3"/>
    <s v="M1004"/>
    <s v="Smart Phone"/>
    <s v="24/5/2005"/>
    <n v="63"/>
    <n v="17"/>
    <n v="42000"/>
    <n v="714000"/>
  </r>
  <r>
    <n v="1005"/>
    <x v="4"/>
    <s v="M1005"/>
    <s v="Smart Watch"/>
    <s v="25/6/2006"/>
    <n v="7"/>
    <n v="33"/>
    <n v="4500"/>
    <n v="148500"/>
  </r>
  <r>
    <n v="1006"/>
    <x v="5"/>
    <s v="M1006"/>
    <s v="Tablet"/>
    <s v="26/7/2007"/>
    <n v="18"/>
    <n v="12"/>
    <n v="58000"/>
    <n v="696000"/>
  </r>
  <r>
    <n v="1007"/>
    <x v="6"/>
    <s v="M1007"/>
    <s v="Miicrowave"/>
    <s v="27/8/2008"/>
    <n v="65"/>
    <n v="10"/>
    <n v="7500"/>
    <n v="75000"/>
  </r>
  <r>
    <n v="1008"/>
    <x v="7"/>
    <s v="M1008"/>
    <s v="Telivision"/>
    <s v="28/9/2009"/>
    <n v="37"/>
    <n v="18"/>
    <n v="22000"/>
    <n v="396000"/>
  </r>
  <r>
    <n v="1009"/>
    <x v="8"/>
    <s v="M1009"/>
    <s v="Washing Machine"/>
    <s v="29/10/2010"/>
    <n v="41"/>
    <n v="19"/>
    <n v="11000"/>
    <n v="209000"/>
  </r>
  <r>
    <n v="10010"/>
    <x v="9"/>
    <s v="M1010"/>
    <s v="Mouse"/>
    <s v="30/11/2011"/>
    <n v="63"/>
    <n v="22"/>
    <n v="200"/>
    <n v="4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1EB7B-5140-426D-A015-8EF863920DE3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A2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336EF-5BFE-4646-88A9-C67FE49DAF9A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:A8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D4845-6EDB-40A0-987B-A2090B8E182E}" name="PivotTable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A11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B0552-1553-4020-B8F6-1DBD28811B66}" name="PivotTable7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E9:F15" firstHeaderRow="1" firstDataRow="1" firstDataCol="1"/>
  <pivotFields count="9">
    <pivotField showAll="0"/>
    <pivotField axis="axisRow" showAll="0" measureFilter="1" sortType="descending">
      <items count="11">
        <item x="0"/>
        <item x="9"/>
        <item x="5"/>
        <item x="3"/>
        <item x="7"/>
        <item x="8"/>
        <item x="6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8"/>
    </i>
    <i>
      <x/>
    </i>
    <i>
      <x v="7"/>
    </i>
    <i>
      <x v="3"/>
    </i>
    <i>
      <x v="2"/>
    </i>
    <i t="grand">
      <x/>
    </i>
  </rowItems>
  <colItems count="1">
    <i/>
  </colItems>
  <dataFields count="1">
    <dataField name="Sum of Amount" fld="8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567414-079A-4D3A-B335-B21C4C780972}" name="PivotTable8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E18:F29" firstHeaderRow="1" firstDataRow="1" firstDataCol="1"/>
  <pivotFields count="8">
    <pivotField showAll="0"/>
    <pivotField axis="axisRow" showAll="0">
      <items count="12">
        <item h="1" x="10"/>
        <item x="2"/>
        <item x="0"/>
        <item x="6"/>
        <item x="9"/>
        <item x="1"/>
        <item x="3"/>
        <item x="4"/>
        <item x="5"/>
        <item x="7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" fld="5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96902-3467-467B-92B9-FAE8440E2EB7}" name="PivotTable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3:A14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648DD-5A18-4140-BE36-EE8327A7974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A5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D1F98-D980-451A-B50C-B5B2255C91CF}" name="PivotTable6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E1:F7" firstHeaderRow="1" firstDataRow="1" firstDataCol="1"/>
  <pivotFields count="8">
    <pivotField showAll="0"/>
    <pivotField axis="axisRow" showAll="0" measureFilter="1" sortType="descending">
      <items count="12">
        <item x="10"/>
        <item x="2"/>
        <item x="0"/>
        <item x="6"/>
        <item x="9"/>
        <item x="1"/>
        <item x="3"/>
        <item x="4"/>
        <item x="5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9"/>
    </i>
    <i>
      <x v="7"/>
    </i>
    <i>
      <x v="4"/>
    </i>
    <i>
      <x v="1"/>
    </i>
    <i>
      <x v="10"/>
    </i>
    <i t="grand">
      <x/>
    </i>
  </rowItems>
  <colItems count="1">
    <i/>
  </colItems>
  <dataFields count="1">
    <dataField name="Sum of S Units" fld="4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D2550-93F6-4021-A048-0FCFB6D0BE24}" name="Table1" displayName="Table1" ref="D6:G21" totalsRowShown="0" headerRowDxfId="47">
  <autoFilter ref="D6:G21" xr:uid="{FA6D2550-93F6-4021-A048-0FCFB6D0BE24}"/>
  <tableColumns count="4">
    <tableColumn id="1" xr3:uid="{07306EB7-FC43-4EB5-A1FF-C33AE0D9370B}" name="Customer_ID" dataDxfId="46"/>
    <tableColumn id="2" xr3:uid="{2DA59998-67FE-4126-93B6-23B407FAD385}" name="Name" dataDxfId="45"/>
    <tableColumn id="3" xr3:uid="{B1EF0DC3-D10C-49DF-BCA7-4612B31A3961}" name="Email" dataDxfId="44" dataCellStyle="Hyperlink"/>
    <tableColumn id="4" xr3:uid="{AE5DC2C5-9281-4050-8462-785C1A6DD5A5}" name="Address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5834ED-483E-4324-AEAC-B874D842CC01}" name="Table4" displayName="Table4" ref="D6:H16" totalsRowShown="0" headerRowDxfId="42" dataDxfId="41">
  <autoFilter ref="D6:H16" xr:uid="{235834ED-483E-4324-AEAC-B874D842CC01}"/>
  <tableColumns count="5">
    <tableColumn id="1" xr3:uid="{833FEB07-27CC-4D0A-BE10-DD20790437AF}" name="HSN Code" dataDxfId="40"/>
    <tableColumn id="2" xr3:uid="{ABDDB0AC-9886-4C1E-8454-A7AF697BB02C}" name="Product Name" dataDxfId="39"/>
    <tableColumn id="3" xr3:uid="{63E913C4-14BA-44CB-8A52-6DF9A2D36BCC}" name="Vendor Name" dataDxfId="38"/>
    <tableColumn id="4" xr3:uid="{D1D9FD96-EDFD-4E22-B057-5C7048B4C894}" name="Phone No." dataDxfId="37"/>
    <tableColumn id="5" xr3:uid="{7BBF52E2-E33C-4368-B014-61988186EB55}" name="Address" dataDxfId="3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480716-DCF2-4EFD-BBD0-A15F94F76FC6}" name="Table24" displayName="Table24" ref="D6:G17" totalsRowShown="0" headerRowDxfId="35" dataDxfId="34">
  <autoFilter ref="D6:G17" xr:uid="{8A480716-DCF2-4EFD-BBD0-A15F94F76FC6}"/>
  <tableColumns count="4">
    <tableColumn id="1" xr3:uid="{5AD642F5-76DF-418C-A40E-524317002FF1}" name="HSN Code" dataDxfId="33"/>
    <tableColumn id="2" xr3:uid="{CFDDDD05-2CAA-4CC4-8365-C1ECDA4DED1A}" name="Product Name" dataDxfId="32"/>
    <tableColumn id="3" xr3:uid="{FA96B6F8-7FF3-4303-BC97-38ACEB35CC0E}" name="Cost" dataDxfId="31"/>
    <tableColumn id="4" xr3:uid="{02394F3B-4883-4F00-B818-CB1915784A85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AEE31B-2664-4484-9B54-650A73EE6F61}" name="Table5" displayName="Table5" ref="D6:J16" totalsRowShown="0" headerRowDxfId="29" dataDxfId="28">
  <autoFilter ref="D6:J16" xr:uid="{47AEE31B-2664-4484-9B54-650A73EE6F61}"/>
  <tableColumns count="7">
    <tableColumn id="1" xr3:uid="{13EED28E-8026-4467-9F77-11631DD71D69}" name="HSN Code" dataDxfId="27"/>
    <tableColumn id="2" xr3:uid="{D3BA8411-9AFD-457A-BC61-840695AC8D37}" name="Product Name" dataDxfId="26">
      <calculatedColumnFormula>IFERROR(VLOOKUP(Table5[[#This Row],[HSN Code]],Table24[#All],2,0)," ")</calculatedColumnFormula>
    </tableColumn>
    <tableColumn id="3" xr3:uid="{CD656CED-C63C-433E-849B-77893374CCD8}" name="Vendor" dataDxfId="25">
      <calculatedColumnFormula>IFERROR(VLOOKUP(Table5[[#This Row],[HSN Code]],Table4[#All],3,0)," ")</calculatedColumnFormula>
    </tableColumn>
    <tableColumn id="4" xr3:uid="{158A8CED-D487-4F95-9370-034CA4911EFB}" name="Date" dataDxfId="24"/>
    <tableColumn id="5" xr3:uid="{7C22F6C0-0706-4D6F-8D35-A8D4FEAAB773}" name="Units" dataDxfId="23"/>
    <tableColumn id="6" xr3:uid="{70589CE6-B801-4B5E-B2E2-7C8D0C2B6337}" name="Cost" dataDxfId="22">
      <calculatedColumnFormula>IFERROR(VLOOKUP(Table5[[#This Row],[HSN Code]],Table24[#All],3,0)," ")</calculatedColumnFormula>
    </tableColumn>
    <tableColumn id="7" xr3:uid="{98180FB9-8EDD-4071-AFB6-73816765ADB0}" name="Amount" dataDxfId="21">
      <calculatedColumnFormula>IFERROR(Table5[[#This Row],[Units]]*Table5[[#This Row],[Cost]]," 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29FA4C-3910-4C21-83B8-5F8719AD4148}" name="Table6" displayName="Table6" ref="D6:L16" totalsRowShown="0" headerRowDxfId="20" dataDxfId="19">
  <tableColumns count="9">
    <tableColumn id="1" xr3:uid="{10D06E90-1C30-4ED9-9C55-B4E08ED7F4BF}" name="Customer_ID" dataDxfId="18"/>
    <tableColumn id="2" xr3:uid="{424B9224-D037-46B4-B192-F2B74E129E1D}" name="Customer_Name" dataDxfId="17">
      <calculatedColumnFormula>IFERROR(VLOOKUP(Table6[[#This Row],[Customer_ID]],Table1[#All],2,0)," ")</calculatedColumnFormula>
    </tableColumn>
    <tableColumn id="3" xr3:uid="{CF415508-3FF9-412F-9D7A-0973C0AD5FBE}" name="HSN Code" dataDxfId="16"/>
    <tableColumn id="4" xr3:uid="{8E62B9A0-6F90-4892-BE5F-337AC0A83916}" name="Product Name" dataDxfId="15">
      <calculatedColumnFormula>IFERROR(VLOOKUP(Table6[[#This Row],[HSN Code]],Table24[#All],2,0)," ")</calculatedColumnFormula>
    </tableColumn>
    <tableColumn id="5" xr3:uid="{3776E09B-B19F-4AD8-A9AC-D1CB0D121E18}" name="Date" dataDxfId="14"/>
    <tableColumn id="6" xr3:uid="{424101BA-B44D-42FC-83AB-28B0D9693C92}" name="Stock[Units]" dataDxfId="13">
      <calculatedColumnFormula>VLOOKUP(Table6[[#This Row],[HSN Code]],Table7[#All],6,0)</calculatedColumnFormula>
    </tableColumn>
    <tableColumn id="7" xr3:uid="{0393E55E-8971-4CEF-B3D6-917E1D869BD8}" name="Units" dataDxfId="12"/>
    <tableColumn id="8" xr3:uid="{42876F9B-8C68-4CB8-9E6C-173EF6BBD1B4}" name="Price" dataDxfId="11">
      <calculatedColumnFormula>IFERROR(VLOOKUP(Table6[[#This Row],[HSN Code]],Table24[#All],4,0)," ")</calculatedColumnFormula>
    </tableColumn>
    <tableColumn id="9" xr3:uid="{36B40FFA-268E-42B8-9241-0C245E38DECA}" name="Amount" dataDxfId="10">
      <calculatedColumnFormula>IFERROR(Table6[[#This Row],[Price]]*Table6[[#This Row],[Units]]," 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CE044-EB34-4902-92D3-F0F147FEE8A8}" name="Table7" displayName="Table7" ref="D6:K19" totalsRowShown="0" headerRowDxfId="9" dataDxfId="8">
  <autoFilter ref="D6:K19" xr:uid="{A9CCE044-EB34-4902-92D3-F0F147FEE8A8}"/>
  <tableColumns count="8">
    <tableColumn id="1" xr3:uid="{EEB4AC5C-6A3E-47C8-8D7B-2D8BCB2F6315}" name="HSN Code" dataDxfId="7">
      <calculatedColumnFormula>IFERROR(Table24[[#This Row],[HSN Code]]," ")</calculatedColumnFormula>
    </tableColumn>
    <tableColumn id="2" xr3:uid="{7F8A368E-66BC-4B38-8555-F0AFC0FD614A}" name="Product Name" dataDxfId="6">
      <calculatedColumnFormula>IFERROR(Table24[[#This Row],[Product Name]]," ")</calculatedColumnFormula>
    </tableColumn>
    <tableColumn id="3" xr3:uid="{BC54F084-76FD-46D9-B0F3-859DDEFBB90A}" name="Cost" dataDxfId="5">
      <calculatedColumnFormula>IFERROR(Table24[[#This Row],[Cost]]," ")</calculatedColumnFormula>
    </tableColumn>
    <tableColumn id="4" xr3:uid="{1EE508F4-F39B-495F-BF18-4F5284062CF8}" name="P Units" dataDxfId="4">
      <calculatedColumnFormula>SUMIF(Table5[Product Name],Table7[[#This Row],[Product Name]],Table5[Units])</calculatedColumnFormula>
    </tableColumn>
    <tableColumn id="5" xr3:uid="{0B8E4E9B-E02D-4D9F-9D3B-C6BE0FF46681}" name="S Units" dataDxfId="3">
      <calculatedColumnFormula>SUMIF(Table6[Product Name],Table7[[#This Row],[Product Name]],Table6[Units])</calculatedColumnFormula>
    </tableColumn>
    <tableColumn id="6" xr3:uid="{24482D8F-3EDB-434D-9A46-BE30581DB1F0}" name="Stock" dataDxfId="2">
      <calculatedColumnFormula>Table7[[#This Row],[P Units]]-Table7[[#This Row],[S Units]]</calculatedColumnFormula>
    </tableColumn>
    <tableColumn id="7" xr3:uid="{C644971D-F53F-473F-B305-2659594CAB58}" name="Stock Amt" dataDxfId="1">
      <calculatedColumnFormula>IFERROR(Table7[[#This Row],[Cost]]*Table7[[#This Row],[Stock]]," ")</calculatedColumnFormula>
    </tableColumn>
    <tableColumn id="8" xr3:uid="{5E78ED64-9E42-4C03-B920-9B115B0934DF}" name="Notification" dataDxfId="0">
      <calculatedColumnFormula>IFERROR(IF(Table7[[#This Row],[Stock]]&lt;10,"📞 "&amp;Table7[[#This Row],[Product Name]]&amp;" Needs to Re-Order !ph "&amp; VLOOKUP(Table7[[#This Row],[HSN Code]],Table4[#All],4,0)," ")," 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anka7856@gmail.com" TargetMode="External"/><Relationship Id="rId13" Type="http://schemas.openxmlformats.org/officeDocument/2006/relationships/hyperlink" Target="mailto:sudha145@gmail.com" TargetMode="External"/><Relationship Id="rId3" Type="http://schemas.openxmlformats.org/officeDocument/2006/relationships/hyperlink" Target="mailto:savi741@gmail.com" TargetMode="External"/><Relationship Id="rId7" Type="http://schemas.openxmlformats.org/officeDocument/2006/relationships/hyperlink" Target="mailto:singh6785@gmail.com" TargetMode="External"/><Relationship Id="rId12" Type="http://schemas.openxmlformats.org/officeDocument/2006/relationships/hyperlink" Target="mailto:sudha12@gmail.com" TargetMode="External"/><Relationship Id="rId2" Type="http://schemas.openxmlformats.org/officeDocument/2006/relationships/hyperlink" Target="mailto:yadav782@gmail.com" TargetMode="External"/><Relationship Id="rId1" Type="http://schemas.openxmlformats.org/officeDocument/2006/relationships/hyperlink" Target="mailto:as456@gmail.com" TargetMode="External"/><Relationship Id="rId6" Type="http://schemas.openxmlformats.org/officeDocument/2006/relationships/hyperlink" Target="mailto:ad75321@gmail.com" TargetMode="External"/><Relationship Id="rId11" Type="http://schemas.openxmlformats.org/officeDocument/2006/relationships/hyperlink" Target="mailto:tma909@gmail.com" TargetMode="External"/><Relationship Id="rId5" Type="http://schemas.openxmlformats.org/officeDocument/2006/relationships/hyperlink" Target="mailto:dixit2308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malik908@gmail.com" TargetMode="External"/><Relationship Id="rId4" Type="http://schemas.openxmlformats.org/officeDocument/2006/relationships/hyperlink" Target="mailto:shan852@gmail.com" TargetMode="External"/><Relationship Id="rId9" Type="http://schemas.openxmlformats.org/officeDocument/2006/relationships/hyperlink" Target="mailto:kkri564@gmail.com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F5CD-9E68-4FE4-B1A9-C0E636CEF696}">
  <dimension ref="B2:R42"/>
  <sheetViews>
    <sheetView showGridLines="0" showRowColHeaders="0" zoomScale="85" zoomScaleNormal="85" workbookViewId="0"/>
  </sheetViews>
  <sheetFormatPr defaultRowHeight="15" x14ac:dyDescent="0.25"/>
  <cols>
    <col min="1" max="1" width="6.42578125" style="1" customWidth="1"/>
    <col min="2" max="2" width="27.140625" style="15" customWidth="1"/>
    <col min="3" max="3" width="6.140625" style="1" customWidth="1"/>
    <col min="4" max="11" width="9.140625" style="1"/>
    <col min="12" max="12" width="18.85546875" style="1" customWidth="1"/>
    <col min="13" max="17" width="9.140625" style="1"/>
    <col min="18" max="18" width="48.42578125" style="1" bestFit="1" customWidth="1"/>
    <col min="19" max="16384" width="9.140625" style="1"/>
  </cols>
  <sheetData>
    <row r="2" spans="2:18" x14ac:dyDescent="0.25">
      <c r="B2" s="13"/>
    </row>
    <row r="3" spans="2:18" x14ac:dyDescent="0.25">
      <c r="B3" s="13"/>
    </row>
    <row r="4" spans="2:18" x14ac:dyDescent="0.25">
      <c r="B4" s="13"/>
    </row>
    <row r="5" spans="2:18" x14ac:dyDescent="0.25">
      <c r="B5" s="13"/>
    </row>
    <row r="6" spans="2:18" x14ac:dyDescent="0.25">
      <c r="B6" s="13"/>
    </row>
    <row r="7" spans="2:18" x14ac:dyDescent="0.25">
      <c r="B7" s="13"/>
    </row>
    <row r="8" spans="2:18" x14ac:dyDescent="0.25">
      <c r="B8" s="13"/>
    </row>
    <row r="9" spans="2:18" x14ac:dyDescent="0.25">
      <c r="B9" s="13"/>
      <c r="R9" s="11" t="s">
        <v>124</v>
      </c>
    </row>
    <row r="10" spans="2:18" x14ac:dyDescent="0.25">
      <c r="B10" s="13"/>
      <c r="R10" s="16" t="str" cm="1">
        <f t="array" ref="R10">_xlfn._xlws.FILTER(Table7[Notification],Table7[Notification]&lt;&gt; " ")</f>
        <v>📞 Smart Watch Needs to Re-Order !ph 7729479034</v>
      </c>
    </row>
    <row r="11" spans="2:18" x14ac:dyDescent="0.25">
      <c r="B11" s="13"/>
      <c r="R11" s="12"/>
    </row>
    <row r="12" spans="2:18" x14ac:dyDescent="0.25">
      <c r="B12" s="13"/>
      <c r="R12" s="12"/>
    </row>
    <row r="13" spans="2:18" x14ac:dyDescent="0.25">
      <c r="B13" s="13"/>
      <c r="R13" s="12"/>
    </row>
    <row r="14" spans="2:18" x14ac:dyDescent="0.25">
      <c r="B14" s="13"/>
      <c r="R14" s="12"/>
    </row>
    <row r="15" spans="2:18" x14ac:dyDescent="0.25">
      <c r="B15" s="13"/>
      <c r="R15" s="12"/>
    </row>
    <row r="16" spans="2:18" x14ac:dyDescent="0.25">
      <c r="B16" s="13"/>
      <c r="R16" s="12"/>
    </row>
    <row r="17" spans="2:18" x14ac:dyDescent="0.25">
      <c r="B17" s="13"/>
      <c r="R17" s="12"/>
    </row>
    <row r="18" spans="2:18" x14ac:dyDescent="0.25">
      <c r="B18" s="13"/>
      <c r="R18" s="12"/>
    </row>
    <row r="19" spans="2:18" x14ac:dyDescent="0.25">
      <c r="B19" s="13"/>
      <c r="R19" s="12"/>
    </row>
    <row r="20" spans="2:18" x14ac:dyDescent="0.25">
      <c r="B20" s="13"/>
      <c r="R20" s="12"/>
    </row>
    <row r="21" spans="2:18" x14ac:dyDescent="0.25">
      <c r="B21" s="13"/>
      <c r="R21" s="12"/>
    </row>
    <row r="22" spans="2:18" x14ac:dyDescent="0.25">
      <c r="B22" s="13"/>
      <c r="R22" s="12"/>
    </row>
    <row r="23" spans="2:18" x14ac:dyDescent="0.25">
      <c r="B23" s="13"/>
      <c r="R23" s="12"/>
    </row>
    <row r="24" spans="2:18" x14ac:dyDescent="0.25">
      <c r="B24" s="13"/>
      <c r="R24" s="12"/>
    </row>
    <row r="25" spans="2:18" x14ac:dyDescent="0.25">
      <c r="B25" s="13"/>
      <c r="R25" s="12"/>
    </row>
    <row r="26" spans="2:18" x14ac:dyDescent="0.25">
      <c r="B26" s="13"/>
      <c r="R26" s="12"/>
    </row>
    <row r="27" spans="2:18" x14ac:dyDescent="0.25">
      <c r="B27" s="13"/>
      <c r="R27" s="12"/>
    </row>
    <row r="28" spans="2:18" x14ac:dyDescent="0.25">
      <c r="B28" s="13"/>
      <c r="R28" s="13"/>
    </row>
    <row r="29" spans="2:18" x14ac:dyDescent="0.25">
      <c r="B29" s="13"/>
      <c r="R29" s="13"/>
    </row>
    <row r="30" spans="2:18" x14ac:dyDescent="0.25">
      <c r="B30" s="13"/>
      <c r="R30" s="13"/>
    </row>
    <row r="31" spans="2:18" x14ac:dyDescent="0.25">
      <c r="B31" s="13"/>
      <c r="R31" s="13"/>
    </row>
    <row r="32" spans="2:18" x14ac:dyDescent="0.25">
      <c r="B32" s="13"/>
      <c r="R32" s="13"/>
    </row>
    <row r="33" spans="2:18" x14ac:dyDescent="0.25">
      <c r="B33" s="13"/>
      <c r="R33" s="13"/>
    </row>
    <row r="34" spans="2:18" x14ac:dyDescent="0.25">
      <c r="B34" s="13"/>
      <c r="R34" s="13"/>
    </row>
    <row r="35" spans="2:18" x14ac:dyDescent="0.25">
      <c r="B35" s="13"/>
      <c r="R35" s="13"/>
    </row>
    <row r="36" spans="2:18" x14ac:dyDescent="0.25">
      <c r="B36" s="13"/>
      <c r="R36" s="13"/>
    </row>
    <row r="37" spans="2:18" x14ac:dyDescent="0.25">
      <c r="B37" s="13"/>
      <c r="R37" s="13"/>
    </row>
    <row r="38" spans="2:18" x14ac:dyDescent="0.25">
      <c r="B38" s="13"/>
      <c r="R38" s="13"/>
    </row>
    <row r="39" spans="2:18" x14ac:dyDescent="0.25">
      <c r="B39" s="13"/>
      <c r="R39" s="13"/>
    </row>
    <row r="40" spans="2:18" x14ac:dyDescent="0.25">
      <c r="B40" s="13"/>
      <c r="R40" s="13"/>
    </row>
    <row r="41" spans="2:18" x14ac:dyDescent="0.25">
      <c r="B41" s="13"/>
      <c r="R41" s="13"/>
    </row>
    <row r="42" spans="2:18" x14ac:dyDescent="0.25">
      <c r="B42" s="14"/>
      <c r="R42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AFCD-A7D5-4715-8125-0B7DE39F6387}">
  <dimension ref="B1:G21"/>
  <sheetViews>
    <sheetView showGridLines="0" showRowColHeaders="0" zoomScale="90" zoomScaleNormal="90" workbookViewId="0">
      <selection activeCell="G21" sqref="G21"/>
    </sheetView>
  </sheetViews>
  <sheetFormatPr defaultRowHeight="15" x14ac:dyDescent="0.25"/>
  <cols>
    <col min="1" max="1" width="6.42578125" style="1" customWidth="1"/>
    <col min="2" max="2" width="27.140625" style="2" customWidth="1"/>
    <col min="3" max="3" width="6.140625" style="1" customWidth="1"/>
    <col min="4" max="4" width="14.5703125" style="1" customWidth="1"/>
    <col min="5" max="5" width="16.140625" style="1" bestFit="1" customWidth="1"/>
    <col min="6" max="6" width="21.5703125" style="1" bestFit="1" customWidth="1"/>
    <col min="7" max="7" width="28.42578125" style="1" bestFit="1" customWidth="1"/>
    <col min="8" max="16384" width="9.140625" style="1"/>
  </cols>
  <sheetData>
    <row r="1" spans="2:7" x14ac:dyDescent="0.25">
      <c r="B1" s="1"/>
    </row>
    <row r="6" spans="2:7" x14ac:dyDescent="0.25">
      <c r="D6" s="1" t="s">
        <v>0</v>
      </c>
      <c r="E6" s="1" t="s">
        <v>1</v>
      </c>
      <c r="F6" s="1" t="s">
        <v>2</v>
      </c>
      <c r="G6" s="1" t="s">
        <v>3</v>
      </c>
    </row>
    <row r="7" spans="2:7" x14ac:dyDescent="0.25">
      <c r="D7" s="4">
        <v>1001</v>
      </c>
      <c r="E7" s="1" t="s">
        <v>4</v>
      </c>
      <c r="F7" s="3" t="s">
        <v>12</v>
      </c>
      <c r="G7" s="1" t="s">
        <v>24</v>
      </c>
    </row>
    <row r="8" spans="2:7" x14ac:dyDescent="0.25">
      <c r="D8" s="4">
        <v>1002</v>
      </c>
      <c r="E8" s="1" t="s">
        <v>5</v>
      </c>
      <c r="F8" s="3" t="s">
        <v>13</v>
      </c>
      <c r="G8" s="1" t="s">
        <v>25</v>
      </c>
    </row>
    <row r="9" spans="2:7" x14ac:dyDescent="0.25">
      <c r="D9" s="4">
        <v>1003</v>
      </c>
      <c r="E9" s="1" t="s">
        <v>14</v>
      </c>
      <c r="F9" s="3" t="s">
        <v>15</v>
      </c>
      <c r="G9" s="1" t="s">
        <v>26</v>
      </c>
    </row>
    <row r="10" spans="2:7" x14ac:dyDescent="0.25">
      <c r="D10" s="4">
        <v>1004</v>
      </c>
      <c r="E10" s="1" t="s">
        <v>6</v>
      </c>
      <c r="F10" s="3" t="s">
        <v>16</v>
      </c>
      <c r="G10" s="1" t="s">
        <v>27</v>
      </c>
    </row>
    <row r="11" spans="2:7" x14ac:dyDescent="0.25">
      <c r="D11" s="4">
        <v>1005</v>
      </c>
      <c r="E11" s="1" t="s">
        <v>7</v>
      </c>
      <c r="F11" s="3" t="s">
        <v>17</v>
      </c>
      <c r="G11" s="1" t="s">
        <v>28</v>
      </c>
    </row>
    <row r="12" spans="2:7" x14ac:dyDescent="0.25">
      <c r="D12" s="4">
        <v>1006</v>
      </c>
      <c r="E12" s="1" t="s">
        <v>8</v>
      </c>
      <c r="F12" s="3" t="s">
        <v>18</v>
      </c>
      <c r="G12" s="1" t="s">
        <v>29</v>
      </c>
    </row>
    <row r="13" spans="2:7" x14ac:dyDescent="0.25">
      <c r="D13" s="4">
        <v>1007</v>
      </c>
      <c r="E13" s="1" t="s">
        <v>9</v>
      </c>
      <c r="F13" s="3" t="s">
        <v>19</v>
      </c>
      <c r="G13" s="1" t="s">
        <v>30</v>
      </c>
    </row>
    <row r="14" spans="2:7" x14ac:dyDescent="0.25">
      <c r="D14" s="4">
        <v>1008</v>
      </c>
      <c r="E14" s="1" t="s">
        <v>20</v>
      </c>
      <c r="F14" s="3" t="s">
        <v>21</v>
      </c>
      <c r="G14" s="1" t="s">
        <v>31</v>
      </c>
    </row>
    <row r="15" spans="2:7" x14ac:dyDescent="0.25">
      <c r="D15" s="4">
        <v>1009</v>
      </c>
      <c r="E15" s="1" t="s">
        <v>10</v>
      </c>
      <c r="F15" s="3" t="s">
        <v>22</v>
      </c>
      <c r="G15" s="1" t="s">
        <v>32</v>
      </c>
    </row>
    <row r="16" spans="2:7" x14ac:dyDescent="0.25">
      <c r="D16" s="4">
        <v>10010</v>
      </c>
      <c r="E16" s="1" t="s">
        <v>11</v>
      </c>
      <c r="F16" s="3" t="s">
        <v>23</v>
      </c>
      <c r="G16" s="1" t="s">
        <v>33</v>
      </c>
    </row>
    <row r="17" spans="4:7" x14ac:dyDescent="0.25">
      <c r="D17" s="4">
        <v>10011</v>
      </c>
      <c r="E17" s="1" t="s">
        <v>127</v>
      </c>
      <c r="F17" s="3" t="s">
        <v>128</v>
      </c>
      <c r="G17" s="1" t="s">
        <v>129</v>
      </c>
    </row>
    <row r="18" spans="4:7" x14ac:dyDescent="0.25">
      <c r="D18" s="4">
        <v>10012</v>
      </c>
      <c r="E18" s="1" t="s">
        <v>130</v>
      </c>
      <c r="F18" s="3" t="s">
        <v>131</v>
      </c>
      <c r="G18" s="1" t="s">
        <v>132</v>
      </c>
    </row>
    <row r="19" spans="4:7" x14ac:dyDescent="0.25">
      <c r="D19" s="4">
        <v>10013</v>
      </c>
      <c r="E19" s="1" t="s">
        <v>134</v>
      </c>
      <c r="F19" s="3" t="s">
        <v>135</v>
      </c>
      <c r="G19" s="1" t="s">
        <v>136</v>
      </c>
    </row>
    <row r="20" spans="4:7" x14ac:dyDescent="0.25">
      <c r="D20" s="4">
        <v>10014</v>
      </c>
      <c r="E20" s="1" t="s">
        <v>137</v>
      </c>
      <c r="F20" s="3" t="s">
        <v>138</v>
      </c>
      <c r="G20" s="1" t="s">
        <v>139</v>
      </c>
    </row>
    <row r="21" spans="4:7" x14ac:dyDescent="0.25">
      <c r="D21" s="4"/>
      <c r="F21" s="3"/>
    </row>
  </sheetData>
  <hyperlinks>
    <hyperlink ref="F7" r:id="rId1" xr:uid="{DDFB2BEC-BA82-4C37-8EF8-29ED8D0C7F13}"/>
    <hyperlink ref="F8" r:id="rId2" xr:uid="{07CA8FC0-2E0C-4C1D-A415-EF11350BFF2D}"/>
    <hyperlink ref="F9" r:id="rId3" xr:uid="{B9FE4161-8ADC-490C-AADF-D897C38D3FD5}"/>
    <hyperlink ref="F10" r:id="rId4" xr:uid="{59A3456D-F040-47F6-B62F-39C031470E87}"/>
    <hyperlink ref="F11" r:id="rId5" xr:uid="{48FF20ED-8784-4FB5-846E-39EB02A095CE}"/>
    <hyperlink ref="F12" r:id="rId6" xr:uid="{43B0BF9B-5EB8-42A9-BA84-DACDEF0C9B06}"/>
    <hyperlink ref="F13" r:id="rId7" xr:uid="{072917DA-BC81-4A3B-B21F-33C86DF5AD70}"/>
    <hyperlink ref="F14" r:id="rId8" xr:uid="{0941D973-CBE9-4221-A6E9-F7E1319C5D30}"/>
    <hyperlink ref="F15" r:id="rId9" xr:uid="{E8258D1B-DA37-473A-8868-266DA7DCED61}"/>
    <hyperlink ref="F16" r:id="rId10" xr:uid="{C9A07817-124B-42A1-A366-E8A501303CBA}"/>
    <hyperlink ref="F18" r:id="rId11" xr:uid="{A9AC349C-CAE1-4D0A-9081-10F4095E3BFB}"/>
    <hyperlink ref="F19" r:id="rId12" xr:uid="{C0012F3B-18F3-4B63-B452-E74D136CB5D1}"/>
    <hyperlink ref="F20" r:id="rId13" xr:uid="{7AEB4992-2545-4CCA-B4AE-E22B127F4910}"/>
  </hyperlinks>
  <pageMargins left="0.7" right="0.7" top="0.75" bottom="0.75" header="0.3" footer="0.3"/>
  <drawing r:id="rId14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6469-EFDB-434C-976A-E3F8553E79B1}">
  <dimension ref="B1:H16"/>
  <sheetViews>
    <sheetView showGridLines="0" showRowColHeaders="0" workbookViewId="0">
      <selection activeCell="F18" sqref="F18"/>
    </sheetView>
  </sheetViews>
  <sheetFormatPr defaultRowHeight="15" x14ac:dyDescent="0.25"/>
  <cols>
    <col min="1" max="1" width="6.42578125" style="1" customWidth="1"/>
    <col min="2" max="2" width="27.140625" style="2" customWidth="1"/>
    <col min="3" max="3" width="6" style="1" customWidth="1"/>
    <col min="4" max="4" width="11.85546875" style="1" customWidth="1"/>
    <col min="5" max="5" width="16.7109375" style="1" bestFit="1" customWidth="1"/>
    <col min="6" max="6" width="19.5703125" style="1" bestFit="1" customWidth="1"/>
    <col min="7" max="7" width="13.28515625" style="1" customWidth="1"/>
    <col min="8" max="8" width="39.28515625" style="1" bestFit="1" customWidth="1"/>
    <col min="9" max="16384" width="9.140625" style="1"/>
  </cols>
  <sheetData>
    <row r="1" spans="2:8" x14ac:dyDescent="0.25">
      <c r="B1" s="1"/>
    </row>
    <row r="6" spans="2:8" x14ac:dyDescent="0.25">
      <c r="D6" s="1" t="s">
        <v>34</v>
      </c>
      <c r="E6" s="1" t="s">
        <v>35</v>
      </c>
      <c r="F6" s="1" t="s">
        <v>58</v>
      </c>
      <c r="G6" s="1" t="s">
        <v>59</v>
      </c>
      <c r="H6" s="1" t="s">
        <v>3</v>
      </c>
    </row>
    <row r="7" spans="2:8" x14ac:dyDescent="0.25">
      <c r="D7" s="1" t="s">
        <v>38</v>
      </c>
      <c r="E7" s="1" t="s">
        <v>48</v>
      </c>
      <c r="F7" s="1" t="s">
        <v>61</v>
      </c>
      <c r="G7" s="4">
        <v>9178564380</v>
      </c>
      <c r="H7" s="1" t="s">
        <v>71</v>
      </c>
    </row>
    <row r="8" spans="2:8" x14ac:dyDescent="0.25">
      <c r="D8" s="1" t="s">
        <v>39</v>
      </c>
      <c r="E8" s="1" t="s">
        <v>49</v>
      </c>
      <c r="F8" s="1" t="s">
        <v>62</v>
      </c>
      <c r="G8" s="4">
        <v>9643769870</v>
      </c>
      <c r="H8" s="1" t="s">
        <v>72</v>
      </c>
    </row>
    <row r="9" spans="2:8" x14ac:dyDescent="0.25">
      <c r="D9" s="1" t="s">
        <v>40</v>
      </c>
      <c r="E9" s="1" t="s">
        <v>50</v>
      </c>
      <c r="F9" s="1" t="s">
        <v>63</v>
      </c>
      <c r="G9" s="4">
        <v>9832546715</v>
      </c>
      <c r="H9" s="1" t="s">
        <v>73</v>
      </c>
    </row>
    <row r="10" spans="2:8" x14ac:dyDescent="0.25">
      <c r="D10" s="1" t="s">
        <v>41</v>
      </c>
      <c r="E10" s="1" t="s">
        <v>56</v>
      </c>
      <c r="F10" s="1" t="s">
        <v>64</v>
      </c>
      <c r="G10" s="4">
        <v>9047348289</v>
      </c>
      <c r="H10" s="1" t="s">
        <v>74</v>
      </c>
    </row>
    <row r="11" spans="2:8" x14ac:dyDescent="0.25">
      <c r="D11" s="1" t="s">
        <v>42</v>
      </c>
      <c r="E11" s="1" t="s">
        <v>57</v>
      </c>
      <c r="F11" s="1" t="s">
        <v>65</v>
      </c>
      <c r="G11" s="4">
        <v>7729479034</v>
      </c>
      <c r="H11" s="1" t="s">
        <v>75</v>
      </c>
    </row>
    <row r="12" spans="2:8" x14ac:dyDescent="0.25">
      <c r="D12" s="1" t="s">
        <v>43</v>
      </c>
      <c r="E12" s="1" t="s">
        <v>51</v>
      </c>
      <c r="F12" s="1" t="s">
        <v>66</v>
      </c>
      <c r="G12" s="4">
        <v>9648502871</v>
      </c>
      <c r="H12" s="1" t="s">
        <v>76</v>
      </c>
    </row>
    <row r="13" spans="2:8" x14ac:dyDescent="0.25">
      <c r="D13" s="1" t="s">
        <v>44</v>
      </c>
      <c r="E13" s="1" t="s">
        <v>60</v>
      </c>
      <c r="F13" s="1" t="s">
        <v>67</v>
      </c>
      <c r="G13" s="4">
        <v>9639027817</v>
      </c>
      <c r="H13" s="1" t="s">
        <v>77</v>
      </c>
    </row>
    <row r="14" spans="2:8" x14ac:dyDescent="0.25">
      <c r="D14" s="1" t="s">
        <v>45</v>
      </c>
      <c r="E14" s="1" t="s">
        <v>53</v>
      </c>
      <c r="F14" s="1" t="s">
        <v>68</v>
      </c>
      <c r="G14" s="4">
        <v>9480472856</v>
      </c>
      <c r="H14" s="1" t="s">
        <v>78</v>
      </c>
    </row>
    <row r="15" spans="2:8" x14ac:dyDescent="0.25">
      <c r="D15" s="1" t="s">
        <v>46</v>
      </c>
      <c r="E15" s="1" t="s">
        <v>54</v>
      </c>
      <c r="F15" s="1" t="s">
        <v>69</v>
      </c>
      <c r="G15" s="4">
        <v>9749304732</v>
      </c>
      <c r="H15" s="1" t="s">
        <v>79</v>
      </c>
    </row>
    <row r="16" spans="2:8" x14ac:dyDescent="0.25">
      <c r="D16" s="1" t="s">
        <v>47</v>
      </c>
      <c r="E16" s="1" t="s">
        <v>55</v>
      </c>
      <c r="F16" s="1" t="s">
        <v>70</v>
      </c>
      <c r="G16" s="4">
        <v>9248579021</v>
      </c>
      <c r="H16" s="1" t="s">
        <v>80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43-AC57-4D17-90ED-81D289A2156C}">
  <dimension ref="B1:G17"/>
  <sheetViews>
    <sheetView showGridLines="0" showRowColHeaders="0" workbookViewId="0"/>
  </sheetViews>
  <sheetFormatPr defaultRowHeight="15" x14ac:dyDescent="0.25"/>
  <cols>
    <col min="1" max="1" width="6.42578125" style="1" customWidth="1"/>
    <col min="2" max="2" width="27.140625" style="2" customWidth="1"/>
    <col min="3" max="3" width="5.85546875" style="1" customWidth="1"/>
    <col min="4" max="4" width="12" style="1" bestFit="1" customWidth="1"/>
    <col min="5" max="5" width="16.7109375" style="1" bestFit="1" customWidth="1"/>
    <col min="6" max="6" width="7.140625" style="1" bestFit="1" customWidth="1"/>
    <col min="7" max="7" width="14.140625" style="1" bestFit="1" customWidth="1"/>
    <col min="8" max="16384" width="9.140625" style="1"/>
  </cols>
  <sheetData>
    <row r="1" spans="4:7" s="1" customFormat="1" x14ac:dyDescent="0.25"/>
    <row r="6" spans="4:7" x14ac:dyDescent="0.25">
      <c r="D6" s="1" t="s">
        <v>34</v>
      </c>
      <c r="E6" s="1" t="s">
        <v>35</v>
      </c>
      <c r="F6" s="1" t="s">
        <v>36</v>
      </c>
      <c r="G6" s="1" t="s">
        <v>37</v>
      </c>
    </row>
    <row r="7" spans="4:7" x14ac:dyDescent="0.25">
      <c r="D7" s="1" t="s">
        <v>38</v>
      </c>
      <c r="E7" s="1" t="s">
        <v>48</v>
      </c>
      <c r="F7" s="1">
        <v>70000</v>
      </c>
      <c r="G7" s="1">
        <v>78000</v>
      </c>
    </row>
    <row r="8" spans="4:7" x14ac:dyDescent="0.25">
      <c r="D8" s="1" t="s">
        <v>39</v>
      </c>
      <c r="E8" s="1" t="s">
        <v>49</v>
      </c>
      <c r="F8" s="1">
        <v>65000</v>
      </c>
      <c r="G8" s="1">
        <v>75000</v>
      </c>
    </row>
    <row r="9" spans="4:7" x14ac:dyDescent="0.25">
      <c r="D9" s="1" t="s">
        <v>40</v>
      </c>
      <c r="E9" s="1" t="s">
        <v>50</v>
      </c>
      <c r="F9" s="1">
        <v>80000</v>
      </c>
      <c r="G9" s="1">
        <v>90000</v>
      </c>
    </row>
    <row r="10" spans="4:7" x14ac:dyDescent="0.25">
      <c r="D10" s="1" t="s">
        <v>41</v>
      </c>
      <c r="E10" s="1" t="s">
        <v>56</v>
      </c>
      <c r="F10" s="1">
        <v>35000</v>
      </c>
      <c r="G10" s="1">
        <v>42000</v>
      </c>
    </row>
    <row r="11" spans="4:7" x14ac:dyDescent="0.25">
      <c r="D11" s="1" t="s">
        <v>42</v>
      </c>
      <c r="E11" s="1" t="s">
        <v>57</v>
      </c>
      <c r="F11" s="1">
        <v>4000</v>
      </c>
      <c r="G11" s="1">
        <v>4500</v>
      </c>
    </row>
    <row r="12" spans="4:7" x14ac:dyDescent="0.25">
      <c r="D12" s="1" t="s">
        <v>43</v>
      </c>
      <c r="E12" s="1" t="s">
        <v>51</v>
      </c>
      <c r="F12" s="1">
        <v>50000</v>
      </c>
      <c r="G12" s="1">
        <v>58000</v>
      </c>
    </row>
    <row r="13" spans="4:7" x14ac:dyDescent="0.25">
      <c r="D13" s="1" t="s">
        <v>44</v>
      </c>
      <c r="E13" s="1" t="s">
        <v>52</v>
      </c>
      <c r="F13" s="1">
        <v>7000</v>
      </c>
      <c r="G13" s="1">
        <v>7500</v>
      </c>
    </row>
    <row r="14" spans="4:7" x14ac:dyDescent="0.25">
      <c r="D14" s="1" t="s">
        <v>45</v>
      </c>
      <c r="E14" s="1" t="s">
        <v>53</v>
      </c>
      <c r="F14" s="1">
        <v>15000</v>
      </c>
      <c r="G14" s="1">
        <v>22000</v>
      </c>
    </row>
    <row r="15" spans="4:7" x14ac:dyDescent="0.25">
      <c r="D15" s="1" t="s">
        <v>46</v>
      </c>
      <c r="E15" s="1" t="s">
        <v>54</v>
      </c>
      <c r="F15" s="1">
        <v>9000</v>
      </c>
      <c r="G15" s="1">
        <v>11000</v>
      </c>
    </row>
    <row r="16" spans="4:7" x14ac:dyDescent="0.25">
      <c r="D16" s="1" t="s">
        <v>47</v>
      </c>
      <c r="E16" s="1" t="s">
        <v>55</v>
      </c>
      <c r="F16" s="1">
        <v>150</v>
      </c>
      <c r="G16" s="1">
        <v>200</v>
      </c>
    </row>
    <row r="17" spans="4:7" x14ac:dyDescent="0.25">
      <c r="D17" s="1" t="s">
        <v>133</v>
      </c>
      <c r="E17" s="1" t="s">
        <v>53</v>
      </c>
      <c r="F17" s="1">
        <v>12000</v>
      </c>
      <c r="G17" s="1">
        <v>15000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2D79-B436-4D5D-BE82-32648BB21493}">
  <dimension ref="B1:E10"/>
  <sheetViews>
    <sheetView showGridLines="0" showRowColHeaders="0" workbookViewId="0">
      <selection activeCell="E8" sqref="E8"/>
    </sheetView>
  </sheetViews>
  <sheetFormatPr defaultRowHeight="15" x14ac:dyDescent="0.25"/>
  <cols>
    <col min="1" max="1" width="6.42578125" style="1" customWidth="1"/>
    <col min="2" max="2" width="27.140625" style="2" customWidth="1"/>
    <col min="3" max="3" width="6" style="1" customWidth="1"/>
    <col min="4" max="4" width="9.140625" style="1"/>
    <col min="5" max="5" width="14.140625" style="1" bestFit="1" customWidth="1"/>
    <col min="6" max="16384" width="9.140625" style="1"/>
  </cols>
  <sheetData>
    <row r="1" spans="5:5" s="1" customFormat="1" x14ac:dyDescent="0.25"/>
    <row r="8" spans="5:5" x14ac:dyDescent="0.25">
      <c r="E8" s="3" t="s">
        <v>81</v>
      </c>
    </row>
    <row r="10" spans="5:5" x14ac:dyDescent="0.25">
      <c r="E10" s="3" t="s">
        <v>82</v>
      </c>
    </row>
  </sheetData>
  <hyperlinks>
    <hyperlink ref="E8" location="Purchase!A1" display="Purchase Entry" xr:uid="{7AF154B6-9250-436E-A933-03A8B534B2C0}"/>
    <hyperlink ref="E10" location="Sales!A1" display="Sale Entry" xr:uid="{2C0A7B4C-3D19-4CC1-8125-3D886E4E1509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6BDF-3D0F-4A4E-94CA-6C78D1F964C4}">
  <dimension ref="B1:J16"/>
  <sheetViews>
    <sheetView showGridLines="0" showRowColHeaders="0" workbookViewId="0"/>
  </sheetViews>
  <sheetFormatPr defaultRowHeight="15" x14ac:dyDescent="0.25"/>
  <cols>
    <col min="1" max="1" width="6.42578125" style="1" customWidth="1"/>
    <col min="2" max="2" width="27.140625" style="2" customWidth="1"/>
    <col min="3" max="3" width="6" style="1" customWidth="1"/>
    <col min="4" max="4" width="11.85546875" style="1" customWidth="1"/>
    <col min="5" max="5" width="15.7109375" style="1" customWidth="1"/>
    <col min="6" max="6" width="19.5703125" style="1" bestFit="1" customWidth="1"/>
    <col min="7" max="7" width="10.7109375" style="1" bestFit="1" customWidth="1"/>
    <col min="8" max="9" width="9.140625" style="1"/>
    <col min="10" max="10" width="10.28515625" style="1" customWidth="1"/>
    <col min="11" max="16384" width="9.140625" style="1"/>
  </cols>
  <sheetData>
    <row r="1" spans="2:10" x14ac:dyDescent="0.25">
      <c r="B1" s="1"/>
    </row>
    <row r="6" spans="2:10" x14ac:dyDescent="0.25">
      <c r="D6" s="1" t="s">
        <v>34</v>
      </c>
      <c r="E6" s="1" t="s">
        <v>35</v>
      </c>
      <c r="F6" s="1" t="s">
        <v>83</v>
      </c>
      <c r="G6" s="1" t="s">
        <v>84</v>
      </c>
      <c r="H6" s="1" t="s">
        <v>85</v>
      </c>
      <c r="I6" s="1" t="s">
        <v>36</v>
      </c>
      <c r="J6" s="1" t="s">
        <v>86</v>
      </c>
    </row>
    <row r="7" spans="2:10" x14ac:dyDescent="0.25">
      <c r="D7" s="1" t="s">
        <v>38</v>
      </c>
      <c r="E7" s="1" t="str">
        <f>IFERROR(VLOOKUP(Table5[[#This Row],[HSN Code]],Table24[#All],2,0)," ")</f>
        <v>Laptop</v>
      </c>
      <c r="F7" s="1" t="str">
        <f>IFERROR(VLOOKUP(Table5[[#This Row],[HSN Code]],Table4[#All],3,0)," ")</f>
        <v>Amit Patel</v>
      </c>
      <c r="G7" s="5">
        <v>40484</v>
      </c>
      <c r="H7" s="1">
        <v>60</v>
      </c>
      <c r="I7" s="1">
        <f>IFERROR(VLOOKUP(Table5[[#This Row],[HSN Code]],Table24[#All],3,0)," ")</f>
        <v>70000</v>
      </c>
      <c r="J7" s="1">
        <f>IFERROR(Table5[[#This Row],[Units]]*Table5[[#This Row],[Cost]]," ")</f>
        <v>4200000</v>
      </c>
    </row>
    <row r="8" spans="2:10" x14ac:dyDescent="0.25">
      <c r="D8" s="1" t="s">
        <v>39</v>
      </c>
      <c r="E8" s="1" t="str">
        <f>IFERROR(VLOOKUP(Table5[[#This Row],[HSN Code]],Table24[#All],2,0)," ")</f>
        <v>Refrigerator</v>
      </c>
      <c r="F8" s="1" t="str">
        <f>IFERROR(VLOOKUP(Table5[[#This Row],[HSN Code]],Table4[#All],3,0)," ")</f>
        <v>Linda Thompson</v>
      </c>
      <c r="G8" s="5">
        <v>40880</v>
      </c>
      <c r="H8" s="1">
        <v>50</v>
      </c>
      <c r="I8" s="1">
        <f>IFERROR(VLOOKUP(Table5[[#This Row],[HSN Code]],Table24[#All],3,0)," ")</f>
        <v>65000</v>
      </c>
      <c r="J8" s="1">
        <f>IFERROR(Table5[[#This Row],[Units]]*Table5[[#This Row],[Cost]]," ")</f>
        <v>3250000</v>
      </c>
    </row>
    <row r="9" spans="2:10" x14ac:dyDescent="0.25">
      <c r="D9" s="1" t="s">
        <v>40</v>
      </c>
      <c r="E9" s="1" t="str">
        <f>IFERROR(VLOOKUP(Table5[[#This Row],[HSN Code]],Table24[#All],2,0)," ")</f>
        <v>Air Conditioner</v>
      </c>
      <c r="F9" s="1" t="str">
        <f>IFERROR(VLOOKUP(Table5[[#This Row],[HSN Code]],Table4[#All],3,0)," ")</f>
        <v>Carlos Reyes</v>
      </c>
      <c r="G9" s="5" t="s">
        <v>87</v>
      </c>
      <c r="H9" s="1">
        <v>70</v>
      </c>
      <c r="I9" s="1">
        <f>IFERROR(VLOOKUP(Table5[[#This Row],[HSN Code]],Table24[#All],3,0)," ")</f>
        <v>80000</v>
      </c>
      <c r="J9" s="1">
        <f>IFERROR(Table5[[#This Row],[Units]]*Table5[[#This Row],[Cost]]," ")</f>
        <v>5600000</v>
      </c>
    </row>
    <row r="10" spans="2:10" x14ac:dyDescent="0.25">
      <c r="D10" s="1" t="s">
        <v>41</v>
      </c>
      <c r="E10" s="1" t="str">
        <f>IFERROR(VLOOKUP(Table5[[#This Row],[HSN Code]],Table24[#All],2,0)," ")</f>
        <v>Smart Phone</v>
      </c>
      <c r="F10" s="1" t="str">
        <f>IFERROR(VLOOKUP(Table5[[#This Row],[HSN Code]],Table4[#All],3,0)," ")</f>
        <v>Fatima AI-Mansouri</v>
      </c>
      <c r="G10" s="5" t="s">
        <v>88</v>
      </c>
      <c r="H10" s="1">
        <v>80</v>
      </c>
      <c r="I10" s="1">
        <f>IFERROR(VLOOKUP(Table5[[#This Row],[HSN Code]],Table24[#All],3,0)," ")</f>
        <v>35000</v>
      </c>
      <c r="J10" s="1">
        <f>IFERROR(Table5[[#This Row],[Units]]*Table5[[#This Row],[Cost]]," ")</f>
        <v>2800000</v>
      </c>
    </row>
    <row r="11" spans="2:10" x14ac:dyDescent="0.25">
      <c r="D11" s="1" t="s">
        <v>42</v>
      </c>
      <c r="E11" s="1" t="str">
        <f>IFERROR(VLOOKUP(Table5[[#This Row],[HSN Code]],Table24[#All],2,0)," ")</f>
        <v>Smart Watch</v>
      </c>
      <c r="F11" s="1" t="str">
        <f>IFERROR(VLOOKUP(Table5[[#This Row],[HSN Code]],Table4[#All],3,0)," ")</f>
        <v>James Okafor</v>
      </c>
      <c r="G11" s="5" t="s">
        <v>89</v>
      </c>
      <c r="H11" s="1">
        <v>40</v>
      </c>
      <c r="I11" s="1">
        <f>IFERROR(VLOOKUP(Table5[[#This Row],[HSN Code]],Table24[#All],3,0)," ")</f>
        <v>4000</v>
      </c>
      <c r="J11" s="1">
        <f>IFERROR(Table5[[#This Row],[Units]]*Table5[[#This Row],[Cost]]," ")</f>
        <v>160000</v>
      </c>
    </row>
    <row r="12" spans="2:10" x14ac:dyDescent="0.25">
      <c r="D12" s="1" t="s">
        <v>43</v>
      </c>
      <c r="E12" s="1" t="str">
        <f>IFERROR(VLOOKUP(Table5[[#This Row],[HSN Code]],Table24[#All],2,0)," ")</f>
        <v>Tablet</v>
      </c>
      <c r="F12" s="1" t="str">
        <f>IFERROR(VLOOKUP(Table5[[#This Row],[HSN Code]],Table4[#All],3,0)," ")</f>
        <v>Mei Lin Zhang</v>
      </c>
      <c r="G12" s="5" t="s">
        <v>90</v>
      </c>
      <c r="H12" s="1">
        <v>30</v>
      </c>
      <c r="I12" s="1">
        <f>IFERROR(VLOOKUP(Table5[[#This Row],[HSN Code]],Table24[#All],3,0)," ")</f>
        <v>50000</v>
      </c>
      <c r="J12" s="1">
        <f>IFERROR(Table5[[#This Row],[Units]]*Table5[[#This Row],[Cost]]," ")</f>
        <v>1500000</v>
      </c>
    </row>
    <row r="13" spans="2:10" x14ac:dyDescent="0.25">
      <c r="D13" s="1" t="s">
        <v>44</v>
      </c>
      <c r="E13" s="1" t="str">
        <f>IFERROR(VLOOKUP(Table5[[#This Row],[HSN Code]],Table24[#All],2,0)," ")</f>
        <v>Miicrowave</v>
      </c>
      <c r="F13" s="1" t="str">
        <f>IFERROR(VLOOKUP(Table5[[#This Row],[HSN Code]],Table4[#All],3,0)," ")</f>
        <v>Elena Petrova</v>
      </c>
      <c r="G13" s="5" t="s">
        <v>91</v>
      </c>
      <c r="H13" s="1">
        <v>75</v>
      </c>
      <c r="I13" s="1">
        <f>IFERROR(VLOOKUP(Table5[[#This Row],[HSN Code]],Table24[#All],3,0)," ")</f>
        <v>7000</v>
      </c>
      <c r="J13" s="1">
        <f>IFERROR(Table5[[#This Row],[Units]]*Table5[[#This Row],[Cost]]," ")</f>
        <v>525000</v>
      </c>
    </row>
    <row r="14" spans="2:10" x14ac:dyDescent="0.25">
      <c r="D14" s="1" t="s">
        <v>45</v>
      </c>
      <c r="E14" s="1" t="str">
        <f>IFERROR(VLOOKUP(Table5[[#This Row],[HSN Code]],Table24[#All],2,0)," ")</f>
        <v>Telivision</v>
      </c>
      <c r="F14" s="1" t="str">
        <f>IFERROR(VLOOKUP(Table5[[#This Row],[HSN Code]],Table4[#All],3,0)," ")</f>
        <v>Mohammed Rahman</v>
      </c>
      <c r="G14" s="5" t="s">
        <v>92</v>
      </c>
      <c r="H14" s="1">
        <v>55</v>
      </c>
      <c r="I14" s="1">
        <f>IFERROR(VLOOKUP(Table5[[#This Row],[HSN Code]],Table24[#All],3,0)," ")</f>
        <v>15000</v>
      </c>
      <c r="J14" s="1">
        <f>IFERROR(Table5[[#This Row],[Units]]*Table5[[#This Row],[Cost]]," ")</f>
        <v>825000</v>
      </c>
    </row>
    <row r="15" spans="2:10" x14ac:dyDescent="0.25">
      <c r="D15" s="1" t="s">
        <v>46</v>
      </c>
      <c r="E15" s="1" t="str">
        <f>IFERROR(VLOOKUP(Table5[[#This Row],[HSN Code]],Table24[#All],2,0)," ")</f>
        <v>Washing Machine</v>
      </c>
      <c r="F15" s="1" t="str">
        <f>IFERROR(VLOOKUP(Table5[[#This Row],[HSN Code]],Table4[#All],3,0)," ")</f>
        <v>Sophia Martins</v>
      </c>
      <c r="G15" s="5" t="s">
        <v>93</v>
      </c>
      <c r="H15" s="1">
        <v>60</v>
      </c>
      <c r="I15" s="1">
        <f>IFERROR(VLOOKUP(Table5[[#This Row],[HSN Code]],Table24[#All],3,0)," ")</f>
        <v>9000</v>
      </c>
      <c r="J15" s="1">
        <f>IFERROR(Table5[[#This Row],[Units]]*Table5[[#This Row],[Cost]]," ")</f>
        <v>540000</v>
      </c>
    </row>
    <row r="16" spans="2:10" x14ac:dyDescent="0.25">
      <c r="D16" s="1" t="s">
        <v>47</v>
      </c>
      <c r="E16" s="1" t="str">
        <f>IFERROR(VLOOKUP(Table5[[#This Row],[HSN Code]],Table24[#All],2,0)," ")</f>
        <v>Mouse</v>
      </c>
      <c r="F16" s="1" t="str">
        <f>IFERROR(VLOOKUP(Table5[[#This Row],[HSN Code]],Table4[#All],3,0)," ")</f>
        <v>David Kim</v>
      </c>
      <c r="G16" s="5" t="s">
        <v>94</v>
      </c>
      <c r="H16" s="1">
        <v>85</v>
      </c>
      <c r="I16" s="1">
        <f>IFERROR(VLOOKUP(Table5[[#This Row],[HSN Code]],Table24[#All],3,0)," ")</f>
        <v>150</v>
      </c>
      <c r="J16" s="1">
        <f>IFERROR(Table5[[#This Row],[Units]]*Table5[[#This Row],[Cost]]," ")</f>
        <v>12750</v>
      </c>
    </row>
  </sheetData>
  <dataValidations count="1">
    <dataValidation type="list" allowBlank="1" showInputMessage="1" showErrorMessage="1" sqref="D7:D16" xr:uid="{4CC5FC25-99FB-4AA3-BC26-89EAE0F53647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A268-6417-449C-BE2D-D18B3439C837}">
  <dimension ref="B1:L16"/>
  <sheetViews>
    <sheetView showGridLines="0" showRowColHeaders="0" workbookViewId="0">
      <selection activeCell="I12" sqref="I12"/>
    </sheetView>
  </sheetViews>
  <sheetFormatPr defaultRowHeight="15" x14ac:dyDescent="0.25"/>
  <cols>
    <col min="1" max="1" width="6.42578125" style="1" customWidth="1"/>
    <col min="2" max="2" width="27.140625" style="2" customWidth="1"/>
    <col min="3" max="3" width="6" style="1" customWidth="1"/>
    <col min="4" max="4" width="15.5703125" style="1" customWidth="1"/>
    <col min="5" max="5" width="19.5703125" style="1" customWidth="1"/>
    <col min="6" max="6" width="13.28515625" style="1" customWidth="1"/>
    <col min="7" max="7" width="17.5703125" style="1" customWidth="1"/>
    <col min="8" max="8" width="10.28515625" style="1" customWidth="1"/>
    <col min="9" max="9" width="14" style="1" customWidth="1"/>
    <col min="10" max="11" width="9.140625" style="1"/>
    <col min="12" max="12" width="10.28515625" style="1" customWidth="1"/>
    <col min="13" max="16384" width="9.140625" style="1"/>
  </cols>
  <sheetData>
    <row r="1" spans="2:12" x14ac:dyDescent="0.25">
      <c r="B1" s="1"/>
    </row>
    <row r="6" spans="2:12" x14ac:dyDescent="0.25">
      <c r="D6" s="1" t="s">
        <v>0</v>
      </c>
      <c r="E6" s="1" t="s">
        <v>95</v>
      </c>
      <c r="F6" s="1" t="s">
        <v>34</v>
      </c>
      <c r="G6" s="1" t="s">
        <v>35</v>
      </c>
      <c r="H6" s="1" t="s">
        <v>84</v>
      </c>
      <c r="I6" s="1" t="s">
        <v>96</v>
      </c>
      <c r="J6" s="1" t="s">
        <v>85</v>
      </c>
      <c r="K6" s="1" t="s">
        <v>97</v>
      </c>
      <c r="L6" s="1" t="s">
        <v>86</v>
      </c>
    </row>
    <row r="7" spans="2:12" x14ac:dyDescent="0.25">
      <c r="D7" s="4">
        <v>1001</v>
      </c>
      <c r="E7" s="4" t="str">
        <f>IFERROR(VLOOKUP(Table6[[#This Row],[Customer_ID]],Table1[#All],2,0)," ")</f>
        <v>Anaya Sinha</v>
      </c>
      <c r="F7" s="1" t="s">
        <v>38</v>
      </c>
      <c r="G7" s="1" t="str">
        <f>IFERROR(VLOOKUP(Table6[[#This Row],[HSN Code]],Table24[#All],2,0)," ")</f>
        <v>Laptop</v>
      </c>
      <c r="H7" s="1" t="s">
        <v>98</v>
      </c>
      <c r="I7" s="1">
        <f>VLOOKUP(Table6[[#This Row],[HSN Code]],Table7[#All],6,0)</f>
        <v>45</v>
      </c>
      <c r="J7" s="1">
        <v>15</v>
      </c>
      <c r="K7" s="1">
        <f>IFERROR(VLOOKUP(Table6[[#This Row],[HSN Code]],Table24[#All],4,0)," ")</f>
        <v>78000</v>
      </c>
      <c r="L7" s="1">
        <f>IFERROR(Table6[[#This Row],[Price]]*Table6[[#This Row],[Units]]," ")</f>
        <v>1170000</v>
      </c>
    </row>
    <row r="8" spans="2:12" x14ac:dyDescent="0.25">
      <c r="D8" s="4">
        <v>1002</v>
      </c>
      <c r="E8" s="4" t="str">
        <f>IFERROR(VLOOKUP(Table6[[#This Row],[Customer_ID]],Table1[#All],2,0)," ")</f>
        <v>Pranjal Yadav</v>
      </c>
      <c r="F8" s="1" t="s">
        <v>39</v>
      </c>
      <c r="G8" s="1" t="str">
        <f>IFERROR(VLOOKUP(Table6[[#This Row],[HSN Code]],Table24[#All],2,0)," ")</f>
        <v>Refrigerator</v>
      </c>
      <c r="H8" s="1" t="s">
        <v>99</v>
      </c>
      <c r="I8" s="1">
        <f>VLOOKUP(Table6[[#This Row],[HSN Code]],Table7[#All],6,0)</f>
        <v>37</v>
      </c>
      <c r="J8" s="1">
        <v>13</v>
      </c>
      <c r="K8" s="1">
        <f>IFERROR(VLOOKUP(Table6[[#This Row],[HSN Code]],Table24[#All],4,0)," ")</f>
        <v>75000</v>
      </c>
      <c r="L8" s="1">
        <f>IFERROR(Table6[[#This Row],[Price]]*Table6[[#This Row],[Units]]," ")</f>
        <v>975000</v>
      </c>
    </row>
    <row r="9" spans="2:12" x14ac:dyDescent="0.25">
      <c r="D9" s="4">
        <v>1003</v>
      </c>
      <c r="E9" s="4" t="str">
        <f>IFERROR(VLOOKUP(Table6[[#This Row],[Customer_ID]],Table1[#All],2,0)," ")</f>
        <v>Savi Chauhan</v>
      </c>
      <c r="F9" s="1" t="s">
        <v>40</v>
      </c>
      <c r="G9" s="1" t="str">
        <f>IFERROR(VLOOKUP(Table6[[#This Row],[HSN Code]],Table24[#All],2,0)," ")</f>
        <v>Air Conditioner</v>
      </c>
      <c r="H9" s="1" t="s">
        <v>100</v>
      </c>
      <c r="I9" s="1">
        <f>VLOOKUP(Table6[[#This Row],[HSN Code]],Table7[#All],6,0)</f>
        <v>50</v>
      </c>
      <c r="J9" s="1">
        <v>20</v>
      </c>
      <c r="K9" s="1">
        <f>IFERROR(VLOOKUP(Table6[[#This Row],[HSN Code]],Table24[#All],4,0)," ")</f>
        <v>90000</v>
      </c>
      <c r="L9" s="1">
        <f>IFERROR(Table6[[#This Row],[Price]]*Table6[[#This Row],[Units]]," ")</f>
        <v>1800000</v>
      </c>
    </row>
    <row r="10" spans="2:12" x14ac:dyDescent="0.25">
      <c r="D10" s="4">
        <v>1004</v>
      </c>
      <c r="E10" s="4" t="str">
        <f>IFERROR(VLOOKUP(Table6[[#This Row],[Customer_ID]],Table1[#All],2,0)," ")</f>
        <v>Ishan Bhosale</v>
      </c>
      <c r="F10" s="1" t="s">
        <v>41</v>
      </c>
      <c r="G10" s="1" t="str">
        <f>IFERROR(VLOOKUP(Table6[[#This Row],[HSN Code]],Table24[#All],2,0)," ")</f>
        <v>Smart Phone</v>
      </c>
      <c r="H10" s="1" t="s">
        <v>101</v>
      </c>
      <c r="I10" s="1">
        <f>VLOOKUP(Table6[[#This Row],[HSN Code]],Table7[#All],6,0)</f>
        <v>63</v>
      </c>
      <c r="J10" s="1">
        <v>17</v>
      </c>
      <c r="K10" s="1">
        <f>IFERROR(VLOOKUP(Table6[[#This Row],[HSN Code]],Table24[#All],4,0)," ")</f>
        <v>42000</v>
      </c>
      <c r="L10" s="1">
        <f>IFERROR(Table6[[#This Row],[Price]]*Table6[[#This Row],[Units]]," ")</f>
        <v>714000</v>
      </c>
    </row>
    <row r="11" spans="2:12" x14ac:dyDescent="0.25">
      <c r="D11" s="4">
        <v>1005</v>
      </c>
      <c r="E11" s="4" t="str">
        <f>IFERROR(VLOOKUP(Table6[[#This Row],[Customer_ID]],Table1[#All],2,0)," ")</f>
        <v>Shraddha Dixit</v>
      </c>
      <c r="F11" s="1" t="s">
        <v>42</v>
      </c>
      <c r="G11" s="1" t="str">
        <f>IFERROR(VLOOKUP(Table6[[#This Row],[HSN Code]],Table24[#All],2,0)," ")</f>
        <v>Smart Watch</v>
      </c>
      <c r="H11" s="1" t="s">
        <v>102</v>
      </c>
      <c r="I11" s="1">
        <f>VLOOKUP(Table6[[#This Row],[HSN Code]],Table7[#All],6,0)</f>
        <v>7</v>
      </c>
      <c r="J11" s="1">
        <v>33</v>
      </c>
      <c r="K11" s="1">
        <f>IFERROR(VLOOKUP(Table6[[#This Row],[HSN Code]],Table24[#All],4,0)," ")</f>
        <v>4500</v>
      </c>
      <c r="L11" s="1">
        <f>IFERROR(Table6[[#This Row],[Price]]*Table6[[#This Row],[Units]]," ")</f>
        <v>148500</v>
      </c>
    </row>
    <row r="12" spans="2:12" x14ac:dyDescent="0.25">
      <c r="D12" s="4">
        <v>1006</v>
      </c>
      <c r="E12" s="4" t="str">
        <f>IFERROR(VLOOKUP(Table6[[#This Row],[Customer_ID]],Table1[#All],2,0)," ")</f>
        <v>Ashvani Dubey</v>
      </c>
      <c r="F12" s="1" t="s">
        <v>43</v>
      </c>
      <c r="G12" s="1" t="str">
        <f>IFERROR(VLOOKUP(Table6[[#This Row],[HSN Code]],Table24[#All],2,0)," ")</f>
        <v>Tablet</v>
      </c>
      <c r="H12" s="1" t="s">
        <v>103</v>
      </c>
      <c r="I12" s="1">
        <f>VLOOKUP(Table6[[#This Row],[HSN Code]],Table7[#All],6,0)</f>
        <v>18</v>
      </c>
      <c r="J12" s="1">
        <v>12</v>
      </c>
      <c r="K12" s="1">
        <f>IFERROR(VLOOKUP(Table6[[#This Row],[HSN Code]],Table24[#All],4,0)," ")</f>
        <v>58000</v>
      </c>
      <c r="L12" s="1">
        <f>IFERROR(Table6[[#This Row],[Price]]*Table6[[#This Row],[Units]]," ")</f>
        <v>696000</v>
      </c>
    </row>
    <row r="13" spans="2:12" x14ac:dyDescent="0.25">
      <c r="D13" s="4">
        <v>1007</v>
      </c>
      <c r="E13" s="4" t="str">
        <f>IFERROR(VLOOKUP(Table6[[#This Row],[Customer_ID]],Table1[#All],2,0)," ")</f>
        <v>Nayara Sighaniya</v>
      </c>
      <c r="F13" s="1" t="s">
        <v>44</v>
      </c>
      <c r="G13" s="1" t="str">
        <f>IFERROR(VLOOKUP(Table6[[#This Row],[HSN Code]],Table24[#All],2,0)," ")</f>
        <v>Miicrowave</v>
      </c>
      <c r="H13" s="1" t="s">
        <v>104</v>
      </c>
      <c r="I13" s="1">
        <f>VLOOKUP(Table6[[#This Row],[HSN Code]],Table7[#All],6,0)</f>
        <v>65</v>
      </c>
      <c r="J13" s="1">
        <v>10</v>
      </c>
      <c r="K13" s="1">
        <f>IFERROR(VLOOKUP(Table6[[#This Row],[HSN Code]],Table24[#All],4,0)," ")</f>
        <v>7500</v>
      </c>
      <c r="L13" s="1">
        <f>IFERROR(Table6[[#This Row],[Price]]*Table6[[#This Row],[Units]]," ")</f>
        <v>75000</v>
      </c>
    </row>
    <row r="14" spans="2:12" x14ac:dyDescent="0.25">
      <c r="D14" s="4">
        <v>1008</v>
      </c>
      <c r="E14" s="4" t="str">
        <f>IFERROR(VLOOKUP(Table6[[#This Row],[Customer_ID]],Table1[#All],2,0)," ")</f>
        <v>Kartik Goiyanka</v>
      </c>
      <c r="F14" s="1" t="s">
        <v>45</v>
      </c>
      <c r="G14" s="1" t="str">
        <f>IFERROR(VLOOKUP(Table6[[#This Row],[HSN Code]],Table24[#All],2,0)," ")</f>
        <v>Telivision</v>
      </c>
      <c r="H14" s="1" t="s">
        <v>105</v>
      </c>
      <c r="I14" s="1">
        <f>VLOOKUP(Table6[[#This Row],[HSN Code]],Table7[#All],6,0)</f>
        <v>37</v>
      </c>
      <c r="J14" s="1">
        <v>18</v>
      </c>
      <c r="K14" s="1">
        <f>IFERROR(VLOOKUP(Table6[[#This Row],[HSN Code]],Table24[#All],4,0)," ")</f>
        <v>22000</v>
      </c>
      <c r="L14" s="1">
        <f>IFERROR(Table6[[#This Row],[Price]]*Table6[[#This Row],[Units]]," ")</f>
        <v>396000</v>
      </c>
    </row>
    <row r="15" spans="2:12" x14ac:dyDescent="0.25">
      <c r="D15" s="4">
        <v>1009</v>
      </c>
      <c r="E15" s="4" t="str">
        <f>IFERROR(VLOOKUP(Table6[[#This Row],[Customer_ID]],Table1[#All],2,0)," ")</f>
        <v>Kiran kumari</v>
      </c>
      <c r="F15" s="1" t="s">
        <v>46</v>
      </c>
      <c r="G15" s="1" t="str">
        <f>IFERROR(VLOOKUP(Table6[[#This Row],[HSN Code]],Table24[#All],2,0)," ")</f>
        <v>Washing Machine</v>
      </c>
      <c r="H15" s="1" t="s">
        <v>106</v>
      </c>
      <c r="I15" s="1">
        <f>VLOOKUP(Table6[[#This Row],[HSN Code]],Table7[#All],6,0)</f>
        <v>41</v>
      </c>
      <c r="J15" s="1">
        <v>19</v>
      </c>
      <c r="K15" s="1">
        <f>IFERROR(VLOOKUP(Table6[[#This Row],[HSN Code]],Table24[#All],4,0)," ")</f>
        <v>11000</v>
      </c>
      <c r="L15" s="1">
        <f>IFERROR(Table6[[#This Row],[Price]]*Table6[[#This Row],[Units]]," ")</f>
        <v>209000</v>
      </c>
    </row>
    <row r="16" spans="2:12" x14ac:dyDescent="0.25">
      <c r="D16" s="4">
        <v>10010</v>
      </c>
      <c r="E16" s="4" t="str">
        <f>IFERROR(VLOOKUP(Table6[[#This Row],[Customer_ID]],Table1[#All],2,0)," ")</f>
        <v>Arman Malik</v>
      </c>
      <c r="F16" s="1" t="s">
        <v>47</v>
      </c>
      <c r="G16" s="1" t="str">
        <f>IFERROR(VLOOKUP(Table6[[#This Row],[HSN Code]],Table24[#All],2,0)," ")</f>
        <v>Mouse</v>
      </c>
      <c r="H16" s="1" t="s">
        <v>107</v>
      </c>
      <c r="I16" s="1">
        <f>VLOOKUP(Table6[[#This Row],[HSN Code]],Table7[#All],6,0)</f>
        <v>63</v>
      </c>
      <c r="J16" s="1">
        <v>22</v>
      </c>
      <c r="K16" s="1">
        <f>IFERROR(VLOOKUP(Table6[[#This Row],[HSN Code]],Table24[#All],4,0)," ")</f>
        <v>200</v>
      </c>
      <c r="L16" s="1">
        <f>IFERROR(Table6[[#This Row],[Price]]*Table6[[#This Row],[Units]]," ")</f>
        <v>4400</v>
      </c>
    </row>
  </sheetData>
  <phoneticPr fontId="2" type="noConversion"/>
  <dataValidations count="2">
    <dataValidation type="list" allowBlank="1" showInputMessage="1" showErrorMessage="1" sqref="D7:D16" xr:uid="{EB9F8E37-3A95-4E12-9DD1-1984241FA5BB}">
      <formula1>Customer_ID</formula1>
    </dataValidation>
    <dataValidation type="list" allowBlank="1" showInputMessage="1" showErrorMessage="1" sqref="F7:F16" xr:uid="{B04F182C-5AF2-401C-93BD-2C8FCC7FC7BE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835A-1940-4998-87BC-25232A7144D4}">
  <dimension ref="B1:K19"/>
  <sheetViews>
    <sheetView showGridLines="0" showRowColHeaders="0" workbookViewId="0">
      <selection activeCell="O16" sqref="O16"/>
    </sheetView>
  </sheetViews>
  <sheetFormatPr defaultRowHeight="15" x14ac:dyDescent="0.25"/>
  <cols>
    <col min="1" max="1" width="6.42578125" style="1" customWidth="1"/>
    <col min="2" max="2" width="27.140625" style="2" customWidth="1"/>
    <col min="3" max="3" width="6.140625" style="1" customWidth="1"/>
    <col min="4" max="4" width="11.85546875" style="1" customWidth="1"/>
    <col min="5" max="5" width="17.42578125" style="1" customWidth="1"/>
    <col min="6" max="6" width="11.5703125" style="1" customWidth="1"/>
    <col min="7" max="7" width="9.42578125" style="1" customWidth="1"/>
    <col min="8" max="8" width="10" style="1" customWidth="1"/>
    <col min="9" max="9" width="9.140625" style="1"/>
    <col min="10" max="10" width="12" style="1" customWidth="1"/>
    <col min="11" max="11" width="47.5703125" style="1" hidden="1" customWidth="1"/>
    <col min="12" max="16384" width="9.140625" style="1"/>
  </cols>
  <sheetData>
    <row r="1" spans="2:11" x14ac:dyDescent="0.25">
      <c r="B1" s="1"/>
    </row>
    <row r="6" spans="2:11" x14ac:dyDescent="0.25">
      <c r="D6" s="1" t="s">
        <v>34</v>
      </c>
      <c r="E6" s="1" t="s">
        <v>35</v>
      </c>
      <c r="F6" s="1" t="s">
        <v>36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125</v>
      </c>
    </row>
    <row r="7" spans="2:11" x14ac:dyDescent="0.25">
      <c r="D7" s="1" t="str">
        <f>IFERROR(Table24[[#This Row],[HSN Code]]," ")</f>
        <v>M1001</v>
      </c>
      <c r="E7" s="1" t="str">
        <f>IFERROR(Table24[[#This Row],[Product Name]]," ")</f>
        <v>Laptop</v>
      </c>
      <c r="F7" s="4">
        <f>IFERROR(Table24[[#This Row],[Cost]]," ")</f>
        <v>70000</v>
      </c>
      <c r="G7" s="1">
        <f>SUMIF(Table5[Product Name],Table7[[#This Row],[Product Name]],Table5[Units])</f>
        <v>60</v>
      </c>
      <c r="H7" s="1">
        <f>SUMIF(Table6[Product Name],Table7[[#This Row],[Product Name]],Table6[Units])</f>
        <v>15</v>
      </c>
      <c r="I7" s="1">
        <f>Table7[[#This Row],[P Units]]-Table7[[#This Row],[S Units]]</f>
        <v>45</v>
      </c>
      <c r="J7" s="1">
        <f>IFERROR(Table7[[#This Row],[Cost]]*Table7[[#This Row],[Stock]]," ")</f>
        <v>3150000</v>
      </c>
      <c r="K7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8" spans="2:11" x14ac:dyDescent="0.25">
      <c r="D8" s="1" t="str">
        <f>IFERROR(Table24[[#This Row],[HSN Code]]," ")</f>
        <v>M1002</v>
      </c>
      <c r="E8" s="1" t="str">
        <f>IFERROR(Table24[[#This Row],[Product Name]]," ")</f>
        <v>Refrigerator</v>
      </c>
      <c r="F8" s="4">
        <f>IFERROR(Table24[[#This Row],[Cost]]," ")</f>
        <v>65000</v>
      </c>
      <c r="G8" s="1">
        <f>SUMIF(Table5[Product Name],Table7[[#This Row],[Product Name]],Table5[Units])</f>
        <v>50</v>
      </c>
      <c r="H8" s="1">
        <f>SUMIF(Table6[Product Name],Table7[[#This Row],[Product Name]],Table6[Units])</f>
        <v>13</v>
      </c>
      <c r="I8" s="1">
        <f>Table7[[#This Row],[P Units]]-Table7[[#This Row],[S Units]]</f>
        <v>37</v>
      </c>
      <c r="J8" s="1">
        <f>IFERROR(Table7[[#This Row],[Cost]]*Table7[[#This Row],[Stock]]," ")</f>
        <v>2405000</v>
      </c>
      <c r="K8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9" spans="2:11" x14ac:dyDescent="0.25">
      <c r="D9" s="1" t="str">
        <f>IFERROR(Table24[[#This Row],[HSN Code]]," ")</f>
        <v>M1003</v>
      </c>
      <c r="E9" s="1" t="str">
        <f>IFERROR(Table24[[#This Row],[Product Name]]," ")</f>
        <v>Air Conditioner</v>
      </c>
      <c r="F9" s="4">
        <f>IFERROR(Table24[[#This Row],[Cost]]," ")</f>
        <v>80000</v>
      </c>
      <c r="G9" s="1">
        <f>SUMIF(Table5[Product Name],Table7[[#This Row],[Product Name]],Table5[Units])</f>
        <v>70</v>
      </c>
      <c r="H9" s="1">
        <f>SUMIF(Table6[Product Name],Table7[[#This Row],[Product Name]],Table6[Units])</f>
        <v>20</v>
      </c>
      <c r="I9" s="1">
        <f>Table7[[#This Row],[P Units]]-Table7[[#This Row],[S Units]]</f>
        <v>50</v>
      </c>
      <c r="J9" s="1">
        <f>IFERROR(Table7[[#This Row],[Cost]]*Table7[[#This Row],[Stock]]," ")</f>
        <v>4000000</v>
      </c>
      <c r="K9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0" spans="2:11" x14ac:dyDescent="0.25">
      <c r="D10" s="1" t="str">
        <f>IFERROR(Table24[[#This Row],[HSN Code]]," ")</f>
        <v>M1004</v>
      </c>
      <c r="E10" s="1" t="str">
        <f>IFERROR(Table24[[#This Row],[Product Name]]," ")</f>
        <v>Smart Phone</v>
      </c>
      <c r="F10" s="4">
        <f>IFERROR(Table24[[#This Row],[Cost]]," ")</f>
        <v>35000</v>
      </c>
      <c r="G10" s="1">
        <f>SUMIF(Table5[Product Name],Table7[[#This Row],[Product Name]],Table5[Units])</f>
        <v>80</v>
      </c>
      <c r="H10" s="1">
        <f>SUMIF(Table6[Product Name],Table7[[#This Row],[Product Name]],Table6[Units])</f>
        <v>17</v>
      </c>
      <c r="I10" s="1">
        <f>Table7[[#This Row],[P Units]]-Table7[[#This Row],[S Units]]</f>
        <v>63</v>
      </c>
      <c r="J10" s="1">
        <f>IFERROR(Table7[[#This Row],[Cost]]*Table7[[#This Row],[Stock]]," ")</f>
        <v>2205000</v>
      </c>
      <c r="K10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1" spans="2:11" x14ac:dyDescent="0.25">
      <c r="D11" s="1" t="str">
        <f>IFERROR(Table24[[#This Row],[HSN Code]]," ")</f>
        <v>M1005</v>
      </c>
      <c r="E11" s="1" t="str">
        <f>IFERROR(Table24[[#This Row],[Product Name]]," ")</f>
        <v>Smart Watch</v>
      </c>
      <c r="F11" s="4">
        <f>IFERROR(Table24[[#This Row],[Cost]]," ")</f>
        <v>4000</v>
      </c>
      <c r="G11" s="1">
        <f>SUMIF(Table5[Product Name],Table7[[#This Row],[Product Name]],Table5[Units])</f>
        <v>40</v>
      </c>
      <c r="H11" s="1">
        <f>SUMIF(Table6[Product Name],Table7[[#This Row],[Product Name]],Table6[Units])</f>
        <v>33</v>
      </c>
      <c r="I11" s="1">
        <f>Table7[[#This Row],[P Units]]-Table7[[#This Row],[S Units]]</f>
        <v>7</v>
      </c>
      <c r="J11" s="1">
        <f>IFERROR(Table7[[#This Row],[Cost]]*Table7[[#This Row],[Stock]]," ")</f>
        <v>28000</v>
      </c>
      <c r="K11" s="10" t="str">
        <f>IFERROR(IF(Table7[[#This Row],[Stock]]&lt;10,"📞 "&amp;Table7[[#This Row],[Product Name]]&amp;" Needs to Re-Order !ph "&amp; VLOOKUP(Table7[[#This Row],[HSN Code]],Table4[#All],4,0)," ")," ")</f>
        <v>📞 Smart Watch Needs to Re-Order !ph 7729479034</v>
      </c>
    </row>
    <row r="12" spans="2:11" x14ac:dyDescent="0.25">
      <c r="D12" s="1" t="str">
        <f>IFERROR(Table24[[#This Row],[HSN Code]]," ")</f>
        <v>M1006</v>
      </c>
      <c r="E12" s="1" t="str">
        <f>IFERROR(Table24[[#This Row],[Product Name]]," ")</f>
        <v>Tablet</v>
      </c>
      <c r="F12" s="4">
        <f>IFERROR(Table24[[#This Row],[Cost]]," ")</f>
        <v>50000</v>
      </c>
      <c r="G12" s="1">
        <f>SUMIF(Table5[Product Name],Table7[[#This Row],[Product Name]],Table5[Units])</f>
        <v>30</v>
      </c>
      <c r="H12" s="1">
        <f>SUMIF(Table6[Product Name],Table7[[#This Row],[Product Name]],Table6[Units])</f>
        <v>12</v>
      </c>
      <c r="I12" s="1">
        <f>Table7[[#This Row],[P Units]]-Table7[[#This Row],[S Units]]</f>
        <v>18</v>
      </c>
      <c r="J12" s="1">
        <f>IFERROR(Table7[[#This Row],[Cost]]*Table7[[#This Row],[Stock]]," ")</f>
        <v>900000</v>
      </c>
      <c r="K12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3" spans="2:11" x14ac:dyDescent="0.25">
      <c r="D13" s="1" t="str">
        <f>IFERROR(Table24[[#This Row],[HSN Code]]," ")</f>
        <v>M1007</v>
      </c>
      <c r="E13" s="1" t="str">
        <f>IFERROR(Table24[[#This Row],[Product Name]]," ")</f>
        <v>Miicrowave</v>
      </c>
      <c r="F13" s="4">
        <f>IFERROR(Table24[[#This Row],[Cost]]," ")</f>
        <v>7000</v>
      </c>
      <c r="G13" s="1">
        <f>SUMIF(Table5[Product Name],Table7[[#This Row],[Product Name]],Table5[Units])</f>
        <v>75</v>
      </c>
      <c r="H13" s="1">
        <f>SUMIF(Table6[Product Name],Table7[[#This Row],[Product Name]],Table6[Units])</f>
        <v>10</v>
      </c>
      <c r="I13" s="1">
        <f>Table7[[#This Row],[P Units]]-Table7[[#This Row],[S Units]]</f>
        <v>65</v>
      </c>
      <c r="J13" s="1">
        <f>IFERROR(Table7[[#This Row],[Cost]]*Table7[[#This Row],[Stock]]," ")</f>
        <v>455000</v>
      </c>
      <c r="K13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4" spans="2:11" x14ac:dyDescent="0.25">
      <c r="D14" s="1" t="str">
        <f>IFERROR(Table24[[#This Row],[HSN Code]]," ")</f>
        <v>M1008</v>
      </c>
      <c r="E14" s="1" t="str">
        <f>IFERROR(Table24[[#This Row],[Product Name]]," ")</f>
        <v>Telivision</v>
      </c>
      <c r="F14" s="4">
        <f>IFERROR(Table24[[#This Row],[Cost]]," ")</f>
        <v>15000</v>
      </c>
      <c r="G14" s="1">
        <f>SUMIF(Table5[Product Name],Table7[[#This Row],[Product Name]],Table5[Units])</f>
        <v>55</v>
      </c>
      <c r="H14" s="1">
        <f>SUMIF(Table6[Product Name],Table7[[#This Row],[Product Name]],Table6[Units])</f>
        <v>18</v>
      </c>
      <c r="I14" s="1">
        <f>Table7[[#This Row],[P Units]]-Table7[[#This Row],[S Units]]</f>
        <v>37</v>
      </c>
      <c r="J14" s="1">
        <f>IFERROR(Table7[[#This Row],[Cost]]*Table7[[#This Row],[Stock]]," ")</f>
        <v>555000</v>
      </c>
      <c r="K14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5" spans="2:11" x14ac:dyDescent="0.25">
      <c r="D15" s="1" t="str">
        <f>IFERROR(Table24[[#This Row],[HSN Code]]," ")</f>
        <v>M1009</v>
      </c>
      <c r="E15" s="1" t="str">
        <f>IFERROR(Table24[[#This Row],[Product Name]]," ")</f>
        <v>Washing Machine</v>
      </c>
      <c r="F15" s="4">
        <f>IFERROR(Table24[[#This Row],[Cost]]," ")</f>
        <v>9000</v>
      </c>
      <c r="G15" s="1">
        <f>SUMIF(Table5[Product Name],Table7[[#This Row],[Product Name]],Table5[Units])</f>
        <v>60</v>
      </c>
      <c r="H15" s="1">
        <f>SUMIF(Table6[Product Name],Table7[[#This Row],[Product Name]],Table6[Units])</f>
        <v>19</v>
      </c>
      <c r="I15" s="1">
        <f>Table7[[#This Row],[P Units]]-Table7[[#This Row],[S Units]]</f>
        <v>41</v>
      </c>
      <c r="J15" s="1">
        <f>IFERROR(Table7[[#This Row],[Cost]]*Table7[[#This Row],[Stock]]," ")</f>
        <v>369000</v>
      </c>
      <c r="K15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6" spans="2:11" x14ac:dyDescent="0.25">
      <c r="D16" s="1" t="str">
        <f>IFERROR(Table24[[#This Row],[HSN Code]]," ")</f>
        <v>M1010</v>
      </c>
      <c r="E16" s="1" t="str">
        <f>IFERROR(Table24[[#This Row],[Product Name]]," ")</f>
        <v>Mouse</v>
      </c>
      <c r="F16" s="4">
        <f>IFERROR(Table24[[#This Row],[Cost]]," ")</f>
        <v>150</v>
      </c>
      <c r="G16" s="1">
        <f>SUMIF(Table5[Product Name],Table7[[#This Row],[Product Name]],Table5[Units])</f>
        <v>85</v>
      </c>
      <c r="H16" s="1">
        <f>SUMIF(Table6[Product Name],Table7[[#This Row],[Product Name]],Table6[Units])</f>
        <v>22</v>
      </c>
      <c r="I16" s="1">
        <f>Table7[[#This Row],[P Units]]-Table7[[#This Row],[S Units]]</f>
        <v>63</v>
      </c>
      <c r="J16" s="1">
        <f>IFERROR(Table7[[#This Row],[Cost]]*Table7[[#This Row],[Stock]]," ")</f>
        <v>9450</v>
      </c>
      <c r="K16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7" spans="4:11" x14ac:dyDescent="0.25">
      <c r="D17" s="1" t="str">
        <f>IFERROR(Table24[[#This Row],[HSN Code]]," ")</f>
        <v>M10011</v>
      </c>
      <c r="E17" s="1" t="str">
        <f>IFERROR(Table24[[#This Row],[Product Name]]," ")</f>
        <v>Telivision</v>
      </c>
      <c r="F17" s="1">
        <f>IFERROR(Table24[[#This Row],[Cost]]," ")</f>
        <v>12000</v>
      </c>
      <c r="G17" s="1">
        <f>SUMIF(Table5[Product Name],Table7[[#This Row],[Product Name]],Table5[Units])</f>
        <v>55</v>
      </c>
      <c r="H17" s="1">
        <f>SUMIF(Table6[Product Name],Table7[[#This Row],[Product Name]],Table6[Units])</f>
        <v>18</v>
      </c>
      <c r="I17" s="1">
        <f>Table7[[#This Row],[P Units]]-Table7[[#This Row],[S Units]]</f>
        <v>37</v>
      </c>
      <c r="J17" s="1">
        <f>IFERROR(Table7[[#This Row],[Cost]]*Table7[[#This Row],[Stock]]," ")</f>
        <v>444000</v>
      </c>
      <c r="K17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8" spans="4:11" x14ac:dyDescent="0.25">
      <c r="D18" s="1" t="str">
        <f>IFERROR(Table24[[#This Row],[HSN Code]]," ")</f>
        <v xml:space="preserve"> </v>
      </c>
      <c r="E18" s="1" t="str">
        <f>IFERROR(Table24[[#This Row],[Product Name]]," ")</f>
        <v xml:space="preserve"> </v>
      </c>
      <c r="F18" s="1" t="str">
        <f>IFERROR(Table24[[#This Row],[Cost]]," ")</f>
        <v xml:space="preserve"> </v>
      </c>
      <c r="G18" s="1">
        <f>SUMIF(Table5[Product Name],Table7[[#This Row],[Product Name]],Table5[Units])</f>
        <v>0</v>
      </c>
      <c r="H18" s="1">
        <f>SUMIF(Table6[Product Name],Table7[[#This Row],[Product Name]],Table6[Units])</f>
        <v>0</v>
      </c>
      <c r="I18" s="1">
        <f>Table7[[#This Row],[P Units]]-Table7[[#This Row],[S Units]]</f>
        <v>0</v>
      </c>
      <c r="J18" s="1" t="str">
        <f>IFERROR(Table7[[#This Row],[Cost]]*Table7[[#This Row],[Stock]]," ")</f>
        <v xml:space="preserve"> </v>
      </c>
      <c r="K18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  <row r="19" spans="4:11" x14ac:dyDescent="0.25">
      <c r="D19" s="1" t="str">
        <f>IFERROR(Table24[[#This Row],[HSN Code]]," ")</f>
        <v xml:space="preserve"> </v>
      </c>
      <c r="E19" s="1" t="str">
        <f>IFERROR(Table24[[#This Row],[Product Name]]," ")</f>
        <v xml:space="preserve"> </v>
      </c>
      <c r="F19" s="1" t="str">
        <f>IFERROR(Table24[[#This Row],[Cost]]," ")</f>
        <v xml:space="preserve"> </v>
      </c>
      <c r="G19" s="1">
        <f>SUMIF(Table5[Product Name],Table7[[#This Row],[Product Name]],Table5[Units])</f>
        <v>0</v>
      </c>
      <c r="H19" s="1">
        <f>SUMIF(Table6[Product Name],Table7[[#This Row],[Product Name]],Table6[Units])</f>
        <v>0</v>
      </c>
      <c r="I19" s="1">
        <f>Table7[[#This Row],[P Units]]-Table7[[#This Row],[S Units]]</f>
        <v>0</v>
      </c>
      <c r="J19" s="1" t="str">
        <f>IFERROR(Table7[[#This Row],[Cost]]*Table7[[#This Row],[Stock]]," ")</f>
        <v xml:space="preserve"> </v>
      </c>
      <c r="K19" s="10" t="str">
        <f>IFERROR(IF(Table7[[#This Row],[Stock]]&lt;10,"📞 "&amp;Table7[[#This Row],[Product Name]]&amp;" Needs to Re-Order !ph "&amp; VLOOKUP(Table7[[#This Row],[HSN Code]],Table4[#All],4,0)," ")," ")</f>
        <v xml:space="preserve"> 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DAF4-68E3-48F3-8134-F2CB2021E867}">
  <dimension ref="A1:F29"/>
  <sheetViews>
    <sheetView tabSelected="1" workbookViewId="0">
      <selection activeCell="I3" sqref="I3"/>
    </sheetView>
  </sheetViews>
  <sheetFormatPr defaultRowHeight="15" x14ac:dyDescent="0.25"/>
  <cols>
    <col min="1" max="1" width="14.85546875" bestFit="1" customWidth="1"/>
    <col min="3" max="3" width="13.28515625" bestFit="1" customWidth="1"/>
    <col min="5" max="5" width="14.28515625" bestFit="1" customWidth="1"/>
    <col min="6" max="6" width="14.85546875" bestFit="1" customWidth="1"/>
  </cols>
  <sheetData>
    <row r="1" spans="1:6" x14ac:dyDescent="0.25">
      <c r="A1" t="s">
        <v>112</v>
      </c>
      <c r="C1" t="s">
        <v>113</v>
      </c>
      <c r="E1" s="8" t="s">
        <v>121</v>
      </c>
      <c r="F1" t="s">
        <v>123</v>
      </c>
    </row>
    <row r="2" spans="1:6" x14ac:dyDescent="0.25">
      <c r="A2" s="6">
        <v>14</v>
      </c>
      <c r="C2">
        <f>GETPIVOTDATA("Name",$A$1)</f>
        <v>14</v>
      </c>
      <c r="E2" s="9" t="s">
        <v>53</v>
      </c>
      <c r="F2" s="6">
        <v>36</v>
      </c>
    </row>
    <row r="3" spans="1:6" x14ac:dyDescent="0.25">
      <c r="E3" s="9" t="s">
        <v>57</v>
      </c>
      <c r="F3" s="6">
        <v>33</v>
      </c>
    </row>
    <row r="4" spans="1:6" x14ac:dyDescent="0.25">
      <c r="A4" t="s">
        <v>114</v>
      </c>
      <c r="C4" t="s">
        <v>115</v>
      </c>
      <c r="E4" s="9" t="s">
        <v>55</v>
      </c>
      <c r="F4" s="6">
        <v>22</v>
      </c>
    </row>
    <row r="5" spans="1:6" x14ac:dyDescent="0.25">
      <c r="A5" s="6">
        <v>11</v>
      </c>
      <c r="C5">
        <f>GETPIVOTDATA("Product Name",$A$4)</f>
        <v>11</v>
      </c>
      <c r="E5" s="9" t="s">
        <v>50</v>
      </c>
      <c r="F5" s="6">
        <v>20</v>
      </c>
    </row>
    <row r="6" spans="1:6" x14ac:dyDescent="0.25">
      <c r="E6" s="9" t="s">
        <v>54</v>
      </c>
      <c r="F6" s="6">
        <v>19</v>
      </c>
    </row>
    <row r="7" spans="1:6" x14ac:dyDescent="0.25">
      <c r="A7" t="s">
        <v>116</v>
      </c>
      <c r="C7" t="s">
        <v>117</v>
      </c>
      <c r="E7" s="9" t="s">
        <v>122</v>
      </c>
      <c r="F7" s="6">
        <v>130</v>
      </c>
    </row>
    <row r="8" spans="1:6" x14ac:dyDescent="0.25">
      <c r="A8" s="6">
        <v>19412750</v>
      </c>
      <c r="C8" s="7">
        <f>GETPIVOTDATA("Amount",$A$7)</f>
        <v>19412750</v>
      </c>
    </row>
    <row r="9" spans="1:6" x14ac:dyDescent="0.25">
      <c r="E9" s="8" t="s">
        <v>121</v>
      </c>
      <c r="F9" t="s">
        <v>116</v>
      </c>
    </row>
    <row r="10" spans="1:6" x14ac:dyDescent="0.25">
      <c r="A10" t="s">
        <v>116</v>
      </c>
      <c r="C10" t="s">
        <v>118</v>
      </c>
      <c r="E10" s="9" t="s">
        <v>14</v>
      </c>
      <c r="F10" s="6">
        <v>1800000</v>
      </c>
    </row>
    <row r="11" spans="1:6" x14ac:dyDescent="0.25">
      <c r="A11" s="6">
        <v>6187900</v>
      </c>
      <c r="C11" s="7">
        <f>GETPIVOTDATA("Amount",$A$10)</f>
        <v>6187900</v>
      </c>
      <c r="E11" s="9" t="s">
        <v>4</v>
      </c>
      <c r="F11" s="6">
        <v>1170000</v>
      </c>
    </row>
    <row r="12" spans="1:6" x14ac:dyDescent="0.25">
      <c r="E12" s="9" t="s">
        <v>5</v>
      </c>
      <c r="F12" s="6">
        <v>975000</v>
      </c>
    </row>
    <row r="13" spans="1:6" x14ac:dyDescent="0.25">
      <c r="A13" t="s">
        <v>119</v>
      </c>
      <c r="C13" t="s">
        <v>111</v>
      </c>
      <c r="E13" s="9" t="s">
        <v>6</v>
      </c>
      <c r="F13" s="6">
        <v>714000</v>
      </c>
    </row>
    <row r="14" spans="1:6" x14ac:dyDescent="0.25">
      <c r="A14" s="6">
        <v>14520450</v>
      </c>
      <c r="C14" s="7">
        <f>GETPIVOTDATA("Stock Amt",$A$13)</f>
        <v>14520450</v>
      </c>
      <c r="E14" s="9" t="s">
        <v>8</v>
      </c>
      <c r="F14" s="6">
        <v>696000</v>
      </c>
    </row>
    <row r="15" spans="1:6" x14ac:dyDescent="0.25">
      <c r="E15" s="9" t="s">
        <v>122</v>
      </c>
      <c r="F15" s="6">
        <v>5355000</v>
      </c>
    </row>
    <row r="16" spans="1:6" x14ac:dyDescent="0.25">
      <c r="C16" t="s">
        <v>120</v>
      </c>
    </row>
    <row r="17" spans="3:6" x14ac:dyDescent="0.25">
      <c r="C17" s="7">
        <f>C14+C11-C8</f>
        <v>1295600</v>
      </c>
    </row>
    <row r="18" spans="3:6" x14ac:dyDescent="0.25">
      <c r="E18" s="8" t="s">
        <v>121</v>
      </c>
      <c r="F18" t="s">
        <v>126</v>
      </c>
    </row>
    <row r="19" spans="3:6" x14ac:dyDescent="0.25">
      <c r="E19" s="9" t="s">
        <v>50</v>
      </c>
      <c r="F19" s="6">
        <v>50</v>
      </c>
    </row>
    <row r="20" spans="3:6" x14ac:dyDescent="0.25">
      <c r="E20" s="9" t="s">
        <v>48</v>
      </c>
      <c r="F20" s="6">
        <v>45</v>
      </c>
    </row>
    <row r="21" spans="3:6" x14ac:dyDescent="0.25">
      <c r="E21" s="9" t="s">
        <v>52</v>
      </c>
      <c r="F21" s="6">
        <v>65</v>
      </c>
    </row>
    <row r="22" spans="3:6" x14ac:dyDescent="0.25">
      <c r="E22" s="9" t="s">
        <v>55</v>
      </c>
      <c r="F22" s="6">
        <v>63</v>
      </c>
    </row>
    <row r="23" spans="3:6" x14ac:dyDescent="0.25">
      <c r="E23" s="9" t="s">
        <v>49</v>
      </c>
      <c r="F23" s="6">
        <v>37</v>
      </c>
    </row>
    <row r="24" spans="3:6" x14ac:dyDescent="0.25">
      <c r="E24" s="9" t="s">
        <v>56</v>
      </c>
      <c r="F24" s="6">
        <v>63</v>
      </c>
    </row>
    <row r="25" spans="3:6" x14ac:dyDescent="0.25">
      <c r="E25" s="9" t="s">
        <v>57</v>
      </c>
      <c r="F25" s="6">
        <v>7</v>
      </c>
    </row>
    <row r="26" spans="3:6" x14ac:dyDescent="0.25">
      <c r="E26" s="9" t="s">
        <v>51</v>
      </c>
      <c r="F26" s="6">
        <v>18</v>
      </c>
    </row>
    <row r="27" spans="3:6" x14ac:dyDescent="0.25">
      <c r="E27" s="9" t="s">
        <v>53</v>
      </c>
      <c r="F27" s="6">
        <v>74</v>
      </c>
    </row>
    <row r="28" spans="3:6" x14ac:dyDescent="0.25">
      <c r="E28" s="9" t="s">
        <v>54</v>
      </c>
      <c r="F28" s="6">
        <v>41</v>
      </c>
    </row>
    <row r="29" spans="3:6" x14ac:dyDescent="0.25">
      <c r="E29" s="9" t="s">
        <v>122</v>
      </c>
      <c r="F29" s="6">
        <v>463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Vendors</vt:lpstr>
      <vt:lpstr>Products</vt:lpstr>
      <vt:lpstr>New Entry</vt:lpstr>
      <vt:lpstr>Purchase</vt:lpstr>
      <vt:lpstr>Sales</vt:lpstr>
      <vt:lpstr>Inventory</vt:lpstr>
      <vt:lpstr>Pivots</vt:lpstr>
      <vt:lpstr>Customer_ID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2025-07-19T13:43:03Z</dcterms:created>
  <dcterms:modified xsi:type="dcterms:W3CDTF">2025-08-14T10:01:04Z</dcterms:modified>
</cp:coreProperties>
</file>