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codeName="ThisWorkbook"/>
  <mc:AlternateContent xmlns:mc="http://schemas.openxmlformats.org/markup-compatibility/2006">
    <mc:Choice Requires="x15">
      <x15ac:absPath xmlns:x15ac="http://schemas.microsoft.com/office/spreadsheetml/2010/11/ac" url="https://d.docs.live.net/5ccca3ab7b45e3c7/Documents/GitHub/"/>
    </mc:Choice>
  </mc:AlternateContent>
  <xr:revisionPtr revIDLastSave="0" documentId="8_{C3B93975-2220-4C47-9D8B-0F84C0D91092}"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Augmented test and resul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3" l="1"/>
  <c r="S24" i="3"/>
  <c r="N24" i="3"/>
  <c r="I24" i="3"/>
  <c r="R27" i="3"/>
  <c r="R23" i="3" s="1"/>
  <c r="Q27" i="3"/>
  <c r="M27" i="3"/>
  <c r="M23" i="3" s="1"/>
  <c r="L27" i="3"/>
  <c r="N27" i="3" s="1"/>
  <c r="H27" i="3"/>
  <c r="G27" i="3"/>
  <c r="G23" i="3" s="1"/>
  <c r="C27" i="3"/>
  <c r="C23" i="3" s="1"/>
  <c r="B27" i="3"/>
  <c r="D27" i="3" s="1"/>
  <c r="D24" i="3" s="1"/>
  <c r="V8" i="3"/>
  <c r="G10" i="3"/>
  <c r="G11" i="3"/>
  <c r="E4" i="3"/>
  <c r="F4" i="3"/>
  <c r="F9" i="3"/>
  <c r="F3" i="3" s="1"/>
  <c r="E9" i="3"/>
  <c r="E3" i="3" s="1"/>
  <c r="K15" i="3"/>
  <c r="K14" i="3"/>
  <c r="D9" i="3"/>
  <c r="D3" i="3" s="1"/>
  <c r="C9" i="3"/>
  <c r="C3" i="3" s="1"/>
  <c r="B9" i="3"/>
  <c r="G9" i="3" s="1"/>
  <c r="D4" i="3"/>
  <c r="C4" i="3"/>
  <c r="B4" i="3"/>
  <c r="I11" i="1"/>
  <c r="I8" i="1"/>
  <c r="I15" i="1"/>
  <c r="I14" i="1"/>
  <c r="H15" i="1"/>
  <c r="H14" i="1"/>
  <c r="I5" i="1"/>
  <c r="I2" i="1"/>
  <c r="S27" i="3" l="1"/>
  <c r="C25" i="3"/>
  <c r="B25" i="3"/>
  <c r="B29" i="3" s="1"/>
  <c r="C26" i="3"/>
  <c r="B26" i="3"/>
  <c r="M26" i="3"/>
  <c r="M25" i="3" s="1"/>
  <c r="R26" i="3"/>
  <c r="R25" i="3" s="1"/>
  <c r="H23" i="3"/>
  <c r="B23" i="3"/>
  <c r="L26" i="3"/>
  <c r="L25" i="3" s="1"/>
  <c r="L29" i="3" s="1"/>
  <c r="L23" i="3"/>
  <c r="B3" i="3"/>
  <c r="I27" i="3"/>
  <c r="H26" i="3" s="1"/>
  <c r="H25" i="3" s="1"/>
  <c r="Q26" i="3"/>
  <c r="Q25" i="3" s="1"/>
  <c r="Q23" i="3"/>
  <c r="E6" i="3"/>
  <c r="E8" i="3" s="1"/>
  <c r="F6" i="3"/>
  <c r="F8" i="3" s="1"/>
  <c r="B5" i="3"/>
  <c r="C5" i="3" s="1"/>
  <c r="C7" i="3" s="1"/>
  <c r="B7" i="3"/>
  <c r="D5" i="3"/>
  <c r="D7" i="3" s="1"/>
  <c r="G26" i="3" l="1"/>
  <c r="G25" i="3" s="1"/>
  <c r="G29" i="3" s="1"/>
  <c r="Q29" i="3"/>
  <c r="F5" i="3"/>
  <c r="F7" i="3" s="1"/>
  <c r="E5" i="3"/>
  <c r="E7" i="3" s="1"/>
  <c r="B7" i="1" l="1"/>
  <c r="C8" i="1"/>
  <c r="D8" i="1"/>
  <c r="B8" i="1"/>
  <c r="C7" i="1"/>
  <c r="D7" i="1"/>
  <c r="C6" i="1"/>
  <c r="D6" i="1"/>
  <c r="B5" i="1"/>
  <c r="B6" i="1"/>
  <c r="D5" i="1"/>
  <c r="C5" i="1"/>
  <c r="C4" i="1"/>
  <c r="D4" i="1"/>
  <c r="B4" i="1"/>
  <c r="D9" i="1"/>
  <c r="D3" i="1" s="1"/>
  <c r="C9" i="1"/>
  <c r="C3" i="1" s="1"/>
  <c r="B9" i="1"/>
  <c r="E9" i="1" s="1"/>
  <c r="E10" i="1"/>
  <c r="E11" i="1"/>
  <c r="B3" i="1" l="1"/>
  <c r="B6" i="3" l="1"/>
  <c r="B8" i="3" s="1"/>
  <c r="C6" i="3"/>
  <c r="C8" i="3" s="1"/>
  <c r="D6" i="3"/>
  <c r="D8" i="3" s="1"/>
  <c r="J15" i="3" s="1"/>
  <c r="N8" i="3" s="1"/>
  <c r="K11" i="3" l="1"/>
  <c r="K5" i="3"/>
  <c r="J14" i="3"/>
  <c r="K8" i="3" l="1"/>
  <c r="R8" i="3"/>
</calcChain>
</file>

<file path=xl/sharedStrings.xml><?xml version="1.0" encoding="utf-8"?>
<sst xmlns="http://schemas.openxmlformats.org/spreadsheetml/2006/main" count="139" uniqueCount="62">
  <si>
    <t>Militant Group Attacks Military/Non military</t>
  </si>
  <si>
    <t>PKK</t>
  </si>
  <si>
    <t>Hamas</t>
  </si>
  <si>
    <t>Tamil tigers</t>
  </si>
  <si>
    <t>Military</t>
  </si>
  <si>
    <t>Non mil</t>
  </si>
  <si>
    <t>Military(a)</t>
  </si>
  <si>
    <t>Non mil(a)</t>
  </si>
  <si>
    <t>Total</t>
  </si>
  <si>
    <t>Column1</t>
  </si>
  <si>
    <t>Column2</t>
  </si>
  <si>
    <t>Column3</t>
  </si>
  <si>
    <t>Column4</t>
  </si>
  <si>
    <t>All</t>
  </si>
  <si>
    <t>Mil(Ex)</t>
  </si>
  <si>
    <t>n/a</t>
  </si>
  <si>
    <t>Mil(Exa)</t>
  </si>
  <si>
    <t>NMil(Exa)</t>
  </si>
  <si>
    <t>Nmil(Ex)</t>
  </si>
  <si>
    <t>p value=</t>
  </si>
  <si>
    <t>Chisq Test(PKK,Hamas, Tamil Tigers)</t>
  </si>
  <si>
    <t>H0-&gt; Expected =Observed all groups attack non military targets at the same frequency</t>
  </si>
  <si>
    <t>H1 -&gt; Expected &gt;&lt; Observed groups differ in how much they target non military targets</t>
  </si>
  <si>
    <t>significance level 0.05</t>
  </si>
  <si>
    <t>Chisq Test(PKK, h)</t>
  </si>
  <si>
    <t>(PKK, Hamas)</t>
  </si>
  <si>
    <t>Chisq Test</t>
  </si>
  <si>
    <t>(PKK,Tamil Tigers)</t>
  </si>
  <si>
    <t>E</t>
  </si>
  <si>
    <t>O</t>
  </si>
  <si>
    <t>Tamil</t>
  </si>
  <si>
    <t>(Hamas, Tamil Tigers)</t>
  </si>
  <si>
    <t>Hezbollah</t>
  </si>
  <si>
    <t>Al-Nusrah</t>
  </si>
  <si>
    <t>Targets: (Business; Airports and Aircraft; Educational Institution; Food or Water Supply; Journalists &amp; Media; NGO; Private Citizens &amp; Property; Religious Figures/Institutions; Telecommunication; Tourists; Transportation; Utilities)</t>
  </si>
  <si>
    <t>Chisq Test(PKK,Hamas, Tamil Tigers, Al-Nusrah, Hezbollah)</t>
  </si>
  <si>
    <t>Al Nusrah</t>
  </si>
  <si>
    <t>Chisq Test(Hezbollah, Tamil tigers)</t>
  </si>
  <si>
    <t>Chisq Test(Hezbollah,Tamil tigers,PKK)</t>
  </si>
  <si>
    <t>Chisq Test(Hamas, Al-Nusrah)</t>
  </si>
  <si>
    <t>PKK v Hezbollah</t>
  </si>
  <si>
    <t>PKK v Tamil Tigers</t>
  </si>
  <si>
    <t>Tamil Tigers v Hezbollah</t>
  </si>
  <si>
    <t>Hamas v Al-Nusrah</t>
  </si>
  <si>
    <t>Non Mil</t>
  </si>
  <si>
    <t>Non Mil(O)</t>
  </si>
  <si>
    <t>Non Mil E</t>
  </si>
  <si>
    <t>Non Milep</t>
  </si>
  <si>
    <t>NO</t>
  </si>
  <si>
    <t>YES</t>
  </si>
  <si>
    <t xml:space="preserve">Results </t>
  </si>
  <si>
    <t>p(attack)Hezbollah&lt;p(attack)PKK&lt;p(attack)Tamil Tigers&lt;p(attack)Hamas&lt;p(attack)Al Nusrah</t>
  </si>
  <si>
    <t>No Association when Between 2 Groups?</t>
  </si>
  <si>
    <t>Hamas and Al-Nusrah seem to be generally more likely to attack civilians than the rest(which can be seen in both the probability of attack on non miltary  and non government targets and the Chisq results btween the 2 groups).  whilst PKK and Tamil tigers are less likely to target civilians which is similiarly reflected by both the probabities and the Chisq results. Hezbollah turns out to be the least likely to attack non military targets seen in Chisq results and probability of attack</t>
  </si>
  <si>
    <t>Reject H0, group associated with the propensity to target civilians, sensitivity analysis confirms results(note that the p used for sensitivity was calcualted as (SUM((Group name) attacks on Non military)/Total attacks) with all groups included which could affect the expected outcomes and thus the sensitivity result</t>
  </si>
  <si>
    <t>Column5</t>
  </si>
  <si>
    <t>Column6</t>
  </si>
  <si>
    <t>Sensitivity analysis and preliminary result ^^^^^</t>
  </si>
  <si>
    <r>
      <t xml:space="preserve">                    </t>
    </r>
    <r>
      <rPr>
        <sz val="11"/>
        <color rgb="FFFF0000"/>
        <rFont val="Calibri"/>
        <family val="2"/>
        <scheme val="minor"/>
      </rPr>
      <t>H1 -&gt; Expected &gt;&lt; Observed groups differ in how much they target non military targets</t>
    </r>
  </si>
  <si>
    <r>
      <t xml:space="preserve">                    </t>
    </r>
    <r>
      <rPr>
        <sz val="11"/>
        <color rgb="FFFF0000"/>
        <rFont val="Calibri"/>
        <family val="2"/>
        <scheme val="minor"/>
      </rPr>
      <t xml:space="preserve"> significance level 0.05</t>
    </r>
  </si>
  <si>
    <t>Data:https://www.start.umd.edu/gtd/search/Results.aspx?start_yearonly=&amp;end_yearonly=&amp;start_year=&amp;start_month=&amp;start_day=&amp;end_year=&amp;end_month=&amp;end_day=&amp;asmSelect0=&amp;perpetrator=457&amp;target=6&amp;target=1&amp;target=8&amp;target=9&amp;target=10&amp;target=12&amp;target=13&amp;target=14&amp;target=15&amp;target=16&amp;target=18&amp;target=19&amp;target=21&amp;dtp2=all&amp;success=yes&amp;casualties_type=b&amp;casualties_max=</t>
  </si>
  <si>
    <t>H0-&gt; Expected =Observed group and preference not associated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</si>
</sst>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sz val="12"/>
      <color rgb="FFFF0000"/>
      <name val="Calibri"/>
      <family val="2"/>
      <scheme val="minor"/>
    </font>
    <font>
      <sz val="11"/>
      <color theme="9" tint="-0.24997711111789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xf>
    <xf numFmtId="0" fontId="0" fillId="0" borderId="0" xfId="0" applyAlignment="1">
      <alignment vertical="top"/>
    </xf>
    <xf numFmtId="0" fontId="1" fillId="0" borderId="0" xfId="0" applyFont="1"/>
    <xf numFmtId="0" fontId="3" fillId="0" borderId="0" xfId="0" applyFont="1"/>
    <xf numFmtId="0" fontId="2" fillId="0" borderId="0" xfId="0" applyFont="1" applyAlignment="1">
      <alignment horizontal="center"/>
    </xf>
    <xf numFmtId="0" fontId="0" fillId="0" borderId="0" xfId="0" applyAlignment="1">
      <alignment horizontal="center"/>
    </xf>
    <xf numFmtId="0" fontId="1" fillId="0" borderId="0" xfId="0" applyFont="1" applyAlignment="1">
      <alignment horizontal="center"/>
    </xf>
  </cellXfs>
  <cellStyles count="1">
    <cellStyle name="Normal" xfId="0" builtinId="0"/>
  </cellStyles>
  <dxfs count="1">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Military and Gov</a:t>
            </a:r>
            <a:r>
              <a:rPr lang="en-GB" baseline="0"/>
              <a:t> vs Non military targets(absolute values)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stacked"/>
        <c:varyColors val="0"/>
        <c:ser>
          <c:idx val="0"/>
          <c:order val="0"/>
          <c:tx>
            <c:v>Military targets</c:v>
          </c:tx>
          <c:spPr>
            <a:solidFill>
              <a:schemeClr val="accent1"/>
            </a:solidFill>
            <a:ln>
              <a:noFill/>
            </a:ln>
            <a:effectLst/>
          </c:spPr>
          <c:invertIfNegative val="0"/>
          <c:cat>
            <c:strRef>
              <c:f>'Augmented test and result'!$B$2:$F$2</c:f>
              <c:strCache>
                <c:ptCount val="5"/>
                <c:pt idx="0">
                  <c:v>PKK</c:v>
                </c:pt>
                <c:pt idx="1">
                  <c:v>Hamas</c:v>
                </c:pt>
                <c:pt idx="2">
                  <c:v>Tamil tigers</c:v>
                </c:pt>
                <c:pt idx="3">
                  <c:v>Hezbollah</c:v>
                </c:pt>
                <c:pt idx="4">
                  <c:v>Al-Nusrah</c:v>
                </c:pt>
              </c:strCache>
            </c:strRef>
          </c:cat>
          <c:val>
            <c:numRef>
              <c:f>'Augmented test and result'!$B$9:$F$9</c:f>
              <c:numCache>
                <c:formatCode>General</c:formatCode>
                <c:ptCount val="5"/>
                <c:pt idx="0">
                  <c:v>1397</c:v>
                </c:pt>
                <c:pt idx="1">
                  <c:v>323</c:v>
                </c:pt>
                <c:pt idx="2">
                  <c:v>996</c:v>
                </c:pt>
                <c:pt idx="3">
                  <c:v>489</c:v>
                </c:pt>
                <c:pt idx="4">
                  <c:v>164</c:v>
                </c:pt>
              </c:numCache>
            </c:numRef>
          </c:val>
          <c:extLst>
            <c:ext xmlns:c16="http://schemas.microsoft.com/office/drawing/2014/chart" uri="{C3380CC4-5D6E-409C-BE32-E72D297353CC}">
              <c16:uniqueId val="{00000000-3E21-4359-AD6E-D7780C712B86}"/>
            </c:ext>
          </c:extLst>
        </c:ser>
        <c:ser>
          <c:idx val="1"/>
          <c:order val="1"/>
          <c:tx>
            <c:v>Non military targets</c:v>
          </c:tx>
          <c:spPr>
            <a:solidFill>
              <a:schemeClr val="accent2"/>
            </a:solidFill>
            <a:ln>
              <a:noFill/>
            </a:ln>
            <a:effectLst/>
          </c:spPr>
          <c:invertIfNegative val="0"/>
          <c:cat>
            <c:strRef>
              <c:f>'Augmented test and result'!$B$2:$F$2</c:f>
              <c:strCache>
                <c:ptCount val="5"/>
                <c:pt idx="0">
                  <c:v>PKK</c:v>
                </c:pt>
                <c:pt idx="1">
                  <c:v>Hamas</c:v>
                </c:pt>
                <c:pt idx="2">
                  <c:v>Tamil tigers</c:v>
                </c:pt>
                <c:pt idx="3">
                  <c:v>Hezbollah</c:v>
                </c:pt>
                <c:pt idx="4">
                  <c:v>Al-Nusrah</c:v>
                </c:pt>
              </c:strCache>
            </c:strRef>
          </c:cat>
          <c:val>
            <c:numRef>
              <c:f>'Augmented test and result'!$B$10:$F$10</c:f>
              <c:numCache>
                <c:formatCode>General</c:formatCode>
                <c:ptCount val="5"/>
                <c:pt idx="0">
                  <c:v>876</c:v>
                </c:pt>
                <c:pt idx="1">
                  <c:v>295</c:v>
                </c:pt>
                <c:pt idx="2">
                  <c:v>661</c:v>
                </c:pt>
                <c:pt idx="3">
                  <c:v>123</c:v>
                </c:pt>
                <c:pt idx="4">
                  <c:v>201</c:v>
                </c:pt>
              </c:numCache>
            </c:numRef>
          </c:val>
          <c:extLst>
            <c:ext xmlns:c16="http://schemas.microsoft.com/office/drawing/2014/chart" uri="{C3380CC4-5D6E-409C-BE32-E72D297353CC}">
              <c16:uniqueId val="{00000001-3E21-4359-AD6E-D7780C712B86}"/>
            </c:ext>
          </c:extLst>
        </c:ser>
        <c:dLbls>
          <c:showLegendKey val="0"/>
          <c:showVal val="0"/>
          <c:showCatName val="0"/>
          <c:showSerName val="0"/>
          <c:showPercent val="0"/>
          <c:showBubbleSize val="0"/>
        </c:dLbls>
        <c:gapWidth val="150"/>
        <c:overlap val="100"/>
        <c:axId val="390650623"/>
        <c:axId val="390651103"/>
      </c:barChart>
      <c:catAx>
        <c:axId val="39065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651103"/>
        <c:crosses val="autoZero"/>
        <c:auto val="1"/>
        <c:lblAlgn val="ctr"/>
        <c:lblOffset val="100"/>
        <c:noMultiLvlLbl val="0"/>
      </c:catAx>
      <c:valAx>
        <c:axId val="39065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6506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Military</a:t>
            </a:r>
            <a:r>
              <a:rPr lang="en-GB" baseline="0"/>
              <a:t> vs Non Military targets(proportions)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percentStacked"/>
        <c:varyColors val="0"/>
        <c:ser>
          <c:idx val="0"/>
          <c:order val="0"/>
          <c:tx>
            <c:v>Military targets</c:v>
          </c:tx>
          <c:spPr>
            <a:solidFill>
              <a:schemeClr val="accent1"/>
            </a:solidFill>
            <a:ln>
              <a:noFill/>
            </a:ln>
            <a:effectLst/>
          </c:spPr>
          <c:invertIfNegative val="0"/>
          <c:cat>
            <c:strRef>
              <c:f>'Augmented test and result'!$B$2:$F$2</c:f>
              <c:strCache>
                <c:ptCount val="5"/>
                <c:pt idx="0">
                  <c:v>PKK</c:v>
                </c:pt>
                <c:pt idx="1">
                  <c:v>Hamas</c:v>
                </c:pt>
                <c:pt idx="2">
                  <c:v>Tamil tigers</c:v>
                </c:pt>
                <c:pt idx="3">
                  <c:v>Hezbollah</c:v>
                </c:pt>
                <c:pt idx="4">
                  <c:v>Al-Nusrah</c:v>
                </c:pt>
              </c:strCache>
            </c:strRef>
          </c:cat>
          <c:val>
            <c:numRef>
              <c:f>'Augmented test and result'!$B$9:$F$9</c:f>
              <c:numCache>
                <c:formatCode>General</c:formatCode>
                <c:ptCount val="5"/>
                <c:pt idx="0">
                  <c:v>1397</c:v>
                </c:pt>
                <c:pt idx="1">
                  <c:v>323</c:v>
                </c:pt>
                <c:pt idx="2">
                  <c:v>996</c:v>
                </c:pt>
                <c:pt idx="3">
                  <c:v>489</c:v>
                </c:pt>
                <c:pt idx="4">
                  <c:v>164</c:v>
                </c:pt>
              </c:numCache>
            </c:numRef>
          </c:val>
          <c:extLst>
            <c:ext xmlns:c16="http://schemas.microsoft.com/office/drawing/2014/chart" uri="{C3380CC4-5D6E-409C-BE32-E72D297353CC}">
              <c16:uniqueId val="{00000000-8FC7-40A6-B2FA-A2BEB7A80AD2}"/>
            </c:ext>
          </c:extLst>
        </c:ser>
        <c:ser>
          <c:idx val="1"/>
          <c:order val="1"/>
          <c:tx>
            <c:v>Non military targets</c:v>
          </c:tx>
          <c:spPr>
            <a:solidFill>
              <a:schemeClr val="accent2"/>
            </a:solidFill>
            <a:ln>
              <a:noFill/>
            </a:ln>
            <a:effectLst/>
          </c:spPr>
          <c:invertIfNegative val="0"/>
          <c:cat>
            <c:strRef>
              <c:f>'Augmented test and result'!$B$2:$F$2</c:f>
              <c:strCache>
                <c:ptCount val="5"/>
                <c:pt idx="0">
                  <c:v>PKK</c:v>
                </c:pt>
                <c:pt idx="1">
                  <c:v>Hamas</c:v>
                </c:pt>
                <c:pt idx="2">
                  <c:v>Tamil tigers</c:v>
                </c:pt>
                <c:pt idx="3">
                  <c:v>Hezbollah</c:v>
                </c:pt>
                <c:pt idx="4">
                  <c:v>Al-Nusrah</c:v>
                </c:pt>
              </c:strCache>
            </c:strRef>
          </c:cat>
          <c:val>
            <c:numRef>
              <c:f>'Augmented test and result'!$B$10:$F$10</c:f>
              <c:numCache>
                <c:formatCode>General</c:formatCode>
                <c:ptCount val="5"/>
                <c:pt idx="0">
                  <c:v>876</c:v>
                </c:pt>
                <c:pt idx="1">
                  <c:v>295</c:v>
                </c:pt>
                <c:pt idx="2">
                  <c:v>661</c:v>
                </c:pt>
                <c:pt idx="3">
                  <c:v>123</c:v>
                </c:pt>
                <c:pt idx="4">
                  <c:v>201</c:v>
                </c:pt>
              </c:numCache>
            </c:numRef>
          </c:val>
          <c:extLst>
            <c:ext xmlns:c16="http://schemas.microsoft.com/office/drawing/2014/chart" uri="{C3380CC4-5D6E-409C-BE32-E72D297353CC}">
              <c16:uniqueId val="{00000001-8FC7-40A6-B2FA-A2BEB7A80AD2}"/>
            </c:ext>
          </c:extLst>
        </c:ser>
        <c:dLbls>
          <c:showLegendKey val="0"/>
          <c:showVal val="0"/>
          <c:showCatName val="0"/>
          <c:showSerName val="0"/>
          <c:showPercent val="0"/>
          <c:showBubbleSize val="0"/>
        </c:dLbls>
        <c:gapWidth val="150"/>
        <c:overlap val="100"/>
        <c:axId val="321878144"/>
        <c:axId val="321879104"/>
      </c:barChart>
      <c:catAx>
        <c:axId val="32187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879104"/>
        <c:crosses val="autoZero"/>
        <c:auto val="1"/>
        <c:lblAlgn val="ctr"/>
        <c:lblOffset val="100"/>
        <c:noMultiLvlLbl val="0"/>
      </c:catAx>
      <c:valAx>
        <c:axId val="321879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878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259080</xdr:colOff>
      <xdr:row>31</xdr:row>
      <xdr:rowOff>72390</xdr:rowOff>
    </xdr:from>
    <xdr:to>
      <xdr:col>11</xdr:col>
      <xdr:colOff>15240</xdr:colOff>
      <xdr:row>46</xdr:row>
      <xdr:rowOff>72390</xdr:rowOff>
    </xdr:to>
    <xdr:graphicFrame macro="">
      <xdr:nvGraphicFramePr>
        <xdr:cNvPr id="2" name="Chart 1">
          <a:extLst>
            <a:ext uri="{FF2B5EF4-FFF2-40B4-BE49-F238E27FC236}">
              <a16:creationId xmlns:a16="http://schemas.microsoft.com/office/drawing/2014/main" id="{0E5E612F-C620-17BF-8016-A7AC6DE9B5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31</xdr:row>
      <xdr:rowOff>72390</xdr:rowOff>
    </xdr:from>
    <xdr:to>
      <xdr:col>17</xdr:col>
      <xdr:colOff>708660</xdr:colOff>
      <xdr:row>46</xdr:row>
      <xdr:rowOff>72390</xdr:rowOff>
    </xdr:to>
    <xdr:graphicFrame macro="">
      <xdr:nvGraphicFramePr>
        <xdr:cNvPr id="3" name="Chart 2">
          <a:extLst>
            <a:ext uri="{FF2B5EF4-FFF2-40B4-BE49-F238E27FC236}">
              <a16:creationId xmlns:a16="http://schemas.microsoft.com/office/drawing/2014/main" id="{D81B99D1-2B24-103E-1903-3D950E1FDF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9F13B3D-BB37-473E-B8CB-DD815B8C9808}" name="Table5" displayName="Table5" ref="A1:G11" totalsRowShown="0" headerRowDxfId="0">
  <autoFilter ref="A1:G11" xr:uid="{A9F13B3D-BB37-473E-B8CB-DD815B8C9808}"/>
  <tableColumns count="7">
    <tableColumn id="1" xr3:uid="{CFA55808-41A3-4546-A286-1ADC994A5CC6}" name="Militant Group Attacks Military/Non military"/>
    <tableColumn id="2" xr3:uid="{49225AFC-7A6E-4C56-85A4-4EAA4BA3CFEB}" name="Column1"/>
    <tableColumn id="3" xr3:uid="{327CD14A-3247-4C88-8140-416C5B22ED67}" name="Column2"/>
    <tableColumn id="4" xr3:uid="{52D2651E-B3BC-4DB3-AF4F-9ABF627746C0}" name="Column3"/>
    <tableColumn id="5" xr3:uid="{E4D4CC22-5850-4244-AD06-8A6DE738C839}" name="Column4"/>
    <tableColumn id="6" xr3:uid="{3FB46902-08B9-443B-9C02-CC8EACA44883}" name="Column5"/>
    <tableColumn id="7" xr3:uid="{134466BD-6900-4F54-946F-6D681BD858E4}" name="Column6"/>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416E9D9-C773-47A0-9C9F-E2DDAAEF299D}" name="Table6" displayName="Table6" ref="I13:K18" totalsRowShown="0">
  <autoFilter ref="I13:K18" xr:uid="{E416E9D9-C773-47A0-9C9F-E2DDAAEF299D}"/>
  <tableColumns count="3">
    <tableColumn id="1" xr3:uid="{26D333DA-F0EB-4B1A-BDA4-366DCD869545}" name="Column1"/>
    <tableColumn id="2" xr3:uid="{B35EACDE-F2F8-4915-BBA2-BEC0412F4E8B}" name="E"/>
    <tableColumn id="3" xr3:uid="{F4F4ED89-D7E9-46F0-BE89-E21601156EEA}" name="O"/>
  </tableColumns>
  <tableStyleInfo name="TableStyleLight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9"/>
  <sheetViews>
    <sheetView workbookViewId="0">
      <selection activeCell="B21" sqref="B21"/>
    </sheetView>
  </sheetViews>
  <sheetFormatPr defaultRowHeight="14.4" x14ac:dyDescent="0.3"/>
  <sheetData>
    <row r="1" spans="1:13" x14ac:dyDescent="0.3">
      <c r="A1" t="s">
        <v>0</v>
      </c>
      <c r="H1" t="s">
        <v>20</v>
      </c>
      <c r="M1" t="s">
        <v>21</v>
      </c>
    </row>
    <row r="2" spans="1:13" x14ac:dyDescent="0.3">
      <c r="B2" t="s">
        <v>1</v>
      </c>
      <c r="C2" t="s">
        <v>2</v>
      </c>
      <c r="D2" t="s">
        <v>3</v>
      </c>
      <c r="E2" t="s">
        <v>13</v>
      </c>
      <c r="H2" t="s">
        <v>19</v>
      </c>
      <c r="I2">
        <f>_xlfn.CHISQ.TEST(B10:D10,B8:D8)</f>
        <v>5.8064516845143938E-3</v>
      </c>
      <c r="M2" t="s">
        <v>22</v>
      </c>
    </row>
    <row r="3" spans="1:13" x14ac:dyDescent="0.3">
      <c r="A3" t="s">
        <v>4</v>
      </c>
      <c r="B3">
        <f>B9/B11</f>
        <v>0.61460624725032997</v>
      </c>
      <c r="C3">
        <f t="shared" ref="C3:D3" si="0">C9/C11</f>
        <v>0.52265372168284785</v>
      </c>
      <c r="D3">
        <f t="shared" si="0"/>
        <v>0.60108630054315026</v>
      </c>
      <c r="E3" t="s">
        <v>15</v>
      </c>
      <c r="M3" t="s">
        <v>23</v>
      </c>
    </row>
    <row r="4" spans="1:13" x14ac:dyDescent="0.3">
      <c r="A4" t="s">
        <v>5</v>
      </c>
      <c r="B4">
        <f>B10/B11</f>
        <v>0.38539375274967003</v>
      </c>
      <c r="C4">
        <f t="shared" ref="C4:D4" si="1">C10/C11</f>
        <v>0.4773462783171521</v>
      </c>
      <c r="D4">
        <f t="shared" si="1"/>
        <v>0.39891369945684974</v>
      </c>
      <c r="E4" t="s">
        <v>15</v>
      </c>
      <c r="H4" t="s">
        <v>24</v>
      </c>
      <c r="I4" t="s">
        <v>25</v>
      </c>
    </row>
    <row r="5" spans="1:13" x14ac:dyDescent="0.3">
      <c r="A5" t="s">
        <v>14</v>
      </c>
      <c r="B5">
        <f>$E9/$E11</f>
        <v>0.59718557607739664</v>
      </c>
      <c r="C5">
        <f>$B5</f>
        <v>0.59718557607739664</v>
      </c>
      <c r="D5">
        <f>$B5</f>
        <v>0.59718557607739664</v>
      </c>
      <c r="E5" t="s">
        <v>15</v>
      </c>
      <c r="H5" t="s">
        <v>19</v>
      </c>
      <c r="I5">
        <f>_xlfn.CHISQ.TEST(B10:C10,B8:C8)</f>
        <v>1.3780204773052157E-3</v>
      </c>
    </row>
    <row r="6" spans="1:13" x14ac:dyDescent="0.3">
      <c r="A6" t="s">
        <v>18</v>
      </c>
      <c r="B6">
        <f>$E10/$E11</f>
        <v>0.40281442392260336</v>
      </c>
      <c r="C6">
        <f t="shared" ref="C6:D6" si="2">$E10/$E11</f>
        <v>0.40281442392260336</v>
      </c>
      <c r="D6">
        <f t="shared" si="2"/>
        <v>0.40281442392260336</v>
      </c>
      <c r="E6" t="s">
        <v>15</v>
      </c>
    </row>
    <row r="7" spans="1:13" x14ac:dyDescent="0.3">
      <c r="A7" t="s">
        <v>16</v>
      </c>
      <c r="B7">
        <f>B5*B11</f>
        <v>1357.4028144239226</v>
      </c>
      <c r="C7">
        <f t="shared" ref="C7:D7" si="3">C5*C11</f>
        <v>369.06068601583115</v>
      </c>
      <c r="D7">
        <f t="shared" si="3"/>
        <v>989.53649956024628</v>
      </c>
      <c r="E7" t="s">
        <v>15</v>
      </c>
      <c r="H7" t="s">
        <v>26</v>
      </c>
      <c r="I7" t="s">
        <v>27</v>
      </c>
    </row>
    <row r="8" spans="1:13" x14ac:dyDescent="0.3">
      <c r="A8" t="s">
        <v>17</v>
      </c>
      <c r="B8">
        <f>B6*B11</f>
        <v>915.59718557607744</v>
      </c>
      <c r="C8">
        <f t="shared" ref="C8:D8" si="4">C6*C11</f>
        <v>248.93931398416888</v>
      </c>
      <c r="D8">
        <f t="shared" si="4"/>
        <v>667.46350043975372</v>
      </c>
      <c r="E8" t="s">
        <v>15</v>
      </c>
      <c r="H8" t="s">
        <v>19</v>
      </c>
      <c r="I8">
        <f>_xlfn.CHISQ.TEST(I14:I15,H14:H15)</f>
        <v>0.18275645548835473</v>
      </c>
    </row>
    <row r="9" spans="1:13" x14ac:dyDescent="0.3">
      <c r="A9" t="s">
        <v>6</v>
      </c>
      <c r="B9">
        <f>2273-876</f>
        <v>1397</v>
      </c>
      <c r="C9">
        <f>618-295</f>
        <v>323</v>
      </c>
      <c r="D9">
        <f>1657-661</f>
        <v>996</v>
      </c>
      <c r="E9">
        <f>SUM(B9:D9)</f>
        <v>2716</v>
      </c>
    </row>
    <row r="10" spans="1:13" x14ac:dyDescent="0.3">
      <c r="A10" t="s">
        <v>7</v>
      </c>
      <c r="B10">
        <v>876</v>
      </c>
      <c r="C10">
        <v>295</v>
      </c>
      <c r="D10">
        <v>661</v>
      </c>
      <c r="E10">
        <f>SUM(B10:D10)</f>
        <v>1832</v>
      </c>
      <c r="H10" t="s">
        <v>26</v>
      </c>
      <c r="I10" t="s">
        <v>31</v>
      </c>
    </row>
    <row r="11" spans="1:13" x14ac:dyDescent="0.3">
      <c r="A11" t="s">
        <v>8</v>
      </c>
      <c r="B11">
        <v>2273</v>
      </c>
      <c r="C11">
        <v>618</v>
      </c>
      <c r="D11">
        <v>1657</v>
      </c>
      <c r="E11">
        <f>SUM(B11:D11)</f>
        <v>4548</v>
      </c>
      <c r="H11" t="s">
        <v>19</v>
      </c>
      <c r="I11">
        <f>_xlfn.CHISQ.TEST(C10:D10,C8:D8)</f>
        <v>3.389254387860459E-3</v>
      </c>
    </row>
    <row r="13" spans="1:13" x14ac:dyDescent="0.3">
      <c r="H13" t="s">
        <v>28</v>
      </c>
      <c r="I13" t="s">
        <v>29</v>
      </c>
    </row>
    <row r="14" spans="1:13" x14ac:dyDescent="0.3">
      <c r="G14" t="s">
        <v>1</v>
      </c>
      <c r="H14">
        <f>B8</f>
        <v>915.59718557607744</v>
      </c>
      <c r="I14">
        <f>B10</f>
        <v>876</v>
      </c>
    </row>
    <row r="15" spans="1:13" x14ac:dyDescent="0.3">
      <c r="G15" t="s">
        <v>30</v>
      </c>
      <c r="H15">
        <f>D8</f>
        <v>667.46350043975372</v>
      </c>
      <c r="I15">
        <f>D10</f>
        <v>661</v>
      </c>
    </row>
    <row r="19" spans="1:1" x14ac:dyDescent="0.3">
      <c r="A19" t="s">
        <v>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42720-6A8A-4F07-BD55-CAB597208C52}">
  <sheetPr codeName="Sheet2"/>
  <dimension ref="A1:V34"/>
  <sheetViews>
    <sheetView tabSelected="1" workbookViewId="0">
      <selection activeCell="C5" sqref="C5"/>
    </sheetView>
  </sheetViews>
  <sheetFormatPr defaultRowHeight="14.4" x14ac:dyDescent="0.3"/>
  <cols>
    <col min="1" max="1" width="38.5546875" customWidth="1"/>
    <col min="2" max="2" width="12" bestFit="1" customWidth="1"/>
    <col min="3" max="7" width="10.109375" customWidth="1"/>
    <col min="9" max="9" width="10.109375" customWidth="1"/>
    <col min="11" max="11" width="12" customWidth="1"/>
    <col min="14" max="14" width="12" bestFit="1" customWidth="1"/>
    <col min="18" max="18" width="12" bestFit="1" customWidth="1"/>
    <col min="22" max="22" width="11" bestFit="1" customWidth="1"/>
  </cols>
  <sheetData>
    <row r="1" spans="1:22" x14ac:dyDescent="0.3">
      <c r="A1" s="1" t="s">
        <v>0</v>
      </c>
      <c r="B1" s="1" t="s">
        <v>9</v>
      </c>
      <c r="C1" s="1" t="s">
        <v>10</v>
      </c>
      <c r="D1" s="1" t="s">
        <v>11</v>
      </c>
      <c r="E1" s="1" t="s">
        <v>12</v>
      </c>
      <c r="F1" s="1" t="s">
        <v>55</v>
      </c>
      <c r="G1" s="1" t="s">
        <v>56</v>
      </c>
      <c r="J1" t="s">
        <v>35</v>
      </c>
      <c r="P1" s="3" t="s">
        <v>61</v>
      </c>
    </row>
    <row r="2" spans="1:22" x14ac:dyDescent="0.3">
      <c r="B2" t="s">
        <v>1</v>
      </c>
      <c r="C2" t="s">
        <v>2</v>
      </c>
      <c r="D2" t="s">
        <v>3</v>
      </c>
      <c r="E2" t="s">
        <v>32</v>
      </c>
      <c r="F2" t="s">
        <v>33</v>
      </c>
      <c r="G2" t="s">
        <v>13</v>
      </c>
      <c r="J2" t="s">
        <v>19</v>
      </c>
      <c r="K2">
        <f>_xlfn.CHISQ.TEST(B10:F10,B8:F8)</f>
        <v>3.4676094942157859E-19</v>
      </c>
      <c r="O2" t="s">
        <v>58</v>
      </c>
      <c r="P2" s="3"/>
      <c r="Q2" s="3"/>
    </row>
    <row r="3" spans="1:22" x14ac:dyDescent="0.3">
      <c r="A3" t="s">
        <v>4</v>
      </c>
      <c r="B3">
        <f>B9/B11</f>
        <v>0.61460624725032997</v>
      </c>
      <c r="C3">
        <f t="shared" ref="C3:F3" si="0">C9/C11</f>
        <v>0.52265372168284785</v>
      </c>
      <c r="D3">
        <f t="shared" si="0"/>
        <v>0.60108630054315026</v>
      </c>
      <c r="E3">
        <f t="shared" si="0"/>
        <v>0.7990196078431373</v>
      </c>
      <c r="F3">
        <f t="shared" si="0"/>
        <v>0.44931506849315067</v>
      </c>
      <c r="G3" t="s">
        <v>15</v>
      </c>
      <c r="O3" t="s">
        <v>59</v>
      </c>
    </row>
    <row r="4" spans="1:22" x14ac:dyDescent="0.3">
      <c r="A4" t="s">
        <v>5</v>
      </c>
      <c r="B4">
        <f>B10/B11</f>
        <v>0.38539375274967003</v>
      </c>
      <c r="C4">
        <f t="shared" ref="C4:F4" si="1">C10/C11</f>
        <v>0.4773462783171521</v>
      </c>
      <c r="D4">
        <f t="shared" si="1"/>
        <v>0.39891369945684974</v>
      </c>
      <c r="E4">
        <f t="shared" si="1"/>
        <v>0.20098039215686275</v>
      </c>
      <c r="F4">
        <f t="shared" si="1"/>
        <v>0.55068493150684927</v>
      </c>
      <c r="G4" t="s">
        <v>15</v>
      </c>
      <c r="J4" t="s">
        <v>24</v>
      </c>
      <c r="K4" t="s">
        <v>25</v>
      </c>
      <c r="P4" s="3" t="s">
        <v>54</v>
      </c>
    </row>
    <row r="5" spans="1:22" x14ac:dyDescent="0.3">
      <c r="A5" t="s">
        <v>14</v>
      </c>
      <c r="B5">
        <f>$G9/$G11</f>
        <v>0.60977375565610858</v>
      </c>
      <c r="C5">
        <f>$B5</f>
        <v>0.60977375565610858</v>
      </c>
      <c r="D5">
        <f>$B5</f>
        <v>0.60977375565610858</v>
      </c>
      <c r="E5">
        <f t="shared" ref="E5:F5" si="2">$B5</f>
        <v>0.60977375565610858</v>
      </c>
      <c r="F5">
        <f t="shared" si="2"/>
        <v>0.60977375565610858</v>
      </c>
      <c r="G5" t="s">
        <v>15</v>
      </c>
      <c r="J5" t="s">
        <v>19</v>
      </c>
      <c r="K5">
        <f>_xlfn.CHISQ.TEST(B10:C10,B8:C8)</f>
        <v>4.8926875042179161E-4</v>
      </c>
    </row>
    <row r="6" spans="1:22" x14ac:dyDescent="0.3">
      <c r="A6" t="s">
        <v>18</v>
      </c>
      <c r="B6">
        <f>$G10/$G11</f>
        <v>0.39022624434389142</v>
      </c>
      <c r="C6">
        <f t="shared" ref="C6:F6" si="3">$G10/$G11</f>
        <v>0.39022624434389142</v>
      </c>
      <c r="D6">
        <f t="shared" si="3"/>
        <v>0.39022624434389142</v>
      </c>
      <c r="E6">
        <f t="shared" si="3"/>
        <v>0.39022624434389142</v>
      </c>
      <c r="F6">
        <f t="shared" si="3"/>
        <v>0.39022624434389142</v>
      </c>
      <c r="G6" t="s">
        <v>15</v>
      </c>
    </row>
    <row r="7" spans="1:22" x14ac:dyDescent="0.3">
      <c r="A7" t="s">
        <v>16</v>
      </c>
      <c r="B7">
        <f>B5*B11</f>
        <v>1386.0157466063349</v>
      </c>
      <c r="C7">
        <f t="shared" ref="C7:F7" si="4">C5*C11</f>
        <v>376.84018099547512</v>
      </c>
      <c r="D7">
        <f t="shared" si="4"/>
        <v>1010.3951131221719</v>
      </c>
      <c r="E7">
        <f t="shared" si="4"/>
        <v>373.18153846153848</v>
      </c>
      <c r="F7">
        <f t="shared" si="4"/>
        <v>222.56742081447965</v>
      </c>
      <c r="G7" t="s">
        <v>15</v>
      </c>
      <c r="J7" t="s">
        <v>26</v>
      </c>
      <c r="K7" t="s">
        <v>27</v>
      </c>
      <c r="M7" t="s">
        <v>37</v>
      </c>
      <c r="Q7" t="s">
        <v>38</v>
      </c>
      <c r="U7" t="s">
        <v>39</v>
      </c>
    </row>
    <row r="8" spans="1:22" x14ac:dyDescent="0.3">
      <c r="A8" t="s">
        <v>17</v>
      </c>
      <c r="B8">
        <f>B6*B11</f>
        <v>886.9842533936652</v>
      </c>
      <c r="C8">
        <f t="shared" ref="C8:F8" si="5">C6*C11</f>
        <v>241.15981900452491</v>
      </c>
      <c r="D8">
        <f t="shared" si="5"/>
        <v>646.60488687782811</v>
      </c>
      <c r="E8">
        <f t="shared" si="5"/>
        <v>238.81846153846155</v>
      </c>
      <c r="F8">
        <f t="shared" si="5"/>
        <v>142.43257918552035</v>
      </c>
      <c r="G8" t="s">
        <v>15</v>
      </c>
      <c r="J8" t="s">
        <v>19</v>
      </c>
      <c r="K8">
        <f>_xlfn.CHISQ.TEST(K14:K15,J14:J15)</f>
        <v>0.49926434507747242</v>
      </c>
      <c r="M8" t="s">
        <v>19</v>
      </c>
      <c r="N8">
        <f>_xlfn.CHISQ.TEST(K15:K16,J15:J16)</f>
        <v>5.6533526818213759E-14</v>
      </c>
      <c r="Q8" t="s">
        <v>19</v>
      </c>
      <c r="R8">
        <f>_xlfn.CHISQ.TEST(K14:K16,J14:J16)</f>
        <v>5.0603649651863665E-13</v>
      </c>
      <c r="U8" t="s">
        <v>19</v>
      </c>
      <c r="V8">
        <f>_xlfn.CHISQ.TEST(K17:K18,J17:J18)</f>
        <v>1.8719005753253019E-9</v>
      </c>
    </row>
    <row r="9" spans="1:22" x14ac:dyDescent="0.3">
      <c r="A9" t="s">
        <v>6</v>
      </c>
      <c r="B9">
        <f>2273-876</f>
        <v>1397</v>
      </c>
      <c r="C9">
        <f>618-295</f>
        <v>323</v>
      </c>
      <c r="D9">
        <f>1657-661</f>
        <v>996</v>
      </c>
      <c r="E9">
        <f>E11-E10</f>
        <v>489</v>
      </c>
      <c r="F9">
        <f>F11-F10</f>
        <v>164</v>
      </c>
      <c r="G9">
        <f>SUM(B9:F9)</f>
        <v>3369</v>
      </c>
    </row>
    <row r="10" spans="1:22" x14ac:dyDescent="0.3">
      <c r="A10" t="s">
        <v>7</v>
      </c>
      <c r="B10">
        <v>876</v>
      </c>
      <c r="C10">
        <v>295</v>
      </c>
      <c r="D10">
        <v>661</v>
      </c>
      <c r="E10">
        <v>123</v>
      </c>
      <c r="F10">
        <v>201</v>
      </c>
      <c r="G10">
        <f>SUM(B10:F10)</f>
        <v>2156</v>
      </c>
      <c r="J10" t="s">
        <v>26</v>
      </c>
      <c r="K10" t="s">
        <v>31</v>
      </c>
    </row>
    <row r="11" spans="1:22" x14ac:dyDescent="0.3">
      <c r="A11" t="s">
        <v>8</v>
      </c>
      <c r="B11">
        <v>2273</v>
      </c>
      <c r="C11">
        <v>618</v>
      </c>
      <c r="D11">
        <v>1657</v>
      </c>
      <c r="E11">
        <v>612</v>
      </c>
      <c r="F11">
        <v>365</v>
      </c>
      <c r="G11">
        <f>SUM(B11:F11)</f>
        <v>5525</v>
      </c>
      <c r="J11" t="s">
        <v>19</v>
      </c>
      <c r="K11">
        <f>_xlfn.CHISQ.TEST(C10:D10,C8:D8)</f>
        <v>4.4321905386925027E-4</v>
      </c>
    </row>
    <row r="12" spans="1:22" ht="15.6" x14ac:dyDescent="0.3">
      <c r="K12" s="5" t="s">
        <v>57</v>
      </c>
      <c r="L12" s="6"/>
      <c r="M12" s="6"/>
      <c r="N12" s="6"/>
      <c r="O12" s="6"/>
      <c r="P12" s="6"/>
      <c r="Q12" s="6"/>
      <c r="R12" s="6"/>
    </row>
    <row r="13" spans="1:22" x14ac:dyDescent="0.3">
      <c r="I13" t="s">
        <v>9</v>
      </c>
      <c r="J13" t="s">
        <v>28</v>
      </c>
      <c r="K13" t="s">
        <v>29</v>
      </c>
    </row>
    <row r="14" spans="1:22" x14ac:dyDescent="0.3">
      <c r="I14" t="s">
        <v>1</v>
      </c>
      <c r="J14">
        <f>B8</f>
        <v>886.9842533936652</v>
      </c>
      <c r="K14">
        <f>B10</f>
        <v>876</v>
      </c>
    </row>
    <row r="15" spans="1:22" x14ac:dyDescent="0.3">
      <c r="I15" t="s">
        <v>30</v>
      </c>
      <c r="J15">
        <f>D8</f>
        <v>646.60488687782811</v>
      </c>
      <c r="K15">
        <f>D10</f>
        <v>661</v>
      </c>
    </row>
    <row r="16" spans="1:22" x14ac:dyDescent="0.3">
      <c r="I16" t="s">
        <v>32</v>
      </c>
      <c r="J16">
        <v>238.81846153846155</v>
      </c>
      <c r="K16">
        <v>123</v>
      </c>
    </row>
    <row r="17" spans="1:22" x14ac:dyDescent="0.3">
      <c r="I17" t="s">
        <v>36</v>
      </c>
      <c r="J17">
        <v>142.43257918552035</v>
      </c>
      <c r="K17">
        <v>201</v>
      </c>
    </row>
    <row r="18" spans="1:22" x14ac:dyDescent="0.3">
      <c r="I18" t="s">
        <v>2</v>
      </c>
      <c r="J18">
        <v>241.15981900452491</v>
      </c>
      <c r="K18">
        <v>295</v>
      </c>
    </row>
    <row r="19" spans="1:22" x14ac:dyDescent="0.3">
      <c r="A19" s="4" t="s">
        <v>34</v>
      </c>
    </row>
    <row r="20" spans="1:22" x14ac:dyDescent="0.3">
      <c r="A20" s="6" t="s">
        <v>60</v>
      </c>
      <c r="B20" s="6"/>
      <c r="C20" s="6"/>
      <c r="D20" s="6"/>
      <c r="E20" s="6"/>
      <c r="F20" s="6"/>
      <c r="G20" s="6"/>
      <c r="H20" s="6"/>
    </row>
    <row r="21" spans="1:22" x14ac:dyDescent="0.3">
      <c r="A21" s="7" t="s">
        <v>52</v>
      </c>
      <c r="B21" s="6"/>
      <c r="C21" s="6"/>
      <c r="D21" s="6"/>
      <c r="E21" s="6"/>
      <c r="F21" s="6"/>
      <c r="G21" s="6"/>
      <c r="H21" s="6"/>
      <c r="I21" s="6"/>
      <c r="J21" s="6"/>
      <c r="K21" s="6"/>
      <c r="L21" s="6"/>
      <c r="M21" s="6"/>
      <c r="N21" s="6"/>
      <c r="O21" s="6"/>
      <c r="P21" s="6"/>
      <c r="Q21" s="6"/>
      <c r="R21" s="6"/>
      <c r="S21" s="6"/>
      <c r="T21" s="6"/>
      <c r="U21" s="6"/>
      <c r="V21" s="6"/>
    </row>
    <row r="22" spans="1:22" x14ac:dyDescent="0.3">
      <c r="A22" s="6" t="s">
        <v>40</v>
      </c>
      <c r="B22" s="6"/>
      <c r="C22" s="6"/>
      <c r="D22" s="6"/>
      <c r="F22" s="6" t="s">
        <v>41</v>
      </c>
      <c r="G22" s="6"/>
      <c r="H22" s="6"/>
      <c r="I22" s="6"/>
      <c r="K22" s="6" t="s">
        <v>42</v>
      </c>
      <c r="L22" s="6"/>
      <c r="M22" s="6"/>
      <c r="N22" s="6"/>
      <c r="P22" s="6" t="s">
        <v>43</v>
      </c>
      <c r="Q22" s="6"/>
      <c r="R22" s="6"/>
      <c r="S22" s="6"/>
    </row>
    <row r="23" spans="1:22" x14ac:dyDescent="0.3">
      <c r="A23" t="s">
        <v>44</v>
      </c>
      <c r="B23">
        <f>B24/B27</f>
        <v>0.38539375274967003</v>
      </c>
      <c r="C23">
        <f>C24/C27</f>
        <v>0.20098039215686275</v>
      </c>
      <c r="F23" t="s">
        <v>5</v>
      </c>
      <c r="G23">
        <f>G24/G27</f>
        <v>0.38539375274967003</v>
      </c>
      <c r="H23">
        <f>H24/H27</f>
        <v>0.39891369945684974</v>
      </c>
      <c r="K23" t="s">
        <v>5</v>
      </c>
      <c r="L23">
        <f>L24/L27</f>
        <v>0.39891369945684974</v>
      </c>
      <c r="M23">
        <f>M24/M27</f>
        <v>0.20098039215686275</v>
      </c>
      <c r="P23" t="s">
        <v>44</v>
      </c>
      <c r="Q23">
        <f>Q24/Q27</f>
        <v>0.4773462783171521</v>
      </c>
      <c r="R23">
        <f>R24/R27</f>
        <v>0.55068493150684927</v>
      </c>
    </row>
    <row r="24" spans="1:22" x14ac:dyDescent="0.3">
      <c r="A24" t="s">
        <v>45</v>
      </c>
      <c r="B24">
        <v>876</v>
      </c>
      <c r="C24">
        <v>123</v>
      </c>
      <c r="D24">
        <f>(B24+C24)/D27</f>
        <v>0.34627383015597918</v>
      </c>
      <c r="F24" t="s">
        <v>45</v>
      </c>
      <c r="G24">
        <v>876</v>
      </c>
      <c r="H24">
        <v>661</v>
      </c>
      <c r="I24">
        <f>G24+H24</f>
        <v>1537</v>
      </c>
      <c r="K24" t="s">
        <v>45</v>
      </c>
      <c r="L24">
        <v>661</v>
      </c>
      <c r="M24">
        <v>123</v>
      </c>
      <c r="N24">
        <f>L24+M24</f>
        <v>784</v>
      </c>
      <c r="P24" t="s">
        <v>45</v>
      </c>
      <c r="Q24">
        <v>295</v>
      </c>
      <c r="R24">
        <v>201</v>
      </c>
      <c r="S24">
        <f>Q24+R24</f>
        <v>496</v>
      </c>
    </row>
    <row r="25" spans="1:22" x14ac:dyDescent="0.3">
      <c r="A25" t="s">
        <v>46</v>
      </c>
      <c r="B25">
        <f>D24*B27</f>
        <v>787.08041594454062</v>
      </c>
      <c r="C25">
        <f>D24*C27</f>
        <v>211.91958405545927</v>
      </c>
      <c r="F25" t="s">
        <v>46</v>
      </c>
      <c r="G25">
        <f>G27*G26</f>
        <v>888.95699745547074</v>
      </c>
      <c r="H25">
        <f>H27*H26</f>
        <v>648.04300254452926</v>
      </c>
      <c r="K25" t="s">
        <v>46</v>
      </c>
      <c r="L25">
        <f>L27*L26</f>
        <v>572.53768179814892</v>
      </c>
      <c r="M25">
        <f>M27*M26</f>
        <v>211.46231820185102</v>
      </c>
      <c r="P25" t="s">
        <v>46</v>
      </c>
      <c r="Q25">
        <f>Q27*Q26</f>
        <v>311.82909460834179</v>
      </c>
      <c r="R25">
        <f>R27*R26</f>
        <v>184.17090539165818</v>
      </c>
    </row>
    <row r="26" spans="1:22" x14ac:dyDescent="0.3">
      <c r="A26" t="s">
        <v>47</v>
      </c>
      <c r="B26">
        <f>$D24</f>
        <v>0.34627383015597918</v>
      </c>
      <c r="C26">
        <f>$D24</f>
        <v>0.34627383015597918</v>
      </c>
      <c r="F26" t="s">
        <v>47</v>
      </c>
      <c r="G26">
        <f>$I24/$I27</f>
        <v>0.39109414758269723</v>
      </c>
      <c r="H26">
        <f>$I24/$I27</f>
        <v>0.39109414758269723</v>
      </c>
      <c r="K26" t="s">
        <v>47</v>
      </c>
      <c r="L26">
        <f>$N24/$N27</f>
        <v>0.34552666372851476</v>
      </c>
      <c r="M26">
        <f>$N24/$N27</f>
        <v>0.34552666372851476</v>
      </c>
      <c r="P26" t="s">
        <v>47</v>
      </c>
      <c r="Q26">
        <f>$S24/$S27</f>
        <v>0.5045778229908443</v>
      </c>
      <c r="R26">
        <f>$S24/$S27</f>
        <v>0.5045778229908443</v>
      </c>
    </row>
    <row r="27" spans="1:22" x14ac:dyDescent="0.3">
      <c r="A27" t="s">
        <v>8</v>
      </c>
      <c r="B27">
        <f>B11</f>
        <v>2273</v>
      </c>
      <c r="C27">
        <f>E11</f>
        <v>612</v>
      </c>
      <c r="D27">
        <f>B27+C27</f>
        <v>2885</v>
      </c>
      <c r="F27" t="s">
        <v>8</v>
      </c>
      <c r="G27">
        <f>B11</f>
        <v>2273</v>
      </c>
      <c r="H27">
        <f>D11</f>
        <v>1657</v>
      </c>
      <c r="I27">
        <f>G27+H27</f>
        <v>3930</v>
      </c>
      <c r="K27" t="s">
        <v>8</v>
      </c>
      <c r="L27">
        <f>D11</f>
        <v>1657</v>
      </c>
      <c r="M27">
        <f>E11</f>
        <v>612</v>
      </c>
      <c r="N27">
        <f>L27+M27</f>
        <v>2269</v>
      </c>
      <c r="P27" t="s">
        <v>8</v>
      </c>
      <c r="Q27">
        <f>C11</f>
        <v>618</v>
      </c>
      <c r="R27">
        <f>F11</f>
        <v>365</v>
      </c>
      <c r="S27">
        <f>Q27+R27</f>
        <v>983</v>
      </c>
    </row>
    <row r="28" spans="1:22" x14ac:dyDescent="0.3">
      <c r="A28" t="s">
        <v>26</v>
      </c>
      <c r="F28" t="s">
        <v>26</v>
      </c>
      <c r="K28" t="s">
        <v>26</v>
      </c>
      <c r="P28" t="s">
        <v>26</v>
      </c>
    </row>
    <row r="29" spans="1:22" x14ac:dyDescent="0.3">
      <c r="A29" t="s">
        <v>19</v>
      </c>
      <c r="B29">
        <f>_xlfn.CHISQ.TEST(B24:C24,B25:C25)</f>
        <v>5.9212709444870052E-12</v>
      </c>
      <c r="F29" t="s">
        <v>19</v>
      </c>
      <c r="G29">
        <f>_xlfn.CHISQ.TEST(G24:H24,G25:H25)</f>
        <v>0.5033255602556711</v>
      </c>
      <c r="K29" t="s">
        <v>19</v>
      </c>
      <c r="L29">
        <f>_xlfn.CHISQ.TEST(L24:M24,L25:M25)</f>
        <v>1.0898701720441916E-12</v>
      </c>
      <c r="P29" t="s">
        <v>19</v>
      </c>
      <c r="Q29">
        <f>_xlfn.CHISQ.TEST(Q24:R24,Q25:R25)</f>
        <v>0.11782094034688095</v>
      </c>
    </row>
    <row r="30" spans="1:22" x14ac:dyDescent="0.3">
      <c r="A30" t="s">
        <v>48</v>
      </c>
      <c r="F30" t="s">
        <v>49</v>
      </c>
      <c r="K30" t="s">
        <v>48</v>
      </c>
      <c r="P30" t="s">
        <v>49</v>
      </c>
    </row>
    <row r="31" spans="1:22" x14ac:dyDescent="0.3">
      <c r="A31" s="7" t="s">
        <v>50</v>
      </c>
      <c r="B31" s="7"/>
      <c r="C31" s="7"/>
      <c r="D31" s="7"/>
      <c r="E31" s="7"/>
      <c r="F31" s="7"/>
      <c r="G31" s="7"/>
      <c r="H31" s="7"/>
      <c r="I31" s="7"/>
      <c r="J31" s="7"/>
      <c r="K31" s="7"/>
      <c r="L31" s="7"/>
      <c r="M31" s="7"/>
      <c r="N31" s="7"/>
      <c r="O31" s="7"/>
      <c r="P31" s="7"/>
      <c r="Q31" s="7"/>
      <c r="R31" s="7"/>
      <c r="S31" s="7"/>
      <c r="T31" s="7"/>
      <c r="U31" s="7"/>
      <c r="V31" s="7"/>
    </row>
    <row r="32" spans="1:22" x14ac:dyDescent="0.3">
      <c r="A32" s="3" t="s">
        <v>51</v>
      </c>
      <c r="B32" s="3"/>
      <c r="C32" s="3"/>
      <c r="D32" s="3"/>
    </row>
    <row r="33" spans="1:4" x14ac:dyDescent="0.3">
      <c r="A33" s="7" t="s">
        <v>53</v>
      </c>
      <c r="B33" s="7"/>
      <c r="C33" s="7"/>
      <c r="D33" s="7"/>
    </row>
    <row r="34" spans="1:4" x14ac:dyDescent="0.3">
      <c r="A34" s="2"/>
    </row>
  </sheetData>
  <mergeCells count="9">
    <mergeCell ref="K12:R12"/>
    <mergeCell ref="A20:H20"/>
    <mergeCell ref="A31:V31"/>
    <mergeCell ref="A33:D33"/>
    <mergeCell ref="A22:D22"/>
    <mergeCell ref="F22:I22"/>
    <mergeCell ref="K22:N22"/>
    <mergeCell ref="P22:S22"/>
    <mergeCell ref="A21:V21"/>
  </mergeCells>
  <pageMargins left="0.7" right="0.7" top="0.75" bottom="0.75" header="0.3" footer="0.3"/>
  <pageSetup orientation="landscape"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Augmented test and 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Sviatoslav Cherniak</dc:creator>
  <cp:lastModifiedBy>Sviatoslav Cherniak</cp:lastModifiedBy>
  <cp:lastPrinted>2024-10-25T16:25:35Z</cp:lastPrinted>
  <dcterms:created xsi:type="dcterms:W3CDTF">2015-06-05T18:17:20Z</dcterms:created>
  <dcterms:modified xsi:type="dcterms:W3CDTF">2025-10-24T14:27:44Z</dcterms:modified>
</cp:coreProperties>
</file>