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VBScript\sulzer_06\2_BRD\"/>
    </mc:Choice>
  </mc:AlternateContent>
  <xr:revisionPtr revIDLastSave="0" documentId="13_ncr:1_{DEE801BC-CF33-4FC2-92F4-EE042E278D1E}" xr6:coauthVersionLast="47" xr6:coauthVersionMax="47" xr10:uidLastSave="{00000000-0000-0000-0000-000000000000}"/>
  <bookViews>
    <workbookView xWindow="1152" yWindow="1152" windowWidth="17280" windowHeight="8964" activeTab="1" xr2:uid="{00000000-000D-0000-FFFF-FFFF00000000}"/>
  </bookViews>
  <sheets>
    <sheet name="PMU" sheetId="2" r:id="rId1"/>
    <sheet name="Text" sheetId="3" r:id="rId2"/>
  </sheets>
  <definedNames>
    <definedName name="_xlnm._FilterDatabase" localSheetId="0" hidden="1">PMU!$A$3:$AS$50</definedName>
    <definedName name="_xlnm.Print_Titles" localSheetId="0">PMU!$3:$3</definedName>
    <definedName name="_xlnm.Print_Area" localSheetId="0">PMU!$A$1:$M$50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12" i="2" l="1"/>
  <c r="AC5" i="2"/>
  <c r="AH5" i="2" s="1"/>
  <c r="AC7" i="2"/>
  <c r="AH7" i="2" s="1"/>
  <c r="AI7" i="2" s="1"/>
  <c r="AC8" i="2"/>
  <c r="AH8" i="2" s="1"/>
  <c r="AC9" i="2"/>
  <c r="AH9" i="2" s="1"/>
  <c r="AC10" i="2"/>
  <c r="AH10" i="2" s="1"/>
  <c r="AC11" i="2"/>
  <c r="AH11" i="2" s="1"/>
  <c r="AC12" i="2"/>
  <c r="AH12" i="2" s="1"/>
  <c r="AC13" i="2"/>
  <c r="AH13" i="2" s="1"/>
  <c r="AC14" i="2"/>
  <c r="AH14" i="2" s="1"/>
  <c r="AC15" i="2"/>
  <c r="AC16" i="2"/>
  <c r="AH16" i="2" s="1"/>
  <c r="AC17" i="2"/>
  <c r="AH17" i="2" s="1"/>
  <c r="AC18" i="2"/>
  <c r="AH18" i="2" s="1"/>
  <c r="AC19" i="2"/>
  <c r="AH19" i="2" s="1"/>
  <c r="AC20" i="2"/>
  <c r="AH20" i="2" s="1"/>
  <c r="AC21" i="2"/>
  <c r="AH21" i="2" s="1"/>
  <c r="AC22" i="2"/>
  <c r="AH22" i="2" s="1"/>
  <c r="AC23" i="2"/>
  <c r="AH23" i="2" s="1"/>
  <c r="AC24" i="2"/>
  <c r="AH24" i="2" s="1"/>
  <c r="AC25" i="2"/>
  <c r="AH25" i="2" s="1"/>
  <c r="AC26" i="2"/>
  <c r="AH26" i="2" s="1"/>
  <c r="AC27" i="2"/>
  <c r="AH27" i="2" s="1"/>
  <c r="AC28" i="2"/>
  <c r="AH28" i="2" s="1"/>
  <c r="AC29" i="2"/>
  <c r="AC30" i="2"/>
  <c r="AC31" i="2"/>
  <c r="AC32" i="2"/>
  <c r="AH32" i="2" s="1"/>
  <c r="AC33" i="2"/>
  <c r="AH33" i="2" s="1"/>
  <c r="AC34" i="2"/>
  <c r="AH34" i="2" s="1"/>
  <c r="AC35" i="2"/>
  <c r="AH35" i="2" s="1"/>
  <c r="AC36" i="2"/>
  <c r="AH36" i="2" s="1"/>
  <c r="AC37" i="2"/>
  <c r="AH37" i="2" s="1"/>
  <c r="AC38" i="2"/>
  <c r="AH38" i="2" s="1"/>
  <c r="AC39" i="2"/>
  <c r="AH39" i="2" s="1"/>
  <c r="AC40" i="2"/>
  <c r="AH40" i="2" s="1"/>
  <c r="AC41" i="2"/>
  <c r="AH41" i="2" s="1"/>
  <c r="AC42" i="2"/>
  <c r="AH42" i="2" s="1"/>
  <c r="AC43" i="2"/>
  <c r="AH43" i="2" s="1"/>
  <c r="AC44" i="2"/>
  <c r="AH44" i="2" s="1"/>
  <c r="AC45" i="2"/>
  <c r="AH45" i="2" s="1"/>
  <c r="AC46" i="2"/>
  <c r="AC47" i="2"/>
  <c r="AH47" i="2" s="1"/>
  <c r="AC48" i="2"/>
  <c r="AH48" i="2" s="1"/>
  <c r="AC49" i="2"/>
  <c r="AH49" i="2" s="1"/>
  <c r="AC4" i="2"/>
  <c r="AH4" i="2" s="1"/>
  <c r="X6" i="2"/>
  <c r="AC6" i="2" s="1"/>
  <c r="AN25" i="2"/>
  <c r="K24" i="2"/>
  <c r="AF24" i="2" s="1"/>
  <c r="R23" i="2"/>
  <c r="R22" i="2"/>
  <c r="K21" i="2"/>
  <c r="AF21" i="2" s="1"/>
  <c r="R20" i="2"/>
  <c r="AN19" i="2"/>
  <c r="AN18" i="2"/>
  <c r="K17" i="2"/>
  <c r="AF17" i="2" s="1"/>
  <c r="AN16" i="2"/>
  <c r="K15" i="2"/>
  <c r="AF15" i="2" s="1"/>
  <c r="AN14" i="2"/>
  <c r="K27" i="2"/>
  <c r="AF27" i="2" s="1"/>
  <c r="R13" i="2"/>
  <c r="AN9" i="2"/>
  <c r="AN7" i="2"/>
  <c r="K6" i="2"/>
  <c r="AF6" i="2" s="1"/>
  <c r="K5" i="2"/>
  <c r="AF5" i="2" s="1"/>
  <c r="R26" i="2"/>
  <c r="K9" i="2"/>
  <c r="AF9" i="2" s="1"/>
  <c r="AN10" i="2"/>
  <c r="R12" i="2"/>
  <c r="K36" i="2"/>
  <c r="AF36" i="2" s="1"/>
  <c r="O36" i="2"/>
  <c r="P36" i="2" s="1"/>
  <c r="R36" i="2"/>
  <c r="T36" i="2"/>
  <c r="U36" i="2" s="1"/>
  <c r="AE36" i="2"/>
  <c r="AN36" i="2"/>
  <c r="AP36" i="2"/>
  <c r="AQ36" i="2"/>
  <c r="K37" i="2"/>
  <c r="AF37" i="2" s="1"/>
  <c r="O37" i="2"/>
  <c r="P37" i="2" s="1"/>
  <c r="R37" i="2"/>
  <c r="T37" i="2"/>
  <c r="AG37" i="2" s="1"/>
  <c r="AE37" i="2"/>
  <c r="AN37" i="2"/>
  <c r="AP37" i="2"/>
  <c r="AQ37" i="2"/>
  <c r="K20" i="2"/>
  <c r="AF20" i="2" s="1"/>
  <c r="O20" i="2"/>
  <c r="T20" i="2"/>
  <c r="AE20" i="2"/>
  <c r="AP20" i="2"/>
  <c r="AQ20" i="2"/>
  <c r="O21" i="2"/>
  <c r="T21" i="2"/>
  <c r="AG21" i="2" s="1"/>
  <c r="AE21" i="2"/>
  <c r="AP21" i="2"/>
  <c r="AQ21" i="2"/>
  <c r="K38" i="2"/>
  <c r="AF38" i="2" s="1"/>
  <c r="O38" i="2"/>
  <c r="P38" i="2"/>
  <c r="R38" i="2"/>
  <c r="T38" i="2"/>
  <c r="AG38" i="2" s="1"/>
  <c r="AE38" i="2"/>
  <c r="AN38" i="2"/>
  <c r="AP38" i="2"/>
  <c r="AQ38" i="2"/>
  <c r="K39" i="2"/>
  <c r="AF39" i="2" s="1"/>
  <c r="O39" i="2"/>
  <c r="P39" i="2" s="1"/>
  <c r="R39" i="2"/>
  <c r="T39" i="2"/>
  <c r="AG39" i="2" s="1"/>
  <c r="AE39" i="2"/>
  <c r="AN39" i="2"/>
  <c r="AP39" i="2"/>
  <c r="AQ39" i="2"/>
  <c r="K40" i="2"/>
  <c r="AF40" i="2" s="1"/>
  <c r="O40" i="2"/>
  <c r="P40" i="2" s="1"/>
  <c r="R40" i="2"/>
  <c r="T40" i="2"/>
  <c r="AG40" i="2" s="1"/>
  <c r="AE40" i="2"/>
  <c r="AN40" i="2"/>
  <c r="AP40" i="2"/>
  <c r="AQ40" i="2"/>
  <c r="K41" i="2"/>
  <c r="AF41" i="2" s="1"/>
  <c r="O41" i="2"/>
  <c r="P41" i="2" s="1"/>
  <c r="R41" i="2"/>
  <c r="T41" i="2"/>
  <c r="AG41" i="2" s="1"/>
  <c r="AE41" i="2"/>
  <c r="AN41" i="2"/>
  <c r="AP41" i="2"/>
  <c r="AQ41" i="2"/>
  <c r="K42" i="2"/>
  <c r="AF42" i="2" s="1"/>
  <c r="O42" i="2"/>
  <c r="P42" i="2" s="1"/>
  <c r="R42" i="2"/>
  <c r="T42" i="2"/>
  <c r="AG42" i="2" s="1"/>
  <c r="AE42" i="2"/>
  <c r="AN42" i="2"/>
  <c r="AP42" i="2"/>
  <c r="AQ42" i="2"/>
  <c r="K43" i="2"/>
  <c r="AF43" i="2" s="1"/>
  <c r="O43" i="2"/>
  <c r="P43" i="2" s="1"/>
  <c r="R43" i="2"/>
  <c r="T43" i="2"/>
  <c r="U43" i="2" s="1"/>
  <c r="AE43" i="2"/>
  <c r="AN43" i="2"/>
  <c r="AP43" i="2"/>
  <c r="AQ43" i="2"/>
  <c r="O22" i="2"/>
  <c r="T22" i="2"/>
  <c r="AG22" i="2" s="1"/>
  <c r="AE22" i="2"/>
  <c r="AP22" i="2"/>
  <c r="AQ22" i="2"/>
  <c r="K23" i="2"/>
  <c r="AF23" i="2" s="1"/>
  <c r="O23" i="2"/>
  <c r="P23" i="2" s="1"/>
  <c r="T23" i="2"/>
  <c r="AE23" i="2"/>
  <c r="AP23" i="2"/>
  <c r="AQ23" i="2"/>
  <c r="O24" i="2"/>
  <c r="T24" i="2"/>
  <c r="AE24" i="2"/>
  <c r="AG24" i="2"/>
  <c r="AP24" i="2"/>
  <c r="AQ24" i="2"/>
  <c r="K46" i="2"/>
  <c r="AF46" i="2" s="1"/>
  <c r="O46" i="2"/>
  <c r="P46" i="2" s="1"/>
  <c r="R46" i="2"/>
  <c r="T46" i="2"/>
  <c r="U46" i="2" s="1"/>
  <c r="AE46" i="2"/>
  <c r="AH46" i="2"/>
  <c r="AN46" i="2"/>
  <c r="AP46" i="2"/>
  <c r="AQ46" i="2"/>
  <c r="K47" i="2"/>
  <c r="AF47" i="2" s="1"/>
  <c r="O47" i="2"/>
  <c r="P47" i="2" s="1"/>
  <c r="R47" i="2"/>
  <c r="T47" i="2"/>
  <c r="U47" i="2" s="1"/>
  <c r="AE47" i="2"/>
  <c r="AN47" i="2"/>
  <c r="AP47" i="2"/>
  <c r="AQ47" i="2"/>
  <c r="K25" i="2"/>
  <c r="AF25" i="2" s="1"/>
  <c r="O25" i="2"/>
  <c r="P25" i="2" s="1"/>
  <c r="R25" i="2"/>
  <c r="T25" i="2"/>
  <c r="AG25" i="2" s="1"/>
  <c r="AE25" i="2"/>
  <c r="AP25" i="2"/>
  <c r="AQ25" i="2"/>
  <c r="K26" i="2"/>
  <c r="AF26" i="2" s="1"/>
  <c r="O26" i="2"/>
  <c r="P26" i="2" s="1"/>
  <c r="T26" i="2"/>
  <c r="AG26" i="2" s="1"/>
  <c r="AE26" i="2"/>
  <c r="AN26" i="2"/>
  <c r="AP26" i="2"/>
  <c r="AQ26" i="2"/>
  <c r="O27" i="2"/>
  <c r="T27" i="2"/>
  <c r="AE27" i="2"/>
  <c r="AP27" i="2"/>
  <c r="AQ27" i="2"/>
  <c r="K28" i="2"/>
  <c r="AF28" i="2" s="1"/>
  <c r="O28" i="2"/>
  <c r="P28" i="2" s="1"/>
  <c r="R28" i="2"/>
  <c r="T28" i="2"/>
  <c r="U28" i="2" s="1"/>
  <c r="AE28" i="2"/>
  <c r="AN28" i="2"/>
  <c r="AP28" i="2"/>
  <c r="AQ28" i="2"/>
  <c r="O6" i="2"/>
  <c r="P6" i="2" s="1"/>
  <c r="R6" i="2"/>
  <c r="T6" i="2"/>
  <c r="AG6" i="2" s="1"/>
  <c r="AE6" i="2"/>
  <c r="AP6" i="2"/>
  <c r="AQ6" i="2"/>
  <c r="K12" i="2"/>
  <c r="AF12" i="2" s="1"/>
  <c r="O12" i="2"/>
  <c r="P12" i="2" s="1"/>
  <c r="T12" i="2"/>
  <c r="AG12" i="2" s="1"/>
  <c r="AE12" i="2"/>
  <c r="AP12" i="2"/>
  <c r="AQ12" i="2"/>
  <c r="AQ19" i="2"/>
  <c r="AP19" i="2"/>
  <c r="AE19" i="2"/>
  <c r="T19" i="2"/>
  <c r="R19" i="2"/>
  <c r="O19" i="2"/>
  <c r="AQ18" i="2"/>
  <c r="AP18" i="2"/>
  <c r="AE18" i="2"/>
  <c r="T18" i="2"/>
  <c r="O18" i="2"/>
  <c r="AQ17" i="2"/>
  <c r="AP17" i="2"/>
  <c r="AE17" i="2"/>
  <c r="T17" i="2"/>
  <c r="O17" i="2"/>
  <c r="AQ16" i="2"/>
  <c r="AP16" i="2"/>
  <c r="AE16" i="2"/>
  <c r="T16" i="2"/>
  <c r="O16" i="2"/>
  <c r="AQ15" i="2"/>
  <c r="AP15" i="2"/>
  <c r="AE15" i="2"/>
  <c r="AH15" i="2"/>
  <c r="T15" i="2"/>
  <c r="O15" i="2"/>
  <c r="AQ14" i="2"/>
  <c r="AP14" i="2"/>
  <c r="AE14" i="2"/>
  <c r="T14" i="2"/>
  <c r="AG14" i="2" s="1"/>
  <c r="O14" i="2"/>
  <c r="AQ13" i="2"/>
  <c r="AP13" i="2"/>
  <c r="AE13" i="2"/>
  <c r="T13" i="2"/>
  <c r="O13" i="2"/>
  <c r="AQ11" i="2"/>
  <c r="AP11" i="2"/>
  <c r="AN11" i="2"/>
  <c r="AE11" i="2"/>
  <c r="T11" i="2"/>
  <c r="U11" i="2" s="1"/>
  <c r="R11" i="2"/>
  <c r="O11" i="2"/>
  <c r="P11" i="2" s="1"/>
  <c r="K11" i="2"/>
  <c r="AF11" i="2" s="1"/>
  <c r="AQ33" i="2"/>
  <c r="AP33" i="2"/>
  <c r="AN33" i="2"/>
  <c r="AE33" i="2"/>
  <c r="T33" i="2"/>
  <c r="R33" i="2"/>
  <c r="O33" i="2"/>
  <c r="P33" i="2" s="1"/>
  <c r="K33" i="2"/>
  <c r="AF33" i="2" s="1"/>
  <c r="AQ32" i="2"/>
  <c r="AP32" i="2"/>
  <c r="AN32" i="2"/>
  <c r="AE32" i="2"/>
  <c r="T32" i="2"/>
  <c r="AG32" i="2" s="1"/>
  <c r="R32" i="2"/>
  <c r="O32" i="2"/>
  <c r="P32" i="2" s="1"/>
  <c r="K32" i="2"/>
  <c r="AF32" i="2" s="1"/>
  <c r="AQ10" i="2"/>
  <c r="AP10" i="2"/>
  <c r="AE10" i="2"/>
  <c r="T10" i="2"/>
  <c r="R10" i="2"/>
  <c r="O10" i="2"/>
  <c r="P10" i="2" s="1"/>
  <c r="K10" i="2"/>
  <c r="AF10" i="2" s="1"/>
  <c r="AQ9" i="2"/>
  <c r="AP9" i="2"/>
  <c r="AE9" i="2"/>
  <c r="T9" i="2"/>
  <c r="U9" i="2" s="1"/>
  <c r="R9" i="2"/>
  <c r="O9" i="2"/>
  <c r="P9" i="2" s="1"/>
  <c r="AQ8" i="2"/>
  <c r="AP8" i="2"/>
  <c r="AN8" i="2"/>
  <c r="AE8" i="2"/>
  <c r="T8" i="2"/>
  <c r="R8" i="2"/>
  <c r="O8" i="2"/>
  <c r="P8" i="2" s="1"/>
  <c r="K8" i="2"/>
  <c r="AF8" i="2" s="1"/>
  <c r="AQ7" i="2"/>
  <c r="AP7" i="2"/>
  <c r="AE7" i="2"/>
  <c r="T7" i="2"/>
  <c r="AG7" i="2" s="1"/>
  <c r="R7" i="2"/>
  <c r="O7" i="2"/>
  <c r="P7" i="2" s="1"/>
  <c r="K7" i="2"/>
  <c r="AF7" i="2" s="1"/>
  <c r="AQ49" i="2"/>
  <c r="AP49" i="2"/>
  <c r="AN49" i="2"/>
  <c r="AE49" i="2"/>
  <c r="T49" i="2"/>
  <c r="R49" i="2"/>
  <c r="O49" i="2"/>
  <c r="P49" i="2" s="1"/>
  <c r="K49" i="2"/>
  <c r="AF49" i="2" s="1"/>
  <c r="AQ48" i="2"/>
  <c r="AP48" i="2"/>
  <c r="AN48" i="2"/>
  <c r="AE48" i="2"/>
  <c r="T48" i="2"/>
  <c r="AG48" i="2" s="1"/>
  <c r="R48" i="2"/>
  <c r="O48" i="2"/>
  <c r="P48" i="2" s="1"/>
  <c r="K48" i="2"/>
  <c r="AF48" i="2" s="1"/>
  <c r="AQ45" i="2"/>
  <c r="AP45" i="2"/>
  <c r="AN45" i="2"/>
  <c r="AE45" i="2"/>
  <c r="T45" i="2"/>
  <c r="AG45" i="2" s="1"/>
  <c r="R45" i="2"/>
  <c r="O45" i="2"/>
  <c r="P45" i="2" s="1"/>
  <c r="K45" i="2"/>
  <c r="AF45" i="2" s="1"/>
  <c r="AQ44" i="2"/>
  <c r="AP44" i="2"/>
  <c r="AN44" i="2"/>
  <c r="AE44" i="2"/>
  <c r="T44" i="2"/>
  <c r="R44" i="2"/>
  <c r="O44" i="2"/>
  <c r="P44" i="2" s="1"/>
  <c r="K44" i="2"/>
  <c r="AF44" i="2" s="1"/>
  <c r="AQ35" i="2"/>
  <c r="AP35" i="2"/>
  <c r="AN35" i="2"/>
  <c r="AE35" i="2"/>
  <c r="T35" i="2"/>
  <c r="AG35" i="2" s="1"/>
  <c r="R35" i="2"/>
  <c r="O35" i="2"/>
  <c r="P35" i="2" s="1"/>
  <c r="K35" i="2"/>
  <c r="AF35" i="2" s="1"/>
  <c r="AQ34" i="2"/>
  <c r="AP34" i="2"/>
  <c r="AN34" i="2"/>
  <c r="AE34" i="2"/>
  <c r="T34" i="2"/>
  <c r="R34" i="2"/>
  <c r="O34" i="2"/>
  <c r="P34" i="2" s="1"/>
  <c r="K34" i="2"/>
  <c r="AF34" i="2" s="1"/>
  <c r="AQ5" i="2"/>
  <c r="AP5" i="2"/>
  <c r="AN5" i="2"/>
  <c r="AE5" i="2"/>
  <c r="T5" i="2"/>
  <c r="AG5" i="2" s="1"/>
  <c r="R5" i="2"/>
  <c r="O5" i="2"/>
  <c r="P5" i="2" s="1"/>
  <c r="AQ4" i="2"/>
  <c r="AP4" i="2"/>
  <c r="AE4" i="2"/>
  <c r="T4" i="2"/>
  <c r="O4" i="2"/>
  <c r="O30" i="2"/>
  <c r="O31" i="2"/>
  <c r="O29" i="2"/>
  <c r="AQ29" i="2"/>
  <c r="AQ30" i="2"/>
  <c r="AE30" i="2"/>
  <c r="AE31" i="2"/>
  <c r="AE29" i="2"/>
  <c r="AQ31" i="2"/>
  <c r="AH6" i="2" l="1"/>
  <c r="L6" i="2" s="1"/>
  <c r="AD6" i="2" s="1"/>
  <c r="P17" i="2"/>
  <c r="AN17" i="2"/>
  <c r="R17" i="2"/>
  <c r="R18" i="2"/>
  <c r="P15" i="2"/>
  <c r="K19" i="2"/>
  <c r="AF19" i="2" s="1"/>
  <c r="U20" i="2"/>
  <c r="AN21" i="2"/>
  <c r="AN20" i="2"/>
  <c r="P20" i="2"/>
  <c r="K22" i="2"/>
  <c r="AF22" i="2" s="1"/>
  <c r="L22" i="2" s="1"/>
  <c r="M22" i="2" s="1"/>
  <c r="AN24" i="2"/>
  <c r="AN27" i="2"/>
  <c r="AN22" i="2"/>
  <c r="U27" i="2"/>
  <c r="U24" i="2"/>
  <c r="U21" i="2"/>
  <c r="R27" i="2"/>
  <c r="R24" i="2"/>
  <c r="R15" i="2"/>
  <c r="P27" i="2"/>
  <c r="P24" i="2"/>
  <c r="P22" i="2"/>
  <c r="P19" i="2"/>
  <c r="AN6" i="2"/>
  <c r="P14" i="2"/>
  <c r="K16" i="2"/>
  <c r="AF16" i="2" s="1"/>
  <c r="R21" i="2"/>
  <c r="R16" i="2"/>
  <c r="P18" i="2"/>
  <c r="AN23" i="2"/>
  <c r="K13" i="2"/>
  <c r="AF13" i="2" s="1"/>
  <c r="P13" i="2"/>
  <c r="U23" i="2"/>
  <c r="AN13" i="2"/>
  <c r="AN15" i="2"/>
  <c r="K14" i="2"/>
  <c r="AF14" i="2" s="1"/>
  <c r="L14" i="2" s="1"/>
  <c r="I50" i="2"/>
  <c r="R14" i="2"/>
  <c r="P16" i="2"/>
  <c r="K18" i="2"/>
  <c r="AF18" i="2" s="1"/>
  <c r="P21" i="2"/>
  <c r="U26" i="2"/>
  <c r="AN12" i="2"/>
  <c r="P4" i="2"/>
  <c r="AN4" i="2"/>
  <c r="R4" i="2"/>
  <c r="K4" i="2"/>
  <c r="AF4" i="2" s="1"/>
  <c r="U22" i="2"/>
  <c r="L21" i="2"/>
  <c r="AD21" i="2" s="1"/>
  <c r="L48" i="2"/>
  <c r="U25" i="2"/>
  <c r="L12" i="2"/>
  <c r="M12" i="2" s="1"/>
  <c r="U40" i="2"/>
  <c r="L26" i="2"/>
  <c r="M26" i="2" s="1"/>
  <c r="U42" i="2"/>
  <c r="U38" i="2"/>
  <c r="U37" i="2"/>
  <c r="L37" i="2"/>
  <c r="M37" i="2" s="1"/>
  <c r="AG27" i="2"/>
  <c r="L27" i="2" s="1"/>
  <c r="AG28" i="2"/>
  <c r="L28" i="2" s="1"/>
  <c r="L25" i="2"/>
  <c r="M25" i="2" s="1"/>
  <c r="L42" i="2"/>
  <c r="AD42" i="2" s="1"/>
  <c r="AG46" i="2"/>
  <c r="L46" i="2" s="1"/>
  <c r="L39" i="2"/>
  <c r="AD39" i="2" s="1"/>
  <c r="U12" i="2"/>
  <c r="L24" i="2"/>
  <c r="AD24" i="2" s="1"/>
  <c r="AG36" i="2"/>
  <c r="L36" i="2" s="1"/>
  <c r="M36" i="2" s="1"/>
  <c r="AG47" i="2"/>
  <c r="L47" i="2" s="1"/>
  <c r="M47" i="2" s="1"/>
  <c r="U41" i="2"/>
  <c r="L40" i="2"/>
  <c r="M40" i="2" s="1"/>
  <c r="L41" i="2"/>
  <c r="AD41" i="2" s="1"/>
  <c r="L45" i="2"/>
  <c r="U39" i="2"/>
  <c r="L38" i="2"/>
  <c r="AD38" i="2" s="1"/>
  <c r="L32" i="2"/>
  <c r="L7" i="2"/>
  <c r="M7" i="2" s="1"/>
  <c r="L5" i="2"/>
  <c r="AD5" i="2" s="1"/>
  <c r="L35" i="2"/>
  <c r="AD35" i="2" s="1"/>
  <c r="AG20" i="2"/>
  <c r="L20" i="2" s="1"/>
  <c r="U6" i="2"/>
  <c r="AG23" i="2"/>
  <c r="L23" i="2" s="1"/>
  <c r="AG43" i="2"/>
  <c r="L43" i="2" s="1"/>
  <c r="U5" i="2"/>
  <c r="U45" i="2"/>
  <c r="U48" i="2"/>
  <c r="U7" i="2"/>
  <c r="U32" i="2"/>
  <c r="U14" i="2"/>
  <c r="AG9" i="2"/>
  <c r="L9" i="2" s="1"/>
  <c r="U35" i="2"/>
  <c r="AG11" i="2"/>
  <c r="L11" i="2" s="1"/>
  <c r="AG34" i="2"/>
  <c r="L34" i="2" s="1"/>
  <c r="U34" i="2"/>
  <c r="AG15" i="2"/>
  <c r="L15" i="2" s="1"/>
  <c r="U15" i="2"/>
  <c r="AG17" i="2"/>
  <c r="L17" i="2" s="1"/>
  <c r="U17" i="2"/>
  <c r="AG4" i="2"/>
  <c r="U4" i="2"/>
  <c r="AG49" i="2"/>
  <c r="L49" i="2" s="1"/>
  <c r="M49" i="2" s="1"/>
  <c r="U49" i="2"/>
  <c r="AG13" i="2"/>
  <c r="U13" i="2"/>
  <c r="AG19" i="2"/>
  <c r="U19" i="2"/>
  <c r="AG8" i="2"/>
  <c r="L8" i="2" s="1"/>
  <c r="U8" i="2"/>
  <c r="AG33" i="2"/>
  <c r="L33" i="2" s="1"/>
  <c r="U33" i="2"/>
  <c r="AG44" i="2"/>
  <c r="L44" i="2" s="1"/>
  <c r="U44" i="2"/>
  <c r="AG10" i="2"/>
  <c r="L10" i="2" s="1"/>
  <c r="U10" i="2"/>
  <c r="U16" i="2"/>
  <c r="AG16" i="2"/>
  <c r="AG18" i="2"/>
  <c r="U18" i="2"/>
  <c r="AP31" i="2"/>
  <c r="AN31" i="2"/>
  <c r="AP30" i="2"/>
  <c r="AN30" i="2"/>
  <c r="AP29" i="2"/>
  <c r="AN29" i="2"/>
  <c r="L16" i="2" l="1"/>
  <c r="M16" i="2" s="1"/>
  <c r="L19" i="2"/>
  <c r="AD19" i="2" s="1"/>
  <c r="L13" i="2"/>
  <c r="M13" i="2" s="1"/>
  <c r="AD12" i="2"/>
  <c r="AD14" i="2"/>
  <c r="M14" i="2"/>
  <c r="L18" i="2"/>
  <c r="AD18" i="2" s="1"/>
  <c r="AD7" i="2"/>
  <c r="L4" i="2"/>
  <c r="M4" i="2" s="1"/>
  <c r="M21" i="2"/>
  <c r="M35" i="2"/>
  <c r="M6" i="2"/>
  <c r="AD26" i="2"/>
  <c r="M24" i="2"/>
  <c r="AD22" i="2"/>
  <c r="AD40" i="2"/>
  <c r="M38" i="2"/>
  <c r="AD37" i="2"/>
  <c r="AD36" i="2"/>
  <c r="M28" i="2"/>
  <c r="AD28" i="2"/>
  <c r="AD43" i="2"/>
  <c r="M43" i="2"/>
  <c r="M46" i="2"/>
  <c r="AD46" i="2"/>
  <c r="M23" i="2"/>
  <c r="AD23" i="2"/>
  <c r="M27" i="2"/>
  <c r="AD27" i="2"/>
  <c r="M20" i="2"/>
  <c r="AD20" i="2"/>
  <c r="M39" i="2"/>
  <c r="M42" i="2"/>
  <c r="AD47" i="2"/>
  <c r="AD25" i="2"/>
  <c r="M41" i="2"/>
  <c r="AD9" i="2"/>
  <c r="M9" i="2"/>
  <c r="M5" i="2"/>
  <c r="AD10" i="2"/>
  <c r="M10" i="2"/>
  <c r="AD49" i="2"/>
  <c r="AD44" i="2"/>
  <c r="M44" i="2"/>
  <c r="AD11" i="2"/>
  <c r="M11" i="2"/>
  <c r="AD48" i="2"/>
  <c r="M48" i="2"/>
  <c r="AD15" i="2"/>
  <c r="M15" i="2"/>
  <c r="AD8" i="2"/>
  <c r="M8" i="2"/>
  <c r="AD34" i="2"/>
  <c r="M34" i="2"/>
  <c r="AD33" i="2"/>
  <c r="M33" i="2"/>
  <c r="M17" i="2"/>
  <c r="AD17" i="2"/>
  <c r="AD32" i="2"/>
  <c r="M32" i="2"/>
  <c r="AD45" i="2"/>
  <c r="M45" i="2"/>
  <c r="AH30" i="2"/>
  <c r="AH31" i="2"/>
  <c r="AH29" i="2"/>
  <c r="M19" i="2" l="1"/>
  <c r="AD16" i="2"/>
  <c r="AD13" i="2"/>
  <c r="M18" i="2"/>
  <c r="AD4" i="2"/>
  <c r="P30" i="2"/>
  <c r="P31" i="2"/>
  <c r="P29" i="2"/>
  <c r="Q2" i="2"/>
  <c r="T30" i="2"/>
  <c r="AG30" i="2" s="1"/>
  <c r="T31" i="2"/>
  <c r="AG31" i="2" s="1"/>
  <c r="T29" i="2"/>
  <c r="AG29" i="2" s="1"/>
  <c r="P50" i="2" l="1"/>
  <c r="U30" i="2"/>
  <c r="U31" i="2"/>
  <c r="U29" i="2"/>
  <c r="K30" i="2"/>
  <c r="K31" i="2"/>
  <c r="K29" i="2"/>
  <c r="AF29" i="2" l="1"/>
  <c r="L29" i="2" s="1"/>
  <c r="AF31" i="2"/>
  <c r="L31" i="2" s="1"/>
  <c r="AF30" i="2"/>
  <c r="L30" i="2" s="1"/>
  <c r="U50" i="2"/>
  <c r="AD30" i="2" l="1"/>
  <c r="M31" i="2"/>
  <c r="R29" i="2"/>
  <c r="R30" i="2"/>
  <c r="R31" i="2"/>
  <c r="M30" i="2" l="1"/>
  <c r="AD31" i="2"/>
  <c r="R50" i="2"/>
  <c r="M29" i="2" l="1"/>
  <c r="M50" i="2" s="1"/>
  <c r="AD2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tc={798078CF-E7E8-4BC2-96E5-9F1CD322931E}</author>
  </authors>
  <commentList>
    <comment ref="I13" authorId="0" shapeId="0" xr:uid="{798078CF-E7E8-4BC2-96E5-9F1CD322931E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1 set = 2 pcs;</t>
      </text>
    </comment>
  </commentList>
</comments>
</file>

<file path=xl/sharedStrings.xml><?xml version="1.0" encoding="utf-8"?>
<sst xmlns="http://schemas.openxmlformats.org/spreadsheetml/2006/main" count="702" uniqueCount="198">
  <si>
    <t>S.No</t>
  </si>
  <si>
    <t>Total</t>
  </si>
  <si>
    <t>Year</t>
  </si>
  <si>
    <t>Price</t>
  </si>
  <si>
    <t>PO item No.</t>
  </si>
  <si>
    <t>Unit Price</t>
  </si>
  <si>
    <t>Total Price</t>
  </si>
  <si>
    <t>Agent</t>
  </si>
  <si>
    <t>Currency</t>
  </si>
  <si>
    <t>ZLS3</t>
  </si>
  <si>
    <t>Interco</t>
  </si>
  <si>
    <t>History</t>
  </si>
  <si>
    <t>SAP 
Unit Price</t>
  </si>
  <si>
    <t>SAP 
Total Price</t>
  </si>
  <si>
    <t>Order Reference</t>
  </si>
  <si>
    <t>SPME</t>
  </si>
  <si>
    <t>Unit</t>
  </si>
  <si>
    <t>Margin</t>
  </si>
  <si>
    <t>Final Sell Price</t>
  </si>
  <si>
    <t>TP</t>
  </si>
  <si>
    <t>Agent commission included in the old order?</t>
  </si>
  <si>
    <t>EURO</t>
  </si>
  <si>
    <t>Conversion rate</t>
  </si>
  <si>
    <t>Negotiation</t>
  </si>
  <si>
    <t>Ensival</t>
  </si>
  <si>
    <t>Qty</t>
  </si>
  <si>
    <t>MISC</t>
  </si>
  <si>
    <t>PCE</t>
  </si>
  <si>
    <t>Pump Model:</t>
  </si>
  <si>
    <t>Serial No:</t>
  </si>
  <si>
    <t>Old Article No:</t>
  </si>
  <si>
    <t>New Article No:</t>
  </si>
  <si>
    <t>Description:</t>
  </si>
  <si>
    <t>Position No:</t>
  </si>
  <si>
    <t>Comparision</t>
  </si>
  <si>
    <t>OVERRIDE</t>
  </si>
  <si>
    <t>SAP ABP Basis</t>
  </si>
  <si>
    <t>MLE Quote Basis</t>
  </si>
  <si>
    <t>HISTORY Basis</t>
  </si>
  <si>
    <t>Per year Increment</t>
  </si>
  <si>
    <t>ZGLP</t>
  </si>
  <si>
    <t>Rev 00</t>
  </si>
  <si>
    <t>HUI-TR30013</t>
  </si>
  <si>
    <t>01.00461.00</t>
  </si>
  <si>
    <t>PRE80-26A</t>
  </si>
  <si>
    <t>HUI-TR30003</t>
  </si>
  <si>
    <t>TU1/4N70A16</t>
  </si>
  <si>
    <t>97.03292.00</t>
  </si>
  <si>
    <t>ECRZ2078AAC2</t>
  </si>
  <si>
    <t>PRD150-37</t>
  </si>
  <si>
    <t>92A</t>
  </si>
  <si>
    <t>AC-H180FNP</t>
  </si>
  <si>
    <t>COUPLING NEUP H180 DBSE200</t>
  </si>
  <si>
    <t>04.20278.00</t>
  </si>
  <si>
    <t>G419000310</t>
  </si>
  <si>
    <t>04.20253.00</t>
  </si>
  <si>
    <t>-</t>
  </si>
  <si>
    <t>NCE150-32</t>
  </si>
  <si>
    <t>R1</t>
  </si>
  <si>
    <t>G324007309</t>
  </si>
  <si>
    <t>CERL0045AA02P40</t>
  </si>
  <si>
    <t>CERL0023AA01P40</t>
  </si>
  <si>
    <t>NCE150-32A</t>
  </si>
  <si>
    <t>04.20261.00</t>
  </si>
  <si>
    <t>JC97.02525.00</t>
  </si>
  <si>
    <t>97.02525.00</t>
  </si>
  <si>
    <t>PRN50-20</t>
  </si>
  <si>
    <t>GH52306000</t>
  </si>
  <si>
    <t>30+J12</t>
  </si>
  <si>
    <t>50539631700J/01</t>
  </si>
  <si>
    <t>96.03450.00</t>
  </si>
  <si>
    <t>RODZ174CBA3</t>
  </si>
  <si>
    <t>36DDS200</t>
  </si>
  <si>
    <t>CK04.20253.00</t>
  </si>
  <si>
    <t>VOLT0064RA03P4M-KIT</t>
  </si>
  <si>
    <t>505171994004-C</t>
  </si>
  <si>
    <t>04.20255.00</t>
  </si>
  <si>
    <t>ROUF0057AA04P4M</t>
  </si>
  <si>
    <t>AC-H180EKP</t>
  </si>
  <si>
    <t>COUPLING NEUP H180 DBSE180</t>
  </si>
  <si>
    <t>JC04.20253.00</t>
  </si>
  <si>
    <t>SEALING SERIES COMPLETE NCE 150-32A GMD</t>
  </si>
  <si>
    <t>JJ-04.20253.00-KIT</t>
  </si>
  <si>
    <t>CS04.20271.00</t>
  </si>
  <si>
    <t>04.20271.00</t>
  </si>
  <si>
    <t>ARBR0255--00P40-KIT</t>
  </si>
  <si>
    <t>CQUZ43BA3/01</t>
  </si>
  <si>
    <t>CQUZ43BA3</t>
  </si>
  <si>
    <t>04.20267.00</t>
  </si>
  <si>
    <t>GH36030696</t>
  </si>
  <si>
    <t>97.02507.00</t>
  </si>
  <si>
    <t>PRN25-20</t>
  </si>
  <si>
    <t>192A</t>
  </si>
  <si>
    <t>04.20269.00</t>
  </si>
  <si>
    <t>50535728950T</t>
  </si>
  <si>
    <t>04.20262.00</t>
  </si>
  <si>
    <t>DEFL0081--00B90</t>
  </si>
  <si>
    <t>NCE150-40</t>
  </si>
  <si>
    <t>CARZ385N430LAI</t>
  </si>
  <si>
    <t>ECRS0077--00P40</t>
  </si>
  <si>
    <t>JC04.20280.00</t>
  </si>
  <si>
    <t>SEALING SERIES COMP NCE 200-50 GMCD</t>
  </si>
  <si>
    <t>04.20280.00</t>
  </si>
  <si>
    <t>JJ-04.20280.00-KIT</t>
  </si>
  <si>
    <t>NCE200-50</t>
  </si>
  <si>
    <t>E124033193</t>
  </si>
  <si>
    <t>07.23054.00</t>
  </si>
  <si>
    <t>PRE25-20</t>
  </si>
  <si>
    <t>T2</t>
  </si>
  <si>
    <t>505396159004-C</t>
  </si>
  <si>
    <t>ROUF0045AA01P4M</t>
  </si>
  <si>
    <t>PRNCI150-40</t>
  </si>
  <si>
    <t>BABG0122AA06P4M</t>
  </si>
  <si>
    <t>AC81124539</t>
  </si>
  <si>
    <t>B111120039</t>
  </si>
  <si>
    <t>B310013037</t>
  </si>
  <si>
    <t>E11E304493</t>
  </si>
  <si>
    <t>E12E202892</t>
  </si>
  <si>
    <t>DEFL0082--00B90</t>
  </si>
  <si>
    <t>04.20273.00</t>
  </si>
  <si>
    <t>A-PE-ACC-001314</t>
  </si>
  <si>
    <t>ECRZ2079BU45</t>
  </si>
  <si>
    <t>PDR150-37</t>
  </si>
  <si>
    <t>A6410608BE</t>
  </si>
  <si>
    <t>04.20252.00</t>
  </si>
  <si>
    <t>04.20279.00</t>
  </si>
  <si>
    <t>CK97.02517.00</t>
  </si>
  <si>
    <t>VOLUTE CASE KIT PRN40-32 PN50</t>
  </si>
  <si>
    <t>97.02517.00</t>
  </si>
  <si>
    <t>PRN40-32</t>
  </si>
  <si>
    <t>CARZ430N430LAI</t>
  </si>
  <si>
    <t>04.20265.00</t>
  </si>
  <si>
    <t>AC-H200-TAMPON</t>
  </si>
  <si>
    <t>AC-H225-TAMPON</t>
  </si>
  <si>
    <t>GUARD</t>
  </si>
  <si>
    <t>CONSTANT LEVEL OILER</t>
  </si>
  <si>
    <t>LUBRICATION PIPING</t>
  </si>
  <si>
    <t>BEARING NUT</t>
  </si>
  <si>
    <t>ANTIFRICTION BEARING</t>
  </si>
  <si>
    <t>CASING WEAR RING</t>
  </si>
  <si>
    <t>IMPELLER RING</t>
  </si>
  <si>
    <t>VENTING DEVICE</t>
  </si>
  <si>
    <t>IMPELLER</t>
  </si>
  <si>
    <t>IMPELLER (D=316 MM)</t>
  </si>
  <si>
    <t>WEAR RING</t>
  </si>
  <si>
    <t>IMPELLER (D=270 MM)</t>
  </si>
  <si>
    <t>SIGHT GLASS</t>
  </si>
  <si>
    <t>IMPELLER (D=281 MM)</t>
  </si>
  <si>
    <t>IMPELLER NUT</t>
  </si>
  <si>
    <t>O-RING</t>
  </si>
  <si>
    <t>IMPELLER (D=326 MM)</t>
  </si>
  <si>
    <t>CASE COVER</t>
  </si>
  <si>
    <t>STUD</t>
  </si>
  <si>
    <t>NUT</t>
  </si>
  <si>
    <t>WASHER</t>
  </si>
  <si>
    <t>IMPELLER (D=310 MM)</t>
  </si>
  <si>
    <t>SET SCREW</t>
  </si>
  <si>
    <t>IMPELLER (D=257 MM)</t>
  </si>
  <si>
    <t>4.1</t>
  </si>
  <si>
    <t>4.2</t>
  </si>
  <si>
    <t>5.1</t>
  </si>
  <si>
    <t>5.2</t>
  </si>
  <si>
    <t>R2/R3</t>
  </si>
  <si>
    <t>9.1</t>
  </si>
  <si>
    <t>VOLUTE CASE</t>
  </si>
  <si>
    <t>18.1</t>
  </si>
  <si>
    <t>18.2</t>
  </si>
  <si>
    <t>9.2</t>
  </si>
  <si>
    <t>SHAFT ASSEMBLY</t>
  </si>
  <si>
    <t>40.1</t>
  </si>
  <si>
    <t>40.2</t>
  </si>
  <si>
    <t>43.1</t>
  </si>
  <si>
    <t>43.2</t>
  </si>
  <si>
    <t>43.3</t>
  </si>
  <si>
    <t>43.4</t>
  </si>
  <si>
    <t>43.5</t>
  </si>
  <si>
    <t>43.6</t>
  </si>
  <si>
    <t>on 83</t>
  </si>
  <si>
    <t>52.1</t>
  </si>
  <si>
    <t>52.2</t>
  </si>
  <si>
    <t>on 58</t>
  </si>
  <si>
    <t>1.1</t>
  </si>
  <si>
    <t>1.2</t>
  </si>
  <si>
    <t>1.3</t>
  </si>
  <si>
    <t>COUPLING GUARD</t>
  </si>
  <si>
    <t>EUR</t>
  </si>
  <si>
    <t>20325819 Rev 00</t>
  </si>
  <si>
    <t>Increased price for 2024</t>
  </si>
  <si>
    <t>SEALING SERIES COMPLETE PRN50-20</t>
  </si>
  <si>
    <t>MEMBRANE, COUPLING (1 SET = 8 PCS) FOR COUPLING N-EUPLEX H200</t>
  </si>
  <si>
    <t>MEMBRANE, COUPLING (1 SET = 8 PCS) FOR COUPLING N-EUPLEX H225</t>
  </si>
  <si>
    <t>NRNCI 150-40</t>
  </si>
  <si>
    <t>LABYRINTH DISC</t>
  </si>
  <si>
    <t>COUPLING</t>
  </si>
  <si>
    <t>20320340</t>
  </si>
  <si>
    <t>20312786</t>
  </si>
  <si>
    <t>20315769</t>
  </si>
  <si>
    <t>20309936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</si>
</sst>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#,##0.00_ ;\-#,##0.00\ "/>
    <numFmt numFmtId="166" formatCode="0.000"/>
    <numFmt numFmtId="167" formatCode="0.0"/>
    <numFmt numFmtId="168" formatCode="00000"/>
  </numFmts>
  <fonts count="17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</font>
    <font>
      <sz val="8"/>
      <name val="Calibri"/>
      <family val="2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106">
    <xf numFmtId="0" fontId="0" fillId="0" borderId="0" xfId="0"/>
    <xf numFmtId="1" fontId="3" fillId="0" borderId="1" xfId="0" applyNumberFormat="1" applyFont="1" applyBorder="1" applyAlignment="1">
      <alignment horizontal="left" vertical="center" wrapText="1" indent="1"/>
    </xf>
    <xf numFmtId="1" fontId="0" fillId="0" borderId="0" xfId="0" applyNumberFormat="1"/>
    <xf numFmtId="1" fontId="4" fillId="0" borderId="0" xfId="0" applyNumberFormat="1" applyFont="1" applyAlignment="1">
      <alignment horizontal="right" vertical="center" wrapText="1" indent="1"/>
    </xf>
    <xf numFmtId="0" fontId="2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right" vertical="center" wrapText="1" indent="1"/>
    </xf>
    <xf numFmtId="2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1" fontId="3" fillId="0" borderId="7" xfId="0" applyNumberFormat="1" applyFont="1" applyBorder="1" applyAlignment="1">
      <alignment horizontal="left" vertical="center" wrapText="1" indent="1"/>
    </xf>
    <xf numFmtId="1" fontId="3" fillId="0" borderId="7" xfId="0" applyNumberFormat="1" applyFont="1" applyBorder="1" applyAlignment="1">
      <alignment horizontal="left" wrapText="1" indent="1"/>
    </xf>
    <xf numFmtId="1" fontId="3" fillId="0" borderId="13" xfId="0" applyNumberFormat="1" applyFont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wrapText="1"/>
    </xf>
    <xf numFmtId="165" fontId="3" fillId="0" borderId="8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1" fillId="0" borderId="0" xfId="0" applyFont="1"/>
    <xf numFmtId="0" fontId="6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2" fillId="2" borderId="15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9" fontId="0" fillId="0" borderId="1" xfId="1" applyNumberFormat="1" applyFont="1" applyBorder="1" applyAlignment="1">
      <alignment horizontal="center" vertical="center"/>
    </xf>
    <xf numFmtId="165" fontId="2" fillId="0" borderId="10" xfId="1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12" fillId="2" borderId="26" xfId="0" applyNumberFormat="1" applyFont="1" applyFill="1" applyBorder="1" applyAlignment="1">
      <alignment horizontal="center" vertical="center" wrapText="1"/>
    </xf>
    <xf numFmtId="166" fontId="3" fillId="0" borderId="27" xfId="0" applyNumberFormat="1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2" fillId="0" borderId="30" xfId="1" applyNumberFormat="1" applyFont="1" applyBorder="1" applyAlignment="1">
      <alignment horizontal="center" vertical="center"/>
    </xf>
    <xf numFmtId="167" fontId="0" fillId="0" borderId="0" xfId="0" applyNumberFormat="1"/>
    <xf numFmtId="2" fontId="3" fillId="0" borderId="18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Border="1"/>
    <xf numFmtId="0" fontId="16" fillId="0" borderId="1" xfId="0" applyFont="1" applyBorder="1" applyAlignment="1">
      <alignment horizontal="left"/>
    </xf>
    <xf numFmtId="0" fontId="5" fillId="0" borderId="0" xfId="0" applyFont="1"/>
    <xf numFmtId="1" fontId="5" fillId="0" borderId="3" xfId="0" applyNumberFormat="1" applyFont="1" applyBorder="1" applyAlignment="1">
      <alignment horizontal="center" vertical="center"/>
    </xf>
    <xf numFmtId="165" fontId="3" fillId="0" borderId="13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165" fontId="3" fillId="0" borderId="8" xfId="1" applyNumberFormat="1" applyFont="1" applyFill="1" applyBorder="1" applyAlignment="1">
      <alignment horizontal="center" vertical="center" wrapText="1"/>
    </xf>
    <xf numFmtId="165" fontId="3" fillId="0" borderId="14" xfId="1" applyNumberFormat="1" applyFont="1" applyFill="1" applyBorder="1" applyAlignment="1">
      <alignment horizontal="center" vertical="center" wrapText="1"/>
    </xf>
    <xf numFmtId="165" fontId="0" fillId="0" borderId="1" xfId="1" applyNumberFormat="1" applyFont="1" applyFill="1" applyBorder="1" applyAlignment="1">
      <alignment horizontal="center" vertical="center"/>
    </xf>
    <xf numFmtId="49" fontId="0" fillId="0" borderId="1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2" fillId="0" borderId="30" xfId="1" applyNumberFormat="1" applyFont="1" applyFill="1" applyBorder="1" applyAlignment="1">
      <alignment horizontal="center" vertical="center"/>
    </xf>
    <xf numFmtId="165" fontId="0" fillId="0" borderId="12" xfId="1" applyNumberFormat="1" applyFont="1" applyFill="1" applyBorder="1" applyAlignment="1">
      <alignment horizontal="center" vertical="center"/>
    </xf>
    <xf numFmtId="165" fontId="3" fillId="0" borderId="10" xfId="1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1" fontId="3" fillId="0" borderId="13" xfId="0" applyNumberFormat="1" applyFont="1" applyBorder="1" applyAlignment="1">
      <alignment horizontal="left" wrapText="1" indent="1"/>
    </xf>
    <xf numFmtId="1" fontId="3" fillId="0" borderId="10" xfId="0" applyNumberFormat="1" applyFont="1" applyBorder="1" applyAlignment="1">
      <alignment horizontal="left" vertical="center" wrapText="1" indent="1"/>
    </xf>
    <xf numFmtId="49" fontId="0" fillId="0" borderId="10" xfId="1" applyNumberFormat="1" applyFont="1" applyBorder="1" applyAlignment="1">
      <alignment horizontal="center" vertical="center"/>
    </xf>
    <xf numFmtId="49" fontId="2" fillId="0" borderId="1" xfId="1" quotePrefix="1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left"/>
    </xf>
    <xf numFmtId="0" fontId="0" fillId="5" borderId="0" xfId="0" applyFill="1"/>
    <xf numFmtId="1" fontId="0" fillId="5" borderId="0" xfId="0" applyNumberFormat="1" applyFill="1"/>
    <xf numFmtId="0" fontId="2" fillId="5" borderId="0" xfId="0" applyFont="1" applyFill="1"/>
    <xf numFmtId="0" fontId="14" fillId="3" borderId="22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3" borderId="21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4" fillId="3" borderId="2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" fontId="14" fillId="3" borderId="22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>
      <alignment horizontal="center" vertical="center"/>
    </xf>
    <xf numFmtId="1" fontId="14" fillId="3" borderId="21" xfId="0" applyNumberFormat="1" applyFont="1" applyFill="1" applyBorder="1" applyAlignment="1">
      <alignment horizontal="center" vertical="center"/>
    </xf>
    <xf numFmtId="1" fontId="14" fillId="3" borderId="24" xfId="0" applyNumberFormat="1" applyFont="1" applyFill="1" applyBorder="1" applyAlignment="1">
      <alignment horizontal="center" vertical="center"/>
    </xf>
    <xf numFmtId="1" fontId="14" fillId="3" borderId="20" xfId="0" applyNumberFormat="1" applyFont="1" applyFill="1" applyBorder="1" applyAlignment="1">
      <alignment horizontal="center" vertical="center"/>
    </xf>
    <xf numFmtId="1" fontId="14" fillId="3" borderId="25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gorov, Timofey" id="{3594FB57-C653-4C02-9129-36AA3E258F28}" userId="S::timofey.egorov@sulzer.com::89c7ea32-d54c-4ab6-abfd-f31a6a313f9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4-10-17T11:03:28.31" personId="{3594FB57-C653-4C02-9129-36AA3E258F28}" id="{798078CF-E7E8-4BC2-96E5-9F1CD322931E}">
    <text>1 set = 2 pcs;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U50"/>
  <sheetViews>
    <sheetView zoomScale="85" zoomScaleNormal="85" zoomScaleSheetLayoutView="100" workbookViewId="0">
      <pane xSplit="13" ySplit="3" topLeftCell="N4" activePane="bottomRight" state="frozen"/>
      <selection pane="topRight" activeCell="J1" sqref="J1"/>
      <selection pane="bottomLeft" activeCell="A4" sqref="A4"/>
      <selection pane="bottomRight" activeCell="H4" sqref="H4"/>
    </sheetView>
  </sheetViews>
  <sheetFormatPr defaultColWidth="9.109375" defaultRowHeight="14.4" x14ac:dyDescent="0.3"/>
  <cols>
    <col min="1" max="1" width="5.109375" customWidth="1"/>
    <col min="2" max="2" width="13" bestFit="1" customWidth="1"/>
    <col min="3" max="3" width="21" bestFit="1" customWidth="1"/>
    <col min="4" max="4" width="63.44140625" bestFit="1" customWidth="1"/>
    <col min="5" max="5" width="12.77734375" customWidth="1"/>
    <col min="6" max="6" width="24.77734375" bestFit="1" customWidth="1"/>
    <col min="7" max="7" width="15.77734375" bestFit="1" customWidth="1"/>
    <col min="8" max="8" width="7.77734375" customWidth="1"/>
    <col min="9" max="9" width="8.6640625" bestFit="1" customWidth="1"/>
    <col min="10" max="10" width="14.77734375" bestFit="1" customWidth="1"/>
    <col min="11" max="11" width="12.109375" customWidth="1"/>
    <col min="12" max="12" width="14.44140625" customWidth="1"/>
    <col min="13" max="13" width="16.44140625" customWidth="1"/>
    <col min="14" max="14" width="2.44140625" customWidth="1"/>
    <col min="15" max="15" width="14.44140625" customWidth="1"/>
    <col min="16" max="16" width="16.33203125" customWidth="1"/>
    <col min="17" max="17" width="14.44140625" customWidth="1"/>
    <col min="18" max="18" width="16.33203125" customWidth="1"/>
    <col min="19" max="19" width="6.6640625" style="10" customWidth="1"/>
    <col min="20" max="20" width="14.44140625" customWidth="1"/>
    <col min="21" max="21" width="16" customWidth="1"/>
    <col min="22" max="23" width="6.44140625" style="2" customWidth="1"/>
    <col min="24" max="24" width="14.33203125" customWidth="1"/>
    <col min="25" max="25" width="7.44140625" customWidth="1"/>
    <col min="26" max="26" width="27.33203125" bestFit="1" customWidth="1"/>
    <col min="27" max="28" width="12.77734375" customWidth="1"/>
    <col min="29" max="29" width="15.6640625" customWidth="1"/>
    <col min="30" max="30" width="14.109375" customWidth="1"/>
    <col min="31" max="31" width="3.77734375" bestFit="1" customWidth="1"/>
    <col min="32" max="32" width="11.77734375" customWidth="1"/>
    <col min="33" max="33" width="12.6640625" customWidth="1"/>
    <col min="34" max="34" width="12.109375" customWidth="1"/>
    <col min="35" max="35" width="12.6640625" customWidth="1"/>
    <col min="36" max="36" width="3.77734375" customWidth="1"/>
    <col min="37" max="37" width="7.33203125" customWidth="1"/>
    <col min="38" max="38" width="2.44140625" customWidth="1"/>
    <col min="39" max="39" width="6.33203125" customWidth="1"/>
    <col min="40" max="40" width="4.44140625" customWidth="1"/>
    <col min="41" max="41" width="5.33203125" customWidth="1"/>
    <col min="42" max="42" width="63.44140625" bestFit="1" customWidth="1"/>
    <col min="43" max="43" width="8.77734375"/>
    <col min="44" max="44" width="7.6640625" customWidth="1"/>
    <col min="45" max="45" width="8.77734375" customWidth="1"/>
  </cols>
  <sheetData>
    <row r="1" spans="1:47" s="36" customFormat="1" ht="23.7" customHeight="1" thickBot="1" x14ac:dyDescent="0.4">
      <c r="J1" s="51" t="s">
        <v>7</v>
      </c>
      <c r="K1" s="53">
        <v>1</v>
      </c>
      <c r="L1" s="94" t="s">
        <v>18</v>
      </c>
      <c r="M1" s="95"/>
      <c r="N1" s="37"/>
      <c r="O1" s="38" t="s">
        <v>10</v>
      </c>
      <c r="P1" s="39" t="s">
        <v>40</v>
      </c>
      <c r="Q1" s="39" t="s">
        <v>10</v>
      </c>
      <c r="R1" s="39" t="s">
        <v>19</v>
      </c>
      <c r="S1" s="40"/>
      <c r="T1" s="96" t="s">
        <v>15</v>
      </c>
      <c r="U1" s="97"/>
      <c r="V1" s="100" t="s">
        <v>11</v>
      </c>
      <c r="W1" s="101"/>
      <c r="X1" s="101"/>
      <c r="Y1" s="101"/>
      <c r="Z1" s="101"/>
      <c r="AA1" s="101"/>
      <c r="AB1" s="101"/>
      <c r="AC1" s="102"/>
      <c r="AF1" s="86" t="s">
        <v>34</v>
      </c>
      <c r="AG1" s="87"/>
      <c r="AH1" s="87"/>
      <c r="AI1" s="88"/>
    </row>
    <row r="2" spans="1:47" s="10" customFormat="1" ht="21.6" thickBot="1" x14ac:dyDescent="0.35">
      <c r="J2" s="52" t="s">
        <v>23</v>
      </c>
      <c r="K2" s="53">
        <v>1</v>
      </c>
      <c r="L2" s="41" t="s">
        <v>8</v>
      </c>
      <c r="M2" s="42" t="s">
        <v>21</v>
      </c>
      <c r="N2" s="43"/>
      <c r="O2" s="92" t="s">
        <v>24</v>
      </c>
      <c r="P2" s="93"/>
      <c r="Q2" s="92" t="str">
        <f>O2</f>
        <v>Ensival</v>
      </c>
      <c r="R2" s="93"/>
      <c r="S2" s="14"/>
      <c r="T2" s="98"/>
      <c r="U2" s="99"/>
      <c r="V2" s="103"/>
      <c r="W2" s="104"/>
      <c r="X2" s="104"/>
      <c r="Y2" s="104"/>
      <c r="Z2" s="104"/>
      <c r="AA2" s="104"/>
      <c r="AB2" s="104"/>
      <c r="AC2" s="105"/>
      <c r="AF2" s="89"/>
      <c r="AG2" s="90"/>
      <c r="AH2" s="90"/>
      <c r="AI2" s="91"/>
    </row>
    <row r="3" spans="1:47" s="10" customFormat="1" ht="47.25" customHeight="1" thickBot="1" x14ac:dyDescent="0.35">
      <c r="A3" s="46" t="s">
        <v>0</v>
      </c>
      <c r="B3" s="44" t="s">
        <v>4</v>
      </c>
      <c r="C3" s="44" t="s">
        <v>31</v>
      </c>
      <c r="D3" s="44" t="s">
        <v>32</v>
      </c>
      <c r="E3" s="44" t="s">
        <v>29</v>
      </c>
      <c r="F3" s="44" t="s">
        <v>30</v>
      </c>
      <c r="G3" s="44" t="s">
        <v>28</v>
      </c>
      <c r="H3" s="44" t="s">
        <v>33</v>
      </c>
      <c r="I3" s="44" t="s">
        <v>25</v>
      </c>
      <c r="J3" s="44" t="s">
        <v>13</v>
      </c>
      <c r="K3" s="45" t="s">
        <v>12</v>
      </c>
      <c r="L3" s="18" t="s">
        <v>5</v>
      </c>
      <c r="M3" s="19" t="s">
        <v>6</v>
      </c>
      <c r="N3" s="12"/>
      <c r="O3" s="18" t="s">
        <v>16</v>
      </c>
      <c r="P3" s="19" t="s">
        <v>1</v>
      </c>
      <c r="Q3" s="19" t="s">
        <v>16</v>
      </c>
      <c r="R3" s="19" t="s">
        <v>1</v>
      </c>
      <c r="S3" s="20" t="s">
        <v>17</v>
      </c>
      <c r="T3" s="18" t="s">
        <v>16</v>
      </c>
      <c r="U3" s="19" t="s">
        <v>1</v>
      </c>
      <c r="V3" s="47" t="s">
        <v>8</v>
      </c>
      <c r="W3" s="54" t="s">
        <v>22</v>
      </c>
      <c r="X3" s="33" t="s">
        <v>3</v>
      </c>
      <c r="Y3" s="33" t="s">
        <v>2</v>
      </c>
      <c r="Z3" s="33" t="s">
        <v>14</v>
      </c>
      <c r="AA3" s="56" t="s">
        <v>20</v>
      </c>
      <c r="AB3" s="35" t="s">
        <v>39</v>
      </c>
      <c r="AC3" s="35" t="s">
        <v>187</v>
      </c>
      <c r="AD3" s="48" t="s">
        <v>9</v>
      </c>
      <c r="AF3" s="18" t="s">
        <v>36</v>
      </c>
      <c r="AG3" s="57" t="s">
        <v>37</v>
      </c>
      <c r="AH3" s="57" t="s">
        <v>38</v>
      </c>
      <c r="AI3" s="19" t="s">
        <v>35</v>
      </c>
      <c r="AK3" s="57" t="s">
        <v>41</v>
      </c>
    </row>
    <row r="4" spans="1:47" ht="15" customHeight="1" x14ac:dyDescent="0.3">
      <c r="A4" s="15">
        <v>4</v>
      </c>
      <c r="B4" s="1">
        <v>2</v>
      </c>
      <c r="C4" s="63" t="s">
        <v>48</v>
      </c>
      <c r="D4" s="63" t="s">
        <v>137</v>
      </c>
      <c r="E4" s="63" t="s">
        <v>47</v>
      </c>
      <c r="F4" s="62" t="s">
        <v>48</v>
      </c>
      <c r="G4" s="63" t="s">
        <v>49</v>
      </c>
      <c r="H4" s="64" t="s">
        <v>50</v>
      </c>
      <c r="I4" s="61">
        <v>3</v>
      </c>
      <c r="J4" s="21"/>
      <c r="K4" s="22">
        <f t="shared" ref="K4:K49" si="0">J4/I4</f>
        <v>0</v>
      </c>
      <c r="L4" s="67">
        <f t="shared" ref="L4:L49" si="1">ROUNDUP((IF((AI4&gt;0),(AI4/$K$1/$K$2),(((MAX(AF4:AH4))/$K$1/$K$2)))), 0)</f>
        <v>804</v>
      </c>
      <c r="M4" s="22">
        <f t="shared" ref="M4:M28" si="2">L4*I4</f>
        <v>2412</v>
      </c>
      <c r="N4" s="13"/>
      <c r="O4" s="23">
        <f t="shared" ref="O4:O49" si="3">Q4/0.75/0.865</f>
        <v>680.92485549132948</v>
      </c>
      <c r="P4" s="22">
        <f t="shared" ref="P4:P49" si="4">O4*I4</f>
        <v>2042.7745664739884</v>
      </c>
      <c r="Q4" s="67">
        <v>441.75</v>
      </c>
      <c r="R4" s="22">
        <f t="shared" ref="R4:R49" si="5">Q4*I4</f>
        <v>1325.25</v>
      </c>
      <c r="S4" s="60">
        <v>0.55000000000000004</v>
      </c>
      <c r="T4" s="23">
        <f t="shared" ref="T4:T49" si="6">Q4/S4</f>
        <v>803.18181818181813</v>
      </c>
      <c r="U4" s="22">
        <f t="shared" ref="U4:U49" si="7">T4*I4</f>
        <v>2409.5454545454545</v>
      </c>
      <c r="V4" s="30"/>
      <c r="W4" s="55">
        <v>1</v>
      </c>
      <c r="X4" s="32"/>
      <c r="Y4" s="31"/>
      <c r="Z4" s="80"/>
      <c r="AA4" s="50">
        <v>1</v>
      </c>
      <c r="AB4" s="58">
        <v>0.94</v>
      </c>
      <c r="AC4" s="34">
        <f>IF(Y4&gt;2017,((X4*AA4*W4)/(POWER(AB4, (2024-Y4)))), ((X4*AA4*W4)/(POWER(AB4, 5))))</f>
        <v>0</v>
      </c>
      <c r="AD4" s="34">
        <f t="shared" ref="AD4:AD49" si="8">L4-K4</f>
        <v>804</v>
      </c>
      <c r="AE4" s="2">
        <f t="shared" ref="AE4:AE49" si="9">A4</f>
        <v>4</v>
      </c>
      <c r="AF4" s="23">
        <f t="shared" ref="AF4:AF49" si="10">K4</f>
        <v>0</v>
      </c>
      <c r="AG4" s="21">
        <f t="shared" ref="AG4:AG49" si="11">T4</f>
        <v>803.18181818181813</v>
      </c>
      <c r="AH4" s="21">
        <f t="shared" ref="AH4:AH49" si="12">AC4</f>
        <v>0</v>
      </c>
      <c r="AI4" s="22"/>
      <c r="AK4" s="21"/>
      <c r="AM4" s="83" t="s">
        <v>26</v>
      </c>
      <c r="AN4" s="84">
        <f t="shared" ref="AN4:AN49" si="13">I4</f>
        <v>3</v>
      </c>
      <c r="AO4" s="83" t="s">
        <v>27</v>
      </c>
      <c r="AP4" s="85" t="str">
        <f t="shared" ref="AP4:AP49" si="14">D4</f>
        <v>BEARING NUT</v>
      </c>
      <c r="AQ4" s="84">
        <f t="shared" ref="AQ4:AQ49" si="15">IF(B4&gt;0, B4, "")</f>
        <v>2</v>
      </c>
      <c r="AR4" s="83">
        <v>2001</v>
      </c>
      <c r="AS4" s="83">
        <v>0</v>
      </c>
      <c r="AU4">
        <v>1</v>
      </c>
    </row>
    <row r="5" spans="1:47" ht="15" customHeight="1" x14ac:dyDescent="0.3">
      <c r="A5" s="17">
        <v>5</v>
      </c>
      <c r="B5" s="79">
        <v>3</v>
      </c>
      <c r="C5" s="63" t="s">
        <v>51</v>
      </c>
      <c r="D5" s="63" t="s">
        <v>52</v>
      </c>
      <c r="E5" s="63" t="s">
        <v>53</v>
      </c>
      <c r="F5" s="62" t="s">
        <v>51</v>
      </c>
      <c r="G5" s="63" t="s">
        <v>56</v>
      </c>
      <c r="H5" s="64" t="s">
        <v>56</v>
      </c>
      <c r="I5" s="61">
        <v>3</v>
      </c>
      <c r="J5" s="68"/>
      <c r="K5" s="69">
        <f t="shared" si="0"/>
        <v>0</v>
      </c>
      <c r="L5" s="67">
        <f t="shared" si="1"/>
        <v>1931</v>
      </c>
      <c r="M5" s="69">
        <f t="shared" si="2"/>
        <v>5793</v>
      </c>
      <c r="N5" s="13"/>
      <c r="O5" s="67">
        <f t="shared" si="3"/>
        <v>1636.9942196531792</v>
      </c>
      <c r="P5" s="70">
        <f t="shared" si="4"/>
        <v>4910.9826589595377</v>
      </c>
      <c r="Q5" s="67">
        <v>1062</v>
      </c>
      <c r="R5" s="69">
        <f t="shared" si="5"/>
        <v>3186</v>
      </c>
      <c r="S5" s="60">
        <v>0.55000000000000004</v>
      </c>
      <c r="T5" s="67">
        <f t="shared" si="6"/>
        <v>1930.9090909090908</v>
      </c>
      <c r="U5" s="69">
        <f t="shared" si="7"/>
        <v>5792.7272727272721</v>
      </c>
      <c r="V5" s="30"/>
      <c r="W5" s="55">
        <v>1</v>
      </c>
      <c r="X5" s="71"/>
      <c r="Y5" s="31"/>
      <c r="Z5" s="72"/>
      <c r="AA5" s="73">
        <v>1</v>
      </c>
      <c r="AB5" s="74">
        <v>0.94</v>
      </c>
      <c r="AC5" s="34">
        <f t="shared" ref="AC5:AC49" si="16">IF(Y5&gt;2017,((X5*AA5*W5)/(POWER(AB5, (2024-Y5)))), ((X5*AA5*W5)/(POWER(AB5, 5))))</f>
        <v>0</v>
      </c>
      <c r="AD5" s="75">
        <f t="shared" si="8"/>
        <v>1931</v>
      </c>
      <c r="AE5" s="2">
        <f t="shared" si="9"/>
        <v>5</v>
      </c>
      <c r="AF5" s="67">
        <f t="shared" si="10"/>
        <v>0</v>
      </c>
      <c r="AG5" s="76">
        <f t="shared" si="11"/>
        <v>1930.9090909090908</v>
      </c>
      <c r="AH5" s="76">
        <f t="shared" si="12"/>
        <v>0</v>
      </c>
      <c r="AI5" s="70"/>
      <c r="AK5" s="76"/>
      <c r="AM5" t="s">
        <v>26</v>
      </c>
      <c r="AN5" s="2">
        <f t="shared" si="13"/>
        <v>3</v>
      </c>
      <c r="AO5" t="s">
        <v>27</v>
      </c>
      <c r="AP5" s="4" t="str">
        <f t="shared" si="14"/>
        <v>COUPLING NEUP H180 DBSE200</v>
      </c>
      <c r="AQ5" s="2">
        <f t="shared" si="15"/>
        <v>3</v>
      </c>
      <c r="AR5">
        <v>2001</v>
      </c>
      <c r="AS5">
        <v>0</v>
      </c>
      <c r="AU5">
        <v>2</v>
      </c>
    </row>
    <row r="6" spans="1:47" ht="15" customHeight="1" x14ac:dyDescent="0.3">
      <c r="A6" s="16">
        <v>47</v>
      </c>
      <c r="B6" s="1">
        <v>6</v>
      </c>
      <c r="C6" s="63" t="s">
        <v>132</v>
      </c>
      <c r="D6" s="63" t="s">
        <v>189</v>
      </c>
      <c r="E6" s="79" t="s">
        <v>63</v>
      </c>
      <c r="F6" s="62" t="s">
        <v>132</v>
      </c>
      <c r="G6" s="79" t="s">
        <v>191</v>
      </c>
      <c r="H6" s="64" t="s">
        <v>56</v>
      </c>
      <c r="I6" s="61">
        <v>5</v>
      </c>
      <c r="J6" s="26"/>
      <c r="K6" s="25">
        <f t="shared" si="0"/>
        <v>0</v>
      </c>
      <c r="L6" s="67">
        <f t="shared" si="1"/>
        <v>188</v>
      </c>
      <c r="M6" s="25">
        <f t="shared" si="2"/>
        <v>940</v>
      </c>
      <c r="N6" s="13"/>
      <c r="O6" s="23">
        <f t="shared" si="3"/>
        <v>68.20809248554913</v>
      </c>
      <c r="P6" s="22">
        <f t="shared" si="4"/>
        <v>341.04046242774564</v>
      </c>
      <c r="Q6" s="67">
        <v>44.25</v>
      </c>
      <c r="R6" s="25">
        <f t="shared" si="5"/>
        <v>221.25</v>
      </c>
      <c r="S6" s="60">
        <v>0.55000000000000004</v>
      </c>
      <c r="T6" s="23">
        <f t="shared" si="6"/>
        <v>80.454545454545453</v>
      </c>
      <c r="U6" s="25">
        <f t="shared" si="7"/>
        <v>402.27272727272725</v>
      </c>
      <c r="V6" s="30" t="s">
        <v>185</v>
      </c>
      <c r="W6" s="55">
        <v>1</v>
      </c>
      <c r="X6" s="28">
        <f>940/5</f>
        <v>188</v>
      </c>
      <c r="Y6" s="31">
        <v>2024</v>
      </c>
      <c r="Z6" s="49" t="s">
        <v>186</v>
      </c>
      <c r="AA6" s="50">
        <v>1</v>
      </c>
      <c r="AB6" s="58">
        <v>0.94</v>
      </c>
      <c r="AC6" s="34">
        <f t="shared" si="16"/>
        <v>188</v>
      </c>
      <c r="AD6" s="29">
        <f t="shared" si="8"/>
        <v>188</v>
      </c>
      <c r="AE6" s="2">
        <f t="shared" si="9"/>
        <v>47</v>
      </c>
      <c r="AF6" s="23">
        <f t="shared" si="10"/>
        <v>0</v>
      </c>
      <c r="AG6" s="21">
        <f t="shared" si="11"/>
        <v>80.454545454545453</v>
      </c>
      <c r="AH6" s="21">
        <f t="shared" si="12"/>
        <v>188</v>
      </c>
      <c r="AI6" s="22"/>
      <c r="AK6" s="21"/>
      <c r="AM6" t="s">
        <v>26</v>
      </c>
      <c r="AN6" s="2">
        <f t="shared" si="13"/>
        <v>5</v>
      </c>
      <c r="AO6" t="s">
        <v>27</v>
      </c>
      <c r="AP6" s="4" t="str">
        <f t="shared" si="14"/>
        <v>MEMBRANE, COUPLING (1 SET = 8 PCS) FOR COUPLING N-EUPLEX H200</v>
      </c>
      <c r="AQ6" s="2">
        <f t="shared" si="15"/>
        <v>6</v>
      </c>
      <c r="AR6">
        <v>2001</v>
      </c>
      <c r="AS6">
        <v>0</v>
      </c>
      <c r="AU6">
        <v>3</v>
      </c>
    </row>
    <row r="7" spans="1:47" ht="15" customHeight="1" x14ac:dyDescent="0.3">
      <c r="A7" s="17">
        <v>13</v>
      </c>
      <c r="B7" s="1">
        <v>10</v>
      </c>
      <c r="C7" s="63" t="s">
        <v>69</v>
      </c>
      <c r="D7" s="63" t="s">
        <v>142</v>
      </c>
      <c r="E7" s="63" t="s">
        <v>70</v>
      </c>
      <c r="F7" s="62" t="s">
        <v>71</v>
      </c>
      <c r="G7" s="63" t="s">
        <v>72</v>
      </c>
      <c r="H7" s="64">
        <v>55</v>
      </c>
      <c r="I7" s="61">
        <v>4</v>
      </c>
      <c r="J7" s="26"/>
      <c r="K7" s="25">
        <f t="shared" si="0"/>
        <v>0</v>
      </c>
      <c r="L7" s="67">
        <f t="shared" si="1"/>
        <v>13498</v>
      </c>
      <c r="M7" s="25">
        <f t="shared" si="2"/>
        <v>53992</v>
      </c>
      <c r="N7" s="13"/>
      <c r="O7" s="23">
        <f t="shared" si="3"/>
        <v>14104.046242774566</v>
      </c>
      <c r="P7" s="22">
        <f t="shared" si="4"/>
        <v>56416.184971098264</v>
      </c>
      <c r="Q7" s="67">
        <v>9150</v>
      </c>
      <c r="R7" s="25">
        <f t="shared" si="5"/>
        <v>36600</v>
      </c>
      <c r="S7" s="60">
        <v>0.55000000000000004</v>
      </c>
      <c r="T7" s="23">
        <f t="shared" si="6"/>
        <v>16636.363636363636</v>
      </c>
      <c r="U7" s="25">
        <f t="shared" si="7"/>
        <v>66545.454545454544</v>
      </c>
      <c r="V7" s="30" t="s">
        <v>185</v>
      </c>
      <c r="W7" s="55">
        <v>1</v>
      </c>
      <c r="X7" s="28">
        <v>13498</v>
      </c>
      <c r="Y7" s="31">
        <v>2024</v>
      </c>
      <c r="Z7" s="49" t="s">
        <v>194</v>
      </c>
      <c r="AA7" s="50">
        <v>1</v>
      </c>
      <c r="AB7" s="58">
        <v>0.94</v>
      </c>
      <c r="AC7" s="34">
        <f t="shared" si="16"/>
        <v>13498</v>
      </c>
      <c r="AD7" s="29">
        <f t="shared" si="8"/>
        <v>13498</v>
      </c>
      <c r="AE7" s="2">
        <f t="shared" si="9"/>
        <v>13</v>
      </c>
      <c r="AF7" s="23">
        <f t="shared" si="10"/>
        <v>0</v>
      </c>
      <c r="AG7" s="21">
        <f t="shared" si="11"/>
        <v>16636.363636363636</v>
      </c>
      <c r="AH7" s="21">
        <f t="shared" si="12"/>
        <v>13498</v>
      </c>
      <c r="AI7" s="22">
        <f>AH7</f>
        <v>13498</v>
      </c>
      <c r="AK7" s="21"/>
      <c r="AM7" t="s">
        <v>26</v>
      </c>
      <c r="AN7" s="2">
        <f t="shared" si="13"/>
        <v>4</v>
      </c>
      <c r="AO7" t="s">
        <v>27</v>
      </c>
      <c r="AP7" s="4" t="str">
        <f t="shared" si="14"/>
        <v>IMPELLER</v>
      </c>
      <c r="AQ7" s="2">
        <f t="shared" si="15"/>
        <v>10</v>
      </c>
      <c r="AR7">
        <v>2001</v>
      </c>
      <c r="AS7">
        <v>0</v>
      </c>
      <c r="AU7">
        <v>4</v>
      </c>
    </row>
    <row r="8" spans="1:47" ht="15" customHeight="1" x14ac:dyDescent="0.3">
      <c r="A8" s="78">
        <v>14</v>
      </c>
      <c r="B8" s="1">
        <v>12</v>
      </c>
      <c r="C8" s="63" t="s">
        <v>73</v>
      </c>
      <c r="D8" s="63" t="s">
        <v>164</v>
      </c>
      <c r="E8" s="63" t="s">
        <v>55</v>
      </c>
      <c r="F8" s="62" t="s">
        <v>74</v>
      </c>
      <c r="G8" s="63" t="s">
        <v>62</v>
      </c>
      <c r="H8" s="64">
        <v>51</v>
      </c>
      <c r="I8" s="61">
        <v>1</v>
      </c>
      <c r="J8" s="26"/>
      <c r="K8" s="25">
        <f t="shared" si="0"/>
        <v>0</v>
      </c>
      <c r="L8" s="67">
        <f t="shared" si="1"/>
        <v>49660</v>
      </c>
      <c r="M8" s="25">
        <f t="shared" si="2"/>
        <v>49660</v>
      </c>
      <c r="N8" s="13"/>
      <c r="O8" s="23">
        <f t="shared" si="3"/>
        <v>42100.578034682083</v>
      </c>
      <c r="P8" s="22">
        <f t="shared" si="4"/>
        <v>42100.578034682083</v>
      </c>
      <c r="Q8" s="67">
        <v>27312.75</v>
      </c>
      <c r="R8" s="25">
        <f t="shared" si="5"/>
        <v>27312.75</v>
      </c>
      <c r="S8" s="60">
        <v>0.55000000000000004</v>
      </c>
      <c r="T8" s="23">
        <f t="shared" si="6"/>
        <v>49659.545454545449</v>
      </c>
      <c r="U8" s="25">
        <f t="shared" si="7"/>
        <v>49659.545454545449</v>
      </c>
      <c r="V8" s="30"/>
      <c r="W8" s="55">
        <v>1</v>
      </c>
      <c r="X8" s="28"/>
      <c r="Y8" s="31"/>
      <c r="Z8" s="49"/>
      <c r="AA8" s="50">
        <v>1</v>
      </c>
      <c r="AB8" s="58">
        <v>0.94</v>
      </c>
      <c r="AC8" s="34">
        <f t="shared" si="16"/>
        <v>0</v>
      </c>
      <c r="AD8" s="29">
        <f t="shared" si="8"/>
        <v>49660</v>
      </c>
      <c r="AE8" s="2">
        <f t="shared" si="9"/>
        <v>14</v>
      </c>
      <c r="AF8" s="23">
        <f t="shared" si="10"/>
        <v>0</v>
      </c>
      <c r="AG8" s="21">
        <f t="shared" si="11"/>
        <v>49659.545454545449</v>
      </c>
      <c r="AH8" s="21">
        <f t="shared" si="12"/>
        <v>0</v>
      </c>
      <c r="AI8" s="22"/>
      <c r="AK8" s="21"/>
      <c r="AM8" t="s">
        <v>26</v>
      </c>
      <c r="AN8" s="2">
        <f t="shared" si="13"/>
        <v>1</v>
      </c>
      <c r="AO8" t="s">
        <v>27</v>
      </c>
      <c r="AP8" s="4" t="str">
        <f t="shared" si="14"/>
        <v>VOLUTE CASE</v>
      </c>
      <c r="AQ8" s="2">
        <f t="shared" si="15"/>
        <v>12</v>
      </c>
      <c r="AR8">
        <v>2001</v>
      </c>
      <c r="AS8">
        <v>0</v>
      </c>
      <c r="AU8">
        <v>5</v>
      </c>
    </row>
    <row r="9" spans="1:47" ht="15" customHeight="1" x14ac:dyDescent="0.3">
      <c r="A9" s="15">
        <v>15</v>
      </c>
      <c r="B9" s="1">
        <v>13</v>
      </c>
      <c r="C9" s="63" t="s">
        <v>75</v>
      </c>
      <c r="D9" s="63" t="s">
        <v>143</v>
      </c>
      <c r="E9" s="63" t="s">
        <v>76</v>
      </c>
      <c r="F9" s="62" t="s">
        <v>77</v>
      </c>
      <c r="G9" s="63" t="s">
        <v>62</v>
      </c>
      <c r="H9" s="64">
        <v>55</v>
      </c>
      <c r="I9" s="61">
        <v>2</v>
      </c>
      <c r="J9" s="26"/>
      <c r="K9" s="25">
        <f t="shared" si="0"/>
        <v>0</v>
      </c>
      <c r="L9" s="67">
        <f t="shared" si="1"/>
        <v>10695</v>
      </c>
      <c r="M9" s="25">
        <f t="shared" si="2"/>
        <v>21390</v>
      </c>
      <c r="N9" s="13"/>
      <c r="O9" s="23">
        <f t="shared" si="3"/>
        <v>9067.0520231213868</v>
      </c>
      <c r="P9" s="22">
        <f t="shared" si="4"/>
        <v>18134.104046242774</v>
      </c>
      <c r="Q9" s="67">
        <v>5882.25</v>
      </c>
      <c r="R9" s="25">
        <f t="shared" si="5"/>
        <v>11764.5</v>
      </c>
      <c r="S9" s="60">
        <v>0.55000000000000004</v>
      </c>
      <c r="T9" s="23">
        <f t="shared" si="6"/>
        <v>10695</v>
      </c>
      <c r="U9" s="25">
        <f t="shared" si="7"/>
        <v>21390</v>
      </c>
      <c r="V9" s="30" t="s">
        <v>185</v>
      </c>
      <c r="W9" s="55">
        <v>1</v>
      </c>
      <c r="X9" s="28">
        <v>10695</v>
      </c>
      <c r="Y9" s="31">
        <v>2024</v>
      </c>
      <c r="Z9" s="49" t="s">
        <v>195</v>
      </c>
      <c r="AA9" s="50">
        <v>1</v>
      </c>
      <c r="AB9" s="58">
        <v>0.94</v>
      </c>
      <c r="AC9" s="34">
        <f t="shared" si="16"/>
        <v>10695</v>
      </c>
      <c r="AD9" s="29">
        <f t="shared" si="8"/>
        <v>10695</v>
      </c>
      <c r="AE9" s="2">
        <f t="shared" si="9"/>
        <v>15</v>
      </c>
      <c r="AF9" s="23">
        <f t="shared" si="10"/>
        <v>0</v>
      </c>
      <c r="AG9" s="21">
        <f t="shared" si="11"/>
        <v>10695</v>
      </c>
      <c r="AH9" s="21">
        <f t="shared" si="12"/>
        <v>10695</v>
      </c>
      <c r="AI9" s="22"/>
      <c r="AK9" s="21"/>
      <c r="AM9" t="s">
        <v>26</v>
      </c>
      <c r="AN9" s="2">
        <f t="shared" si="13"/>
        <v>2</v>
      </c>
      <c r="AO9" t="s">
        <v>27</v>
      </c>
      <c r="AP9" s="4" t="str">
        <f t="shared" si="14"/>
        <v>IMPELLER (D=316 MM)</v>
      </c>
      <c r="AQ9" s="2">
        <f t="shared" si="15"/>
        <v>13</v>
      </c>
      <c r="AR9">
        <v>2001</v>
      </c>
      <c r="AS9">
        <v>0</v>
      </c>
      <c r="AU9">
        <v>6</v>
      </c>
    </row>
    <row r="10" spans="1:47" ht="15" customHeight="1" x14ac:dyDescent="0.3">
      <c r="A10" s="17">
        <v>16</v>
      </c>
      <c r="B10" s="1">
        <v>15</v>
      </c>
      <c r="C10" s="63" t="s">
        <v>78</v>
      </c>
      <c r="D10" s="63" t="s">
        <v>79</v>
      </c>
      <c r="E10" s="63" t="s">
        <v>55</v>
      </c>
      <c r="F10" s="62" t="s">
        <v>78</v>
      </c>
      <c r="G10" s="63" t="s">
        <v>57</v>
      </c>
      <c r="H10" s="64" t="s">
        <v>56</v>
      </c>
      <c r="I10" s="61">
        <v>5</v>
      </c>
      <c r="J10" s="68"/>
      <c r="K10" s="69">
        <f t="shared" si="0"/>
        <v>0</v>
      </c>
      <c r="L10" s="67">
        <f t="shared" si="1"/>
        <v>1856</v>
      </c>
      <c r="M10" s="69">
        <f t="shared" si="2"/>
        <v>9280</v>
      </c>
      <c r="N10" s="13"/>
      <c r="O10" s="67">
        <f t="shared" si="3"/>
        <v>1573.3333333333335</v>
      </c>
      <c r="P10" s="70">
        <f t="shared" si="4"/>
        <v>7866.6666666666679</v>
      </c>
      <c r="Q10" s="67">
        <v>1020.7</v>
      </c>
      <c r="R10" s="69">
        <f t="shared" si="5"/>
        <v>5103.5</v>
      </c>
      <c r="S10" s="60">
        <v>0.55000000000000004</v>
      </c>
      <c r="T10" s="67">
        <f t="shared" si="6"/>
        <v>1855.8181818181818</v>
      </c>
      <c r="U10" s="69">
        <f t="shared" si="7"/>
        <v>9279.0909090909081</v>
      </c>
      <c r="V10" s="30"/>
      <c r="W10" s="55">
        <v>1</v>
      </c>
      <c r="X10" s="71"/>
      <c r="Y10" s="31"/>
      <c r="Z10" s="72"/>
      <c r="AA10" s="73">
        <v>1</v>
      </c>
      <c r="AB10" s="74">
        <v>0.94</v>
      </c>
      <c r="AC10" s="34">
        <f t="shared" si="16"/>
        <v>0</v>
      </c>
      <c r="AD10" s="75">
        <f t="shared" si="8"/>
        <v>1856</v>
      </c>
      <c r="AE10" s="2">
        <f t="shared" si="9"/>
        <v>16</v>
      </c>
      <c r="AF10" s="67">
        <f t="shared" si="10"/>
        <v>0</v>
      </c>
      <c r="AG10" s="76">
        <f t="shared" si="11"/>
        <v>1855.8181818181818</v>
      </c>
      <c r="AH10" s="76">
        <f t="shared" si="12"/>
        <v>0</v>
      </c>
      <c r="AI10" s="70"/>
      <c r="AK10" s="76"/>
      <c r="AM10" t="s">
        <v>26</v>
      </c>
      <c r="AN10" s="2">
        <f t="shared" si="13"/>
        <v>5</v>
      </c>
      <c r="AO10" t="s">
        <v>27</v>
      </c>
      <c r="AP10" s="4" t="str">
        <f t="shared" si="14"/>
        <v>COUPLING NEUP H180 DBSE180</v>
      </c>
      <c r="AQ10" s="2">
        <f t="shared" si="15"/>
        <v>15</v>
      </c>
      <c r="AR10">
        <v>2001</v>
      </c>
      <c r="AS10">
        <v>0</v>
      </c>
      <c r="AU10">
        <v>7</v>
      </c>
    </row>
    <row r="11" spans="1:47" ht="15" customHeight="1" x14ac:dyDescent="0.3">
      <c r="A11" s="15">
        <v>19</v>
      </c>
      <c r="B11" s="1">
        <v>20</v>
      </c>
      <c r="C11" s="63" t="s">
        <v>83</v>
      </c>
      <c r="D11" s="63" t="s">
        <v>168</v>
      </c>
      <c r="E11" s="63" t="s">
        <v>84</v>
      </c>
      <c r="F11" s="62" t="s">
        <v>85</v>
      </c>
      <c r="G11" s="63" t="s">
        <v>57</v>
      </c>
      <c r="H11" s="64">
        <v>59</v>
      </c>
      <c r="I11" s="61">
        <v>17</v>
      </c>
      <c r="J11" s="26"/>
      <c r="K11" s="25">
        <f t="shared" si="0"/>
        <v>0</v>
      </c>
      <c r="L11" s="67">
        <f t="shared" si="1"/>
        <v>9328</v>
      </c>
      <c r="M11" s="25">
        <f t="shared" si="2"/>
        <v>158576</v>
      </c>
      <c r="N11" s="13"/>
      <c r="O11" s="23">
        <f t="shared" si="3"/>
        <v>7512.1387283236991</v>
      </c>
      <c r="P11" s="22">
        <f t="shared" si="4"/>
        <v>127706.35838150288</v>
      </c>
      <c r="Q11" s="67">
        <v>4873.5</v>
      </c>
      <c r="R11" s="25">
        <f t="shared" si="5"/>
        <v>82849.5</v>
      </c>
      <c r="S11" s="60">
        <v>0.55000000000000004</v>
      </c>
      <c r="T11" s="23">
        <f t="shared" si="6"/>
        <v>8860.9090909090901</v>
      </c>
      <c r="U11" s="25">
        <f t="shared" si="7"/>
        <v>150635.45454545453</v>
      </c>
      <c r="V11" s="30" t="s">
        <v>185</v>
      </c>
      <c r="W11" s="55">
        <v>1</v>
      </c>
      <c r="X11" s="28">
        <v>9328</v>
      </c>
      <c r="Y11" s="31">
        <v>2024</v>
      </c>
      <c r="Z11" s="49" t="s">
        <v>196</v>
      </c>
      <c r="AA11" s="50">
        <v>1</v>
      </c>
      <c r="AB11" s="58">
        <v>0.94</v>
      </c>
      <c r="AC11" s="34">
        <f t="shared" si="16"/>
        <v>9328</v>
      </c>
      <c r="AD11" s="29">
        <f t="shared" si="8"/>
        <v>9328</v>
      </c>
      <c r="AE11" s="2">
        <f t="shared" si="9"/>
        <v>19</v>
      </c>
      <c r="AF11" s="23">
        <f t="shared" si="10"/>
        <v>0</v>
      </c>
      <c r="AG11" s="21">
        <f t="shared" si="11"/>
        <v>8860.9090909090901</v>
      </c>
      <c r="AH11" s="21">
        <f t="shared" si="12"/>
        <v>9328</v>
      </c>
      <c r="AI11" s="22"/>
      <c r="AK11" s="21"/>
      <c r="AM11" t="s">
        <v>26</v>
      </c>
      <c r="AN11" s="2">
        <f t="shared" si="13"/>
        <v>17</v>
      </c>
      <c r="AO11" t="s">
        <v>27</v>
      </c>
      <c r="AP11" s="4" t="str">
        <f t="shared" si="14"/>
        <v>SHAFT ASSEMBLY</v>
      </c>
      <c r="AQ11" s="2">
        <f t="shared" si="15"/>
        <v>20</v>
      </c>
      <c r="AR11">
        <v>2001</v>
      </c>
      <c r="AS11">
        <v>0</v>
      </c>
      <c r="AU11">
        <v>8</v>
      </c>
    </row>
    <row r="12" spans="1:47" ht="15" customHeight="1" x14ac:dyDescent="0.3">
      <c r="A12" s="15">
        <v>48</v>
      </c>
      <c r="B12" s="1">
        <v>21</v>
      </c>
      <c r="C12" s="63" t="s">
        <v>133</v>
      </c>
      <c r="D12" s="63" t="s">
        <v>190</v>
      </c>
      <c r="E12" s="79" t="s">
        <v>131</v>
      </c>
      <c r="F12" s="62" t="s">
        <v>133</v>
      </c>
      <c r="G12" s="79" t="s">
        <v>191</v>
      </c>
      <c r="H12" s="64" t="s">
        <v>56</v>
      </c>
      <c r="I12" s="61">
        <v>44</v>
      </c>
      <c r="J12" s="26"/>
      <c r="K12" s="25">
        <f t="shared" si="0"/>
        <v>0</v>
      </c>
      <c r="L12" s="67">
        <f t="shared" si="1"/>
        <v>211</v>
      </c>
      <c r="M12" s="25">
        <f t="shared" si="2"/>
        <v>9284</v>
      </c>
      <c r="N12" s="13"/>
      <c r="O12" s="23">
        <f t="shared" si="3"/>
        <v>99.129094412331412</v>
      </c>
      <c r="P12" s="22">
        <f t="shared" si="4"/>
        <v>4361.6801541425821</v>
      </c>
      <c r="Q12" s="67">
        <v>64.31</v>
      </c>
      <c r="R12" s="25">
        <f t="shared" si="5"/>
        <v>2829.6400000000003</v>
      </c>
      <c r="S12" s="60">
        <v>0.55000000000000004</v>
      </c>
      <c r="T12" s="23">
        <f t="shared" si="6"/>
        <v>116.92727272727272</v>
      </c>
      <c r="U12" s="25">
        <f t="shared" si="7"/>
        <v>5144.8</v>
      </c>
      <c r="V12" s="30" t="s">
        <v>185</v>
      </c>
      <c r="W12" s="55">
        <v>1</v>
      </c>
      <c r="X12" s="28">
        <f>9284/44</f>
        <v>211</v>
      </c>
      <c r="Y12" s="31">
        <v>2024</v>
      </c>
      <c r="Z12" s="49" t="s">
        <v>186</v>
      </c>
      <c r="AA12" s="50">
        <v>1</v>
      </c>
      <c r="AB12" s="58">
        <v>0.94</v>
      </c>
      <c r="AC12" s="34">
        <f t="shared" si="16"/>
        <v>211</v>
      </c>
      <c r="AD12" s="29">
        <f t="shared" si="8"/>
        <v>211</v>
      </c>
      <c r="AE12" s="2">
        <f t="shared" si="9"/>
        <v>48</v>
      </c>
      <c r="AF12" s="23">
        <f t="shared" si="10"/>
        <v>0</v>
      </c>
      <c r="AG12" s="21">
        <f t="shared" si="11"/>
        <v>116.92727272727272</v>
      </c>
      <c r="AH12" s="21">
        <f t="shared" si="12"/>
        <v>211</v>
      </c>
      <c r="AI12" s="22"/>
      <c r="AK12" s="21"/>
      <c r="AM12" t="s">
        <v>26</v>
      </c>
      <c r="AN12" s="2">
        <f t="shared" si="13"/>
        <v>44</v>
      </c>
      <c r="AO12" t="s">
        <v>27</v>
      </c>
      <c r="AP12" s="4" t="str">
        <f t="shared" si="14"/>
        <v>MEMBRANE, COUPLING (1 SET = 8 PCS) FOR COUPLING N-EUPLEX H225</v>
      </c>
      <c r="AQ12" s="2">
        <f t="shared" si="15"/>
        <v>21</v>
      </c>
      <c r="AR12">
        <v>2001</v>
      </c>
      <c r="AS12">
        <v>0</v>
      </c>
      <c r="AU12">
        <v>9</v>
      </c>
    </row>
    <row r="13" spans="1:47" ht="15" customHeight="1" x14ac:dyDescent="0.3">
      <c r="A13" s="78">
        <v>20</v>
      </c>
      <c r="B13" s="1">
        <v>24</v>
      </c>
      <c r="C13" s="63" t="s">
        <v>86</v>
      </c>
      <c r="D13" s="63" t="s">
        <v>144</v>
      </c>
      <c r="E13" s="63" t="s">
        <v>70</v>
      </c>
      <c r="F13" s="62" t="s">
        <v>87</v>
      </c>
      <c r="G13" s="63" t="s">
        <v>72</v>
      </c>
      <c r="H13" s="64">
        <v>68</v>
      </c>
      <c r="I13" s="61">
        <v>8</v>
      </c>
      <c r="J13" s="26"/>
      <c r="K13" s="25">
        <f t="shared" si="0"/>
        <v>0</v>
      </c>
      <c r="L13" s="67">
        <f t="shared" si="1"/>
        <v>3328</v>
      </c>
      <c r="M13" s="25">
        <f t="shared" si="2"/>
        <v>26624</v>
      </c>
      <c r="N13" s="13"/>
      <c r="O13" s="23">
        <f t="shared" si="3"/>
        <v>2820.8092485549132</v>
      </c>
      <c r="P13" s="22">
        <f t="shared" si="4"/>
        <v>22566.473988439306</v>
      </c>
      <c r="Q13" s="67">
        <v>1830</v>
      </c>
      <c r="R13" s="25">
        <f t="shared" si="5"/>
        <v>14640</v>
      </c>
      <c r="S13" s="60">
        <v>0.55000000000000004</v>
      </c>
      <c r="T13" s="23">
        <f t="shared" si="6"/>
        <v>3327.272727272727</v>
      </c>
      <c r="U13" s="25">
        <f t="shared" si="7"/>
        <v>26618.181818181816</v>
      </c>
      <c r="V13" s="30"/>
      <c r="W13" s="55">
        <v>1</v>
      </c>
      <c r="X13" s="28"/>
      <c r="Y13" s="31"/>
      <c r="Z13" s="49"/>
      <c r="AA13" s="50">
        <v>1</v>
      </c>
      <c r="AB13" s="58">
        <v>0.94</v>
      </c>
      <c r="AC13" s="34">
        <f t="shared" si="16"/>
        <v>0</v>
      </c>
      <c r="AD13" s="29">
        <f t="shared" si="8"/>
        <v>3328</v>
      </c>
      <c r="AE13" s="2">
        <f t="shared" si="9"/>
        <v>20</v>
      </c>
      <c r="AF13" s="23">
        <f t="shared" si="10"/>
        <v>0</v>
      </c>
      <c r="AG13" s="21">
        <f t="shared" si="11"/>
        <v>3327.272727272727</v>
      </c>
      <c r="AH13" s="21">
        <f t="shared" si="12"/>
        <v>0</v>
      </c>
      <c r="AI13" s="22"/>
      <c r="AK13" s="21"/>
      <c r="AM13" t="s">
        <v>26</v>
      </c>
      <c r="AN13" s="2">
        <f t="shared" si="13"/>
        <v>8</v>
      </c>
      <c r="AO13" t="s">
        <v>27</v>
      </c>
      <c r="AP13" s="4" t="str">
        <f t="shared" si="14"/>
        <v>WEAR RING</v>
      </c>
      <c r="AQ13" s="2">
        <f t="shared" si="15"/>
        <v>24</v>
      </c>
      <c r="AR13">
        <v>2001</v>
      </c>
      <c r="AS13">
        <v>0</v>
      </c>
      <c r="AU13">
        <v>10</v>
      </c>
    </row>
    <row r="14" spans="1:47" x14ac:dyDescent="0.3">
      <c r="A14" s="15">
        <v>21</v>
      </c>
      <c r="B14" s="1">
        <v>25</v>
      </c>
      <c r="C14" s="63" t="s">
        <v>75</v>
      </c>
      <c r="D14" s="63" t="s">
        <v>145</v>
      </c>
      <c r="E14" s="63" t="s">
        <v>88</v>
      </c>
      <c r="F14" s="62" t="s">
        <v>77</v>
      </c>
      <c r="G14" s="63" t="s">
        <v>62</v>
      </c>
      <c r="H14" s="64">
        <v>55</v>
      </c>
      <c r="I14" s="61">
        <v>1</v>
      </c>
      <c r="J14" s="26"/>
      <c r="K14" s="25">
        <f t="shared" si="0"/>
        <v>0</v>
      </c>
      <c r="L14" s="67">
        <f t="shared" si="1"/>
        <v>10695</v>
      </c>
      <c r="M14" s="25">
        <f t="shared" si="2"/>
        <v>10695</v>
      </c>
      <c r="N14" s="13"/>
      <c r="O14" s="23">
        <f t="shared" si="3"/>
        <v>9067.0520231213868</v>
      </c>
      <c r="P14" s="22">
        <f t="shared" si="4"/>
        <v>9067.0520231213868</v>
      </c>
      <c r="Q14" s="67">
        <v>5882.25</v>
      </c>
      <c r="R14" s="25">
        <f t="shared" si="5"/>
        <v>5882.25</v>
      </c>
      <c r="S14" s="60">
        <v>0.55000000000000004</v>
      </c>
      <c r="T14" s="23">
        <f t="shared" si="6"/>
        <v>10695</v>
      </c>
      <c r="U14" s="25">
        <f t="shared" si="7"/>
        <v>10695</v>
      </c>
      <c r="V14" s="30" t="s">
        <v>185</v>
      </c>
      <c r="W14" s="55">
        <v>1</v>
      </c>
      <c r="X14" s="28">
        <v>10695</v>
      </c>
      <c r="Y14" s="31">
        <v>2024</v>
      </c>
      <c r="Z14" s="49" t="s">
        <v>195</v>
      </c>
      <c r="AA14" s="50">
        <v>1</v>
      </c>
      <c r="AB14" s="58">
        <v>0.94</v>
      </c>
      <c r="AC14" s="34">
        <f t="shared" si="16"/>
        <v>10695</v>
      </c>
      <c r="AD14" s="29">
        <f t="shared" si="8"/>
        <v>10695</v>
      </c>
      <c r="AE14" s="2">
        <f t="shared" si="9"/>
        <v>21</v>
      </c>
      <c r="AF14" s="23">
        <f t="shared" si="10"/>
        <v>0</v>
      </c>
      <c r="AG14" s="21">
        <f t="shared" si="11"/>
        <v>10695</v>
      </c>
      <c r="AH14" s="21">
        <f t="shared" si="12"/>
        <v>10695</v>
      </c>
      <c r="AI14" s="22"/>
      <c r="AK14" s="21"/>
      <c r="AM14" t="s">
        <v>26</v>
      </c>
      <c r="AN14" s="2">
        <f t="shared" si="13"/>
        <v>1</v>
      </c>
      <c r="AO14" t="s">
        <v>27</v>
      </c>
      <c r="AP14" s="4" t="str">
        <f t="shared" si="14"/>
        <v>IMPELLER (D=270 MM)</v>
      </c>
      <c r="AQ14" s="2">
        <f t="shared" si="15"/>
        <v>25</v>
      </c>
      <c r="AR14">
        <v>2001</v>
      </c>
      <c r="AS14">
        <v>0</v>
      </c>
      <c r="AU14">
        <v>11</v>
      </c>
    </row>
    <row r="15" spans="1:47" ht="15" customHeight="1" x14ac:dyDescent="0.3">
      <c r="A15" s="15">
        <v>22</v>
      </c>
      <c r="B15" s="1">
        <v>26</v>
      </c>
      <c r="C15" s="63" t="s">
        <v>89</v>
      </c>
      <c r="D15" s="63" t="s">
        <v>146</v>
      </c>
      <c r="E15" s="63" t="s">
        <v>90</v>
      </c>
      <c r="F15" s="62" t="s">
        <v>56</v>
      </c>
      <c r="G15" s="63" t="s">
        <v>91</v>
      </c>
      <c r="H15" s="64" t="s">
        <v>92</v>
      </c>
      <c r="I15" s="61">
        <v>1</v>
      </c>
      <c r="J15" s="26"/>
      <c r="K15" s="25">
        <f t="shared" si="0"/>
        <v>0</v>
      </c>
      <c r="L15" s="67">
        <f t="shared" si="1"/>
        <v>24</v>
      </c>
      <c r="M15" s="25">
        <f t="shared" si="2"/>
        <v>24</v>
      </c>
      <c r="N15" s="13"/>
      <c r="O15" s="23">
        <f t="shared" si="3"/>
        <v>20.007707129094413</v>
      </c>
      <c r="P15" s="22">
        <f t="shared" si="4"/>
        <v>20.007707129094413</v>
      </c>
      <c r="Q15" s="67">
        <v>12.98</v>
      </c>
      <c r="R15" s="25">
        <f t="shared" si="5"/>
        <v>12.98</v>
      </c>
      <c r="S15" s="60">
        <v>0.55000000000000004</v>
      </c>
      <c r="T15" s="23">
        <f t="shared" si="6"/>
        <v>23.599999999999998</v>
      </c>
      <c r="U15" s="25">
        <f t="shared" si="7"/>
        <v>23.599999999999998</v>
      </c>
      <c r="V15" s="30"/>
      <c r="W15" s="55">
        <v>1</v>
      </c>
      <c r="X15" s="28"/>
      <c r="Y15" s="31"/>
      <c r="Z15" s="49"/>
      <c r="AA15" s="50">
        <v>1</v>
      </c>
      <c r="AB15" s="58">
        <v>0.94</v>
      </c>
      <c r="AC15" s="34">
        <f t="shared" si="16"/>
        <v>0</v>
      </c>
      <c r="AD15" s="29">
        <f t="shared" si="8"/>
        <v>24</v>
      </c>
      <c r="AE15" s="2">
        <f t="shared" si="9"/>
        <v>22</v>
      </c>
      <c r="AF15" s="23">
        <f t="shared" si="10"/>
        <v>0</v>
      </c>
      <c r="AG15" s="21">
        <f t="shared" si="11"/>
        <v>23.599999999999998</v>
      </c>
      <c r="AH15" s="21">
        <f t="shared" si="12"/>
        <v>0</v>
      </c>
      <c r="AI15" s="22"/>
      <c r="AK15" s="21"/>
      <c r="AM15" t="s">
        <v>26</v>
      </c>
      <c r="AN15" s="2">
        <f t="shared" si="13"/>
        <v>1</v>
      </c>
      <c r="AO15" t="s">
        <v>27</v>
      </c>
      <c r="AP15" s="4" t="str">
        <f t="shared" si="14"/>
        <v>SIGHT GLASS</v>
      </c>
      <c r="AQ15" s="2">
        <f t="shared" si="15"/>
        <v>26</v>
      </c>
      <c r="AR15">
        <v>2001</v>
      </c>
      <c r="AS15">
        <v>0</v>
      </c>
      <c r="AU15">
        <v>12</v>
      </c>
    </row>
    <row r="16" spans="1:47" ht="15" customHeight="1" x14ac:dyDescent="0.3">
      <c r="A16" s="78">
        <v>23</v>
      </c>
      <c r="B16" s="1">
        <v>32</v>
      </c>
      <c r="C16" s="63" t="s">
        <v>75</v>
      </c>
      <c r="D16" s="63" t="s">
        <v>147</v>
      </c>
      <c r="E16" s="63" t="s">
        <v>93</v>
      </c>
      <c r="F16" s="62" t="s">
        <v>77</v>
      </c>
      <c r="G16" s="63" t="s">
        <v>62</v>
      </c>
      <c r="H16" s="64">
        <v>55</v>
      </c>
      <c r="I16" s="61">
        <v>2</v>
      </c>
      <c r="J16" s="26"/>
      <c r="K16" s="25">
        <f t="shared" si="0"/>
        <v>0</v>
      </c>
      <c r="L16" s="67">
        <f t="shared" si="1"/>
        <v>10695</v>
      </c>
      <c r="M16" s="25">
        <f t="shared" si="2"/>
        <v>21390</v>
      </c>
      <c r="N16" s="13"/>
      <c r="O16" s="23">
        <f t="shared" si="3"/>
        <v>9067.0520231213868</v>
      </c>
      <c r="P16" s="22">
        <f t="shared" si="4"/>
        <v>18134.104046242774</v>
      </c>
      <c r="Q16" s="67">
        <v>5882.25</v>
      </c>
      <c r="R16" s="25">
        <f t="shared" si="5"/>
        <v>11764.5</v>
      </c>
      <c r="S16" s="60">
        <v>0.55000000000000004</v>
      </c>
      <c r="T16" s="23">
        <f t="shared" si="6"/>
        <v>10695</v>
      </c>
      <c r="U16" s="25">
        <f t="shared" si="7"/>
        <v>21390</v>
      </c>
      <c r="V16" s="30" t="s">
        <v>185</v>
      </c>
      <c r="W16" s="55">
        <v>1</v>
      </c>
      <c r="X16" s="28">
        <v>10695</v>
      </c>
      <c r="Y16" s="31">
        <v>2024</v>
      </c>
      <c r="Z16" s="49" t="s">
        <v>195</v>
      </c>
      <c r="AA16" s="50">
        <v>1</v>
      </c>
      <c r="AB16" s="58">
        <v>0.94</v>
      </c>
      <c r="AC16" s="34">
        <f t="shared" si="16"/>
        <v>10695</v>
      </c>
      <c r="AD16" s="29">
        <f t="shared" si="8"/>
        <v>10695</v>
      </c>
      <c r="AE16" s="2">
        <f t="shared" si="9"/>
        <v>23</v>
      </c>
      <c r="AF16" s="23">
        <f t="shared" si="10"/>
        <v>0</v>
      </c>
      <c r="AG16" s="21">
        <f t="shared" si="11"/>
        <v>10695</v>
      </c>
      <c r="AH16" s="21">
        <f t="shared" si="12"/>
        <v>10695</v>
      </c>
      <c r="AI16" s="22"/>
      <c r="AK16" s="21"/>
      <c r="AM16" t="s">
        <v>26</v>
      </c>
      <c r="AN16" s="2">
        <f t="shared" si="13"/>
        <v>2</v>
      </c>
      <c r="AO16" t="s">
        <v>27</v>
      </c>
      <c r="AP16" s="4" t="str">
        <f t="shared" si="14"/>
        <v>IMPELLER (D=281 MM)</v>
      </c>
      <c r="AQ16" s="2">
        <f t="shared" si="15"/>
        <v>32</v>
      </c>
      <c r="AR16">
        <v>2001</v>
      </c>
      <c r="AS16">
        <v>0</v>
      </c>
      <c r="AU16">
        <v>13</v>
      </c>
    </row>
    <row r="17" spans="1:47" ht="15" customHeight="1" x14ac:dyDescent="0.3">
      <c r="A17" s="15">
        <v>24</v>
      </c>
      <c r="B17" s="1">
        <v>33</v>
      </c>
      <c r="C17" s="63" t="s">
        <v>94</v>
      </c>
      <c r="D17" s="63" t="s">
        <v>192</v>
      </c>
      <c r="E17" s="63" t="s">
        <v>95</v>
      </c>
      <c r="F17" s="62" t="s">
        <v>96</v>
      </c>
      <c r="G17" s="63" t="s">
        <v>97</v>
      </c>
      <c r="H17" s="64">
        <v>9</v>
      </c>
      <c r="I17" s="61">
        <v>9</v>
      </c>
      <c r="J17" s="26"/>
      <c r="K17" s="25">
        <f t="shared" si="0"/>
        <v>0</v>
      </c>
      <c r="L17" s="67">
        <f t="shared" si="1"/>
        <v>1120</v>
      </c>
      <c r="M17" s="25">
        <f t="shared" si="2"/>
        <v>10080</v>
      </c>
      <c r="N17" s="13"/>
      <c r="O17" s="23">
        <f t="shared" si="3"/>
        <v>949.13294797687865</v>
      </c>
      <c r="P17" s="22">
        <f t="shared" si="4"/>
        <v>8542.1965317919075</v>
      </c>
      <c r="Q17" s="67">
        <v>615.75</v>
      </c>
      <c r="R17" s="25">
        <f t="shared" si="5"/>
        <v>5541.75</v>
      </c>
      <c r="S17" s="60">
        <v>0.55000000000000004</v>
      </c>
      <c r="T17" s="23">
        <f t="shared" si="6"/>
        <v>1119.5454545454545</v>
      </c>
      <c r="U17" s="25">
        <f t="shared" si="7"/>
        <v>10075.90909090909</v>
      </c>
      <c r="V17" s="30"/>
      <c r="W17" s="55">
        <v>1</v>
      </c>
      <c r="X17" s="28"/>
      <c r="Y17" s="31"/>
      <c r="Z17" s="49"/>
      <c r="AA17" s="50">
        <v>1</v>
      </c>
      <c r="AB17" s="58">
        <v>0.94</v>
      </c>
      <c r="AC17" s="34">
        <f t="shared" si="16"/>
        <v>0</v>
      </c>
      <c r="AD17" s="29">
        <f t="shared" si="8"/>
        <v>1120</v>
      </c>
      <c r="AE17" s="2">
        <f t="shared" si="9"/>
        <v>24</v>
      </c>
      <c r="AF17" s="23">
        <f t="shared" si="10"/>
        <v>0</v>
      </c>
      <c r="AG17" s="21">
        <f t="shared" si="11"/>
        <v>1119.5454545454545</v>
      </c>
      <c r="AH17" s="21">
        <f t="shared" si="12"/>
        <v>0</v>
      </c>
      <c r="AI17" s="22"/>
      <c r="AK17" s="21"/>
      <c r="AM17" t="s">
        <v>26</v>
      </c>
      <c r="AN17" s="2">
        <f t="shared" si="13"/>
        <v>9</v>
      </c>
      <c r="AO17" t="s">
        <v>27</v>
      </c>
      <c r="AP17" s="4" t="str">
        <f t="shared" si="14"/>
        <v>LABYRINTH DISC</v>
      </c>
      <c r="AQ17" s="2">
        <f t="shared" si="15"/>
        <v>33</v>
      </c>
      <c r="AR17">
        <v>2001</v>
      </c>
      <c r="AS17">
        <v>0</v>
      </c>
      <c r="AU17">
        <v>14</v>
      </c>
    </row>
    <row r="18" spans="1:47" ht="15" customHeight="1" x14ac:dyDescent="0.3">
      <c r="A18" s="15">
        <v>25</v>
      </c>
      <c r="B18" s="1">
        <v>34</v>
      </c>
      <c r="C18" s="63" t="s">
        <v>98</v>
      </c>
      <c r="D18" s="63" t="s">
        <v>184</v>
      </c>
      <c r="E18" s="63" t="s">
        <v>55</v>
      </c>
      <c r="F18" s="62" t="s">
        <v>98</v>
      </c>
      <c r="G18" s="63" t="s">
        <v>62</v>
      </c>
      <c r="H18" s="64" t="s">
        <v>56</v>
      </c>
      <c r="I18" s="61">
        <v>2</v>
      </c>
      <c r="J18" s="26"/>
      <c r="K18" s="25">
        <f t="shared" si="0"/>
        <v>0</v>
      </c>
      <c r="L18" s="67">
        <f t="shared" si="1"/>
        <v>2301</v>
      </c>
      <c r="M18" s="25">
        <f t="shared" si="2"/>
        <v>4602</v>
      </c>
      <c r="N18" s="13"/>
      <c r="O18" s="23">
        <f t="shared" si="3"/>
        <v>1950.2890173410406</v>
      </c>
      <c r="P18" s="22">
        <f t="shared" si="4"/>
        <v>3900.5780346820811</v>
      </c>
      <c r="Q18" s="67">
        <v>1265.25</v>
      </c>
      <c r="R18" s="25">
        <f t="shared" si="5"/>
        <v>2530.5</v>
      </c>
      <c r="S18" s="60">
        <v>0.55000000000000004</v>
      </c>
      <c r="T18" s="23">
        <f t="shared" si="6"/>
        <v>2300.4545454545455</v>
      </c>
      <c r="U18" s="25">
        <f t="shared" si="7"/>
        <v>4600.909090909091</v>
      </c>
      <c r="V18" s="30"/>
      <c r="W18" s="55">
        <v>1</v>
      </c>
      <c r="X18" s="28"/>
      <c r="Y18" s="31"/>
      <c r="Z18" s="49"/>
      <c r="AA18" s="50">
        <v>1</v>
      </c>
      <c r="AB18" s="58">
        <v>0.94</v>
      </c>
      <c r="AC18" s="34">
        <f t="shared" si="16"/>
        <v>0</v>
      </c>
      <c r="AD18" s="29">
        <f t="shared" si="8"/>
        <v>2301</v>
      </c>
      <c r="AE18" s="2">
        <f t="shared" si="9"/>
        <v>25</v>
      </c>
      <c r="AF18" s="23">
        <f t="shared" si="10"/>
        <v>0</v>
      </c>
      <c r="AG18" s="21">
        <f t="shared" si="11"/>
        <v>2300.4545454545455</v>
      </c>
      <c r="AH18" s="21">
        <f t="shared" si="12"/>
        <v>0</v>
      </c>
      <c r="AI18" s="22"/>
      <c r="AK18" s="21"/>
      <c r="AM18" t="s">
        <v>26</v>
      </c>
      <c r="AN18" s="2">
        <f t="shared" si="13"/>
        <v>2</v>
      </c>
      <c r="AO18" t="s">
        <v>27</v>
      </c>
      <c r="AP18" s="4" t="str">
        <f t="shared" si="14"/>
        <v>COUPLING GUARD</v>
      </c>
      <c r="AQ18" s="2">
        <f t="shared" si="15"/>
        <v>34</v>
      </c>
      <c r="AR18">
        <v>2001</v>
      </c>
      <c r="AS18">
        <v>0</v>
      </c>
      <c r="AU18">
        <v>15</v>
      </c>
    </row>
    <row r="19" spans="1:47" ht="15" customHeight="1" x14ac:dyDescent="0.3">
      <c r="A19" s="78">
        <v>26</v>
      </c>
      <c r="B19" s="1">
        <v>37</v>
      </c>
      <c r="C19" s="63" t="s">
        <v>99</v>
      </c>
      <c r="D19" s="63" t="s">
        <v>148</v>
      </c>
      <c r="E19" s="63" t="s">
        <v>55</v>
      </c>
      <c r="F19" s="62" t="s">
        <v>99</v>
      </c>
      <c r="G19" s="63" t="s">
        <v>57</v>
      </c>
      <c r="H19" s="64">
        <v>58</v>
      </c>
      <c r="I19" s="61">
        <v>3</v>
      </c>
      <c r="J19" s="26"/>
      <c r="K19" s="25">
        <f t="shared" si="0"/>
        <v>0</v>
      </c>
      <c r="L19" s="67">
        <f t="shared" si="1"/>
        <v>1757</v>
      </c>
      <c r="M19" s="25">
        <f t="shared" si="2"/>
        <v>5271</v>
      </c>
      <c r="N19" s="13"/>
      <c r="O19" s="23">
        <f t="shared" si="3"/>
        <v>1489.0173410404625</v>
      </c>
      <c r="P19" s="22">
        <f t="shared" si="4"/>
        <v>4467.0520231213877</v>
      </c>
      <c r="Q19" s="67">
        <v>966</v>
      </c>
      <c r="R19" s="25">
        <f t="shared" si="5"/>
        <v>2898</v>
      </c>
      <c r="S19" s="60">
        <v>0.55000000000000004</v>
      </c>
      <c r="T19" s="23">
        <f t="shared" si="6"/>
        <v>1756.3636363636363</v>
      </c>
      <c r="U19" s="25">
        <f t="shared" si="7"/>
        <v>5269.090909090909</v>
      </c>
      <c r="V19" s="30"/>
      <c r="W19" s="55">
        <v>1</v>
      </c>
      <c r="X19" s="28"/>
      <c r="Y19" s="31"/>
      <c r="Z19" s="49"/>
      <c r="AA19" s="50">
        <v>1</v>
      </c>
      <c r="AB19" s="58">
        <v>0.94</v>
      </c>
      <c r="AC19" s="34">
        <f t="shared" si="16"/>
        <v>0</v>
      </c>
      <c r="AD19" s="29">
        <f t="shared" si="8"/>
        <v>1757</v>
      </c>
      <c r="AE19" s="2">
        <f t="shared" si="9"/>
        <v>26</v>
      </c>
      <c r="AF19" s="23">
        <f t="shared" si="10"/>
        <v>0</v>
      </c>
      <c r="AG19" s="21">
        <f t="shared" si="11"/>
        <v>1756.3636363636363</v>
      </c>
      <c r="AH19" s="21">
        <f t="shared" si="12"/>
        <v>0</v>
      </c>
      <c r="AI19" s="22"/>
      <c r="AK19" s="21"/>
      <c r="AM19" t="s">
        <v>26</v>
      </c>
      <c r="AN19" s="2">
        <f t="shared" si="13"/>
        <v>3</v>
      </c>
      <c r="AO19" t="s">
        <v>27</v>
      </c>
      <c r="AP19" s="4" t="str">
        <f t="shared" si="14"/>
        <v>IMPELLER NUT</v>
      </c>
      <c r="AQ19" s="2">
        <f t="shared" si="15"/>
        <v>37</v>
      </c>
      <c r="AR19">
        <v>2001</v>
      </c>
      <c r="AS19">
        <v>0</v>
      </c>
      <c r="AU19">
        <v>16</v>
      </c>
    </row>
    <row r="20" spans="1:47" ht="15" customHeight="1" x14ac:dyDescent="0.3">
      <c r="A20" s="16">
        <v>29</v>
      </c>
      <c r="B20" s="1">
        <v>41</v>
      </c>
      <c r="C20" s="63" t="s">
        <v>105</v>
      </c>
      <c r="D20" s="63" t="s">
        <v>149</v>
      </c>
      <c r="E20" s="63" t="s">
        <v>106</v>
      </c>
      <c r="F20" s="62" t="s">
        <v>56</v>
      </c>
      <c r="G20" s="63" t="s">
        <v>107</v>
      </c>
      <c r="H20" s="64" t="s">
        <v>108</v>
      </c>
      <c r="I20" s="61">
        <v>4</v>
      </c>
      <c r="J20" s="26"/>
      <c r="K20" s="25">
        <f t="shared" si="0"/>
        <v>0</v>
      </c>
      <c r="L20" s="67">
        <f t="shared" si="1"/>
        <v>6</v>
      </c>
      <c r="M20" s="25">
        <f t="shared" si="2"/>
        <v>24</v>
      </c>
      <c r="N20" s="13"/>
      <c r="O20" s="23">
        <f t="shared" si="3"/>
        <v>4.5472061657032761</v>
      </c>
      <c r="P20" s="22">
        <f t="shared" si="4"/>
        <v>18.188824662813104</v>
      </c>
      <c r="Q20" s="67">
        <v>2.95</v>
      </c>
      <c r="R20" s="25">
        <f t="shared" si="5"/>
        <v>11.8</v>
      </c>
      <c r="S20" s="60">
        <v>0.55000000000000004</v>
      </c>
      <c r="T20" s="23">
        <f t="shared" si="6"/>
        <v>5.3636363636363633</v>
      </c>
      <c r="U20" s="25">
        <f t="shared" si="7"/>
        <v>21.454545454545453</v>
      </c>
      <c r="V20" s="30"/>
      <c r="W20" s="55">
        <v>1</v>
      </c>
      <c r="X20" s="28"/>
      <c r="Y20" s="31"/>
      <c r="Z20" s="49"/>
      <c r="AA20" s="50">
        <v>1</v>
      </c>
      <c r="AB20" s="58">
        <v>0.94</v>
      </c>
      <c r="AC20" s="34">
        <f t="shared" si="16"/>
        <v>0</v>
      </c>
      <c r="AD20" s="29">
        <f t="shared" si="8"/>
        <v>6</v>
      </c>
      <c r="AE20" s="2">
        <f t="shared" si="9"/>
        <v>29</v>
      </c>
      <c r="AF20" s="23">
        <f t="shared" si="10"/>
        <v>0</v>
      </c>
      <c r="AG20" s="21">
        <f t="shared" si="11"/>
        <v>5.3636363636363633</v>
      </c>
      <c r="AH20" s="21">
        <f t="shared" si="12"/>
        <v>0</v>
      </c>
      <c r="AI20" s="22"/>
      <c r="AK20" s="21"/>
      <c r="AM20" t="s">
        <v>26</v>
      </c>
      <c r="AN20" s="2">
        <f t="shared" si="13"/>
        <v>4</v>
      </c>
      <c r="AO20" t="s">
        <v>27</v>
      </c>
      <c r="AP20" s="4" t="str">
        <f t="shared" si="14"/>
        <v>O-RING</v>
      </c>
      <c r="AQ20" s="2">
        <f t="shared" si="15"/>
        <v>41</v>
      </c>
      <c r="AR20">
        <v>2001</v>
      </c>
      <c r="AS20">
        <v>0</v>
      </c>
      <c r="AU20">
        <v>17</v>
      </c>
    </row>
    <row r="21" spans="1:47" ht="15" customHeight="1" x14ac:dyDescent="0.3">
      <c r="A21" s="15">
        <v>30</v>
      </c>
      <c r="B21" s="1">
        <v>42</v>
      </c>
      <c r="C21" s="63" t="s">
        <v>109</v>
      </c>
      <c r="D21" s="63" t="s">
        <v>150</v>
      </c>
      <c r="E21" s="63" t="s">
        <v>63</v>
      </c>
      <c r="F21" s="62" t="s">
        <v>110</v>
      </c>
      <c r="G21" s="63" t="s">
        <v>111</v>
      </c>
      <c r="H21" s="64">
        <v>55</v>
      </c>
      <c r="I21" s="61">
        <v>5</v>
      </c>
      <c r="J21" s="26"/>
      <c r="K21" s="25">
        <f t="shared" si="0"/>
        <v>0</v>
      </c>
      <c r="L21" s="67">
        <f t="shared" si="1"/>
        <v>7403</v>
      </c>
      <c r="M21" s="25">
        <f t="shared" si="2"/>
        <v>37015</v>
      </c>
      <c r="N21" s="13"/>
      <c r="O21" s="23">
        <f t="shared" si="3"/>
        <v>5961.8497109826594</v>
      </c>
      <c r="P21" s="22">
        <f t="shared" si="4"/>
        <v>29809.248554913298</v>
      </c>
      <c r="Q21" s="67">
        <v>3867.75</v>
      </c>
      <c r="R21" s="25">
        <f t="shared" si="5"/>
        <v>19338.75</v>
      </c>
      <c r="S21" s="60">
        <v>0.55000000000000004</v>
      </c>
      <c r="T21" s="23">
        <f t="shared" si="6"/>
        <v>7032.272727272727</v>
      </c>
      <c r="U21" s="25">
        <f t="shared" si="7"/>
        <v>35161.363636363632</v>
      </c>
      <c r="V21" s="30" t="s">
        <v>185</v>
      </c>
      <c r="W21" s="55">
        <v>1</v>
      </c>
      <c r="X21" s="28">
        <v>7403</v>
      </c>
      <c r="Y21" s="31">
        <v>2024</v>
      </c>
      <c r="Z21" s="49" t="s">
        <v>196</v>
      </c>
      <c r="AA21" s="50">
        <v>1</v>
      </c>
      <c r="AB21" s="58">
        <v>0.94</v>
      </c>
      <c r="AC21" s="34">
        <f t="shared" si="16"/>
        <v>7403</v>
      </c>
      <c r="AD21" s="29">
        <f t="shared" si="8"/>
        <v>7403</v>
      </c>
      <c r="AE21" s="2">
        <f t="shared" si="9"/>
        <v>30</v>
      </c>
      <c r="AF21" s="23">
        <f t="shared" si="10"/>
        <v>0</v>
      </c>
      <c r="AG21" s="21">
        <f t="shared" si="11"/>
        <v>7032.272727272727</v>
      </c>
      <c r="AH21" s="21">
        <f t="shared" si="12"/>
        <v>7403</v>
      </c>
      <c r="AI21" s="22"/>
      <c r="AK21" s="21"/>
      <c r="AM21" t="s">
        <v>26</v>
      </c>
      <c r="AN21" s="2">
        <f t="shared" si="13"/>
        <v>5</v>
      </c>
      <c r="AO21" t="s">
        <v>27</v>
      </c>
      <c r="AP21" s="4" t="str">
        <f t="shared" si="14"/>
        <v>IMPELLER (D=326 MM)</v>
      </c>
      <c r="AQ21" s="2">
        <f t="shared" si="15"/>
        <v>42</v>
      </c>
      <c r="AR21">
        <v>2001</v>
      </c>
      <c r="AS21">
        <v>0</v>
      </c>
      <c r="AU21">
        <v>18</v>
      </c>
    </row>
    <row r="22" spans="1:47" ht="15" customHeight="1" x14ac:dyDescent="0.3">
      <c r="A22" s="17">
        <v>37</v>
      </c>
      <c r="B22" s="1">
        <v>47</v>
      </c>
      <c r="C22" s="63" t="s">
        <v>118</v>
      </c>
      <c r="D22" s="63" t="s">
        <v>192</v>
      </c>
      <c r="E22" s="63" t="s">
        <v>55</v>
      </c>
      <c r="F22" s="62" t="s">
        <v>118</v>
      </c>
      <c r="G22" s="63" t="s">
        <v>57</v>
      </c>
      <c r="H22" s="64">
        <v>9</v>
      </c>
      <c r="I22" s="61">
        <v>8</v>
      </c>
      <c r="J22" s="26"/>
      <c r="K22" s="25">
        <f t="shared" si="0"/>
        <v>0</v>
      </c>
      <c r="L22" s="67">
        <f t="shared" si="1"/>
        <v>577</v>
      </c>
      <c r="M22" s="25">
        <f t="shared" si="2"/>
        <v>4616</v>
      </c>
      <c r="N22" s="13"/>
      <c r="O22" s="23">
        <f t="shared" si="3"/>
        <v>489.01734104046244</v>
      </c>
      <c r="P22" s="22">
        <f t="shared" si="4"/>
        <v>3912.1387283236995</v>
      </c>
      <c r="Q22" s="67">
        <v>317.25</v>
      </c>
      <c r="R22" s="25">
        <f t="shared" si="5"/>
        <v>2538</v>
      </c>
      <c r="S22" s="60">
        <v>0.55000000000000004</v>
      </c>
      <c r="T22" s="23">
        <f t="shared" si="6"/>
        <v>576.81818181818176</v>
      </c>
      <c r="U22" s="25">
        <f t="shared" si="7"/>
        <v>4614.545454545454</v>
      </c>
      <c r="V22" s="30"/>
      <c r="W22" s="55">
        <v>1</v>
      </c>
      <c r="X22" s="28"/>
      <c r="Y22" s="31"/>
      <c r="Z22" s="49"/>
      <c r="AA22" s="50">
        <v>1</v>
      </c>
      <c r="AB22" s="58">
        <v>0.94</v>
      </c>
      <c r="AC22" s="34">
        <f t="shared" si="16"/>
        <v>0</v>
      </c>
      <c r="AD22" s="29">
        <f t="shared" si="8"/>
        <v>577</v>
      </c>
      <c r="AE22" s="2">
        <f t="shared" si="9"/>
        <v>37</v>
      </c>
      <c r="AF22" s="23">
        <f t="shared" si="10"/>
        <v>0</v>
      </c>
      <c r="AG22" s="21">
        <f t="shared" si="11"/>
        <v>576.81818181818176</v>
      </c>
      <c r="AH22" s="21">
        <f t="shared" si="12"/>
        <v>0</v>
      </c>
      <c r="AI22" s="22"/>
      <c r="AK22" s="21"/>
      <c r="AM22" t="s">
        <v>26</v>
      </c>
      <c r="AN22" s="2">
        <f t="shared" si="13"/>
        <v>8</v>
      </c>
      <c r="AO22" t="s">
        <v>27</v>
      </c>
      <c r="AP22" s="4" t="str">
        <f t="shared" si="14"/>
        <v>LABYRINTH DISC</v>
      </c>
      <c r="AQ22" s="2">
        <f t="shared" si="15"/>
        <v>47</v>
      </c>
      <c r="AR22">
        <v>2001</v>
      </c>
      <c r="AS22">
        <v>0</v>
      </c>
      <c r="AU22">
        <v>19</v>
      </c>
    </row>
    <row r="23" spans="1:47" ht="15" customHeight="1" x14ac:dyDescent="0.3">
      <c r="A23" s="16">
        <v>38</v>
      </c>
      <c r="B23" s="1">
        <v>48</v>
      </c>
      <c r="C23" s="63" t="s">
        <v>75</v>
      </c>
      <c r="D23" s="63" t="s">
        <v>155</v>
      </c>
      <c r="E23" s="63" t="s">
        <v>119</v>
      </c>
      <c r="F23" s="62" t="s">
        <v>77</v>
      </c>
      <c r="G23" s="63" t="s">
        <v>62</v>
      </c>
      <c r="H23" s="64">
        <v>55</v>
      </c>
      <c r="I23" s="61">
        <v>5</v>
      </c>
      <c r="J23" s="26"/>
      <c r="K23" s="25">
        <f t="shared" si="0"/>
        <v>0</v>
      </c>
      <c r="L23" s="67">
        <f t="shared" si="1"/>
        <v>11258</v>
      </c>
      <c r="M23" s="25">
        <f t="shared" si="2"/>
        <v>56290</v>
      </c>
      <c r="N23" s="13"/>
      <c r="O23" s="23">
        <f t="shared" si="3"/>
        <v>9067.0520231213868</v>
      </c>
      <c r="P23" s="22">
        <f t="shared" si="4"/>
        <v>45335.260115606936</v>
      </c>
      <c r="Q23" s="67">
        <v>5882.25</v>
      </c>
      <c r="R23" s="25">
        <f t="shared" si="5"/>
        <v>29411.25</v>
      </c>
      <c r="S23" s="60">
        <v>0.55000000000000004</v>
      </c>
      <c r="T23" s="23">
        <f t="shared" si="6"/>
        <v>10695</v>
      </c>
      <c r="U23" s="25">
        <f t="shared" si="7"/>
        <v>53475</v>
      </c>
      <c r="V23" s="30" t="s">
        <v>185</v>
      </c>
      <c r="W23" s="55">
        <v>1</v>
      </c>
      <c r="X23" s="28">
        <v>11258</v>
      </c>
      <c r="Y23" s="31">
        <v>2024</v>
      </c>
      <c r="Z23" s="49" t="s">
        <v>196</v>
      </c>
      <c r="AA23" s="50">
        <v>1</v>
      </c>
      <c r="AB23" s="58">
        <v>0.94</v>
      </c>
      <c r="AC23" s="34">
        <f t="shared" si="16"/>
        <v>11258</v>
      </c>
      <c r="AD23" s="29">
        <f t="shared" si="8"/>
        <v>11258</v>
      </c>
      <c r="AE23" s="2">
        <f t="shared" si="9"/>
        <v>38</v>
      </c>
      <c r="AF23" s="23">
        <f t="shared" si="10"/>
        <v>0</v>
      </c>
      <c r="AG23" s="21">
        <f t="shared" si="11"/>
        <v>10695</v>
      </c>
      <c r="AH23" s="21">
        <f t="shared" si="12"/>
        <v>11258</v>
      </c>
      <c r="AI23" s="22"/>
      <c r="AK23" s="21"/>
      <c r="AM23" t="s">
        <v>26</v>
      </c>
      <c r="AN23" s="2">
        <f t="shared" si="13"/>
        <v>5</v>
      </c>
      <c r="AO23" t="s">
        <v>27</v>
      </c>
      <c r="AP23" s="4" t="str">
        <f t="shared" si="14"/>
        <v>IMPELLER (D=310 MM)</v>
      </c>
      <c r="AQ23" s="2">
        <f t="shared" si="15"/>
        <v>48</v>
      </c>
      <c r="AR23">
        <v>2001</v>
      </c>
      <c r="AS23">
        <v>0</v>
      </c>
      <c r="AU23">
        <v>20</v>
      </c>
    </row>
    <row r="24" spans="1:47" ht="15" customHeight="1" x14ac:dyDescent="0.3">
      <c r="A24" s="15">
        <v>39</v>
      </c>
      <c r="B24" s="1">
        <v>49</v>
      </c>
      <c r="C24" s="63" t="s">
        <v>120</v>
      </c>
      <c r="D24" s="63" t="s">
        <v>193</v>
      </c>
      <c r="E24" s="63" t="s">
        <v>76</v>
      </c>
      <c r="F24" s="62" t="s">
        <v>120</v>
      </c>
      <c r="G24" s="63" t="s">
        <v>57</v>
      </c>
      <c r="H24" s="64" t="s">
        <v>56</v>
      </c>
      <c r="I24" s="61">
        <v>3</v>
      </c>
      <c r="J24" s="26"/>
      <c r="K24" s="25">
        <f t="shared" si="0"/>
        <v>0</v>
      </c>
      <c r="L24" s="67">
        <f t="shared" si="1"/>
        <v>1881</v>
      </c>
      <c r="M24" s="25">
        <f t="shared" si="2"/>
        <v>5643</v>
      </c>
      <c r="N24" s="13"/>
      <c r="O24" s="23">
        <f t="shared" si="3"/>
        <v>1594.2504816955684</v>
      </c>
      <c r="P24" s="22">
        <f t="shared" si="4"/>
        <v>4782.7514450867056</v>
      </c>
      <c r="Q24" s="67">
        <v>1034.27</v>
      </c>
      <c r="R24" s="25">
        <f t="shared" si="5"/>
        <v>3102.81</v>
      </c>
      <c r="S24" s="60">
        <v>0.55000000000000004</v>
      </c>
      <c r="T24" s="23">
        <f t="shared" si="6"/>
        <v>1880.4909090909089</v>
      </c>
      <c r="U24" s="25">
        <f t="shared" si="7"/>
        <v>5641.4727272727268</v>
      </c>
      <c r="V24" s="30"/>
      <c r="W24" s="55">
        <v>1</v>
      </c>
      <c r="X24" s="28"/>
      <c r="Y24" s="31"/>
      <c r="Z24" s="49"/>
      <c r="AA24" s="50">
        <v>1</v>
      </c>
      <c r="AB24" s="58">
        <v>0.94</v>
      </c>
      <c r="AC24" s="34">
        <f t="shared" si="16"/>
        <v>0</v>
      </c>
      <c r="AD24" s="29">
        <f t="shared" si="8"/>
        <v>1881</v>
      </c>
      <c r="AE24" s="2">
        <f t="shared" si="9"/>
        <v>39</v>
      </c>
      <c r="AF24" s="23">
        <f t="shared" si="10"/>
        <v>0</v>
      </c>
      <c r="AG24" s="21">
        <f t="shared" si="11"/>
        <v>1880.4909090909089</v>
      </c>
      <c r="AH24" s="21">
        <f t="shared" si="12"/>
        <v>0</v>
      </c>
      <c r="AI24" s="22"/>
      <c r="AK24" s="21"/>
      <c r="AM24" t="s">
        <v>26</v>
      </c>
      <c r="AN24" s="2">
        <f t="shared" si="13"/>
        <v>3</v>
      </c>
      <c r="AO24" t="s">
        <v>27</v>
      </c>
      <c r="AP24" s="4" t="str">
        <f t="shared" si="14"/>
        <v>COUPLING</v>
      </c>
      <c r="AQ24" s="2">
        <f t="shared" si="15"/>
        <v>49</v>
      </c>
      <c r="AR24">
        <v>2001</v>
      </c>
      <c r="AS24">
        <v>0</v>
      </c>
      <c r="AU24">
        <v>21</v>
      </c>
    </row>
    <row r="25" spans="1:47" ht="15" customHeight="1" x14ac:dyDescent="0.3">
      <c r="A25" s="17">
        <v>42</v>
      </c>
      <c r="B25" s="1">
        <v>53</v>
      </c>
      <c r="C25" s="63" t="s">
        <v>67</v>
      </c>
      <c r="D25" s="63" t="s">
        <v>141</v>
      </c>
      <c r="E25" s="63" t="s">
        <v>124</v>
      </c>
      <c r="F25" s="62" t="s">
        <v>56</v>
      </c>
      <c r="G25" s="63" t="s">
        <v>97</v>
      </c>
      <c r="H25" s="64" t="s">
        <v>68</v>
      </c>
      <c r="I25" s="61">
        <v>22</v>
      </c>
      <c r="J25" s="26"/>
      <c r="K25" s="25">
        <f t="shared" si="0"/>
        <v>0</v>
      </c>
      <c r="L25" s="67">
        <f t="shared" si="1"/>
        <v>33</v>
      </c>
      <c r="M25" s="25">
        <f t="shared" si="2"/>
        <v>726</v>
      </c>
      <c r="N25" s="13"/>
      <c r="O25" s="23">
        <f t="shared" si="3"/>
        <v>27.283236994219649</v>
      </c>
      <c r="P25" s="22">
        <f t="shared" si="4"/>
        <v>600.23121387283231</v>
      </c>
      <c r="Q25" s="67">
        <v>17.7</v>
      </c>
      <c r="R25" s="25">
        <f t="shared" si="5"/>
        <v>389.4</v>
      </c>
      <c r="S25" s="60">
        <v>0.55000000000000004</v>
      </c>
      <c r="T25" s="23">
        <f t="shared" si="6"/>
        <v>32.18181818181818</v>
      </c>
      <c r="U25" s="25">
        <f t="shared" si="7"/>
        <v>708</v>
      </c>
      <c r="V25" s="30"/>
      <c r="W25" s="55">
        <v>1</v>
      </c>
      <c r="X25" s="28"/>
      <c r="Y25" s="31"/>
      <c r="Z25" s="49"/>
      <c r="AA25" s="50">
        <v>1</v>
      </c>
      <c r="AB25" s="58">
        <v>0.94</v>
      </c>
      <c r="AC25" s="34">
        <f t="shared" si="16"/>
        <v>0</v>
      </c>
      <c r="AD25" s="29">
        <f t="shared" si="8"/>
        <v>33</v>
      </c>
      <c r="AE25" s="2">
        <f t="shared" si="9"/>
        <v>42</v>
      </c>
      <c r="AF25" s="23">
        <f t="shared" si="10"/>
        <v>0</v>
      </c>
      <c r="AG25" s="21">
        <f t="shared" si="11"/>
        <v>32.18181818181818</v>
      </c>
      <c r="AH25" s="21">
        <f t="shared" si="12"/>
        <v>0</v>
      </c>
      <c r="AI25" s="22"/>
      <c r="AK25" s="21"/>
      <c r="AM25" t="s">
        <v>26</v>
      </c>
      <c r="AN25" s="2">
        <f t="shared" si="13"/>
        <v>22</v>
      </c>
      <c r="AO25" t="s">
        <v>27</v>
      </c>
      <c r="AP25" s="4" t="str">
        <f t="shared" si="14"/>
        <v>VENTING DEVICE</v>
      </c>
      <c r="AQ25" s="2">
        <f t="shared" si="15"/>
        <v>53</v>
      </c>
      <c r="AR25">
        <v>2001</v>
      </c>
      <c r="AS25">
        <v>0</v>
      </c>
      <c r="AU25">
        <v>22</v>
      </c>
    </row>
    <row r="26" spans="1:47" ht="15" customHeight="1" x14ac:dyDescent="0.3">
      <c r="A26" s="15">
        <v>43</v>
      </c>
      <c r="B26" s="1">
        <v>54</v>
      </c>
      <c r="C26" s="63" t="s">
        <v>75</v>
      </c>
      <c r="D26" s="63" t="s">
        <v>157</v>
      </c>
      <c r="E26" s="63" t="s">
        <v>125</v>
      </c>
      <c r="F26" s="62" t="s">
        <v>77</v>
      </c>
      <c r="G26" s="63" t="s">
        <v>97</v>
      </c>
      <c r="H26" s="64">
        <v>55</v>
      </c>
      <c r="I26" s="61">
        <v>1</v>
      </c>
      <c r="J26" s="26"/>
      <c r="K26" s="25">
        <f t="shared" si="0"/>
        <v>0</v>
      </c>
      <c r="L26" s="67">
        <f t="shared" si="1"/>
        <v>11258</v>
      </c>
      <c r="M26" s="25">
        <f t="shared" si="2"/>
        <v>11258</v>
      </c>
      <c r="N26" s="13"/>
      <c r="O26" s="23">
        <f t="shared" si="3"/>
        <v>9067.0520231213868</v>
      </c>
      <c r="P26" s="22">
        <f t="shared" si="4"/>
        <v>9067.0520231213868</v>
      </c>
      <c r="Q26" s="67">
        <v>5882.25</v>
      </c>
      <c r="R26" s="25">
        <f t="shared" si="5"/>
        <v>5882.25</v>
      </c>
      <c r="S26" s="60">
        <v>0.55000000000000004</v>
      </c>
      <c r="T26" s="23">
        <f t="shared" si="6"/>
        <v>10695</v>
      </c>
      <c r="U26" s="25">
        <f t="shared" si="7"/>
        <v>10695</v>
      </c>
      <c r="V26" s="30" t="s">
        <v>185</v>
      </c>
      <c r="W26" s="55">
        <v>1</v>
      </c>
      <c r="X26" s="28">
        <v>11258</v>
      </c>
      <c r="Y26" s="31">
        <v>2024</v>
      </c>
      <c r="Z26" s="49" t="s">
        <v>196</v>
      </c>
      <c r="AA26" s="50">
        <v>1</v>
      </c>
      <c r="AB26" s="58">
        <v>0.94</v>
      </c>
      <c r="AC26" s="34">
        <f t="shared" si="16"/>
        <v>11258</v>
      </c>
      <c r="AD26" s="29">
        <f t="shared" si="8"/>
        <v>11258</v>
      </c>
      <c r="AE26" s="2">
        <f t="shared" si="9"/>
        <v>43</v>
      </c>
      <c r="AF26" s="23">
        <f t="shared" si="10"/>
        <v>0</v>
      </c>
      <c r="AG26" s="21">
        <f t="shared" si="11"/>
        <v>10695</v>
      </c>
      <c r="AH26" s="21">
        <f t="shared" si="12"/>
        <v>11258</v>
      </c>
      <c r="AI26" s="22"/>
      <c r="AK26" s="21"/>
      <c r="AM26" t="s">
        <v>26</v>
      </c>
      <c r="AN26" s="2">
        <f t="shared" si="13"/>
        <v>1</v>
      </c>
      <c r="AO26" t="s">
        <v>27</v>
      </c>
      <c r="AP26" s="4" t="str">
        <f t="shared" si="14"/>
        <v>IMPELLER (D=257 MM)</v>
      </c>
      <c r="AQ26" s="2">
        <f t="shared" si="15"/>
        <v>54</v>
      </c>
      <c r="AR26">
        <v>2001</v>
      </c>
      <c r="AS26">
        <v>0</v>
      </c>
      <c r="AU26">
        <v>23</v>
      </c>
    </row>
    <row r="27" spans="1:47" ht="15" customHeight="1" x14ac:dyDescent="0.3">
      <c r="A27" s="16">
        <v>44</v>
      </c>
      <c r="B27" s="1">
        <v>55</v>
      </c>
      <c r="C27" s="63" t="s">
        <v>126</v>
      </c>
      <c r="D27" s="63" t="s">
        <v>127</v>
      </c>
      <c r="E27" s="63" t="s">
        <v>128</v>
      </c>
      <c r="F27" s="62" t="s">
        <v>56</v>
      </c>
      <c r="G27" s="63" t="s">
        <v>129</v>
      </c>
      <c r="H27" s="64">
        <v>51</v>
      </c>
      <c r="I27" s="61">
        <v>1</v>
      </c>
      <c r="J27" s="26"/>
      <c r="K27" s="25">
        <f t="shared" si="0"/>
        <v>0</v>
      </c>
      <c r="L27" s="67">
        <f t="shared" si="1"/>
        <v>8664</v>
      </c>
      <c r="M27" s="25">
        <f t="shared" si="2"/>
        <v>8664</v>
      </c>
      <c r="N27" s="13"/>
      <c r="O27" s="23">
        <f t="shared" si="3"/>
        <v>7344.5086705202311</v>
      </c>
      <c r="P27" s="22">
        <f t="shared" si="4"/>
        <v>7344.5086705202311</v>
      </c>
      <c r="Q27" s="67">
        <v>4764.75</v>
      </c>
      <c r="R27" s="25">
        <f t="shared" si="5"/>
        <v>4764.75</v>
      </c>
      <c r="S27" s="60">
        <v>0.55000000000000004</v>
      </c>
      <c r="T27" s="23">
        <f t="shared" si="6"/>
        <v>8663.181818181818</v>
      </c>
      <c r="U27" s="25">
        <f t="shared" si="7"/>
        <v>8663.181818181818</v>
      </c>
      <c r="V27" s="30"/>
      <c r="W27" s="55">
        <v>1</v>
      </c>
      <c r="X27" s="28"/>
      <c r="Y27" s="31"/>
      <c r="Z27" s="49"/>
      <c r="AA27" s="50">
        <v>1</v>
      </c>
      <c r="AB27" s="58">
        <v>0.94</v>
      </c>
      <c r="AC27" s="34">
        <f t="shared" si="16"/>
        <v>0</v>
      </c>
      <c r="AD27" s="29">
        <f t="shared" si="8"/>
        <v>8664</v>
      </c>
      <c r="AE27" s="2">
        <f t="shared" si="9"/>
        <v>44</v>
      </c>
      <c r="AF27" s="23">
        <f t="shared" si="10"/>
        <v>0</v>
      </c>
      <c r="AG27" s="21">
        <f t="shared" si="11"/>
        <v>8663.181818181818</v>
      </c>
      <c r="AH27" s="21">
        <f t="shared" si="12"/>
        <v>0</v>
      </c>
      <c r="AI27" s="22"/>
      <c r="AK27" s="21"/>
      <c r="AM27" t="s">
        <v>26</v>
      </c>
      <c r="AN27" s="2">
        <f t="shared" si="13"/>
        <v>1</v>
      </c>
      <c r="AO27" t="s">
        <v>27</v>
      </c>
      <c r="AP27" s="4" t="str">
        <f t="shared" si="14"/>
        <v>VOLUTE CASE KIT PRN40-32 PN50</v>
      </c>
      <c r="AQ27" s="2">
        <f t="shared" si="15"/>
        <v>55</v>
      </c>
      <c r="AR27">
        <v>2001</v>
      </c>
      <c r="AS27">
        <v>0</v>
      </c>
      <c r="AU27">
        <v>24</v>
      </c>
    </row>
    <row r="28" spans="1:47" ht="15" customHeight="1" x14ac:dyDescent="0.3">
      <c r="A28" s="17">
        <v>45</v>
      </c>
      <c r="B28" s="1">
        <v>56</v>
      </c>
      <c r="C28" s="63" t="s">
        <v>130</v>
      </c>
      <c r="D28" s="63" t="s">
        <v>184</v>
      </c>
      <c r="E28" s="63" t="s">
        <v>76</v>
      </c>
      <c r="F28" s="62" t="s">
        <v>130</v>
      </c>
      <c r="G28" s="63" t="s">
        <v>62</v>
      </c>
      <c r="H28" s="64" t="s">
        <v>56</v>
      </c>
      <c r="I28" s="61">
        <v>1</v>
      </c>
      <c r="J28" s="26"/>
      <c r="K28" s="25">
        <f t="shared" si="0"/>
        <v>0</v>
      </c>
      <c r="L28" s="67">
        <f t="shared" si="1"/>
        <v>2301</v>
      </c>
      <c r="M28" s="25">
        <f t="shared" si="2"/>
        <v>2301</v>
      </c>
      <c r="N28" s="13"/>
      <c r="O28" s="23">
        <f t="shared" si="3"/>
        <v>1950.2890173410406</v>
      </c>
      <c r="P28" s="22">
        <f t="shared" si="4"/>
        <v>1950.2890173410406</v>
      </c>
      <c r="Q28" s="67">
        <v>1265.25</v>
      </c>
      <c r="R28" s="25">
        <f t="shared" si="5"/>
        <v>1265.25</v>
      </c>
      <c r="S28" s="60">
        <v>0.55000000000000004</v>
      </c>
      <c r="T28" s="23">
        <f t="shared" si="6"/>
        <v>2300.4545454545455</v>
      </c>
      <c r="U28" s="25">
        <f t="shared" si="7"/>
        <v>2300.4545454545455</v>
      </c>
      <c r="V28" s="30"/>
      <c r="W28" s="55">
        <v>1</v>
      </c>
      <c r="X28" s="28"/>
      <c r="Y28" s="31"/>
      <c r="Z28" s="49"/>
      <c r="AA28" s="50">
        <v>1</v>
      </c>
      <c r="AB28" s="58">
        <v>0.94</v>
      </c>
      <c r="AC28" s="34">
        <f t="shared" si="16"/>
        <v>0</v>
      </c>
      <c r="AD28" s="29">
        <f t="shared" si="8"/>
        <v>2301</v>
      </c>
      <c r="AE28" s="2">
        <f t="shared" si="9"/>
        <v>45</v>
      </c>
      <c r="AF28" s="23">
        <f t="shared" si="10"/>
        <v>0</v>
      </c>
      <c r="AG28" s="21">
        <f t="shared" si="11"/>
        <v>2300.4545454545455</v>
      </c>
      <c r="AH28" s="21">
        <f t="shared" si="12"/>
        <v>0</v>
      </c>
      <c r="AI28" s="22"/>
      <c r="AK28" s="21"/>
      <c r="AM28" t="s">
        <v>26</v>
      </c>
      <c r="AN28" s="2">
        <f t="shared" si="13"/>
        <v>1</v>
      </c>
      <c r="AO28" t="s">
        <v>27</v>
      </c>
      <c r="AP28" s="4" t="str">
        <f t="shared" si="14"/>
        <v>COUPLING GUARD</v>
      </c>
      <c r="AQ28" s="2">
        <f t="shared" si="15"/>
        <v>56</v>
      </c>
      <c r="AR28">
        <v>2001</v>
      </c>
      <c r="AS28">
        <v>0</v>
      </c>
      <c r="AU28">
        <v>25</v>
      </c>
    </row>
    <row r="29" spans="1:47" ht="15" customHeight="1" x14ac:dyDescent="0.3">
      <c r="A29" s="15">
        <v>1</v>
      </c>
      <c r="B29" s="1" t="s">
        <v>181</v>
      </c>
      <c r="C29" s="63" t="s">
        <v>42</v>
      </c>
      <c r="D29" s="63" t="s">
        <v>134</v>
      </c>
      <c r="E29" s="63" t="s">
        <v>43</v>
      </c>
      <c r="F29" s="62" t="s">
        <v>42</v>
      </c>
      <c r="G29" s="63" t="s">
        <v>44</v>
      </c>
      <c r="H29" s="64">
        <v>192</v>
      </c>
      <c r="I29" s="61">
        <v>12</v>
      </c>
      <c r="J29" s="26"/>
      <c r="K29" s="25">
        <f t="shared" si="0"/>
        <v>0</v>
      </c>
      <c r="L29" s="67">
        <f t="shared" si="1"/>
        <v>178</v>
      </c>
      <c r="M29" s="25">
        <f t="shared" ref="M29:M49" si="17">L29*I29</f>
        <v>2136</v>
      </c>
      <c r="N29" s="13"/>
      <c r="O29" s="23">
        <f t="shared" si="3"/>
        <v>150.28901734104048</v>
      </c>
      <c r="P29" s="22">
        <f t="shared" si="4"/>
        <v>1803.4682080924858</v>
      </c>
      <c r="Q29" s="67">
        <v>97.5</v>
      </c>
      <c r="R29" s="25">
        <f t="shared" si="5"/>
        <v>1170</v>
      </c>
      <c r="S29" s="60">
        <v>0.55000000000000004</v>
      </c>
      <c r="T29" s="23">
        <f t="shared" si="6"/>
        <v>177.27272727272725</v>
      </c>
      <c r="U29" s="25">
        <f t="shared" si="7"/>
        <v>2127.272727272727</v>
      </c>
      <c r="V29" s="30"/>
      <c r="W29" s="55">
        <v>1</v>
      </c>
      <c r="X29" s="28"/>
      <c r="Y29" s="31"/>
      <c r="Z29" s="81"/>
      <c r="AA29" s="50">
        <v>1</v>
      </c>
      <c r="AB29" s="58">
        <v>0.94</v>
      </c>
      <c r="AC29" s="34">
        <f t="shared" si="16"/>
        <v>0</v>
      </c>
      <c r="AD29" s="29">
        <f t="shared" si="8"/>
        <v>178</v>
      </c>
      <c r="AE29" s="2">
        <f t="shared" si="9"/>
        <v>1</v>
      </c>
      <c r="AF29" s="23">
        <f t="shared" si="10"/>
        <v>0</v>
      </c>
      <c r="AG29" s="21">
        <f t="shared" si="11"/>
        <v>177.27272727272725</v>
      </c>
      <c r="AH29" s="21">
        <f t="shared" si="12"/>
        <v>0</v>
      </c>
      <c r="AI29" s="22"/>
      <c r="AK29" s="21"/>
      <c r="AM29" t="s">
        <v>26</v>
      </c>
      <c r="AN29" s="2">
        <f t="shared" si="13"/>
        <v>12</v>
      </c>
      <c r="AO29" t="s">
        <v>27</v>
      </c>
      <c r="AP29" s="4" t="str">
        <f t="shared" si="14"/>
        <v>GUARD</v>
      </c>
      <c r="AQ29" s="59" t="str">
        <f t="shared" si="15"/>
        <v>1.1</v>
      </c>
      <c r="AR29">
        <v>2001</v>
      </c>
      <c r="AS29">
        <v>0</v>
      </c>
      <c r="AU29">
        <v>26</v>
      </c>
    </row>
    <row r="30" spans="1:47" ht="15" customHeight="1" x14ac:dyDescent="0.3">
      <c r="A30" s="17">
        <v>2</v>
      </c>
      <c r="B30" s="1" t="s">
        <v>182</v>
      </c>
      <c r="C30" s="63" t="s">
        <v>45</v>
      </c>
      <c r="D30" s="62" t="s">
        <v>135</v>
      </c>
      <c r="E30" s="63" t="s">
        <v>43</v>
      </c>
      <c r="F30" s="62" t="s">
        <v>45</v>
      </c>
      <c r="G30" s="63" t="s">
        <v>44</v>
      </c>
      <c r="H30" s="64">
        <v>192</v>
      </c>
      <c r="I30" s="61">
        <v>12</v>
      </c>
      <c r="J30" s="24"/>
      <c r="K30" s="25">
        <f t="shared" si="0"/>
        <v>0</v>
      </c>
      <c r="L30" s="67">
        <f t="shared" si="1"/>
        <v>580</v>
      </c>
      <c r="M30" s="25">
        <f t="shared" si="17"/>
        <v>6960</v>
      </c>
      <c r="N30" s="13"/>
      <c r="O30" s="23">
        <f t="shared" si="3"/>
        <v>491.09826589595377</v>
      </c>
      <c r="P30" s="22">
        <f t="shared" si="4"/>
        <v>5893.1791907514453</v>
      </c>
      <c r="Q30" s="67">
        <v>318.60000000000002</v>
      </c>
      <c r="R30" s="25">
        <f t="shared" si="5"/>
        <v>3823.2000000000003</v>
      </c>
      <c r="S30" s="60">
        <v>0.55000000000000004</v>
      </c>
      <c r="T30" s="23">
        <f t="shared" si="6"/>
        <v>579.27272727272725</v>
      </c>
      <c r="U30" s="25">
        <f t="shared" si="7"/>
        <v>6951.272727272727</v>
      </c>
      <c r="V30" s="30"/>
      <c r="W30" s="55">
        <v>1</v>
      </c>
      <c r="X30" s="28"/>
      <c r="Y30" s="31"/>
      <c r="Z30" s="49"/>
      <c r="AA30" s="50">
        <v>1</v>
      </c>
      <c r="AB30" s="58">
        <v>0.94</v>
      </c>
      <c r="AC30" s="34">
        <f t="shared" si="16"/>
        <v>0</v>
      </c>
      <c r="AD30" s="29">
        <f t="shared" si="8"/>
        <v>580</v>
      </c>
      <c r="AE30" s="2">
        <f t="shared" si="9"/>
        <v>2</v>
      </c>
      <c r="AF30" s="23">
        <f t="shared" si="10"/>
        <v>0</v>
      </c>
      <c r="AG30" s="21">
        <f t="shared" si="11"/>
        <v>579.27272727272725</v>
      </c>
      <c r="AH30" s="21">
        <f t="shared" si="12"/>
        <v>0</v>
      </c>
      <c r="AI30" s="22"/>
      <c r="AK30" s="21"/>
      <c r="AM30" t="s">
        <v>26</v>
      </c>
      <c r="AN30" s="2">
        <f t="shared" si="13"/>
        <v>12</v>
      </c>
      <c r="AO30" t="s">
        <v>27</v>
      </c>
      <c r="AP30" s="4" t="str">
        <f t="shared" si="14"/>
        <v>CONSTANT LEVEL OILER</v>
      </c>
      <c r="AQ30" s="59" t="str">
        <f t="shared" si="15"/>
        <v>1.2</v>
      </c>
      <c r="AR30">
        <v>2001</v>
      </c>
      <c r="AS30">
        <v>0</v>
      </c>
      <c r="AU30">
        <v>27</v>
      </c>
    </row>
    <row r="31" spans="1:47" ht="15" customHeight="1" x14ac:dyDescent="0.3">
      <c r="A31" s="15">
        <v>3</v>
      </c>
      <c r="B31" s="1" t="s">
        <v>183</v>
      </c>
      <c r="C31" s="63" t="s">
        <v>46</v>
      </c>
      <c r="D31" s="63" t="s">
        <v>136</v>
      </c>
      <c r="E31" s="63" t="s">
        <v>43</v>
      </c>
      <c r="F31" s="62" t="s">
        <v>46</v>
      </c>
      <c r="G31" s="63" t="s">
        <v>44</v>
      </c>
      <c r="H31" s="64">
        <v>192</v>
      </c>
      <c r="I31" s="61">
        <v>12</v>
      </c>
      <c r="J31" s="26"/>
      <c r="K31" s="25">
        <f t="shared" si="0"/>
        <v>0</v>
      </c>
      <c r="L31" s="67">
        <f t="shared" si="1"/>
        <v>161</v>
      </c>
      <c r="M31" s="25">
        <f t="shared" si="17"/>
        <v>1932</v>
      </c>
      <c r="N31" s="13"/>
      <c r="O31" s="23">
        <f t="shared" si="3"/>
        <v>136.41618497109826</v>
      </c>
      <c r="P31" s="22">
        <f t="shared" si="4"/>
        <v>1636.9942196531792</v>
      </c>
      <c r="Q31" s="67">
        <v>88.5</v>
      </c>
      <c r="R31" s="25">
        <f t="shared" si="5"/>
        <v>1062</v>
      </c>
      <c r="S31" s="60">
        <v>0.55000000000000004</v>
      </c>
      <c r="T31" s="23">
        <f t="shared" si="6"/>
        <v>160.90909090909091</v>
      </c>
      <c r="U31" s="25">
        <f t="shared" si="7"/>
        <v>1930.909090909091</v>
      </c>
      <c r="V31" s="30"/>
      <c r="W31" s="55">
        <v>1</v>
      </c>
      <c r="X31" s="28"/>
      <c r="Y31" s="31"/>
      <c r="Z31" s="49"/>
      <c r="AA31" s="50">
        <v>1</v>
      </c>
      <c r="AB31" s="58">
        <v>0.94</v>
      </c>
      <c r="AC31" s="34">
        <f t="shared" si="16"/>
        <v>0</v>
      </c>
      <c r="AD31" s="29">
        <f t="shared" si="8"/>
        <v>161</v>
      </c>
      <c r="AE31" s="2">
        <f t="shared" si="9"/>
        <v>3</v>
      </c>
      <c r="AF31" s="23">
        <f t="shared" si="10"/>
        <v>0</v>
      </c>
      <c r="AG31" s="21">
        <f t="shared" si="11"/>
        <v>160.90909090909091</v>
      </c>
      <c r="AH31" s="21">
        <f t="shared" si="12"/>
        <v>0</v>
      </c>
      <c r="AI31" s="22"/>
      <c r="AK31" s="21"/>
      <c r="AM31" t="s">
        <v>26</v>
      </c>
      <c r="AN31" s="2">
        <f t="shared" si="13"/>
        <v>12</v>
      </c>
      <c r="AO31" t="s">
        <v>27</v>
      </c>
      <c r="AP31" s="4" t="str">
        <f t="shared" si="14"/>
        <v>LUBRICATION PIPING</v>
      </c>
      <c r="AQ31" s="59" t="str">
        <f t="shared" si="15"/>
        <v>1.3</v>
      </c>
      <c r="AR31">
        <v>2001</v>
      </c>
      <c r="AS31">
        <v>0</v>
      </c>
      <c r="AU31">
        <v>28</v>
      </c>
    </row>
    <row r="32" spans="1:47" ht="15" customHeight="1" x14ac:dyDescent="0.3">
      <c r="A32" s="16">
        <v>17</v>
      </c>
      <c r="B32" s="1" t="s">
        <v>165</v>
      </c>
      <c r="C32" s="63" t="s">
        <v>80</v>
      </c>
      <c r="D32" s="63" t="s">
        <v>81</v>
      </c>
      <c r="E32" s="63" t="s">
        <v>55</v>
      </c>
      <c r="F32" s="62" t="s">
        <v>82</v>
      </c>
      <c r="G32" s="63" t="s">
        <v>57</v>
      </c>
      <c r="H32" s="64" t="s">
        <v>56</v>
      </c>
      <c r="I32" s="61">
        <v>41</v>
      </c>
      <c r="J32" s="26"/>
      <c r="K32" s="25">
        <f t="shared" si="0"/>
        <v>0</v>
      </c>
      <c r="L32" s="67">
        <f t="shared" si="1"/>
        <v>205</v>
      </c>
      <c r="M32" s="25">
        <f t="shared" si="17"/>
        <v>8405</v>
      </c>
      <c r="N32" s="13"/>
      <c r="O32" s="23">
        <f t="shared" si="3"/>
        <v>173.41040462427745</v>
      </c>
      <c r="P32" s="22">
        <f t="shared" si="4"/>
        <v>7109.8265895953755</v>
      </c>
      <c r="Q32" s="67">
        <v>112.5</v>
      </c>
      <c r="R32" s="25">
        <f t="shared" si="5"/>
        <v>4612.5</v>
      </c>
      <c r="S32" s="60">
        <v>0.55000000000000004</v>
      </c>
      <c r="T32" s="23">
        <f t="shared" si="6"/>
        <v>204.54545454545453</v>
      </c>
      <c r="U32" s="25">
        <f t="shared" si="7"/>
        <v>8386.363636363636</v>
      </c>
      <c r="V32" s="30"/>
      <c r="W32" s="55">
        <v>1</v>
      </c>
      <c r="X32" s="28"/>
      <c r="Y32" s="31"/>
      <c r="Z32" s="49"/>
      <c r="AA32" s="50">
        <v>1</v>
      </c>
      <c r="AB32" s="58">
        <v>0.94</v>
      </c>
      <c r="AC32" s="34">
        <f t="shared" si="16"/>
        <v>0</v>
      </c>
      <c r="AD32" s="29">
        <f t="shared" si="8"/>
        <v>205</v>
      </c>
      <c r="AE32" s="2">
        <f t="shared" si="9"/>
        <v>17</v>
      </c>
      <c r="AF32" s="23">
        <f t="shared" si="10"/>
        <v>0</v>
      </c>
      <c r="AG32" s="21">
        <f t="shared" si="11"/>
        <v>204.54545454545453</v>
      </c>
      <c r="AH32" s="21">
        <f t="shared" si="12"/>
        <v>0</v>
      </c>
      <c r="AI32" s="22"/>
      <c r="AK32" s="21"/>
      <c r="AM32" t="s">
        <v>26</v>
      </c>
      <c r="AN32" s="2">
        <f t="shared" si="13"/>
        <v>41</v>
      </c>
      <c r="AO32" t="s">
        <v>27</v>
      </c>
      <c r="AP32" s="4" t="str">
        <f t="shared" si="14"/>
        <v>SEALING SERIES COMPLETE NCE 150-32A GMD</v>
      </c>
      <c r="AQ32" s="59" t="str">
        <f t="shared" si="15"/>
        <v>18.1</v>
      </c>
      <c r="AR32">
        <v>2001</v>
      </c>
      <c r="AS32">
        <v>0</v>
      </c>
      <c r="AU32">
        <v>29</v>
      </c>
    </row>
    <row r="33" spans="1:47" ht="15" customHeight="1" x14ac:dyDescent="0.3">
      <c r="A33" s="17">
        <v>18</v>
      </c>
      <c r="B33" s="1" t="s">
        <v>166</v>
      </c>
      <c r="C33" s="63" t="s">
        <v>67</v>
      </c>
      <c r="D33" s="63" t="s">
        <v>141</v>
      </c>
      <c r="E33" s="63" t="s">
        <v>55</v>
      </c>
      <c r="F33" s="62" t="s">
        <v>56</v>
      </c>
      <c r="G33" s="63" t="s">
        <v>57</v>
      </c>
      <c r="H33" s="64" t="s">
        <v>68</v>
      </c>
      <c r="I33" s="61">
        <v>41</v>
      </c>
      <c r="J33" s="26"/>
      <c r="K33" s="25">
        <f t="shared" si="0"/>
        <v>0</v>
      </c>
      <c r="L33" s="67">
        <f t="shared" si="1"/>
        <v>33</v>
      </c>
      <c r="M33" s="25">
        <f t="shared" si="17"/>
        <v>1353</v>
      </c>
      <c r="N33" s="13"/>
      <c r="O33" s="23">
        <f t="shared" si="3"/>
        <v>27.283236994219649</v>
      </c>
      <c r="P33" s="22">
        <f t="shared" si="4"/>
        <v>1118.6127167630057</v>
      </c>
      <c r="Q33" s="67">
        <v>17.7</v>
      </c>
      <c r="R33" s="25">
        <f t="shared" si="5"/>
        <v>725.69999999999993</v>
      </c>
      <c r="S33" s="60">
        <v>0.55000000000000004</v>
      </c>
      <c r="T33" s="23">
        <f t="shared" si="6"/>
        <v>32.18181818181818</v>
      </c>
      <c r="U33" s="25">
        <f t="shared" si="7"/>
        <v>1319.4545454545453</v>
      </c>
      <c r="V33" s="30"/>
      <c r="W33" s="55">
        <v>1</v>
      </c>
      <c r="X33" s="28"/>
      <c r="Y33" s="31"/>
      <c r="Z33" s="49"/>
      <c r="AA33" s="50">
        <v>1</v>
      </c>
      <c r="AB33" s="58">
        <v>0.94</v>
      </c>
      <c r="AC33" s="34">
        <f t="shared" si="16"/>
        <v>0</v>
      </c>
      <c r="AD33" s="29">
        <f t="shared" si="8"/>
        <v>33</v>
      </c>
      <c r="AE33" s="2">
        <f t="shared" si="9"/>
        <v>18</v>
      </c>
      <c r="AF33" s="23">
        <f t="shared" si="10"/>
        <v>0</v>
      </c>
      <c r="AG33" s="21">
        <f t="shared" si="11"/>
        <v>32.18181818181818</v>
      </c>
      <c r="AH33" s="21">
        <f t="shared" si="12"/>
        <v>0</v>
      </c>
      <c r="AI33" s="22"/>
      <c r="AK33" s="21"/>
      <c r="AM33" t="s">
        <v>26</v>
      </c>
      <c r="AN33" s="2">
        <f t="shared" si="13"/>
        <v>41</v>
      </c>
      <c r="AO33" t="s">
        <v>27</v>
      </c>
      <c r="AP33" s="4" t="str">
        <f t="shared" si="14"/>
        <v>VENTING DEVICE</v>
      </c>
      <c r="AQ33" s="59" t="str">
        <f t="shared" si="15"/>
        <v>18.2</v>
      </c>
      <c r="AR33">
        <v>2001</v>
      </c>
      <c r="AS33">
        <v>0</v>
      </c>
      <c r="AU33">
        <v>30</v>
      </c>
    </row>
    <row r="34" spans="1:47" ht="15" customHeight="1" x14ac:dyDescent="0.3">
      <c r="A34" s="15">
        <v>6</v>
      </c>
      <c r="B34" s="1" t="s">
        <v>158</v>
      </c>
      <c r="C34" s="63" t="s">
        <v>54</v>
      </c>
      <c r="D34" s="63" t="s">
        <v>138</v>
      </c>
      <c r="E34" s="63" t="s">
        <v>55</v>
      </c>
      <c r="F34" s="62" t="s">
        <v>56</v>
      </c>
      <c r="G34" s="63" t="s">
        <v>57</v>
      </c>
      <c r="H34" s="64" t="s">
        <v>58</v>
      </c>
      <c r="I34" s="61">
        <v>38</v>
      </c>
      <c r="J34" s="26"/>
      <c r="K34" s="25">
        <f t="shared" si="0"/>
        <v>0</v>
      </c>
      <c r="L34" s="67">
        <f t="shared" si="1"/>
        <v>151</v>
      </c>
      <c r="M34" s="25">
        <f t="shared" si="17"/>
        <v>5738</v>
      </c>
      <c r="N34" s="13"/>
      <c r="O34" s="23">
        <f t="shared" si="3"/>
        <v>127.3217726396917</v>
      </c>
      <c r="P34" s="22">
        <f t="shared" si="4"/>
        <v>4838.2273603082849</v>
      </c>
      <c r="Q34" s="67">
        <v>82.6</v>
      </c>
      <c r="R34" s="25">
        <f t="shared" si="5"/>
        <v>3138.7999999999997</v>
      </c>
      <c r="S34" s="60">
        <v>0.55000000000000004</v>
      </c>
      <c r="T34" s="23">
        <f t="shared" si="6"/>
        <v>150.18181818181816</v>
      </c>
      <c r="U34" s="25">
        <f t="shared" si="7"/>
        <v>5706.9090909090901</v>
      </c>
      <c r="V34" s="30"/>
      <c r="W34" s="55">
        <v>1</v>
      </c>
      <c r="X34" s="28"/>
      <c r="Y34" s="31"/>
      <c r="Z34" s="49"/>
      <c r="AA34" s="50">
        <v>1</v>
      </c>
      <c r="AB34" s="58">
        <v>0.94</v>
      </c>
      <c r="AC34" s="34">
        <f t="shared" si="16"/>
        <v>0</v>
      </c>
      <c r="AD34" s="29">
        <f t="shared" si="8"/>
        <v>151</v>
      </c>
      <c r="AE34" s="2">
        <f t="shared" si="9"/>
        <v>6</v>
      </c>
      <c r="AF34" s="23">
        <f t="shared" si="10"/>
        <v>0</v>
      </c>
      <c r="AG34" s="21">
        <f t="shared" si="11"/>
        <v>150.18181818181816</v>
      </c>
      <c r="AH34" s="21">
        <f t="shared" si="12"/>
        <v>0</v>
      </c>
      <c r="AI34" s="22"/>
      <c r="AK34" s="21"/>
      <c r="AM34" t="s">
        <v>26</v>
      </c>
      <c r="AN34" s="2">
        <f t="shared" si="13"/>
        <v>38</v>
      </c>
      <c r="AO34" t="s">
        <v>27</v>
      </c>
      <c r="AP34" s="4" t="str">
        <f t="shared" si="14"/>
        <v>ANTIFRICTION BEARING</v>
      </c>
      <c r="AQ34" s="59" t="str">
        <f t="shared" si="15"/>
        <v>4.1</v>
      </c>
      <c r="AR34">
        <v>2001</v>
      </c>
      <c r="AS34">
        <v>0</v>
      </c>
      <c r="AU34">
        <v>31</v>
      </c>
    </row>
    <row r="35" spans="1:47" ht="15" customHeight="1" x14ac:dyDescent="0.3">
      <c r="A35" s="15">
        <v>7</v>
      </c>
      <c r="B35" s="1" t="s">
        <v>159</v>
      </c>
      <c r="C35" s="63" t="s">
        <v>59</v>
      </c>
      <c r="D35" s="63" t="s">
        <v>138</v>
      </c>
      <c r="E35" s="63" t="s">
        <v>55</v>
      </c>
      <c r="F35" s="62" t="s">
        <v>56</v>
      </c>
      <c r="G35" s="63" t="s">
        <v>57</v>
      </c>
      <c r="H35" s="64" t="s">
        <v>162</v>
      </c>
      <c r="I35" s="61">
        <v>76</v>
      </c>
      <c r="J35" s="26"/>
      <c r="K35" s="25">
        <f t="shared" si="0"/>
        <v>0</v>
      </c>
      <c r="L35" s="67">
        <f t="shared" si="1"/>
        <v>88</v>
      </c>
      <c r="M35" s="25">
        <f t="shared" si="17"/>
        <v>6688</v>
      </c>
      <c r="N35" s="13"/>
      <c r="O35" s="23">
        <f t="shared" si="3"/>
        <v>74.574181117533726</v>
      </c>
      <c r="P35" s="22">
        <f t="shared" si="4"/>
        <v>5667.6377649325632</v>
      </c>
      <c r="Q35" s="67">
        <v>48.38</v>
      </c>
      <c r="R35" s="25">
        <f t="shared" si="5"/>
        <v>3676.88</v>
      </c>
      <c r="S35" s="60">
        <v>0.55000000000000004</v>
      </c>
      <c r="T35" s="23">
        <f t="shared" si="6"/>
        <v>87.963636363636368</v>
      </c>
      <c r="U35" s="25">
        <f t="shared" si="7"/>
        <v>6685.2363636363643</v>
      </c>
      <c r="V35" s="30"/>
      <c r="W35" s="55">
        <v>1</v>
      </c>
      <c r="X35" s="28"/>
      <c r="Y35" s="31"/>
      <c r="Z35" s="49"/>
      <c r="AA35" s="50">
        <v>1</v>
      </c>
      <c r="AB35" s="58">
        <v>0.94</v>
      </c>
      <c r="AC35" s="34">
        <f t="shared" si="16"/>
        <v>0</v>
      </c>
      <c r="AD35" s="29">
        <f t="shared" si="8"/>
        <v>88</v>
      </c>
      <c r="AE35" s="2">
        <f t="shared" si="9"/>
        <v>7</v>
      </c>
      <c r="AF35" s="23">
        <f t="shared" si="10"/>
        <v>0</v>
      </c>
      <c r="AG35" s="21">
        <f t="shared" si="11"/>
        <v>87.963636363636368</v>
      </c>
      <c r="AH35" s="21">
        <f t="shared" si="12"/>
        <v>0</v>
      </c>
      <c r="AI35" s="22"/>
      <c r="AK35" s="21"/>
      <c r="AM35" t="s">
        <v>26</v>
      </c>
      <c r="AN35" s="2">
        <f t="shared" si="13"/>
        <v>76</v>
      </c>
      <c r="AO35" t="s">
        <v>27</v>
      </c>
      <c r="AP35" s="4" t="str">
        <f t="shared" si="14"/>
        <v>ANTIFRICTION BEARING</v>
      </c>
      <c r="AQ35" s="59" t="str">
        <f t="shared" si="15"/>
        <v>4.2</v>
      </c>
      <c r="AR35">
        <v>2001</v>
      </c>
      <c r="AS35">
        <v>0</v>
      </c>
      <c r="AU35">
        <v>32</v>
      </c>
    </row>
    <row r="36" spans="1:47" ht="15" customHeight="1" x14ac:dyDescent="0.3">
      <c r="A36" s="17">
        <v>27</v>
      </c>
      <c r="B36" s="1" t="s">
        <v>169</v>
      </c>
      <c r="C36" s="63" t="s">
        <v>100</v>
      </c>
      <c r="D36" s="63" t="s">
        <v>101</v>
      </c>
      <c r="E36" s="63" t="s">
        <v>102</v>
      </c>
      <c r="F36" s="62" t="s">
        <v>103</v>
      </c>
      <c r="G36" s="63" t="s">
        <v>104</v>
      </c>
      <c r="H36" s="64" t="s">
        <v>56</v>
      </c>
      <c r="I36" s="61">
        <v>24</v>
      </c>
      <c r="J36" s="26"/>
      <c r="K36" s="25">
        <f t="shared" si="0"/>
        <v>0</v>
      </c>
      <c r="L36" s="67">
        <f t="shared" si="1"/>
        <v>356</v>
      </c>
      <c r="M36" s="25">
        <f t="shared" si="17"/>
        <v>8544</v>
      </c>
      <c r="N36" s="13"/>
      <c r="O36" s="23">
        <f t="shared" si="3"/>
        <v>298.26589595375725</v>
      </c>
      <c r="P36" s="22">
        <f t="shared" si="4"/>
        <v>7158.3815028901736</v>
      </c>
      <c r="Q36" s="67">
        <v>193.5</v>
      </c>
      <c r="R36" s="25">
        <f t="shared" si="5"/>
        <v>4644</v>
      </c>
      <c r="S36" s="60">
        <v>0.55000000000000004</v>
      </c>
      <c r="T36" s="23">
        <f t="shared" si="6"/>
        <v>351.81818181818181</v>
      </c>
      <c r="U36" s="25">
        <f t="shared" si="7"/>
        <v>8443.636363636364</v>
      </c>
      <c r="V36" s="30" t="s">
        <v>185</v>
      </c>
      <c r="W36" s="55">
        <v>1</v>
      </c>
      <c r="X36" s="28">
        <v>356</v>
      </c>
      <c r="Y36" s="31">
        <v>2024</v>
      </c>
      <c r="Z36" s="49" t="s">
        <v>186</v>
      </c>
      <c r="AA36" s="50">
        <v>1</v>
      </c>
      <c r="AB36" s="58">
        <v>0.94</v>
      </c>
      <c r="AC36" s="34">
        <f t="shared" si="16"/>
        <v>356</v>
      </c>
      <c r="AD36" s="29">
        <f t="shared" si="8"/>
        <v>356</v>
      </c>
      <c r="AE36" s="2">
        <f t="shared" si="9"/>
        <v>27</v>
      </c>
      <c r="AF36" s="23">
        <f t="shared" si="10"/>
        <v>0</v>
      </c>
      <c r="AG36" s="21">
        <f t="shared" si="11"/>
        <v>351.81818181818181</v>
      </c>
      <c r="AH36" s="21">
        <f t="shared" si="12"/>
        <v>356</v>
      </c>
      <c r="AI36" s="22"/>
      <c r="AK36" s="21"/>
      <c r="AM36" t="s">
        <v>26</v>
      </c>
      <c r="AN36" s="2">
        <f t="shared" si="13"/>
        <v>24</v>
      </c>
      <c r="AO36" t="s">
        <v>27</v>
      </c>
      <c r="AP36" s="4" t="str">
        <f t="shared" si="14"/>
        <v>SEALING SERIES COMP NCE 200-50 GMCD</v>
      </c>
      <c r="AQ36" s="59" t="str">
        <f t="shared" si="15"/>
        <v>40.1</v>
      </c>
      <c r="AR36">
        <v>2001</v>
      </c>
      <c r="AS36">
        <v>0</v>
      </c>
      <c r="AU36">
        <v>33</v>
      </c>
    </row>
    <row r="37" spans="1:47" ht="15" customHeight="1" x14ac:dyDescent="0.3">
      <c r="A37" s="15">
        <v>28</v>
      </c>
      <c r="B37" s="1" t="s">
        <v>170</v>
      </c>
      <c r="C37" s="63" t="s">
        <v>67</v>
      </c>
      <c r="D37" s="63" t="s">
        <v>141</v>
      </c>
      <c r="E37" s="63" t="s">
        <v>102</v>
      </c>
      <c r="F37" s="62" t="s">
        <v>56</v>
      </c>
      <c r="G37" s="63" t="s">
        <v>104</v>
      </c>
      <c r="H37" s="64" t="s">
        <v>68</v>
      </c>
      <c r="I37" s="61">
        <v>24</v>
      </c>
      <c r="J37" s="26"/>
      <c r="K37" s="25">
        <f t="shared" si="0"/>
        <v>0</v>
      </c>
      <c r="L37" s="67">
        <f t="shared" si="1"/>
        <v>33</v>
      </c>
      <c r="M37" s="25">
        <f t="shared" si="17"/>
        <v>792</v>
      </c>
      <c r="N37" s="13"/>
      <c r="O37" s="23">
        <f t="shared" si="3"/>
        <v>27.283236994219649</v>
      </c>
      <c r="P37" s="22">
        <f t="shared" si="4"/>
        <v>654.79768786127158</v>
      </c>
      <c r="Q37" s="67">
        <v>17.7</v>
      </c>
      <c r="R37" s="25">
        <f t="shared" si="5"/>
        <v>424.79999999999995</v>
      </c>
      <c r="S37" s="60">
        <v>0.55000000000000004</v>
      </c>
      <c r="T37" s="23">
        <f t="shared" si="6"/>
        <v>32.18181818181818</v>
      </c>
      <c r="U37" s="25">
        <f t="shared" si="7"/>
        <v>772.36363636363626</v>
      </c>
      <c r="V37" s="30" t="s">
        <v>185</v>
      </c>
      <c r="W37" s="55">
        <v>1</v>
      </c>
      <c r="X37" s="28">
        <v>33</v>
      </c>
      <c r="Y37" s="31">
        <v>2024</v>
      </c>
      <c r="Z37" s="49" t="s">
        <v>186</v>
      </c>
      <c r="AA37" s="50">
        <v>1</v>
      </c>
      <c r="AB37" s="58">
        <v>0.94</v>
      </c>
      <c r="AC37" s="34">
        <f t="shared" si="16"/>
        <v>33</v>
      </c>
      <c r="AD37" s="29">
        <f t="shared" si="8"/>
        <v>33</v>
      </c>
      <c r="AE37" s="2">
        <f t="shared" si="9"/>
        <v>28</v>
      </c>
      <c r="AF37" s="23">
        <f t="shared" si="10"/>
        <v>0</v>
      </c>
      <c r="AG37" s="21">
        <f t="shared" si="11"/>
        <v>32.18181818181818</v>
      </c>
      <c r="AH37" s="21">
        <f t="shared" si="12"/>
        <v>33</v>
      </c>
      <c r="AI37" s="22"/>
      <c r="AK37" s="21"/>
      <c r="AM37" t="s">
        <v>26</v>
      </c>
      <c r="AN37" s="2">
        <f t="shared" si="13"/>
        <v>24</v>
      </c>
      <c r="AO37" t="s">
        <v>27</v>
      </c>
      <c r="AP37" s="4" t="str">
        <f t="shared" si="14"/>
        <v>VENTING DEVICE</v>
      </c>
      <c r="AQ37" s="59" t="str">
        <f t="shared" si="15"/>
        <v>40.2</v>
      </c>
      <c r="AR37">
        <v>2001</v>
      </c>
      <c r="AS37">
        <v>0</v>
      </c>
      <c r="AU37">
        <v>34</v>
      </c>
    </row>
    <row r="38" spans="1:47" ht="15" customHeight="1" x14ac:dyDescent="0.3">
      <c r="A38" s="15">
        <v>31</v>
      </c>
      <c r="B38" s="1" t="s">
        <v>171</v>
      </c>
      <c r="C38" s="63" t="s">
        <v>112</v>
      </c>
      <c r="D38" s="63" t="s">
        <v>151</v>
      </c>
      <c r="E38" s="63" t="s">
        <v>55</v>
      </c>
      <c r="F38" s="62" t="s">
        <v>112</v>
      </c>
      <c r="G38" s="63" t="s">
        <v>57</v>
      </c>
      <c r="H38" s="64">
        <v>83</v>
      </c>
      <c r="I38" s="61">
        <v>1</v>
      </c>
      <c r="J38" s="26"/>
      <c r="K38" s="25">
        <f t="shared" si="0"/>
        <v>0</v>
      </c>
      <c r="L38" s="67">
        <f t="shared" si="1"/>
        <v>5763</v>
      </c>
      <c r="M38" s="25">
        <f t="shared" si="17"/>
        <v>5763</v>
      </c>
      <c r="N38" s="13"/>
      <c r="O38" s="23">
        <f t="shared" si="3"/>
        <v>4885.5491329479773</v>
      </c>
      <c r="P38" s="22">
        <f t="shared" si="4"/>
        <v>4885.5491329479773</v>
      </c>
      <c r="Q38" s="67">
        <v>3169.5</v>
      </c>
      <c r="R38" s="25">
        <f t="shared" si="5"/>
        <v>3169.5</v>
      </c>
      <c r="S38" s="60">
        <v>0.55000000000000004</v>
      </c>
      <c r="T38" s="23">
        <f t="shared" si="6"/>
        <v>5762.7272727272721</v>
      </c>
      <c r="U38" s="25">
        <f t="shared" si="7"/>
        <v>5762.7272727272721</v>
      </c>
      <c r="V38" s="30"/>
      <c r="W38" s="55">
        <v>1</v>
      </c>
      <c r="X38" s="28"/>
      <c r="Y38" s="31"/>
      <c r="Z38" s="49"/>
      <c r="AA38" s="50">
        <v>1</v>
      </c>
      <c r="AB38" s="58">
        <v>0.94</v>
      </c>
      <c r="AC38" s="34">
        <f t="shared" si="16"/>
        <v>0</v>
      </c>
      <c r="AD38" s="29">
        <f t="shared" si="8"/>
        <v>5763</v>
      </c>
      <c r="AE38" s="2">
        <f t="shared" si="9"/>
        <v>31</v>
      </c>
      <c r="AF38" s="23">
        <f t="shared" si="10"/>
        <v>0</v>
      </c>
      <c r="AG38" s="21">
        <f t="shared" si="11"/>
        <v>5762.7272727272721</v>
      </c>
      <c r="AH38" s="21">
        <f t="shared" si="12"/>
        <v>0</v>
      </c>
      <c r="AI38" s="22"/>
      <c r="AK38" s="21"/>
      <c r="AM38" t="s">
        <v>26</v>
      </c>
      <c r="AN38" s="2">
        <f t="shared" si="13"/>
        <v>1</v>
      </c>
      <c r="AO38" t="s">
        <v>27</v>
      </c>
      <c r="AP38" s="4" t="str">
        <f t="shared" si="14"/>
        <v>CASE COVER</v>
      </c>
      <c r="AQ38" s="59" t="str">
        <f t="shared" si="15"/>
        <v>43.1</v>
      </c>
      <c r="AR38">
        <v>2001</v>
      </c>
      <c r="AS38">
        <v>0</v>
      </c>
      <c r="AU38">
        <v>35</v>
      </c>
    </row>
    <row r="39" spans="1:47" ht="15" customHeight="1" x14ac:dyDescent="0.3">
      <c r="A39" s="78">
        <v>32</v>
      </c>
      <c r="B39" s="1" t="s">
        <v>172</v>
      </c>
      <c r="C39" s="63" t="s">
        <v>113</v>
      </c>
      <c r="D39" s="63" t="s">
        <v>152</v>
      </c>
      <c r="E39" s="63" t="s">
        <v>55</v>
      </c>
      <c r="F39" s="62" t="s">
        <v>56</v>
      </c>
      <c r="G39" s="63" t="s">
        <v>57</v>
      </c>
      <c r="H39" s="64" t="s">
        <v>177</v>
      </c>
      <c r="I39" s="61">
        <v>4</v>
      </c>
      <c r="J39" s="26"/>
      <c r="K39" s="25">
        <f t="shared" si="0"/>
        <v>0</v>
      </c>
      <c r="L39" s="67">
        <f t="shared" si="1"/>
        <v>18</v>
      </c>
      <c r="M39" s="25">
        <f t="shared" si="17"/>
        <v>72</v>
      </c>
      <c r="N39" s="13"/>
      <c r="O39" s="23">
        <f t="shared" si="3"/>
        <v>14.551059730250481</v>
      </c>
      <c r="P39" s="22">
        <f t="shared" si="4"/>
        <v>58.204238921001924</v>
      </c>
      <c r="Q39" s="67">
        <v>9.44</v>
      </c>
      <c r="R39" s="25">
        <f t="shared" si="5"/>
        <v>37.76</v>
      </c>
      <c r="S39" s="60">
        <v>0.55000000000000004</v>
      </c>
      <c r="T39" s="23">
        <f t="shared" si="6"/>
        <v>17.16363636363636</v>
      </c>
      <c r="U39" s="25">
        <f t="shared" si="7"/>
        <v>68.654545454545442</v>
      </c>
      <c r="V39" s="30"/>
      <c r="W39" s="55">
        <v>1</v>
      </c>
      <c r="X39" s="28"/>
      <c r="Y39" s="31"/>
      <c r="Z39" s="49"/>
      <c r="AA39" s="50">
        <v>1</v>
      </c>
      <c r="AB39" s="58">
        <v>0.94</v>
      </c>
      <c r="AC39" s="34">
        <f t="shared" si="16"/>
        <v>0</v>
      </c>
      <c r="AD39" s="29">
        <f t="shared" si="8"/>
        <v>18</v>
      </c>
      <c r="AE39" s="2">
        <f t="shared" si="9"/>
        <v>32</v>
      </c>
      <c r="AF39" s="23">
        <f t="shared" si="10"/>
        <v>0</v>
      </c>
      <c r="AG39" s="21">
        <f t="shared" si="11"/>
        <v>17.16363636363636</v>
      </c>
      <c r="AH39" s="21">
        <f t="shared" si="12"/>
        <v>0</v>
      </c>
      <c r="AI39" s="22"/>
      <c r="AK39" s="21"/>
      <c r="AM39" t="s">
        <v>26</v>
      </c>
      <c r="AN39" s="2">
        <f t="shared" si="13"/>
        <v>4</v>
      </c>
      <c r="AO39" t="s">
        <v>27</v>
      </c>
      <c r="AP39" s="4" t="str">
        <f t="shared" si="14"/>
        <v>STUD</v>
      </c>
      <c r="AQ39" s="59" t="str">
        <f t="shared" si="15"/>
        <v>43.2</v>
      </c>
      <c r="AR39">
        <v>2001</v>
      </c>
      <c r="AS39">
        <v>0</v>
      </c>
      <c r="AU39">
        <v>36</v>
      </c>
    </row>
    <row r="40" spans="1:47" ht="15" customHeight="1" x14ac:dyDescent="0.3">
      <c r="A40" s="15">
        <v>33</v>
      </c>
      <c r="B40" s="1" t="s">
        <v>173</v>
      </c>
      <c r="C40" s="63" t="s">
        <v>114</v>
      </c>
      <c r="D40" s="63" t="s">
        <v>153</v>
      </c>
      <c r="E40" s="63" t="s">
        <v>55</v>
      </c>
      <c r="F40" s="62" t="s">
        <v>56</v>
      </c>
      <c r="G40" s="63" t="s">
        <v>57</v>
      </c>
      <c r="H40" s="64" t="s">
        <v>177</v>
      </c>
      <c r="I40" s="61">
        <v>4</v>
      </c>
      <c r="J40" s="26"/>
      <c r="K40" s="25">
        <f t="shared" si="0"/>
        <v>0</v>
      </c>
      <c r="L40" s="67">
        <f t="shared" si="1"/>
        <v>3</v>
      </c>
      <c r="M40" s="25">
        <f t="shared" si="17"/>
        <v>12</v>
      </c>
      <c r="N40" s="13"/>
      <c r="O40" s="23">
        <f t="shared" si="3"/>
        <v>2.543352601156069</v>
      </c>
      <c r="P40" s="22">
        <f t="shared" si="4"/>
        <v>10.173410404624276</v>
      </c>
      <c r="Q40" s="67">
        <v>1.65</v>
      </c>
      <c r="R40" s="25">
        <f t="shared" si="5"/>
        <v>6.6</v>
      </c>
      <c r="S40" s="60">
        <v>0.55000000000000004</v>
      </c>
      <c r="T40" s="23">
        <f t="shared" si="6"/>
        <v>2.9999999999999996</v>
      </c>
      <c r="U40" s="25">
        <f t="shared" si="7"/>
        <v>11.999999999999998</v>
      </c>
      <c r="V40" s="30"/>
      <c r="W40" s="55">
        <v>1</v>
      </c>
      <c r="X40" s="28"/>
      <c r="Y40" s="31"/>
      <c r="Z40" s="49"/>
      <c r="AA40" s="50">
        <v>1</v>
      </c>
      <c r="AB40" s="58">
        <v>0.94</v>
      </c>
      <c r="AC40" s="34">
        <f t="shared" si="16"/>
        <v>0</v>
      </c>
      <c r="AD40" s="29">
        <f t="shared" si="8"/>
        <v>3</v>
      </c>
      <c r="AE40" s="2">
        <f t="shared" si="9"/>
        <v>33</v>
      </c>
      <c r="AF40" s="23">
        <f t="shared" si="10"/>
        <v>0</v>
      </c>
      <c r="AG40" s="21">
        <f t="shared" si="11"/>
        <v>2.9999999999999996</v>
      </c>
      <c r="AH40" s="21">
        <f t="shared" si="12"/>
        <v>0</v>
      </c>
      <c r="AI40" s="22"/>
      <c r="AK40" s="21"/>
      <c r="AM40" t="s">
        <v>26</v>
      </c>
      <c r="AN40" s="2">
        <f t="shared" si="13"/>
        <v>4</v>
      </c>
      <c r="AO40" t="s">
        <v>27</v>
      </c>
      <c r="AP40" s="4" t="str">
        <f t="shared" si="14"/>
        <v>NUT</v>
      </c>
      <c r="AQ40" s="59" t="str">
        <f t="shared" si="15"/>
        <v>43.3</v>
      </c>
      <c r="AR40">
        <v>2001</v>
      </c>
      <c r="AS40">
        <v>0</v>
      </c>
      <c r="AU40">
        <v>37</v>
      </c>
    </row>
    <row r="41" spans="1:47" ht="15" customHeight="1" x14ac:dyDescent="0.3">
      <c r="A41" s="15">
        <v>34</v>
      </c>
      <c r="B41" s="1" t="s">
        <v>174</v>
      </c>
      <c r="C41" s="63" t="s">
        <v>115</v>
      </c>
      <c r="D41" s="63" t="s">
        <v>154</v>
      </c>
      <c r="E41" s="63" t="s">
        <v>55</v>
      </c>
      <c r="F41" s="62" t="s">
        <v>56</v>
      </c>
      <c r="G41" s="63" t="s">
        <v>57</v>
      </c>
      <c r="H41" s="64" t="s">
        <v>177</v>
      </c>
      <c r="I41" s="61">
        <v>4</v>
      </c>
      <c r="J41" s="26"/>
      <c r="K41" s="25">
        <f t="shared" si="0"/>
        <v>0</v>
      </c>
      <c r="L41" s="67">
        <f t="shared" si="1"/>
        <v>9</v>
      </c>
      <c r="M41" s="25">
        <f t="shared" si="17"/>
        <v>36</v>
      </c>
      <c r="N41" s="13"/>
      <c r="O41" s="23">
        <f t="shared" si="3"/>
        <v>7.2755298651252405</v>
      </c>
      <c r="P41" s="22">
        <f t="shared" si="4"/>
        <v>29.102119460500962</v>
      </c>
      <c r="Q41" s="67">
        <v>4.72</v>
      </c>
      <c r="R41" s="25">
        <f t="shared" si="5"/>
        <v>18.88</v>
      </c>
      <c r="S41" s="60">
        <v>0.55000000000000004</v>
      </c>
      <c r="T41" s="23">
        <f t="shared" si="6"/>
        <v>8.5818181818181802</v>
      </c>
      <c r="U41" s="25">
        <f t="shared" si="7"/>
        <v>34.327272727272721</v>
      </c>
      <c r="V41" s="30"/>
      <c r="W41" s="55">
        <v>1</v>
      </c>
      <c r="X41" s="28"/>
      <c r="Y41" s="31"/>
      <c r="Z41" s="49"/>
      <c r="AA41" s="50">
        <v>1</v>
      </c>
      <c r="AB41" s="58">
        <v>0.94</v>
      </c>
      <c r="AC41" s="34">
        <f t="shared" si="16"/>
        <v>0</v>
      </c>
      <c r="AD41" s="29">
        <f t="shared" si="8"/>
        <v>9</v>
      </c>
      <c r="AE41" s="2">
        <f t="shared" si="9"/>
        <v>34</v>
      </c>
      <c r="AF41" s="23">
        <f t="shared" si="10"/>
        <v>0</v>
      </c>
      <c r="AG41" s="21">
        <f t="shared" si="11"/>
        <v>8.5818181818181802</v>
      </c>
      <c r="AH41" s="21">
        <f t="shared" si="12"/>
        <v>0</v>
      </c>
      <c r="AI41" s="22"/>
      <c r="AK41" s="21"/>
      <c r="AM41" t="s">
        <v>26</v>
      </c>
      <c r="AN41" s="2">
        <f t="shared" si="13"/>
        <v>4</v>
      </c>
      <c r="AO41" t="s">
        <v>27</v>
      </c>
      <c r="AP41" s="4" t="str">
        <f t="shared" si="14"/>
        <v>WASHER</v>
      </c>
      <c r="AQ41" s="59" t="str">
        <f t="shared" si="15"/>
        <v>43.4</v>
      </c>
      <c r="AR41">
        <v>2001</v>
      </c>
      <c r="AS41">
        <v>0</v>
      </c>
      <c r="AU41">
        <v>38</v>
      </c>
    </row>
    <row r="42" spans="1:47" ht="15" customHeight="1" x14ac:dyDescent="0.3">
      <c r="A42" s="78">
        <v>35</v>
      </c>
      <c r="B42" s="1" t="s">
        <v>175</v>
      </c>
      <c r="C42" s="63" t="s">
        <v>116</v>
      </c>
      <c r="D42" s="63" t="s">
        <v>149</v>
      </c>
      <c r="E42" s="63" t="s">
        <v>55</v>
      </c>
      <c r="F42" s="62" t="s">
        <v>56</v>
      </c>
      <c r="G42" s="63" t="s">
        <v>57</v>
      </c>
      <c r="H42" s="64" t="s">
        <v>177</v>
      </c>
      <c r="I42" s="61">
        <v>2</v>
      </c>
      <c r="J42" s="26"/>
      <c r="K42" s="25">
        <f t="shared" si="0"/>
        <v>0</v>
      </c>
      <c r="L42" s="67">
        <f t="shared" si="1"/>
        <v>54</v>
      </c>
      <c r="M42" s="25">
        <f t="shared" si="17"/>
        <v>108</v>
      </c>
      <c r="N42" s="13"/>
      <c r="O42" s="23">
        <f t="shared" si="3"/>
        <v>45.472061657032761</v>
      </c>
      <c r="P42" s="22">
        <f t="shared" si="4"/>
        <v>90.944123314065521</v>
      </c>
      <c r="Q42" s="67">
        <v>29.5</v>
      </c>
      <c r="R42" s="25">
        <f t="shared" si="5"/>
        <v>59</v>
      </c>
      <c r="S42" s="60">
        <v>0.55000000000000004</v>
      </c>
      <c r="T42" s="23">
        <f t="shared" si="6"/>
        <v>53.636363636363633</v>
      </c>
      <c r="U42" s="25">
        <f t="shared" si="7"/>
        <v>107.27272727272727</v>
      </c>
      <c r="V42" s="30"/>
      <c r="W42" s="55">
        <v>1</v>
      </c>
      <c r="X42" s="28"/>
      <c r="Y42" s="31"/>
      <c r="Z42" s="49"/>
      <c r="AA42" s="50">
        <v>1</v>
      </c>
      <c r="AB42" s="58">
        <v>0.94</v>
      </c>
      <c r="AC42" s="34">
        <f t="shared" si="16"/>
        <v>0</v>
      </c>
      <c r="AD42" s="29">
        <f t="shared" si="8"/>
        <v>54</v>
      </c>
      <c r="AE42" s="2">
        <f t="shared" si="9"/>
        <v>35</v>
      </c>
      <c r="AF42" s="23">
        <f t="shared" si="10"/>
        <v>0</v>
      </c>
      <c r="AG42" s="21">
        <f t="shared" si="11"/>
        <v>53.636363636363633</v>
      </c>
      <c r="AH42" s="21">
        <f t="shared" si="12"/>
        <v>0</v>
      </c>
      <c r="AI42" s="22"/>
      <c r="AK42" s="21"/>
      <c r="AM42" t="s">
        <v>26</v>
      </c>
      <c r="AN42" s="2">
        <f t="shared" si="13"/>
        <v>2</v>
      </c>
      <c r="AO42" t="s">
        <v>27</v>
      </c>
      <c r="AP42" s="4" t="str">
        <f t="shared" si="14"/>
        <v>O-RING</v>
      </c>
      <c r="AQ42" s="59" t="str">
        <f t="shared" si="15"/>
        <v>43.5</v>
      </c>
      <c r="AR42">
        <v>2001</v>
      </c>
      <c r="AS42">
        <v>0</v>
      </c>
      <c r="AU42">
        <v>39</v>
      </c>
    </row>
    <row r="43" spans="1:47" ht="15" customHeight="1" x14ac:dyDescent="0.3">
      <c r="A43" s="15">
        <v>36</v>
      </c>
      <c r="B43" s="1" t="s">
        <v>176</v>
      </c>
      <c r="C43" s="63" t="s">
        <v>117</v>
      </c>
      <c r="D43" s="63" t="s">
        <v>149</v>
      </c>
      <c r="E43" s="63" t="s">
        <v>55</v>
      </c>
      <c r="F43" s="62" t="s">
        <v>56</v>
      </c>
      <c r="G43" s="63" t="s">
        <v>57</v>
      </c>
      <c r="H43" s="64" t="s">
        <v>177</v>
      </c>
      <c r="I43" s="61">
        <v>1</v>
      </c>
      <c r="J43" s="26"/>
      <c r="K43" s="25">
        <f t="shared" si="0"/>
        <v>0</v>
      </c>
      <c r="L43" s="67">
        <f t="shared" si="1"/>
        <v>28</v>
      </c>
      <c r="M43" s="25">
        <f t="shared" si="17"/>
        <v>28</v>
      </c>
      <c r="N43" s="13"/>
      <c r="O43" s="23">
        <f t="shared" si="3"/>
        <v>23.645472061657031</v>
      </c>
      <c r="P43" s="22">
        <f t="shared" si="4"/>
        <v>23.645472061657031</v>
      </c>
      <c r="Q43" s="67">
        <v>15.34</v>
      </c>
      <c r="R43" s="25">
        <f t="shared" si="5"/>
        <v>15.34</v>
      </c>
      <c r="S43" s="60">
        <v>0.55000000000000004</v>
      </c>
      <c r="T43" s="23">
        <f t="shared" si="6"/>
        <v>27.890909090909087</v>
      </c>
      <c r="U43" s="25">
        <f t="shared" si="7"/>
        <v>27.890909090909087</v>
      </c>
      <c r="V43" s="30"/>
      <c r="W43" s="55">
        <v>1</v>
      </c>
      <c r="X43" s="28"/>
      <c r="Y43" s="31"/>
      <c r="Z43" s="49"/>
      <c r="AA43" s="50">
        <v>1</v>
      </c>
      <c r="AB43" s="58">
        <v>0.94</v>
      </c>
      <c r="AC43" s="34">
        <f t="shared" si="16"/>
        <v>0</v>
      </c>
      <c r="AD43" s="29">
        <f t="shared" si="8"/>
        <v>28</v>
      </c>
      <c r="AE43" s="2">
        <f t="shared" si="9"/>
        <v>36</v>
      </c>
      <c r="AF43" s="23">
        <f t="shared" si="10"/>
        <v>0</v>
      </c>
      <c r="AG43" s="21">
        <f t="shared" si="11"/>
        <v>27.890909090909087</v>
      </c>
      <c r="AH43" s="21">
        <f t="shared" si="12"/>
        <v>0</v>
      </c>
      <c r="AI43" s="22"/>
      <c r="AK43" s="21"/>
      <c r="AM43" t="s">
        <v>26</v>
      </c>
      <c r="AN43" s="2">
        <f t="shared" si="13"/>
        <v>1</v>
      </c>
      <c r="AO43" t="s">
        <v>27</v>
      </c>
      <c r="AP43" s="4" t="str">
        <f t="shared" si="14"/>
        <v>O-RING</v>
      </c>
      <c r="AQ43" s="59" t="str">
        <f t="shared" si="15"/>
        <v>43.6</v>
      </c>
      <c r="AR43">
        <v>2001</v>
      </c>
      <c r="AS43">
        <v>0</v>
      </c>
      <c r="AU43">
        <v>40</v>
      </c>
    </row>
    <row r="44" spans="1:47" ht="15" customHeight="1" x14ac:dyDescent="0.3">
      <c r="A44" s="16">
        <v>8</v>
      </c>
      <c r="B44" s="1" t="s">
        <v>160</v>
      </c>
      <c r="C44" s="82">
        <v>505350224506</v>
      </c>
      <c r="D44" s="63" t="s">
        <v>139</v>
      </c>
      <c r="E44" s="63" t="s">
        <v>55</v>
      </c>
      <c r="F44" s="62" t="s">
        <v>60</v>
      </c>
      <c r="G44" s="63" t="s">
        <v>57</v>
      </c>
      <c r="H44" s="64">
        <v>67</v>
      </c>
      <c r="I44" s="61">
        <v>25</v>
      </c>
      <c r="J44" s="26"/>
      <c r="K44" s="25">
        <f t="shared" si="0"/>
        <v>0</v>
      </c>
      <c r="L44" s="67">
        <f t="shared" si="1"/>
        <v>3339</v>
      </c>
      <c r="M44" s="25">
        <f t="shared" si="17"/>
        <v>83475</v>
      </c>
      <c r="N44" s="13"/>
      <c r="O44" s="23">
        <f t="shared" si="3"/>
        <v>2830.057803468208</v>
      </c>
      <c r="P44" s="22">
        <f t="shared" si="4"/>
        <v>70751.445086705207</v>
      </c>
      <c r="Q44" s="67">
        <v>1836</v>
      </c>
      <c r="R44" s="25">
        <f t="shared" si="5"/>
        <v>45900</v>
      </c>
      <c r="S44" s="60">
        <v>0.55000000000000004</v>
      </c>
      <c r="T44" s="23">
        <f t="shared" si="6"/>
        <v>3338.181818181818</v>
      </c>
      <c r="U44" s="25">
        <f t="shared" si="7"/>
        <v>83454.545454545456</v>
      </c>
      <c r="V44" s="30" t="s">
        <v>185</v>
      </c>
      <c r="W44" s="55">
        <v>1</v>
      </c>
      <c r="X44" s="28">
        <v>3339</v>
      </c>
      <c r="Y44" s="31">
        <v>2024</v>
      </c>
      <c r="Z44" s="49" t="s">
        <v>195</v>
      </c>
      <c r="AA44" s="50">
        <v>1</v>
      </c>
      <c r="AB44" s="58">
        <v>0.94</v>
      </c>
      <c r="AC44" s="34">
        <f t="shared" si="16"/>
        <v>3339</v>
      </c>
      <c r="AD44" s="29">
        <f t="shared" si="8"/>
        <v>3339</v>
      </c>
      <c r="AE44" s="2">
        <f t="shared" si="9"/>
        <v>8</v>
      </c>
      <c r="AF44" s="23">
        <f t="shared" si="10"/>
        <v>0</v>
      </c>
      <c r="AG44" s="21">
        <f t="shared" si="11"/>
        <v>3338.181818181818</v>
      </c>
      <c r="AH44" s="21">
        <f t="shared" si="12"/>
        <v>3339</v>
      </c>
      <c r="AI44" s="22"/>
      <c r="AK44" s="21"/>
      <c r="AM44" t="s">
        <v>26</v>
      </c>
      <c r="AN44" s="2">
        <f t="shared" si="13"/>
        <v>25</v>
      </c>
      <c r="AO44" t="s">
        <v>27</v>
      </c>
      <c r="AP44" s="4" t="str">
        <f t="shared" si="14"/>
        <v>CASING WEAR RING</v>
      </c>
      <c r="AQ44" s="59" t="str">
        <f t="shared" si="15"/>
        <v>5.1</v>
      </c>
      <c r="AR44">
        <v>2001</v>
      </c>
      <c r="AS44">
        <v>0</v>
      </c>
      <c r="AU44">
        <v>41</v>
      </c>
    </row>
    <row r="45" spans="1:47" ht="15" customHeight="1" x14ac:dyDescent="0.3">
      <c r="A45" s="17">
        <v>9</v>
      </c>
      <c r="B45" s="1" t="s">
        <v>161</v>
      </c>
      <c r="C45" s="63" t="s">
        <v>61</v>
      </c>
      <c r="D45" s="63" t="s">
        <v>140</v>
      </c>
      <c r="E45" s="63" t="s">
        <v>55</v>
      </c>
      <c r="F45" s="62" t="s">
        <v>61</v>
      </c>
      <c r="G45" s="63" t="s">
        <v>57</v>
      </c>
      <c r="H45" s="64">
        <v>70</v>
      </c>
      <c r="I45" s="61">
        <v>25</v>
      </c>
      <c r="J45" s="26"/>
      <c r="K45" s="25">
        <f t="shared" si="0"/>
        <v>0</v>
      </c>
      <c r="L45" s="67">
        <f t="shared" si="1"/>
        <v>2314</v>
      </c>
      <c r="M45" s="25">
        <f t="shared" si="17"/>
        <v>57850</v>
      </c>
      <c r="N45" s="13"/>
      <c r="O45" s="23">
        <f t="shared" si="3"/>
        <v>1863.5838150289017</v>
      </c>
      <c r="P45" s="22">
        <f t="shared" si="4"/>
        <v>46589.595375722543</v>
      </c>
      <c r="Q45" s="67">
        <v>1209</v>
      </c>
      <c r="R45" s="25">
        <f t="shared" si="5"/>
        <v>30225</v>
      </c>
      <c r="S45" s="60">
        <v>0.55000000000000004</v>
      </c>
      <c r="T45" s="23">
        <f t="shared" si="6"/>
        <v>2198.181818181818</v>
      </c>
      <c r="U45" s="25">
        <f t="shared" si="7"/>
        <v>54954.545454545449</v>
      </c>
      <c r="V45" s="30" t="s">
        <v>185</v>
      </c>
      <c r="W45" s="55">
        <v>1</v>
      </c>
      <c r="X45" s="28">
        <v>2314</v>
      </c>
      <c r="Y45" s="31">
        <v>2024</v>
      </c>
      <c r="Z45" s="49" t="s">
        <v>197</v>
      </c>
      <c r="AA45" s="50">
        <v>1</v>
      </c>
      <c r="AB45" s="58">
        <v>0.94</v>
      </c>
      <c r="AC45" s="34">
        <f t="shared" si="16"/>
        <v>2314</v>
      </c>
      <c r="AD45" s="29">
        <f t="shared" si="8"/>
        <v>2314</v>
      </c>
      <c r="AE45" s="2">
        <f t="shared" si="9"/>
        <v>9</v>
      </c>
      <c r="AF45" s="23">
        <f t="shared" si="10"/>
        <v>0</v>
      </c>
      <c r="AG45" s="21">
        <f t="shared" si="11"/>
        <v>2198.181818181818</v>
      </c>
      <c r="AH45" s="21">
        <f t="shared" si="12"/>
        <v>2314</v>
      </c>
      <c r="AI45" s="22"/>
      <c r="AK45" s="21"/>
      <c r="AM45" t="s">
        <v>26</v>
      </c>
      <c r="AN45" s="2">
        <f t="shared" si="13"/>
        <v>25</v>
      </c>
      <c r="AO45" t="s">
        <v>27</v>
      </c>
      <c r="AP45" s="4" t="str">
        <f t="shared" si="14"/>
        <v>IMPELLER RING</v>
      </c>
      <c r="AQ45" s="59" t="str">
        <f t="shared" si="15"/>
        <v>5.2</v>
      </c>
      <c r="AR45">
        <v>2001</v>
      </c>
      <c r="AS45">
        <v>0</v>
      </c>
      <c r="AU45">
        <v>42</v>
      </c>
    </row>
    <row r="46" spans="1:47" ht="15" customHeight="1" x14ac:dyDescent="0.3">
      <c r="A46" s="15">
        <v>40</v>
      </c>
      <c r="B46" s="1" t="s">
        <v>178</v>
      </c>
      <c r="C46" s="63" t="s">
        <v>121</v>
      </c>
      <c r="D46" s="63" t="s">
        <v>153</v>
      </c>
      <c r="E46" s="63" t="s">
        <v>47</v>
      </c>
      <c r="F46" s="62" t="s">
        <v>121</v>
      </c>
      <c r="G46" s="63" t="s">
        <v>122</v>
      </c>
      <c r="H46" s="64">
        <v>58</v>
      </c>
      <c r="I46" s="61">
        <v>7</v>
      </c>
      <c r="J46" s="26"/>
      <c r="K46" s="25">
        <f t="shared" si="0"/>
        <v>0</v>
      </c>
      <c r="L46" s="67">
        <f t="shared" si="1"/>
        <v>1663</v>
      </c>
      <c r="M46" s="25">
        <f t="shared" si="17"/>
        <v>11641</v>
      </c>
      <c r="N46" s="13"/>
      <c r="O46" s="23">
        <f t="shared" si="3"/>
        <v>1409.2485549132948</v>
      </c>
      <c r="P46" s="22">
        <f t="shared" si="4"/>
        <v>9864.7398843930641</v>
      </c>
      <c r="Q46" s="67">
        <v>914.25</v>
      </c>
      <c r="R46" s="25">
        <f t="shared" si="5"/>
        <v>6399.75</v>
      </c>
      <c r="S46" s="60">
        <v>0.55000000000000004</v>
      </c>
      <c r="T46" s="23">
        <f t="shared" si="6"/>
        <v>1662.2727272727273</v>
      </c>
      <c r="U46" s="25">
        <f t="shared" si="7"/>
        <v>11635.90909090909</v>
      </c>
      <c r="V46" s="30"/>
      <c r="W46" s="55">
        <v>1</v>
      </c>
      <c r="X46" s="28"/>
      <c r="Y46" s="31"/>
      <c r="Z46" s="49"/>
      <c r="AA46" s="50">
        <v>1</v>
      </c>
      <c r="AB46" s="58">
        <v>0.94</v>
      </c>
      <c r="AC46" s="34">
        <f t="shared" si="16"/>
        <v>0</v>
      </c>
      <c r="AD46" s="29">
        <f t="shared" si="8"/>
        <v>1663</v>
      </c>
      <c r="AE46" s="2">
        <f t="shared" si="9"/>
        <v>40</v>
      </c>
      <c r="AF46" s="23">
        <f t="shared" si="10"/>
        <v>0</v>
      </c>
      <c r="AG46" s="21">
        <f t="shared" si="11"/>
        <v>1662.2727272727273</v>
      </c>
      <c r="AH46" s="21">
        <f t="shared" si="12"/>
        <v>0</v>
      </c>
      <c r="AI46" s="22"/>
      <c r="AK46" s="21"/>
      <c r="AM46" t="s">
        <v>26</v>
      </c>
      <c r="AN46" s="2">
        <f t="shared" si="13"/>
        <v>7</v>
      </c>
      <c r="AO46" t="s">
        <v>27</v>
      </c>
      <c r="AP46" s="4" t="str">
        <f t="shared" si="14"/>
        <v>NUT</v>
      </c>
      <c r="AQ46" s="59" t="str">
        <f t="shared" si="15"/>
        <v>52.1</v>
      </c>
      <c r="AR46">
        <v>2001</v>
      </c>
      <c r="AS46">
        <v>0</v>
      </c>
      <c r="AU46">
        <v>43</v>
      </c>
    </row>
    <row r="47" spans="1:47" ht="15" customHeight="1" x14ac:dyDescent="0.3">
      <c r="A47" s="16">
        <v>41</v>
      </c>
      <c r="B47" s="1" t="s">
        <v>179</v>
      </c>
      <c r="C47" s="63" t="s">
        <v>123</v>
      </c>
      <c r="D47" s="63" t="s">
        <v>156</v>
      </c>
      <c r="E47" s="63" t="s">
        <v>47</v>
      </c>
      <c r="F47" s="62" t="s">
        <v>56</v>
      </c>
      <c r="G47" s="63" t="s">
        <v>122</v>
      </c>
      <c r="H47" s="64" t="s">
        <v>180</v>
      </c>
      <c r="I47" s="61">
        <v>14</v>
      </c>
      <c r="J47" s="26"/>
      <c r="K47" s="25">
        <f t="shared" si="0"/>
        <v>0</v>
      </c>
      <c r="L47" s="67">
        <f t="shared" si="1"/>
        <v>70</v>
      </c>
      <c r="M47" s="25">
        <f t="shared" si="17"/>
        <v>980</v>
      </c>
      <c r="N47" s="13"/>
      <c r="O47" s="23">
        <f t="shared" si="3"/>
        <v>58.959537572254334</v>
      </c>
      <c r="P47" s="22">
        <f t="shared" si="4"/>
        <v>825.43352601156062</v>
      </c>
      <c r="Q47" s="67">
        <v>38.25</v>
      </c>
      <c r="R47" s="25">
        <f t="shared" si="5"/>
        <v>535.5</v>
      </c>
      <c r="S47" s="60">
        <v>0.55000000000000004</v>
      </c>
      <c r="T47" s="23">
        <f t="shared" si="6"/>
        <v>69.545454545454547</v>
      </c>
      <c r="U47" s="25">
        <f t="shared" si="7"/>
        <v>973.63636363636363</v>
      </c>
      <c r="V47" s="30"/>
      <c r="W47" s="55">
        <v>1</v>
      </c>
      <c r="X47" s="28"/>
      <c r="Y47" s="31"/>
      <c r="Z47" s="49"/>
      <c r="AA47" s="50">
        <v>1</v>
      </c>
      <c r="AB47" s="58">
        <v>0.94</v>
      </c>
      <c r="AC47" s="34">
        <f t="shared" si="16"/>
        <v>0</v>
      </c>
      <c r="AD47" s="29">
        <f t="shared" si="8"/>
        <v>70</v>
      </c>
      <c r="AE47" s="2">
        <f t="shared" si="9"/>
        <v>41</v>
      </c>
      <c r="AF47" s="23">
        <f t="shared" si="10"/>
        <v>0</v>
      </c>
      <c r="AG47" s="21">
        <f t="shared" si="11"/>
        <v>69.545454545454547</v>
      </c>
      <c r="AH47" s="21">
        <f t="shared" si="12"/>
        <v>0</v>
      </c>
      <c r="AI47" s="22"/>
      <c r="AK47" s="21"/>
      <c r="AM47" t="s">
        <v>26</v>
      </c>
      <c r="AN47" s="2">
        <f t="shared" si="13"/>
        <v>14</v>
      </c>
      <c r="AO47" t="s">
        <v>27</v>
      </c>
      <c r="AP47" s="4" t="str">
        <f t="shared" si="14"/>
        <v>SET SCREW</v>
      </c>
      <c r="AQ47" s="59" t="str">
        <f t="shared" si="15"/>
        <v>52.2</v>
      </c>
      <c r="AR47">
        <v>2001</v>
      </c>
      <c r="AS47">
        <v>0</v>
      </c>
      <c r="AU47">
        <v>44</v>
      </c>
    </row>
    <row r="48" spans="1:47" ht="15" customHeight="1" x14ac:dyDescent="0.3">
      <c r="A48" s="78">
        <v>11</v>
      </c>
      <c r="B48" s="1" t="s">
        <v>163</v>
      </c>
      <c r="C48" s="63" t="s">
        <v>64</v>
      </c>
      <c r="D48" s="77" t="s">
        <v>188</v>
      </c>
      <c r="E48" s="63" t="s">
        <v>65</v>
      </c>
      <c r="F48" s="62" t="s">
        <v>56</v>
      </c>
      <c r="G48" s="63" t="s">
        <v>66</v>
      </c>
      <c r="H48" s="64" t="s">
        <v>56</v>
      </c>
      <c r="I48" s="61">
        <v>5</v>
      </c>
      <c r="J48" s="26"/>
      <c r="K48" s="25">
        <f t="shared" si="0"/>
        <v>0</v>
      </c>
      <c r="L48" s="67">
        <f t="shared" si="1"/>
        <v>198</v>
      </c>
      <c r="M48" s="25">
        <f t="shared" si="17"/>
        <v>990</v>
      </c>
      <c r="N48" s="13"/>
      <c r="O48" s="23">
        <f t="shared" si="3"/>
        <v>167.63005780346822</v>
      </c>
      <c r="P48" s="22">
        <f t="shared" si="4"/>
        <v>838.15028901734104</v>
      </c>
      <c r="Q48" s="67">
        <v>108.75</v>
      </c>
      <c r="R48" s="25">
        <f t="shared" si="5"/>
        <v>543.75</v>
      </c>
      <c r="S48" s="60">
        <v>0.55000000000000004</v>
      </c>
      <c r="T48" s="23">
        <f t="shared" si="6"/>
        <v>197.72727272727272</v>
      </c>
      <c r="U48" s="25">
        <f t="shared" si="7"/>
        <v>988.63636363636363</v>
      </c>
      <c r="V48" s="30"/>
      <c r="W48" s="55">
        <v>1</v>
      </c>
      <c r="X48" s="28"/>
      <c r="Y48" s="31"/>
      <c r="Z48" s="49"/>
      <c r="AA48" s="50">
        <v>1</v>
      </c>
      <c r="AB48" s="58">
        <v>0.94</v>
      </c>
      <c r="AC48" s="34">
        <f t="shared" si="16"/>
        <v>0</v>
      </c>
      <c r="AD48" s="29">
        <f t="shared" si="8"/>
        <v>198</v>
      </c>
      <c r="AE48" s="2">
        <f t="shared" si="9"/>
        <v>11</v>
      </c>
      <c r="AF48" s="23">
        <f t="shared" si="10"/>
        <v>0</v>
      </c>
      <c r="AG48" s="21">
        <f t="shared" si="11"/>
        <v>197.72727272727272</v>
      </c>
      <c r="AH48" s="21">
        <f t="shared" si="12"/>
        <v>0</v>
      </c>
      <c r="AI48" s="22"/>
      <c r="AK48" s="21"/>
      <c r="AM48" t="s">
        <v>26</v>
      </c>
      <c r="AN48" s="2">
        <f t="shared" si="13"/>
        <v>5</v>
      </c>
      <c r="AO48" t="s">
        <v>27</v>
      </c>
      <c r="AP48" s="4" t="str">
        <f t="shared" si="14"/>
        <v>SEALING SERIES COMPLETE PRN50-20</v>
      </c>
      <c r="AQ48" s="59" t="str">
        <f t="shared" si="15"/>
        <v>9.1</v>
      </c>
      <c r="AR48">
        <v>2001</v>
      </c>
      <c r="AS48">
        <v>0</v>
      </c>
      <c r="AU48">
        <v>45</v>
      </c>
    </row>
    <row r="49" spans="1:47" ht="15" customHeight="1" thickBot="1" x14ac:dyDescent="0.35">
      <c r="A49" s="15">
        <v>12</v>
      </c>
      <c r="B49" s="1" t="s">
        <v>167</v>
      </c>
      <c r="C49" s="63" t="s">
        <v>67</v>
      </c>
      <c r="D49" s="63" t="s">
        <v>141</v>
      </c>
      <c r="E49" s="63" t="s">
        <v>65</v>
      </c>
      <c r="F49" s="62" t="s">
        <v>56</v>
      </c>
      <c r="G49" s="63" t="s">
        <v>66</v>
      </c>
      <c r="H49" s="64" t="s">
        <v>68</v>
      </c>
      <c r="I49" s="61">
        <v>5</v>
      </c>
      <c r="J49" s="26"/>
      <c r="K49" s="25">
        <f t="shared" si="0"/>
        <v>0</v>
      </c>
      <c r="L49" s="23">
        <f t="shared" si="1"/>
        <v>33</v>
      </c>
      <c r="M49" s="25">
        <f t="shared" si="17"/>
        <v>165</v>
      </c>
      <c r="N49" s="13"/>
      <c r="O49" s="23">
        <f t="shared" si="3"/>
        <v>27.283236994219649</v>
      </c>
      <c r="P49" s="22">
        <f t="shared" si="4"/>
        <v>136.41618497109823</v>
      </c>
      <c r="Q49" s="67">
        <v>17.7</v>
      </c>
      <c r="R49" s="25">
        <f t="shared" si="5"/>
        <v>88.5</v>
      </c>
      <c r="S49" s="60">
        <v>0.55000000000000004</v>
      </c>
      <c r="T49" s="23">
        <f t="shared" si="6"/>
        <v>32.18181818181818</v>
      </c>
      <c r="U49" s="25">
        <f t="shared" si="7"/>
        <v>160.90909090909091</v>
      </c>
      <c r="V49" s="30"/>
      <c r="W49" s="55">
        <v>1</v>
      </c>
      <c r="X49" s="28"/>
      <c r="Y49" s="31"/>
      <c r="Z49" s="49"/>
      <c r="AA49" s="50">
        <v>1</v>
      </c>
      <c r="AB49" s="58">
        <v>0.94</v>
      </c>
      <c r="AC49" s="34">
        <f t="shared" si="16"/>
        <v>0</v>
      </c>
      <c r="AD49" s="29">
        <f t="shared" si="8"/>
        <v>33</v>
      </c>
      <c r="AE49" s="2">
        <f t="shared" si="9"/>
        <v>12</v>
      </c>
      <c r="AF49" s="23">
        <f t="shared" si="10"/>
        <v>0</v>
      </c>
      <c r="AG49" s="21">
        <f t="shared" si="11"/>
        <v>32.18181818181818</v>
      </c>
      <c r="AH49" s="21">
        <f t="shared" si="12"/>
        <v>0</v>
      </c>
      <c r="AI49" s="22"/>
      <c r="AK49" s="21"/>
      <c r="AM49" t="s">
        <v>26</v>
      </c>
      <c r="AN49" s="2">
        <f t="shared" si="13"/>
        <v>5</v>
      </c>
      <c r="AO49" t="s">
        <v>27</v>
      </c>
      <c r="AP49" s="4" t="str">
        <f t="shared" si="14"/>
        <v>VENTING DEVICE</v>
      </c>
      <c r="AQ49" s="59" t="str">
        <f t="shared" si="15"/>
        <v>9.2</v>
      </c>
      <c r="AR49">
        <v>2001</v>
      </c>
      <c r="AS49">
        <v>0</v>
      </c>
      <c r="AU49">
        <v>46</v>
      </c>
    </row>
    <row r="50" spans="1:47" ht="19.8" customHeight="1" thickBot="1" x14ac:dyDescent="0.35">
      <c r="D50" s="65"/>
      <c r="H50" s="65"/>
      <c r="I50" s="66">
        <f>SUM(I4:I49)</f>
        <v>537</v>
      </c>
      <c r="J50" s="6"/>
      <c r="K50" s="6"/>
      <c r="L50" s="7"/>
      <c r="M50" s="27">
        <f>SUM(M4:M49)</f>
        <v>720218</v>
      </c>
      <c r="N50" s="11"/>
      <c r="O50" s="5"/>
      <c r="P50" s="27">
        <f>SUM(P4:P28)</f>
        <v>433397.5028901734</v>
      </c>
      <c r="Q50" s="5"/>
      <c r="R50" s="27">
        <f>SUM(R4:R28)</f>
        <v>281166.63000000006</v>
      </c>
      <c r="S50" s="9"/>
      <c r="T50" s="8"/>
      <c r="U50" s="27">
        <f>SUM(U4:U28)</f>
        <v>511212.05454545451</v>
      </c>
      <c r="V50" s="3"/>
      <c r="W50" s="3"/>
      <c r="Z50" s="2"/>
      <c r="AA50" s="2"/>
      <c r="AB50" s="2"/>
      <c r="AC50" s="2"/>
      <c r="AD50" s="5"/>
    </row>
  </sheetData>
  <autoFilter ref="A3:AS50" xr:uid="{00000000-0001-0000-0000-000000000000}">
    <sortState xmlns:xlrd2="http://schemas.microsoft.com/office/spreadsheetml/2017/richdata2" ref="A4:AS50">
      <sortCondition ref="B3"/>
    </sortState>
  </autoFilter>
  <mergeCells count="6">
    <mergeCell ref="AF1:AI2"/>
    <mergeCell ref="Q2:R2"/>
    <mergeCell ref="L1:M1"/>
    <mergeCell ref="O2:P2"/>
    <mergeCell ref="T1:U2"/>
    <mergeCell ref="V1:AC2"/>
  </mergeCells>
  <phoneticPr fontId="15" type="noConversion"/>
  <pageMargins left="1.2598425196850394" right="1.2598425196850394" top="0.98425196850393704" bottom="0.98425196850393704" header="0.23622047244094491" footer="0.23622047244094491"/>
  <pageSetup scale="64" fitToHeight="0" orientation="portrait" r:id="rId1"/>
  <headerFooter>
    <oddFooter>&amp;C&amp;1#&amp;"Arial"&amp;10&amp;K000000SULZER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ABBF-4459-4CE3-9AF9-CCFD89BCD547}">
  <dimension ref="A1:AU6"/>
  <sheetViews>
    <sheetView tabSelected="1" workbookViewId="0">
      <selection sqref="A1:AU6"/>
    </sheetView>
  </sheetViews>
  <sheetFormatPr defaultColWidth="8.77734375" defaultRowHeight="14.4" x14ac:dyDescent="0.3"/>
  <sheetData>
    <row r="1" spans="1:47" ht="43.8" thickBot="1" x14ac:dyDescent="0.35">
      <c r="A1" s="44" t="s">
        <v>31</v>
      </c>
      <c r="B1" s="63" t="s">
        <v>48</v>
      </c>
      <c r="C1" s="63" t="s">
        <v>51</v>
      </c>
      <c r="D1" s="63" t="s">
        <v>132</v>
      </c>
      <c r="E1" s="63" t="s">
        <v>69</v>
      </c>
      <c r="F1" s="63" t="s">
        <v>73</v>
      </c>
      <c r="G1" s="63" t="s">
        <v>75</v>
      </c>
      <c r="H1" s="63" t="s">
        <v>78</v>
      </c>
      <c r="I1" s="63" t="s">
        <v>83</v>
      </c>
      <c r="J1" s="63" t="s">
        <v>133</v>
      </c>
      <c r="K1" s="63" t="s">
        <v>86</v>
      </c>
      <c r="L1" s="63" t="s">
        <v>75</v>
      </c>
      <c r="M1" s="63" t="s">
        <v>89</v>
      </c>
      <c r="N1" s="63" t="s">
        <v>75</v>
      </c>
      <c r="O1" s="63" t="s">
        <v>94</v>
      </c>
      <c r="P1" s="63" t="s">
        <v>98</v>
      </c>
      <c r="Q1" s="63" t="s">
        <v>99</v>
      </c>
      <c r="R1" s="63" t="s">
        <v>105</v>
      </c>
      <c r="S1" s="63" t="s">
        <v>109</v>
      </c>
      <c r="T1" s="63" t="s">
        <v>118</v>
      </c>
      <c r="U1" s="63" t="s">
        <v>75</v>
      </c>
      <c r="V1" s="63" t="s">
        <v>120</v>
      </c>
      <c r="W1" s="63" t="s">
        <v>67</v>
      </c>
      <c r="X1" s="63" t="s">
        <v>75</v>
      </c>
      <c r="Y1" s="63" t="s">
        <v>126</v>
      </c>
      <c r="Z1" s="63" t="s">
        <v>130</v>
      </c>
      <c r="AA1" s="63" t="s">
        <v>42</v>
      </c>
      <c r="AB1" s="63" t="s">
        <v>45</v>
      </c>
      <c r="AC1" s="63" t="s">
        <v>46</v>
      </c>
      <c r="AD1" s="63" t="s">
        <v>80</v>
      </c>
      <c r="AE1" s="63" t="s">
        <v>67</v>
      </c>
      <c r="AF1" s="63" t="s">
        <v>54</v>
      </c>
      <c r="AG1" s="63" t="s">
        <v>59</v>
      </c>
      <c r="AH1" s="63" t="s">
        <v>100</v>
      </c>
      <c r="AI1" s="63" t="s">
        <v>67</v>
      </c>
      <c r="AJ1" s="63" t="s">
        <v>112</v>
      </c>
      <c r="AK1" s="63" t="s">
        <v>113</v>
      </c>
      <c r="AL1" s="63" t="s">
        <v>114</v>
      </c>
      <c r="AM1" s="63" t="s">
        <v>115</v>
      </c>
      <c r="AN1" s="63" t="s">
        <v>116</v>
      </c>
      <c r="AO1" s="63" t="s">
        <v>117</v>
      </c>
      <c r="AP1" s="82">
        <v>505350224506</v>
      </c>
      <c r="AQ1" s="63" t="s">
        <v>61</v>
      </c>
      <c r="AR1" s="63" t="s">
        <v>121</v>
      </c>
      <c r="AS1" s="63" t="s">
        <v>123</v>
      </c>
      <c r="AT1" s="63" t="s">
        <v>64</v>
      </c>
      <c r="AU1" s="63" t="s">
        <v>67</v>
      </c>
    </row>
    <row r="2" spans="1:47" ht="87" thickBot="1" x14ac:dyDescent="0.35">
      <c r="A2" s="44" t="s">
        <v>32</v>
      </c>
      <c r="B2" s="63" t="s">
        <v>137</v>
      </c>
      <c r="C2" s="63" t="s">
        <v>52</v>
      </c>
      <c r="D2" s="63" t="s">
        <v>189</v>
      </c>
      <c r="E2" s="63" t="s">
        <v>142</v>
      </c>
      <c r="F2" s="63" t="s">
        <v>164</v>
      </c>
      <c r="G2" s="63" t="s">
        <v>143</v>
      </c>
      <c r="H2" s="63" t="s">
        <v>79</v>
      </c>
      <c r="I2" s="63" t="s">
        <v>168</v>
      </c>
      <c r="J2" s="63" t="s">
        <v>190</v>
      </c>
      <c r="K2" s="63" t="s">
        <v>144</v>
      </c>
      <c r="L2" s="63" t="s">
        <v>145</v>
      </c>
      <c r="M2" s="63" t="s">
        <v>146</v>
      </c>
      <c r="N2" s="63" t="s">
        <v>147</v>
      </c>
      <c r="O2" s="63" t="s">
        <v>192</v>
      </c>
      <c r="P2" s="63" t="s">
        <v>184</v>
      </c>
      <c r="Q2" s="63" t="s">
        <v>148</v>
      </c>
      <c r="R2" s="63" t="s">
        <v>149</v>
      </c>
      <c r="S2" s="63" t="s">
        <v>150</v>
      </c>
      <c r="T2" s="63" t="s">
        <v>192</v>
      </c>
      <c r="U2" s="63" t="s">
        <v>155</v>
      </c>
      <c r="V2" s="63" t="s">
        <v>193</v>
      </c>
      <c r="W2" s="63" t="s">
        <v>141</v>
      </c>
      <c r="X2" s="63" t="s">
        <v>157</v>
      </c>
      <c r="Y2" s="63" t="s">
        <v>127</v>
      </c>
      <c r="Z2" s="63" t="s">
        <v>184</v>
      </c>
      <c r="AA2" s="63" t="s">
        <v>134</v>
      </c>
      <c r="AB2" s="62" t="s">
        <v>135</v>
      </c>
      <c r="AC2" s="63" t="s">
        <v>136</v>
      </c>
      <c r="AD2" s="63" t="s">
        <v>81</v>
      </c>
      <c r="AE2" s="63" t="s">
        <v>141</v>
      </c>
      <c r="AF2" s="63" t="s">
        <v>138</v>
      </c>
      <c r="AG2" s="63" t="s">
        <v>138</v>
      </c>
      <c r="AH2" s="63" t="s">
        <v>101</v>
      </c>
      <c r="AI2" s="63" t="s">
        <v>141</v>
      </c>
      <c r="AJ2" s="63" t="s">
        <v>151</v>
      </c>
      <c r="AK2" s="63" t="s">
        <v>152</v>
      </c>
      <c r="AL2" s="63" t="s">
        <v>153</v>
      </c>
      <c r="AM2" s="63" t="s">
        <v>154</v>
      </c>
      <c r="AN2" s="63" t="s">
        <v>149</v>
      </c>
      <c r="AO2" s="63" t="s">
        <v>149</v>
      </c>
      <c r="AP2" s="63" t="s">
        <v>139</v>
      </c>
      <c r="AQ2" s="63" t="s">
        <v>140</v>
      </c>
      <c r="AR2" s="63" t="s">
        <v>153</v>
      </c>
      <c r="AS2" s="63" t="s">
        <v>156</v>
      </c>
      <c r="AT2" s="77" t="s">
        <v>188</v>
      </c>
      <c r="AU2" s="63" t="s">
        <v>141</v>
      </c>
    </row>
    <row r="3" spans="1:47" ht="29.4" thickBot="1" x14ac:dyDescent="0.35">
      <c r="A3" s="44" t="s">
        <v>29</v>
      </c>
      <c r="B3" s="63" t="s">
        <v>47</v>
      </c>
      <c r="C3" s="63" t="s">
        <v>53</v>
      </c>
      <c r="D3" s="79" t="s">
        <v>63</v>
      </c>
      <c r="E3" s="63" t="s">
        <v>70</v>
      </c>
      <c r="F3" s="63" t="s">
        <v>55</v>
      </c>
      <c r="G3" s="63" t="s">
        <v>76</v>
      </c>
      <c r="H3" s="63" t="s">
        <v>55</v>
      </c>
      <c r="I3" s="63" t="s">
        <v>84</v>
      </c>
      <c r="J3" s="79" t="s">
        <v>131</v>
      </c>
      <c r="K3" s="63" t="s">
        <v>70</v>
      </c>
      <c r="L3" s="63" t="s">
        <v>88</v>
      </c>
      <c r="M3" s="63" t="s">
        <v>90</v>
      </c>
      <c r="N3" s="63" t="s">
        <v>93</v>
      </c>
      <c r="O3" s="63" t="s">
        <v>95</v>
      </c>
      <c r="P3" s="63" t="s">
        <v>55</v>
      </c>
      <c r="Q3" s="63" t="s">
        <v>55</v>
      </c>
      <c r="R3" s="63" t="s">
        <v>106</v>
      </c>
      <c r="S3" s="63" t="s">
        <v>63</v>
      </c>
      <c r="T3" s="63" t="s">
        <v>55</v>
      </c>
      <c r="U3" s="63" t="s">
        <v>119</v>
      </c>
      <c r="V3" s="63" t="s">
        <v>76</v>
      </c>
      <c r="W3" s="63" t="s">
        <v>124</v>
      </c>
      <c r="X3" s="63" t="s">
        <v>125</v>
      </c>
      <c r="Y3" s="63" t="s">
        <v>128</v>
      </c>
      <c r="Z3" s="63" t="s">
        <v>76</v>
      </c>
      <c r="AA3" s="63" t="s">
        <v>43</v>
      </c>
      <c r="AB3" s="63" t="s">
        <v>43</v>
      </c>
      <c r="AC3" s="63" t="s">
        <v>43</v>
      </c>
      <c r="AD3" s="63" t="s">
        <v>55</v>
      </c>
      <c r="AE3" s="63" t="s">
        <v>55</v>
      </c>
      <c r="AF3" s="63" t="s">
        <v>55</v>
      </c>
      <c r="AG3" s="63" t="s">
        <v>55</v>
      </c>
      <c r="AH3" s="63" t="s">
        <v>102</v>
      </c>
      <c r="AI3" s="63" t="s">
        <v>102</v>
      </c>
      <c r="AJ3" s="63" t="s">
        <v>55</v>
      </c>
      <c r="AK3" s="63" t="s">
        <v>55</v>
      </c>
      <c r="AL3" s="63" t="s">
        <v>55</v>
      </c>
      <c r="AM3" s="63" t="s">
        <v>55</v>
      </c>
      <c r="AN3" s="63" t="s">
        <v>55</v>
      </c>
      <c r="AO3" s="63" t="s">
        <v>55</v>
      </c>
      <c r="AP3" s="63" t="s">
        <v>55</v>
      </c>
      <c r="AQ3" s="63" t="s">
        <v>55</v>
      </c>
      <c r="AR3" s="63" t="s">
        <v>47</v>
      </c>
      <c r="AS3" s="63" t="s">
        <v>47</v>
      </c>
      <c r="AT3" s="63" t="s">
        <v>65</v>
      </c>
      <c r="AU3" s="63" t="s">
        <v>65</v>
      </c>
    </row>
    <row r="4" spans="1:47" ht="43.8" thickBot="1" x14ac:dyDescent="0.35">
      <c r="A4" s="44" t="s">
        <v>30</v>
      </c>
      <c r="B4" s="62" t="s">
        <v>48</v>
      </c>
      <c r="C4" s="62" t="s">
        <v>51</v>
      </c>
      <c r="D4" s="62" t="s">
        <v>132</v>
      </c>
      <c r="E4" s="62" t="s">
        <v>71</v>
      </c>
      <c r="F4" s="62" t="s">
        <v>74</v>
      </c>
      <c r="G4" s="62" t="s">
        <v>77</v>
      </c>
      <c r="H4" s="62" t="s">
        <v>78</v>
      </c>
      <c r="I4" s="62" t="s">
        <v>85</v>
      </c>
      <c r="J4" s="62" t="s">
        <v>133</v>
      </c>
      <c r="K4" s="62" t="s">
        <v>87</v>
      </c>
      <c r="L4" s="62" t="s">
        <v>77</v>
      </c>
      <c r="M4" s="62" t="s">
        <v>56</v>
      </c>
      <c r="N4" s="62" t="s">
        <v>77</v>
      </c>
      <c r="O4" s="62" t="s">
        <v>96</v>
      </c>
      <c r="P4" s="62" t="s">
        <v>98</v>
      </c>
      <c r="Q4" s="62" t="s">
        <v>99</v>
      </c>
      <c r="R4" s="62" t="s">
        <v>56</v>
      </c>
      <c r="S4" s="62" t="s">
        <v>110</v>
      </c>
      <c r="T4" s="62" t="s">
        <v>118</v>
      </c>
      <c r="U4" s="62" t="s">
        <v>77</v>
      </c>
      <c r="V4" s="62" t="s">
        <v>120</v>
      </c>
      <c r="W4" s="62" t="s">
        <v>56</v>
      </c>
      <c r="X4" s="62" t="s">
        <v>77</v>
      </c>
      <c r="Y4" s="62" t="s">
        <v>56</v>
      </c>
      <c r="Z4" s="62" t="s">
        <v>130</v>
      </c>
      <c r="AA4" s="62" t="s">
        <v>42</v>
      </c>
      <c r="AB4" s="62" t="s">
        <v>45</v>
      </c>
      <c r="AC4" s="62" t="s">
        <v>46</v>
      </c>
      <c r="AD4" s="62" t="s">
        <v>82</v>
      </c>
      <c r="AE4" s="62" t="s">
        <v>56</v>
      </c>
      <c r="AF4" s="62" t="s">
        <v>56</v>
      </c>
      <c r="AG4" s="62" t="s">
        <v>56</v>
      </c>
      <c r="AH4" s="62" t="s">
        <v>103</v>
      </c>
      <c r="AI4" s="62" t="s">
        <v>56</v>
      </c>
      <c r="AJ4" s="62" t="s">
        <v>112</v>
      </c>
      <c r="AK4" s="62" t="s">
        <v>56</v>
      </c>
      <c r="AL4" s="62" t="s">
        <v>56</v>
      </c>
      <c r="AM4" s="62" t="s">
        <v>56</v>
      </c>
      <c r="AN4" s="62" t="s">
        <v>56</v>
      </c>
      <c r="AO4" s="62" t="s">
        <v>56</v>
      </c>
      <c r="AP4" s="62" t="s">
        <v>60</v>
      </c>
      <c r="AQ4" s="62" t="s">
        <v>61</v>
      </c>
      <c r="AR4" s="62" t="s">
        <v>121</v>
      </c>
      <c r="AS4" s="62" t="s">
        <v>56</v>
      </c>
      <c r="AT4" s="62" t="s">
        <v>56</v>
      </c>
      <c r="AU4" s="62" t="s">
        <v>56</v>
      </c>
    </row>
    <row r="5" spans="1:47" ht="29.4" thickBot="1" x14ac:dyDescent="0.35">
      <c r="A5" s="44" t="s">
        <v>28</v>
      </c>
      <c r="B5" s="63" t="s">
        <v>49</v>
      </c>
      <c r="C5" s="63" t="s">
        <v>56</v>
      </c>
      <c r="D5" s="79" t="s">
        <v>191</v>
      </c>
      <c r="E5" s="63" t="s">
        <v>72</v>
      </c>
      <c r="F5" s="63" t="s">
        <v>62</v>
      </c>
      <c r="G5" s="63" t="s">
        <v>62</v>
      </c>
      <c r="H5" s="63" t="s">
        <v>57</v>
      </c>
      <c r="I5" s="63" t="s">
        <v>57</v>
      </c>
      <c r="J5" s="79" t="s">
        <v>191</v>
      </c>
      <c r="K5" s="63" t="s">
        <v>72</v>
      </c>
      <c r="L5" s="63" t="s">
        <v>62</v>
      </c>
      <c r="M5" s="63" t="s">
        <v>91</v>
      </c>
      <c r="N5" s="63" t="s">
        <v>62</v>
      </c>
      <c r="O5" s="63" t="s">
        <v>97</v>
      </c>
      <c r="P5" s="63" t="s">
        <v>62</v>
      </c>
      <c r="Q5" s="63" t="s">
        <v>57</v>
      </c>
      <c r="R5" s="63" t="s">
        <v>107</v>
      </c>
      <c r="S5" s="63" t="s">
        <v>111</v>
      </c>
      <c r="T5" s="63" t="s">
        <v>57</v>
      </c>
      <c r="U5" s="63" t="s">
        <v>62</v>
      </c>
      <c r="V5" s="63" t="s">
        <v>57</v>
      </c>
      <c r="W5" s="63" t="s">
        <v>97</v>
      </c>
      <c r="X5" s="63" t="s">
        <v>97</v>
      </c>
      <c r="Y5" s="63" t="s">
        <v>129</v>
      </c>
      <c r="Z5" s="63" t="s">
        <v>62</v>
      </c>
      <c r="AA5" s="63" t="s">
        <v>44</v>
      </c>
      <c r="AB5" s="63" t="s">
        <v>44</v>
      </c>
      <c r="AC5" s="63" t="s">
        <v>44</v>
      </c>
      <c r="AD5" s="63" t="s">
        <v>57</v>
      </c>
      <c r="AE5" s="63" t="s">
        <v>57</v>
      </c>
      <c r="AF5" s="63" t="s">
        <v>57</v>
      </c>
      <c r="AG5" s="63" t="s">
        <v>57</v>
      </c>
      <c r="AH5" s="63" t="s">
        <v>104</v>
      </c>
      <c r="AI5" s="63" t="s">
        <v>104</v>
      </c>
      <c r="AJ5" s="63" t="s">
        <v>57</v>
      </c>
      <c r="AK5" s="63" t="s">
        <v>57</v>
      </c>
      <c r="AL5" s="63" t="s">
        <v>57</v>
      </c>
      <c r="AM5" s="63" t="s">
        <v>57</v>
      </c>
      <c r="AN5" s="63" t="s">
        <v>57</v>
      </c>
      <c r="AO5" s="63" t="s">
        <v>57</v>
      </c>
      <c r="AP5" s="63" t="s">
        <v>57</v>
      </c>
      <c r="AQ5" s="63" t="s">
        <v>57</v>
      </c>
      <c r="AR5" s="63" t="s">
        <v>122</v>
      </c>
      <c r="AS5" s="63" t="s">
        <v>122</v>
      </c>
      <c r="AT5" s="63" t="s">
        <v>66</v>
      </c>
      <c r="AU5" s="63" t="s">
        <v>66</v>
      </c>
    </row>
    <row r="6" spans="1:47" ht="29.4" thickBot="1" x14ac:dyDescent="0.35">
      <c r="A6" s="44" t="s">
        <v>33</v>
      </c>
      <c r="B6" s="64" t="s">
        <v>50</v>
      </c>
      <c r="C6" s="64" t="s">
        <v>56</v>
      </c>
      <c r="D6" s="64" t="s">
        <v>56</v>
      </c>
      <c r="E6" s="64">
        <v>55</v>
      </c>
      <c r="F6" s="64">
        <v>51</v>
      </c>
      <c r="G6" s="64">
        <v>55</v>
      </c>
      <c r="H6" s="64" t="s">
        <v>56</v>
      </c>
      <c r="I6" s="64">
        <v>59</v>
      </c>
      <c r="J6" s="64" t="s">
        <v>56</v>
      </c>
      <c r="K6" s="64">
        <v>68</v>
      </c>
      <c r="L6" s="64">
        <v>55</v>
      </c>
      <c r="M6" s="64" t="s">
        <v>92</v>
      </c>
      <c r="N6" s="64">
        <v>55</v>
      </c>
      <c r="O6" s="64">
        <v>9</v>
      </c>
      <c r="P6" s="64" t="s">
        <v>56</v>
      </c>
      <c r="Q6" s="64">
        <v>58</v>
      </c>
      <c r="R6" s="64" t="s">
        <v>108</v>
      </c>
      <c r="S6" s="64">
        <v>55</v>
      </c>
      <c r="T6" s="64">
        <v>9</v>
      </c>
      <c r="U6" s="64">
        <v>55</v>
      </c>
      <c r="V6" s="64" t="s">
        <v>56</v>
      </c>
      <c r="W6" s="64" t="s">
        <v>68</v>
      </c>
      <c r="X6" s="64">
        <v>55</v>
      </c>
      <c r="Y6" s="64">
        <v>51</v>
      </c>
      <c r="Z6" s="64" t="s">
        <v>56</v>
      </c>
      <c r="AA6" s="64">
        <v>192</v>
      </c>
      <c r="AB6" s="64">
        <v>192</v>
      </c>
      <c r="AC6" s="64">
        <v>192</v>
      </c>
      <c r="AD6" s="64" t="s">
        <v>56</v>
      </c>
      <c r="AE6" s="64" t="s">
        <v>68</v>
      </c>
      <c r="AF6" s="64" t="s">
        <v>58</v>
      </c>
      <c r="AG6" s="64" t="s">
        <v>162</v>
      </c>
      <c r="AH6" s="64" t="s">
        <v>56</v>
      </c>
      <c r="AI6" s="64" t="s">
        <v>68</v>
      </c>
      <c r="AJ6" s="64">
        <v>83</v>
      </c>
      <c r="AK6" s="64" t="s">
        <v>177</v>
      </c>
      <c r="AL6" s="64" t="s">
        <v>177</v>
      </c>
      <c r="AM6" s="64" t="s">
        <v>177</v>
      </c>
      <c r="AN6" s="64" t="s">
        <v>177</v>
      </c>
      <c r="AO6" s="64" t="s">
        <v>177</v>
      </c>
      <c r="AP6" s="64">
        <v>67</v>
      </c>
      <c r="AQ6" s="64">
        <v>70</v>
      </c>
      <c r="AR6" s="64">
        <v>58</v>
      </c>
      <c r="AS6" s="64" t="s">
        <v>180</v>
      </c>
      <c r="AT6" s="64" t="s">
        <v>56</v>
      </c>
      <c r="AU6" s="64" t="s">
        <v>68</v>
      </c>
    </row>
  </sheetData>
  <pageMargins left="0.7" right="0.7" top="0.75" bottom="0.75" header="0.3" footer="0.3"/>
  <pageSetup paperSize="9" orientation="portrait" verticalDpi="0" r:id="rId1"/>
  <headerFooter>
    <oddFooter>&amp;C&amp;1#&amp;"Arial"&amp;10&amp;K000000SULZER CONFIDENTIAL</oddFooter>
  </headerFooter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PMU</vt:lpstr>
      <vt:lpstr>Text</vt:lpstr>
      <vt:lpstr>PMU!Заголовки_для_печати</vt:lpstr>
      <vt:lpstr>PMU!Область_печати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Bellaraj, Nandakumar</dc:creator>
  <cp:lastModifiedBy>Mikhailov, Svyatoslav</cp:lastModifiedBy>
  <cp:lastPrinted>2018-01-28T08:00:12Z</cp:lastPrinted>
  <dcterms:created xsi:type="dcterms:W3CDTF">2018-01-23T11:11:14Z</dcterms:created>
  <dcterms:modified xsi:type="dcterms:W3CDTF">2024-11-17T19:04:18Z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2023-05-02T07:34:10Z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d89b25a9-a25b-4e84-9dce-67fc3ca46291</vt:lpwstr>
  </property>
  <property fmtid="{D5CDD505-2E9C-101B-9397-08002B2CF9AE}" pid="8" name="MSIP_Label_dc3eb348-6bb5-454e-8246-2b03a499fa4a_ContentBits">
    <vt:lpwstr>2</vt:lpwstr>
  </property>
</Properties>
</file>