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K:\04. CSS Sales\SPME PRN PPC -TENDER &amp; ORDER\20337506+XXXXXXXXX\2-MLE QUOTATION\"/>
    </mc:Choice>
  </mc:AlternateContent>
  <xr:revisionPtr revIDLastSave="0" documentId="13_ncr:1_{21218F82-942C-48DC-A81A-DBF1C2C52C3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MU" sheetId="2" r:id="rId1"/>
    <sheet name="SAP Extract" sheetId="5" r:id="rId2"/>
    <sheet name="History-Sorted" sheetId="6" r:id="rId3"/>
  </sheets>
  <externalReferences>
    <externalReference r:id="rId4"/>
    <externalReference r:id="rId5"/>
  </externalReferences>
  <definedNames>
    <definedName name="_xlnm._FilterDatabase" localSheetId="0" hidden="1">PMU!$A$3:$AL$301</definedName>
    <definedName name="_xlnm.Print_Area" localSheetId="0">PMU!$A$1:$N$301</definedName>
    <definedName name="_xlnm.Print_Titles" localSheetId="0">PMU!$3:$3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98" i="5" l="1"/>
  <c r="Y300" i="2" s="1"/>
  <c r="T297" i="5"/>
  <c r="T296" i="5"/>
  <c r="T295" i="5"/>
  <c r="Y297" i="2" s="1"/>
  <c r="T294" i="5"/>
  <c r="Y296" i="2" s="1"/>
  <c r="T293" i="5"/>
  <c r="Y295" i="2" s="1"/>
  <c r="T292" i="5"/>
  <c r="Y294" i="2" s="1"/>
  <c r="T291" i="5"/>
  <c r="Y293" i="2" s="1"/>
  <c r="T290" i="5"/>
  <c r="Y292" i="2" s="1"/>
  <c r="T289" i="5"/>
  <c r="Y291" i="2" s="1"/>
  <c r="T288" i="5"/>
  <c r="T287" i="5"/>
  <c r="Y289" i="2" s="1"/>
  <c r="T286" i="5"/>
  <c r="Y288" i="2" s="1"/>
  <c r="T285" i="5"/>
  <c r="T284" i="5"/>
  <c r="Y286" i="2" s="1"/>
  <c r="T283" i="5"/>
  <c r="Y285" i="2" s="1"/>
  <c r="T282" i="5"/>
  <c r="Y284" i="2" s="1"/>
  <c r="T281" i="5"/>
  <c r="Y283" i="2" s="1"/>
  <c r="T280" i="5"/>
  <c r="Y282" i="2" s="1"/>
  <c r="T279" i="5"/>
  <c r="Y281" i="2" s="1"/>
  <c r="T278" i="5"/>
  <c r="Y280" i="2" s="1"/>
  <c r="T277" i="5"/>
  <c r="Y279" i="2" s="1"/>
  <c r="T276" i="5"/>
  <c r="Y278" i="2" s="1"/>
  <c r="T275" i="5"/>
  <c r="Y277" i="2" s="1"/>
  <c r="T273" i="5"/>
  <c r="Y275" i="2" s="1"/>
  <c r="T272" i="5"/>
  <c r="Y274" i="2" s="1"/>
  <c r="T271" i="5"/>
  <c r="T270" i="5"/>
  <c r="Y272" i="2" s="1"/>
  <c r="T269" i="5"/>
  <c r="Y271" i="2" s="1"/>
  <c r="T268" i="5"/>
  <c r="Y270" i="2" s="1"/>
  <c r="T267" i="5"/>
  <c r="Y269" i="2" s="1"/>
  <c r="T266" i="5"/>
  <c r="Y268" i="2" s="1"/>
  <c r="T265" i="5"/>
  <c r="Y267" i="2" s="1"/>
  <c r="T264" i="5"/>
  <c r="Y266" i="2" s="1"/>
  <c r="T263" i="5"/>
  <c r="Y265" i="2" s="1"/>
  <c r="T262" i="5"/>
  <c r="Y264" i="2" s="1"/>
  <c r="T261" i="5"/>
  <c r="Y263" i="2" s="1"/>
  <c r="T260" i="5"/>
  <c r="Y262" i="2" s="1"/>
  <c r="T258" i="5"/>
  <c r="Y260" i="2" s="1"/>
  <c r="T257" i="5"/>
  <c r="Y259" i="2" s="1"/>
  <c r="T256" i="5"/>
  <c r="Y258" i="2" s="1"/>
  <c r="T255" i="5"/>
  <c r="Y257" i="2" s="1"/>
  <c r="T254" i="5"/>
  <c r="Y256" i="2" s="1"/>
  <c r="T253" i="5"/>
  <c r="Y255" i="2" s="1"/>
  <c r="T252" i="5"/>
  <c r="Y254" i="2" s="1"/>
  <c r="T251" i="5"/>
  <c r="Y253" i="2" s="1"/>
  <c r="T250" i="5"/>
  <c r="Y252" i="2" s="1"/>
  <c r="T249" i="5"/>
  <c r="Y251" i="2" s="1"/>
  <c r="T248" i="5"/>
  <c r="Y250" i="2" s="1"/>
  <c r="T247" i="5"/>
  <c r="Y249" i="2" s="1"/>
  <c r="T246" i="5"/>
  <c r="Y248" i="2" s="1"/>
  <c r="T245" i="5"/>
  <c r="Y247" i="2" s="1"/>
  <c r="T244" i="5"/>
  <c r="Y246" i="2" s="1"/>
  <c r="T243" i="5"/>
  <c r="Y245" i="2" s="1"/>
  <c r="T240" i="5"/>
  <c r="Y242" i="2" s="1"/>
  <c r="T239" i="5"/>
  <c r="Y241" i="2" s="1"/>
  <c r="T238" i="5"/>
  <c r="Y240" i="2" s="1"/>
  <c r="T237" i="5"/>
  <c r="Y239" i="2" s="1"/>
  <c r="T236" i="5"/>
  <c r="Y238" i="2" s="1"/>
  <c r="T233" i="5"/>
  <c r="T231" i="5"/>
  <c r="Y233" i="2" s="1"/>
  <c r="T230" i="5"/>
  <c r="Y232" i="2" s="1"/>
  <c r="T229" i="5"/>
  <c r="Y231" i="2" s="1"/>
  <c r="T228" i="5"/>
  <c r="Y230" i="2" s="1"/>
  <c r="T227" i="5"/>
  <c r="Y229" i="2" s="1"/>
  <c r="T226" i="5"/>
  <c r="Y228" i="2" s="1"/>
  <c r="T225" i="5"/>
  <c r="Y227" i="2" s="1"/>
  <c r="T224" i="5"/>
  <c r="Y226" i="2" s="1"/>
  <c r="T223" i="5"/>
  <c r="Y225" i="2" s="1"/>
  <c r="T222" i="5"/>
  <c r="Y224" i="2" s="1"/>
  <c r="T221" i="5"/>
  <c r="T220" i="5"/>
  <c r="T219" i="5"/>
  <c r="Y221" i="2" s="1"/>
  <c r="T218" i="5"/>
  <c r="T217" i="5"/>
  <c r="Y219" i="2" s="1"/>
  <c r="T216" i="5"/>
  <c r="Y218" i="2" s="1"/>
  <c r="T215" i="5"/>
  <c r="Y217" i="2" s="1"/>
  <c r="T214" i="5"/>
  <c r="T213" i="5"/>
  <c r="T211" i="5"/>
  <c r="Y213" i="2" s="1"/>
  <c r="T210" i="5"/>
  <c r="Y212" i="2" s="1"/>
  <c r="T209" i="5"/>
  <c r="Y211" i="2" s="1"/>
  <c r="T208" i="5"/>
  <c r="Y210" i="2" s="1"/>
  <c r="T207" i="5"/>
  <c r="Y209" i="2" s="1"/>
  <c r="T206" i="5"/>
  <c r="Y208" i="2" s="1"/>
  <c r="T205" i="5"/>
  <c r="Y207" i="2" s="1"/>
  <c r="T204" i="5"/>
  <c r="Y206" i="2" s="1"/>
  <c r="T198" i="5"/>
  <c r="Y200" i="2" s="1"/>
  <c r="T197" i="5"/>
  <c r="T196" i="5"/>
  <c r="T193" i="5"/>
  <c r="T192" i="5"/>
  <c r="Y194" i="2" s="1"/>
  <c r="T191" i="5"/>
  <c r="Y193" i="2" s="1"/>
  <c r="T190" i="5"/>
  <c r="Y192" i="2" s="1"/>
  <c r="T186" i="5"/>
  <c r="T184" i="5"/>
  <c r="Y186" i="2" s="1"/>
  <c r="T183" i="5"/>
  <c r="Y185" i="2" s="1"/>
  <c r="T182" i="5"/>
  <c r="Y184" i="2" s="1"/>
  <c r="T181" i="5"/>
  <c r="Y183" i="2" s="1"/>
  <c r="T180" i="5"/>
  <c r="Y182" i="2" s="1"/>
  <c r="T179" i="5"/>
  <c r="Y181" i="2" s="1"/>
  <c r="T178" i="5"/>
  <c r="Y180" i="2" s="1"/>
  <c r="T177" i="5"/>
  <c r="Y179" i="2" s="1"/>
  <c r="T176" i="5"/>
  <c r="Y178" i="2" s="1"/>
  <c r="T175" i="5"/>
  <c r="Y177" i="2" s="1"/>
  <c r="T174" i="5"/>
  <c r="T173" i="5"/>
  <c r="T172" i="5"/>
  <c r="Y174" i="2" s="1"/>
  <c r="T171" i="5"/>
  <c r="Y173" i="2" s="1"/>
  <c r="T170" i="5"/>
  <c r="Y172" i="2" s="1"/>
  <c r="T169" i="5"/>
  <c r="T168" i="5"/>
  <c r="Y170" i="2" s="1"/>
  <c r="T167" i="5"/>
  <c r="Y169" i="2" s="1"/>
  <c r="T166" i="5"/>
  <c r="Y168" i="2" s="1"/>
  <c r="T164" i="5"/>
  <c r="T163" i="5"/>
  <c r="T162" i="5"/>
  <c r="Y164" i="2" s="1"/>
  <c r="T161" i="5"/>
  <c r="Y163" i="2" s="1"/>
  <c r="T160" i="5"/>
  <c r="Y162" i="2" s="1"/>
  <c r="T159" i="5"/>
  <c r="Y161" i="2" s="1"/>
  <c r="T158" i="5"/>
  <c r="Y160" i="2" s="1"/>
  <c r="T157" i="5"/>
  <c r="T151" i="5"/>
  <c r="Y153" i="2" s="1"/>
  <c r="T149" i="5"/>
  <c r="T148" i="5"/>
  <c r="Y150" i="2" s="1"/>
  <c r="T147" i="5"/>
  <c r="T144" i="5"/>
  <c r="T143" i="5"/>
  <c r="Y145" i="2" s="1"/>
  <c r="T142" i="5"/>
  <c r="T141" i="5"/>
  <c r="Y143" i="2" s="1"/>
  <c r="T137" i="5"/>
  <c r="T135" i="5"/>
  <c r="Y137" i="2" s="1"/>
  <c r="T134" i="5"/>
  <c r="Y136" i="2" s="1"/>
  <c r="T133" i="5"/>
  <c r="Y135" i="2" s="1"/>
  <c r="T132" i="5"/>
  <c r="Y134" i="2" s="1"/>
  <c r="T131" i="5"/>
  <c r="T130" i="5"/>
  <c r="Y132" i="2" s="1"/>
  <c r="T129" i="5"/>
  <c r="Y131" i="2" s="1"/>
  <c r="T128" i="5"/>
  <c r="Y130" i="2" s="1"/>
  <c r="T127" i="5"/>
  <c r="Y129" i="2" s="1"/>
  <c r="T126" i="5"/>
  <c r="Y128" i="2" s="1"/>
  <c r="T125" i="5"/>
  <c r="T124" i="5"/>
  <c r="T123" i="5"/>
  <c r="Y125" i="2" s="1"/>
  <c r="T122" i="5"/>
  <c r="Y124" i="2" s="1"/>
  <c r="T121" i="5"/>
  <c r="Y123" i="2" s="1"/>
  <c r="T120" i="5"/>
  <c r="Y122" i="2" s="1"/>
  <c r="T119" i="5"/>
  <c r="Y121" i="2" s="1"/>
  <c r="T118" i="5"/>
  <c r="Y120" i="2" s="1"/>
  <c r="T117" i="5"/>
  <c r="Y119" i="2" s="1"/>
  <c r="T115" i="5"/>
  <c r="T114" i="5"/>
  <c r="Y116" i="2" s="1"/>
  <c r="T113" i="5"/>
  <c r="Y115" i="2" s="1"/>
  <c r="T112" i="5"/>
  <c r="Y114" i="2" s="1"/>
  <c r="T111" i="5"/>
  <c r="Y113" i="2" s="1"/>
  <c r="T110" i="5"/>
  <c r="Y112" i="2" s="1"/>
  <c r="T109" i="5"/>
  <c r="Y111" i="2" s="1"/>
  <c r="T108" i="5"/>
  <c r="Y110" i="2" s="1"/>
  <c r="T102" i="5"/>
  <c r="Y104" i="2" s="1"/>
  <c r="T101" i="5"/>
  <c r="Y103" i="2" s="1"/>
  <c r="T100" i="5"/>
  <c r="T97" i="5"/>
  <c r="Y99" i="2" s="1"/>
  <c r="T96" i="5"/>
  <c r="Y98" i="2" s="1"/>
  <c r="T95" i="5"/>
  <c r="Y97" i="2" s="1"/>
  <c r="T94" i="5"/>
  <c r="Y96" i="2" s="1"/>
  <c r="T90" i="5"/>
  <c r="Y92" i="2" s="1"/>
  <c r="T88" i="5"/>
  <c r="Y90" i="2" s="1"/>
  <c r="T87" i="5"/>
  <c r="Y89" i="2" s="1"/>
  <c r="T86" i="5"/>
  <c r="Y88" i="2" s="1"/>
  <c r="T85" i="5"/>
  <c r="T84" i="5"/>
  <c r="Y86" i="2" s="1"/>
  <c r="T83" i="5"/>
  <c r="Y85" i="2" s="1"/>
  <c r="T82" i="5"/>
  <c r="Y84" i="2" s="1"/>
  <c r="T81" i="5"/>
  <c r="Y83" i="2" s="1"/>
  <c r="T80" i="5"/>
  <c r="Y82" i="2" s="1"/>
  <c r="T79" i="5"/>
  <c r="Y81" i="2" s="1"/>
  <c r="T78" i="5"/>
  <c r="Y80" i="2" s="1"/>
  <c r="T77" i="5"/>
  <c r="Y79" i="2" s="1"/>
  <c r="T76" i="5"/>
  <c r="Y78" i="2" s="1"/>
  <c r="T75" i="5"/>
  <c r="Y77" i="2" s="1"/>
  <c r="T74" i="5"/>
  <c r="Y76" i="2" s="1"/>
  <c r="T73" i="5"/>
  <c r="Y75" i="2" s="1"/>
  <c r="T72" i="5"/>
  <c r="T71" i="5"/>
  <c r="Y73" i="2" s="1"/>
  <c r="T70" i="5"/>
  <c r="Y72" i="2" s="1"/>
  <c r="T68" i="5"/>
  <c r="Y70" i="2" s="1"/>
  <c r="T67" i="5"/>
  <c r="T66" i="5"/>
  <c r="Y68" i="2" s="1"/>
  <c r="T65" i="5"/>
  <c r="Y67" i="2" s="1"/>
  <c r="T64" i="5"/>
  <c r="Y66" i="2" s="1"/>
  <c r="T63" i="5"/>
  <c r="Y65" i="2" s="1"/>
  <c r="T62" i="5"/>
  <c r="Y64" i="2" s="1"/>
  <c r="T61" i="5"/>
  <c r="T56" i="5"/>
  <c r="T55" i="5"/>
  <c r="Y57" i="2" s="1"/>
  <c r="T54" i="5"/>
  <c r="Y56" i="2" s="1"/>
  <c r="T51" i="5"/>
  <c r="Y53" i="2" s="1"/>
  <c r="T50" i="5"/>
  <c r="Y52" i="2" s="1"/>
  <c r="T49" i="5"/>
  <c r="Y51" i="2" s="1"/>
  <c r="T48" i="5"/>
  <c r="Y50" i="2" s="1"/>
  <c r="T44" i="5"/>
  <c r="Y46" i="2" s="1"/>
  <c r="T41" i="5"/>
  <c r="Y43" i="2" s="1"/>
  <c r="T40" i="5"/>
  <c r="Y42" i="2" s="1"/>
  <c r="T39" i="5"/>
  <c r="Y41" i="2" s="1"/>
  <c r="T38" i="5"/>
  <c r="Y40" i="2" s="1"/>
  <c r="T37" i="5"/>
  <c r="Y39" i="2" s="1"/>
  <c r="T36" i="5"/>
  <c r="Y38" i="2" s="1"/>
  <c r="T35" i="5"/>
  <c r="Y37" i="2" s="1"/>
  <c r="T34" i="5"/>
  <c r="Y36" i="2" s="1"/>
  <c r="T33" i="5"/>
  <c r="Y35" i="2" s="1"/>
  <c r="T32" i="5"/>
  <c r="Y34" i="2" s="1"/>
  <c r="T31" i="5"/>
  <c r="Y33" i="2" s="1"/>
  <c r="T30" i="5"/>
  <c r="Y32" i="2" s="1"/>
  <c r="T29" i="5"/>
  <c r="Y31" i="2" s="1"/>
  <c r="T28" i="5"/>
  <c r="T27" i="5"/>
  <c r="T26" i="5"/>
  <c r="T25" i="5"/>
  <c r="T24" i="5"/>
  <c r="T23" i="5"/>
  <c r="Y25" i="2" s="1"/>
  <c r="T21" i="5"/>
  <c r="Y23" i="2" s="1"/>
  <c r="T20" i="5"/>
  <c r="Y22" i="2" s="1"/>
  <c r="T19" i="5"/>
  <c r="T18" i="5"/>
  <c r="Y20" i="2" s="1"/>
  <c r="T17" i="5"/>
  <c r="T16" i="5"/>
  <c r="Y18" i="2" s="1"/>
  <c r="T15" i="5"/>
  <c r="Y17" i="2" s="1"/>
  <c r="T14" i="5"/>
  <c r="Y16" i="2" s="1"/>
  <c r="T8" i="5"/>
  <c r="Y10" i="2" s="1"/>
  <c r="T7" i="5"/>
  <c r="Y9" i="2" s="1"/>
  <c r="T6" i="5"/>
  <c r="Y8" i="2" s="1"/>
  <c r="T3" i="5"/>
  <c r="Y5" i="2" s="1"/>
  <c r="T2" i="5"/>
  <c r="T4" i="5"/>
  <c r="Y6" i="2" s="1"/>
  <c r="T5" i="5"/>
  <c r="T9" i="5"/>
  <c r="Y11" i="2" s="1"/>
  <c r="T10" i="5"/>
  <c r="Y12" i="2" s="1"/>
  <c r="T11" i="5"/>
  <c r="Y13" i="2" s="1"/>
  <c r="T12" i="5"/>
  <c r="T13" i="5"/>
  <c r="Y15" i="2" s="1"/>
  <c r="Y19" i="2"/>
  <c r="T22" i="5"/>
  <c r="T42" i="5"/>
  <c r="Y44" i="2" s="1"/>
  <c r="T43" i="5"/>
  <c r="Y45" i="2" s="1"/>
  <c r="T45" i="5"/>
  <c r="Y47" i="2" s="1"/>
  <c r="T46" i="5"/>
  <c r="Y48" i="2" s="1"/>
  <c r="T47" i="5"/>
  <c r="Y49" i="2" s="1"/>
  <c r="T52" i="5"/>
  <c r="Y54" i="2" s="1"/>
  <c r="T53" i="5"/>
  <c r="T57" i="5"/>
  <c r="T58" i="5"/>
  <c r="Y60" i="2" s="1"/>
  <c r="T59" i="5"/>
  <c r="Y61" i="2" s="1"/>
  <c r="T60" i="5"/>
  <c r="T69" i="5"/>
  <c r="T89" i="5"/>
  <c r="Y91" i="2" s="1"/>
  <c r="T91" i="5"/>
  <c r="Y93" i="2" s="1"/>
  <c r="T92" i="5"/>
  <c r="Y94" i="2" s="1"/>
  <c r="T98" i="5"/>
  <c r="Y100" i="2" s="1"/>
  <c r="T99" i="5"/>
  <c r="Y101" i="2" s="1"/>
  <c r="T103" i="5"/>
  <c r="Y105" i="2" s="1"/>
  <c r="T104" i="5"/>
  <c r="Y106" i="2" s="1"/>
  <c r="T105" i="5"/>
  <c r="Y107" i="2" s="1"/>
  <c r="T106" i="5"/>
  <c r="T107" i="5"/>
  <c r="Y109" i="2" s="1"/>
  <c r="T116" i="5"/>
  <c r="Y118" i="2" s="1"/>
  <c r="T136" i="5"/>
  <c r="Y138" i="2" s="1"/>
  <c r="T138" i="5"/>
  <c r="Y140" i="2" s="1"/>
  <c r="T139" i="5"/>
  <c r="Y141" i="2" s="1"/>
  <c r="T140" i="5"/>
  <c r="Y142" i="2" s="1"/>
  <c r="T145" i="5"/>
  <c r="Y147" i="2" s="1"/>
  <c r="T146" i="5"/>
  <c r="Y148" i="2" s="1"/>
  <c r="T150" i="5"/>
  <c r="Y152" i="2" s="1"/>
  <c r="T152" i="5"/>
  <c r="Y154" i="2" s="1"/>
  <c r="T153" i="5"/>
  <c r="Y155" i="2" s="1"/>
  <c r="T154" i="5"/>
  <c r="Y156" i="2" s="1"/>
  <c r="T155" i="5"/>
  <c r="Y157" i="2" s="1"/>
  <c r="T156" i="5"/>
  <c r="Y158" i="2" s="1"/>
  <c r="T165" i="5"/>
  <c r="T185" i="5"/>
  <c r="Y187" i="2" s="1"/>
  <c r="T187" i="5"/>
  <c r="Y189" i="2" s="1"/>
  <c r="T188" i="5"/>
  <c r="Y190" i="2" s="1"/>
  <c r="Y195" i="2"/>
  <c r="T194" i="5"/>
  <c r="T195" i="5"/>
  <c r="Y197" i="2" s="1"/>
  <c r="T199" i="5"/>
  <c r="Y201" i="2" s="1"/>
  <c r="T200" i="5"/>
  <c r="T201" i="5"/>
  <c r="Y203" i="2" s="1"/>
  <c r="T202" i="5"/>
  <c r="Y204" i="2" s="1"/>
  <c r="T203" i="5"/>
  <c r="Y205" i="2" s="1"/>
  <c r="T212" i="5"/>
  <c r="Y214" i="2" s="1"/>
  <c r="T232" i="5"/>
  <c r="Y234" i="2" s="1"/>
  <c r="T234" i="5"/>
  <c r="T235" i="5"/>
  <c r="Y237" i="2" s="1"/>
  <c r="T241" i="5"/>
  <c r="Y243" i="2" s="1"/>
  <c r="T242" i="5"/>
  <c r="Y244" i="2" s="1"/>
  <c r="T259" i="5"/>
  <c r="Y261" i="2" s="1"/>
  <c r="Y273" i="2"/>
  <c r="T274" i="5"/>
  <c r="Y276" i="2" s="1"/>
  <c r="Y287" i="2"/>
  <c r="Y290" i="2"/>
  <c r="Y299" i="2"/>
  <c r="X298" i="5"/>
  <c r="X297" i="5"/>
  <c r="X296" i="5"/>
  <c r="X295" i="5"/>
  <c r="X294" i="5"/>
  <c r="X293" i="5"/>
  <c r="X292" i="5"/>
  <c r="X291" i="5"/>
  <c r="X290" i="5"/>
  <c r="X289" i="5"/>
  <c r="X288" i="5"/>
  <c r="X287" i="5"/>
  <c r="X286" i="5"/>
  <c r="X285" i="5"/>
  <c r="X284" i="5"/>
  <c r="X283" i="5"/>
  <c r="X282" i="5"/>
  <c r="X281" i="5"/>
  <c r="X280" i="5"/>
  <c r="X279" i="5"/>
  <c r="X278" i="5"/>
  <c r="X277" i="5"/>
  <c r="X276" i="5"/>
  <c r="X275" i="5"/>
  <c r="X274" i="5"/>
  <c r="X273" i="5"/>
  <c r="X272" i="5"/>
  <c r="X271" i="5"/>
  <c r="X270" i="5"/>
  <c r="X269" i="5"/>
  <c r="X268" i="5"/>
  <c r="X267" i="5"/>
  <c r="X266" i="5"/>
  <c r="X265" i="5"/>
  <c r="X264" i="5"/>
  <c r="X263" i="5"/>
  <c r="X262" i="5"/>
  <c r="X261" i="5"/>
  <c r="X260" i="5"/>
  <c r="X259" i="5"/>
  <c r="X258" i="5"/>
  <c r="X257" i="5"/>
  <c r="X256" i="5"/>
  <c r="X255" i="5"/>
  <c r="X254" i="5"/>
  <c r="X253" i="5"/>
  <c r="X252" i="5"/>
  <c r="X251" i="5"/>
  <c r="X250" i="5"/>
  <c r="X249" i="5"/>
  <c r="X248" i="5"/>
  <c r="X247" i="5"/>
  <c r="X246" i="5"/>
  <c r="X245" i="5"/>
  <c r="X244" i="5"/>
  <c r="X243" i="5"/>
  <c r="X242" i="5"/>
  <c r="X241" i="5"/>
  <c r="X240" i="5"/>
  <c r="X239" i="5"/>
  <c r="X238" i="5"/>
  <c r="X237" i="5"/>
  <c r="X236" i="5"/>
  <c r="X235" i="5"/>
  <c r="X234" i="5"/>
  <c r="X233" i="5"/>
  <c r="X232" i="5"/>
  <c r="X231" i="5"/>
  <c r="X230" i="5"/>
  <c r="X229" i="5"/>
  <c r="X228" i="5"/>
  <c r="X227" i="5"/>
  <c r="X226" i="5"/>
  <c r="X225" i="5"/>
  <c r="X224" i="5"/>
  <c r="X223" i="5"/>
  <c r="X222" i="5"/>
  <c r="X221" i="5"/>
  <c r="X220" i="5"/>
  <c r="X219" i="5"/>
  <c r="X218" i="5"/>
  <c r="X217" i="5"/>
  <c r="X216" i="5"/>
  <c r="X215" i="5"/>
  <c r="X214" i="5"/>
  <c r="X213" i="5"/>
  <c r="X212" i="5"/>
  <c r="X211" i="5"/>
  <c r="X210" i="5"/>
  <c r="X209" i="5"/>
  <c r="X208" i="5"/>
  <c r="X207" i="5"/>
  <c r="X206" i="5"/>
  <c r="X205" i="5"/>
  <c r="X204" i="5"/>
  <c r="X203" i="5"/>
  <c r="X202" i="5"/>
  <c r="X201" i="5"/>
  <c r="X200" i="5"/>
  <c r="X199" i="5"/>
  <c r="X198" i="5"/>
  <c r="X197" i="5"/>
  <c r="X196" i="5"/>
  <c r="X195" i="5"/>
  <c r="X194" i="5"/>
  <c r="X193" i="5"/>
  <c r="X192" i="5"/>
  <c r="X191" i="5"/>
  <c r="X190" i="5"/>
  <c r="X189" i="5"/>
  <c r="X188" i="5"/>
  <c r="X187" i="5"/>
  <c r="X186" i="5"/>
  <c r="X185" i="5"/>
  <c r="X184" i="5"/>
  <c r="X183" i="5"/>
  <c r="X182" i="5"/>
  <c r="X181" i="5"/>
  <c r="X180" i="5"/>
  <c r="X179" i="5"/>
  <c r="X178" i="5"/>
  <c r="X177" i="5"/>
  <c r="X176" i="5"/>
  <c r="X175" i="5"/>
  <c r="X174" i="5"/>
  <c r="X173" i="5"/>
  <c r="X172" i="5"/>
  <c r="X171" i="5"/>
  <c r="X170" i="5"/>
  <c r="X169" i="5"/>
  <c r="X168" i="5"/>
  <c r="X167" i="5"/>
  <c r="X166" i="5"/>
  <c r="X165" i="5"/>
  <c r="X164" i="5"/>
  <c r="X163" i="5"/>
  <c r="X162" i="5"/>
  <c r="X161" i="5"/>
  <c r="X160" i="5"/>
  <c r="X159" i="5"/>
  <c r="X158" i="5"/>
  <c r="X157" i="5"/>
  <c r="X156" i="5"/>
  <c r="X155" i="5"/>
  <c r="X154" i="5"/>
  <c r="X153" i="5"/>
  <c r="X152" i="5"/>
  <c r="X151" i="5"/>
  <c r="X150" i="5"/>
  <c r="X149" i="5"/>
  <c r="X148" i="5"/>
  <c r="X147" i="5"/>
  <c r="X146" i="5"/>
  <c r="X145" i="5"/>
  <c r="X144" i="5"/>
  <c r="X143" i="5"/>
  <c r="X142" i="5"/>
  <c r="X141" i="5"/>
  <c r="X140" i="5"/>
  <c r="X139" i="5"/>
  <c r="X138" i="5"/>
  <c r="X137" i="5"/>
  <c r="X136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X115" i="5"/>
  <c r="X114" i="5"/>
  <c r="X113" i="5"/>
  <c r="X112" i="5"/>
  <c r="X111" i="5"/>
  <c r="X110" i="5"/>
  <c r="X109" i="5"/>
  <c r="X108" i="5"/>
  <c r="X107" i="5"/>
  <c r="X106" i="5"/>
  <c r="X105" i="5"/>
  <c r="X104" i="5"/>
  <c r="X103" i="5"/>
  <c r="X102" i="5"/>
  <c r="X101" i="5"/>
  <c r="X100" i="5"/>
  <c r="X99" i="5"/>
  <c r="X98" i="5"/>
  <c r="X97" i="5"/>
  <c r="X96" i="5"/>
  <c r="X95" i="5"/>
  <c r="X94" i="5"/>
  <c r="X93" i="5"/>
  <c r="X92" i="5"/>
  <c r="X91" i="5"/>
  <c r="X90" i="5"/>
  <c r="X89" i="5"/>
  <c r="X88" i="5"/>
  <c r="X87" i="5"/>
  <c r="X86" i="5"/>
  <c r="X85" i="5"/>
  <c r="X84" i="5"/>
  <c r="X83" i="5"/>
  <c r="X82" i="5"/>
  <c r="X81" i="5"/>
  <c r="X80" i="5"/>
  <c r="X79" i="5"/>
  <c r="X78" i="5"/>
  <c r="X77" i="5"/>
  <c r="X76" i="5"/>
  <c r="X75" i="5"/>
  <c r="X74" i="5"/>
  <c r="X73" i="5"/>
  <c r="X72" i="5"/>
  <c r="X71" i="5"/>
  <c r="X70" i="5"/>
  <c r="X69" i="5"/>
  <c r="X68" i="5"/>
  <c r="X67" i="5"/>
  <c r="X66" i="5"/>
  <c r="X65" i="5"/>
  <c r="X64" i="5"/>
  <c r="X63" i="5"/>
  <c r="X62" i="5"/>
  <c r="X61" i="5"/>
  <c r="X60" i="5"/>
  <c r="X59" i="5"/>
  <c r="X58" i="5"/>
  <c r="X57" i="5"/>
  <c r="X56" i="5"/>
  <c r="X55" i="5"/>
  <c r="X54" i="5"/>
  <c r="X53" i="5"/>
  <c r="X52" i="5"/>
  <c r="X51" i="5"/>
  <c r="X50" i="5"/>
  <c r="X49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V49" i="5"/>
  <c r="AA51" i="2" s="1"/>
  <c r="V50" i="5"/>
  <c r="AA52" i="2" s="1"/>
  <c r="V51" i="5"/>
  <c r="AA53" i="2" s="1"/>
  <c r="V52" i="5"/>
  <c r="AA54" i="2" s="1"/>
  <c r="V53" i="5"/>
  <c r="AA55" i="2" s="1"/>
  <c r="W56" i="2"/>
  <c r="V54" i="5"/>
  <c r="AA56" i="2" s="1"/>
  <c r="V55" i="5"/>
  <c r="AA57" i="2" s="1"/>
  <c r="V56" i="5"/>
  <c r="AA58" i="2" s="1"/>
  <c r="V57" i="5"/>
  <c r="AA59" i="2" s="1"/>
  <c r="V58" i="5"/>
  <c r="AA60" i="2" s="1"/>
  <c r="V59" i="5"/>
  <c r="AA61" i="2" s="1"/>
  <c r="V60" i="5"/>
  <c r="AA62" i="2" s="1"/>
  <c r="V61" i="5"/>
  <c r="AA63" i="2" s="1"/>
  <c r="V62" i="5"/>
  <c r="AA64" i="2" s="1"/>
  <c r="V63" i="5"/>
  <c r="AA65" i="2" s="1"/>
  <c r="V64" i="5"/>
  <c r="AA66" i="2" s="1"/>
  <c r="V65" i="5"/>
  <c r="AA67" i="2" s="1"/>
  <c r="V66" i="5"/>
  <c r="AA68" i="2" s="1"/>
  <c r="V67" i="5"/>
  <c r="AA69" i="2" s="1"/>
  <c r="V68" i="5"/>
  <c r="AA70" i="2" s="1"/>
  <c r="V69" i="5"/>
  <c r="AA71" i="2" s="1"/>
  <c r="W72" i="2"/>
  <c r="V70" i="5"/>
  <c r="AA72" i="2" s="1"/>
  <c r="V71" i="5"/>
  <c r="AA73" i="2" s="1"/>
  <c r="V72" i="5"/>
  <c r="AA74" i="2" s="1"/>
  <c r="V73" i="5"/>
  <c r="AA75" i="2" s="1"/>
  <c r="V74" i="5"/>
  <c r="AA76" i="2" s="1"/>
  <c r="V75" i="5"/>
  <c r="AA77" i="2" s="1"/>
  <c r="V76" i="5"/>
  <c r="AA78" i="2" s="1"/>
  <c r="V77" i="5"/>
  <c r="AA79" i="2" s="1"/>
  <c r="V78" i="5"/>
  <c r="AA80" i="2" s="1"/>
  <c r="V79" i="5"/>
  <c r="AA81" i="2" s="1"/>
  <c r="V80" i="5"/>
  <c r="AA82" i="2" s="1"/>
  <c r="V81" i="5"/>
  <c r="AA83" i="2" s="1"/>
  <c r="V82" i="5"/>
  <c r="AA84" i="2" s="1"/>
  <c r="V83" i="5"/>
  <c r="AA85" i="2" s="1"/>
  <c r="V84" i="5"/>
  <c r="AA86" i="2" s="1"/>
  <c r="V85" i="5"/>
  <c r="AA87" i="2" s="1"/>
  <c r="W88" i="2"/>
  <c r="V86" i="5"/>
  <c r="AA88" i="2" s="1"/>
  <c r="V87" i="5"/>
  <c r="AA89" i="2" s="1"/>
  <c r="V88" i="5"/>
  <c r="AA90" i="2" s="1"/>
  <c r="V89" i="5"/>
  <c r="AA91" i="2" s="1"/>
  <c r="V90" i="5"/>
  <c r="AA92" i="2" s="1"/>
  <c r="V91" i="5"/>
  <c r="AA93" i="2" s="1"/>
  <c r="V92" i="5"/>
  <c r="AA94" i="2" s="1"/>
  <c r="V93" i="5"/>
  <c r="AA95" i="2" s="1"/>
  <c r="V94" i="5"/>
  <c r="AA96" i="2" s="1"/>
  <c r="V95" i="5"/>
  <c r="AA97" i="2" s="1"/>
  <c r="V96" i="5"/>
  <c r="AA98" i="2" s="1"/>
  <c r="V97" i="5"/>
  <c r="AA99" i="2" s="1"/>
  <c r="V98" i="5"/>
  <c r="AA100" i="2" s="1"/>
  <c r="V99" i="5"/>
  <c r="AA101" i="2" s="1"/>
  <c r="V100" i="5"/>
  <c r="AA102" i="2" s="1"/>
  <c r="V101" i="5"/>
  <c r="AA103" i="2" s="1"/>
  <c r="W104" i="2"/>
  <c r="V102" i="5"/>
  <c r="AA104" i="2" s="1"/>
  <c r="V103" i="5"/>
  <c r="AA105" i="2" s="1"/>
  <c r="V104" i="5"/>
  <c r="AA106" i="2" s="1"/>
  <c r="V105" i="5"/>
  <c r="AA107" i="2" s="1"/>
  <c r="V106" i="5"/>
  <c r="AA108" i="2" s="1"/>
  <c r="V107" i="5"/>
  <c r="AA109" i="2" s="1"/>
  <c r="V108" i="5"/>
  <c r="AA110" i="2" s="1"/>
  <c r="V109" i="5"/>
  <c r="AA111" i="2" s="1"/>
  <c r="V110" i="5"/>
  <c r="AA112" i="2" s="1"/>
  <c r="V111" i="5"/>
  <c r="AA113" i="2" s="1"/>
  <c r="V112" i="5"/>
  <c r="AA114" i="2" s="1"/>
  <c r="V113" i="5"/>
  <c r="AA115" i="2" s="1"/>
  <c r="V114" i="5"/>
  <c r="AA116" i="2" s="1"/>
  <c r="V115" i="5"/>
  <c r="AA117" i="2" s="1"/>
  <c r="V116" i="5"/>
  <c r="AA118" i="2" s="1"/>
  <c r="V117" i="5"/>
  <c r="AA119" i="2" s="1"/>
  <c r="W120" i="2"/>
  <c r="V118" i="5"/>
  <c r="AA120" i="2" s="1"/>
  <c r="V119" i="5"/>
  <c r="AA121" i="2" s="1"/>
  <c r="V120" i="5"/>
  <c r="AA122" i="2" s="1"/>
  <c r="V121" i="5"/>
  <c r="AA123" i="2" s="1"/>
  <c r="V122" i="5"/>
  <c r="AA124" i="2" s="1"/>
  <c r="V123" i="5"/>
  <c r="AA125" i="2" s="1"/>
  <c r="V124" i="5"/>
  <c r="AA126" i="2" s="1"/>
  <c r="V125" i="5"/>
  <c r="AA127" i="2" s="1"/>
  <c r="V126" i="5"/>
  <c r="AA128" i="2" s="1"/>
  <c r="V127" i="5"/>
  <c r="AA129" i="2" s="1"/>
  <c r="V128" i="5"/>
  <c r="AA130" i="2" s="1"/>
  <c r="V129" i="5"/>
  <c r="AA131" i="2" s="1"/>
  <c r="V130" i="5"/>
  <c r="AA132" i="2" s="1"/>
  <c r="V131" i="5"/>
  <c r="AA133" i="2" s="1"/>
  <c r="V132" i="5"/>
  <c r="AA134" i="2" s="1"/>
  <c r="V133" i="5"/>
  <c r="AA135" i="2" s="1"/>
  <c r="W136" i="2"/>
  <c r="V134" i="5"/>
  <c r="AA136" i="2" s="1"/>
  <c r="V135" i="5"/>
  <c r="V136" i="5"/>
  <c r="AA138" i="2" s="1"/>
  <c r="V137" i="5"/>
  <c r="AA139" i="2" s="1"/>
  <c r="V138" i="5"/>
  <c r="AA140" i="2" s="1"/>
  <c r="V139" i="5"/>
  <c r="AA141" i="2" s="1"/>
  <c r="V140" i="5"/>
  <c r="AA142" i="2" s="1"/>
  <c r="V141" i="5"/>
  <c r="AA143" i="2" s="1"/>
  <c r="V142" i="5"/>
  <c r="AA144" i="2" s="1"/>
  <c r="V143" i="5"/>
  <c r="AA145" i="2" s="1"/>
  <c r="V144" i="5"/>
  <c r="AA146" i="2" s="1"/>
  <c r="V145" i="5"/>
  <c r="AA147" i="2" s="1"/>
  <c r="V146" i="5"/>
  <c r="V147" i="5"/>
  <c r="AA149" i="2" s="1"/>
  <c r="V148" i="5"/>
  <c r="AA150" i="2" s="1"/>
  <c r="V149" i="5"/>
  <c r="AA151" i="2" s="1"/>
  <c r="W152" i="2"/>
  <c r="V150" i="5"/>
  <c r="AA152" i="2" s="1"/>
  <c r="V151" i="5"/>
  <c r="AA153" i="2" s="1"/>
  <c r="V152" i="5"/>
  <c r="AA154" i="2" s="1"/>
  <c r="V153" i="5"/>
  <c r="AA155" i="2" s="1"/>
  <c r="V154" i="5"/>
  <c r="AA156" i="2" s="1"/>
  <c r="V155" i="5"/>
  <c r="AA157" i="2" s="1"/>
  <c r="V156" i="5"/>
  <c r="AA158" i="2" s="1"/>
  <c r="V157" i="5"/>
  <c r="AA159" i="2" s="1"/>
  <c r="V158" i="5"/>
  <c r="AA160" i="2" s="1"/>
  <c r="V159" i="5"/>
  <c r="AA161" i="2" s="1"/>
  <c r="V160" i="5"/>
  <c r="AA162" i="2" s="1"/>
  <c r="V161" i="5"/>
  <c r="AA163" i="2" s="1"/>
  <c r="V162" i="5"/>
  <c r="AA164" i="2" s="1"/>
  <c r="V163" i="5"/>
  <c r="AA165" i="2" s="1"/>
  <c r="V164" i="5"/>
  <c r="AA166" i="2" s="1"/>
  <c r="V165" i="5"/>
  <c r="AA167" i="2" s="1"/>
  <c r="W168" i="2"/>
  <c r="V166" i="5"/>
  <c r="AA168" i="2" s="1"/>
  <c r="V167" i="5"/>
  <c r="AA169" i="2" s="1"/>
  <c r="V168" i="5"/>
  <c r="AA170" i="2" s="1"/>
  <c r="V169" i="5"/>
  <c r="AA171" i="2" s="1"/>
  <c r="V170" i="5"/>
  <c r="AA172" i="2" s="1"/>
  <c r="V171" i="5"/>
  <c r="AA173" i="2" s="1"/>
  <c r="V172" i="5"/>
  <c r="AA174" i="2" s="1"/>
  <c r="V173" i="5"/>
  <c r="AA175" i="2" s="1"/>
  <c r="V174" i="5"/>
  <c r="AA176" i="2" s="1"/>
  <c r="V175" i="5"/>
  <c r="AA177" i="2" s="1"/>
  <c r="V176" i="5"/>
  <c r="AA178" i="2" s="1"/>
  <c r="V177" i="5"/>
  <c r="AA179" i="2" s="1"/>
  <c r="V178" i="5"/>
  <c r="AA180" i="2" s="1"/>
  <c r="V179" i="5"/>
  <c r="AA181" i="2" s="1"/>
  <c r="V180" i="5"/>
  <c r="AA182" i="2" s="1"/>
  <c r="V181" i="5"/>
  <c r="W184" i="2"/>
  <c r="V182" i="5"/>
  <c r="AA184" i="2" s="1"/>
  <c r="V183" i="5"/>
  <c r="AA185" i="2" s="1"/>
  <c r="V184" i="5"/>
  <c r="AA186" i="2" s="1"/>
  <c r="V185" i="5"/>
  <c r="AA187" i="2" s="1"/>
  <c r="V186" i="5"/>
  <c r="AA188" i="2" s="1"/>
  <c r="V187" i="5"/>
  <c r="AA189" i="2" s="1"/>
  <c r="V188" i="5"/>
  <c r="AA190" i="2" s="1"/>
  <c r="V189" i="5"/>
  <c r="AA191" i="2" s="1"/>
  <c r="V190" i="5"/>
  <c r="AA192" i="2" s="1"/>
  <c r="V191" i="5"/>
  <c r="AA193" i="2" s="1"/>
  <c r="V192" i="5"/>
  <c r="AA194" i="2" s="1"/>
  <c r="V193" i="5"/>
  <c r="AA195" i="2" s="1"/>
  <c r="V194" i="5"/>
  <c r="AA196" i="2" s="1"/>
  <c r="V195" i="5"/>
  <c r="AA197" i="2" s="1"/>
  <c r="V196" i="5"/>
  <c r="AA198" i="2" s="1"/>
  <c r="V197" i="5"/>
  <c r="AA199" i="2" s="1"/>
  <c r="W200" i="2"/>
  <c r="V198" i="5"/>
  <c r="AA200" i="2" s="1"/>
  <c r="V199" i="5"/>
  <c r="AA201" i="2" s="1"/>
  <c r="V200" i="5"/>
  <c r="AA202" i="2" s="1"/>
  <c r="V201" i="5"/>
  <c r="AA203" i="2" s="1"/>
  <c r="V202" i="5"/>
  <c r="AA204" i="2" s="1"/>
  <c r="V203" i="5"/>
  <c r="AA205" i="2" s="1"/>
  <c r="V204" i="5"/>
  <c r="AA206" i="2" s="1"/>
  <c r="V205" i="5"/>
  <c r="AA207" i="2" s="1"/>
  <c r="V206" i="5"/>
  <c r="AA208" i="2" s="1"/>
  <c r="V207" i="5"/>
  <c r="AA209" i="2" s="1"/>
  <c r="V208" i="5"/>
  <c r="AA210" i="2" s="1"/>
  <c r="V209" i="5"/>
  <c r="AA211" i="2" s="1"/>
  <c r="V210" i="5"/>
  <c r="AA212" i="2" s="1"/>
  <c r="V211" i="5"/>
  <c r="AA213" i="2" s="1"/>
  <c r="V212" i="5"/>
  <c r="AA214" i="2" s="1"/>
  <c r="V213" i="5"/>
  <c r="AA215" i="2" s="1"/>
  <c r="W216" i="2"/>
  <c r="V214" i="5"/>
  <c r="AA216" i="2" s="1"/>
  <c r="V215" i="5"/>
  <c r="AA217" i="2" s="1"/>
  <c r="V216" i="5"/>
  <c r="AA218" i="2" s="1"/>
  <c r="V217" i="5"/>
  <c r="AA219" i="2" s="1"/>
  <c r="V218" i="5"/>
  <c r="AA220" i="2" s="1"/>
  <c r="V219" i="5"/>
  <c r="AA221" i="2" s="1"/>
  <c r="V220" i="5"/>
  <c r="AA222" i="2" s="1"/>
  <c r="V221" i="5"/>
  <c r="AA223" i="2" s="1"/>
  <c r="V222" i="5"/>
  <c r="AA224" i="2" s="1"/>
  <c r="V223" i="5"/>
  <c r="AA225" i="2" s="1"/>
  <c r="V224" i="5"/>
  <c r="AA226" i="2" s="1"/>
  <c r="V225" i="5"/>
  <c r="AA227" i="2" s="1"/>
  <c r="V226" i="5"/>
  <c r="AA228" i="2" s="1"/>
  <c r="V227" i="5"/>
  <c r="AA229" i="2" s="1"/>
  <c r="V228" i="5"/>
  <c r="AA230" i="2" s="1"/>
  <c r="V229" i="5"/>
  <c r="AA231" i="2" s="1"/>
  <c r="W232" i="2"/>
  <c r="V230" i="5"/>
  <c r="AA232" i="2" s="1"/>
  <c r="V231" i="5"/>
  <c r="AA233" i="2" s="1"/>
  <c r="V232" i="5"/>
  <c r="AA234" i="2" s="1"/>
  <c r="V233" i="5"/>
  <c r="AA235" i="2" s="1"/>
  <c r="V234" i="5"/>
  <c r="AA236" i="2" s="1"/>
  <c r="V235" i="5"/>
  <c r="AA237" i="2" s="1"/>
  <c r="V236" i="5"/>
  <c r="AA238" i="2" s="1"/>
  <c r="V237" i="5"/>
  <c r="AA239" i="2" s="1"/>
  <c r="V238" i="5"/>
  <c r="AA240" i="2" s="1"/>
  <c r="V239" i="5"/>
  <c r="AA241" i="2" s="1"/>
  <c r="V240" i="5"/>
  <c r="AA242" i="2" s="1"/>
  <c r="V241" i="5"/>
  <c r="AA243" i="2" s="1"/>
  <c r="V242" i="5"/>
  <c r="AA244" i="2" s="1"/>
  <c r="V243" i="5"/>
  <c r="AA245" i="2" s="1"/>
  <c r="V244" i="5"/>
  <c r="AA246" i="2" s="1"/>
  <c r="V245" i="5"/>
  <c r="AA247" i="2" s="1"/>
  <c r="V246" i="5"/>
  <c r="AA248" i="2" s="1"/>
  <c r="W249" i="2"/>
  <c r="V247" i="5"/>
  <c r="AA249" i="2" s="1"/>
  <c r="V248" i="5"/>
  <c r="AA250" i="2" s="1"/>
  <c r="V249" i="5"/>
  <c r="AA251" i="2" s="1"/>
  <c r="V250" i="5"/>
  <c r="AA252" i="2" s="1"/>
  <c r="V251" i="5"/>
  <c r="AA253" i="2" s="1"/>
  <c r="W254" i="2"/>
  <c r="V252" i="5"/>
  <c r="AA254" i="2" s="1"/>
  <c r="W255" i="2"/>
  <c r="V253" i="5"/>
  <c r="AA255" i="2" s="1"/>
  <c r="V254" i="5"/>
  <c r="AA256" i="2" s="1"/>
  <c r="V255" i="5"/>
  <c r="AA257" i="2" s="1"/>
  <c r="V256" i="5"/>
  <c r="AA258" i="2" s="1"/>
  <c r="V257" i="5"/>
  <c r="AA259" i="2" s="1"/>
  <c r="V258" i="5"/>
  <c r="AA260" i="2" s="1"/>
  <c r="V259" i="5"/>
  <c r="AA261" i="2" s="1"/>
  <c r="V260" i="5"/>
  <c r="AA262" i="2" s="1"/>
  <c r="V261" i="5"/>
  <c r="AA263" i="2" s="1"/>
  <c r="V262" i="5"/>
  <c r="AA264" i="2" s="1"/>
  <c r="W265" i="2"/>
  <c r="V263" i="5"/>
  <c r="AA265" i="2" s="1"/>
  <c r="V264" i="5"/>
  <c r="AA266" i="2" s="1"/>
  <c r="V265" i="5"/>
  <c r="AA267" i="2" s="1"/>
  <c r="V266" i="5"/>
  <c r="AA268" i="2" s="1"/>
  <c r="V267" i="5"/>
  <c r="AA269" i="2" s="1"/>
  <c r="W270" i="2"/>
  <c r="V268" i="5"/>
  <c r="AA270" i="2" s="1"/>
  <c r="W271" i="2"/>
  <c r="V269" i="5"/>
  <c r="AA271" i="2" s="1"/>
  <c r="V270" i="5"/>
  <c r="AA272" i="2" s="1"/>
  <c r="V271" i="5"/>
  <c r="AA273" i="2" s="1"/>
  <c r="V272" i="5"/>
  <c r="AA274" i="2" s="1"/>
  <c r="V273" i="5"/>
  <c r="AA275" i="2" s="1"/>
  <c r="V274" i="5"/>
  <c r="AA276" i="2" s="1"/>
  <c r="V275" i="5"/>
  <c r="AA277" i="2" s="1"/>
  <c r="V276" i="5"/>
  <c r="AA278" i="2" s="1"/>
  <c r="V277" i="5"/>
  <c r="AA279" i="2" s="1"/>
  <c r="V278" i="5"/>
  <c r="AA280" i="2" s="1"/>
  <c r="W281" i="2"/>
  <c r="V279" i="5"/>
  <c r="AA281" i="2" s="1"/>
  <c r="V280" i="5"/>
  <c r="AA282" i="2" s="1"/>
  <c r="V281" i="5"/>
  <c r="AA283" i="2" s="1"/>
  <c r="V282" i="5"/>
  <c r="AA284" i="2" s="1"/>
  <c r="V283" i="5"/>
  <c r="AA285" i="2" s="1"/>
  <c r="W286" i="2"/>
  <c r="V284" i="5"/>
  <c r="AA286" i="2" s="1"/>
  <c r="W287" i="2"/>
  <c r="V285" i="5"/>
  <c r="AA287" i="2" s="1"/>
  <c r="V286" i="5"/>
  <c r="AA288" i="2" s="1"/>
  <c r="V287" i="5"/>
  <c r="AA289" i="2" s="1"/>
  <c r="V288" i="5"/>
  <c r="AA290" i="2" s="1"/>
  <c r="V289" i="5"/>
  <c r="AA291" i="2" s="1"/>
  <c r="V290" i="5"/>
  <c r="AA292" i="2" s="1"/>
  <c r="W293" i="2"/>
  <c r="V291" i="5"/>
  <c r="AA293" i="2" s="1"/>
  <c r="V292" i="5"/>
  <c r="AA294" i="2" s="1"/>
  <c r="V293" i="5"/>
  <c r="AA295" i="2" s="1"/>
  <c r="V294" i="5"/>
  <c r="AA296" i="2" s="1"/>
  <c r="V295" i="5"/>
  <c r="AA297" i="2" s="1"/>
  <c r="W298" i="2"/>
  <c r="Y298" i="2"/>
  <c r="V296" i="5"/>
  <c r="AA298" i="2" s="1"/>
  <c r="V297" i="5"/>
  <c r="AA299" i="2" s="1"/>
  <c r="V298" i="5"/>
  <c r="AA300" i="2" s="1"/>
  <c r="V32" i="5"/>
  <c r="AA34" i="2" s="1"/>
  <c r="V33" i="5"/>
  <c r="AA35" i="2" s="1"/>
  <c r="V34" i="5"/>
  <c r="AA36" i="2" s="1"/>
  <c r="V35" i="5"/>
  <c r="AA37" i="2" s="1"/>
  <c r="V36" i="5"/>
  <c r="AA38" i="2" s="1"/>
  <c r="V37" i="5"/>
  <c r="AA39" i="2" s="1"/>
  <c r="V38" i="5"/>
  <c r="AA40" i="2" s="1"/>
  <c r="W41" i="2"/>
  <c r="V39" i="5"/>
  <c r="AA41" i="2" s="1"/>
  <c r="W42" i="2"/>
  <c r="V40" i="5"/>
  <c r="AA42" i="2" s="1"/>
  <c r="V41" i="5"/>
  <c r="AA43" i="2" s="1"/>
  <c r="V42" i="5"/>
  <c r="AA44" i="2" s="1"/>
  <c r="V43" i="5"/>
  <c r="AA45" i="2" s="1"/>
  <c r="W46" i="2"/>
  <c r="V44" i="5"/>
  <c r="AA46" i="2" s="1"/>
  <c r="W47" i="2"/>
  <c r="V45" i="5"/>
  <c r="AA47" i="2" s="1"/>
  <c r="V46" i="5"/>
  <c r="AA48" i="2" s="1"/>
  <c r="V47" i="5"/>
  <c r="AA49" i="2" s="1"/>
  <c r="V48" i="5"/>
  <c r="AA50" i="2" s="1"/>
  <c r="V3" i="5"/>
  <c r="AA5" i="2" s="1"/>
  <c r="V4" i="5"/>
  <c r="AA6" i="2" s="1"/>
  <c r="W7" i="2"/>
  <c r="Y7" i="2"/>
  <c r="V5" i="5"/>
  <c r="AA7" i="2" s="1"/>
  <c r="V6" i="5"/>
  <c r="AA8" i="2" s="1"/>
  <c r="V7" i="5"/>
  <c r="AA9" i="2" s="1"/>
  <c r="W10" i="2"/>
  <c r="V8" i="5"/>
  <c r="AA10" i="2" s="1"/>
  <c r="W11" i="2"/>
  <c r="V9" i="5"/>
  <c r="AA11" i="2" s="1"/>
  <c r="V10" i="5"/>
  <c r="AA12" i="2" s="1"/>
  <c r="W13" i="2"/>
  <c r="V11" i="5"/>
  <c r="AA13" i="2" s="1"/>
  <c r="V12" i="5"/>
  <c r="AA14" i="2" s="1"/>
  <c r="V13" i="5"/>
  <c r="AA15" i="2" s="1"/>
  <c r="V14" i="5"/>
  <c r="AA16" i="2" s="1"/>
  <c r="V15" i="5"/>
  <c r="AA17" i="2" s="1"/>
  <c r="W18" i="2"/>
  <c r="V16" i="5"/>
  <c r="AA18" i="2" s="1"/>
  <c r="W6" i="2"/>
  <c r="W8" i="2"/>
  <c r="W12" i="2"/>
  <c r="W16" i="2"/>
  <c r="D293" i="2"/>
  <c r="E293" i="2"/>
  <c r="F293" i="2"/>
  <c r="G293" i="2"/>
  <c r="H293" i="2"/>
  <c r="Q293" i="2" s="1"/>
  <c r="I293" i="2"/>
  <c r="J293" i="2"/>
  <c r="K293" i="2"/>
  <c r="X293" i="2"/>
  <c r="Z293" i="2"/>
  <c r="AF293" i="2"/>
  <c r="D294" i="2"/>
  <c r="E294" i="2"/>
  <c r="F294" i="2"/>
  <c r="G294" i="2"/>
  <c r="H294" i="2"/>
  <c r="Q294" i="2" s="1"/>
  <c r="I294" i="2"/>
  <c r="J294" i="2"/>
  <c r="W294" i="2"/>
  <c r="X294" i="2"/>
  <c r="Z294" i="2"/>
  <c r="AF294" i="2"/>
  <c r="D295" i="2"/>
  <c r="E295" i="2"/>
  <c r="F295" i="2"/>
  <c r="G295" i="2"/>
  <c r="H295" i="2"/>
  <c r="I295" i="2"/>
  <c r="J295" i="2"/>
  <c r="K295" i="2"/>
  <c r="W295" i="2"/>
  <c r="X295" i="2"/>
  <c r="Z295" i="2"/>
  <c r="AF295" i="2"/>
  <c r="D296" i="2"/>
  <c r="E296" i="2"/>
  <c r="F296" i="2"/>
  <c r="G296" i="2"/>
  <c r="H296" i="2"/>
  <c r="Q296" i="2" s="1"/>
  <c r="I296" i="2"/>
  <c r="J296" i="2"/>
  <c r="K296" i="2"/>
  <c r="W296" i="2"/>
  <c r="X296" i="2"/>
  <c r="Z296" i="2"/>
  <c r="AF296" i="2"/>
  <c r="D297" i="2"/>
  <c r="E297" i="2"/>
  <c r="F297" i="2"/>
  <c r="G297" i="2"/>
  <c r="H297" i="2"/>
  <c r="Q297" i="2" s="1"/>
  <c r="I297" i="2"/>
  <c r="J297" i="2"/>
  <c r="K297" i="2"/>
  <c r="W297" i="2"/>
  <c r="X297" i="2"/>
  <c r="Z297" i="2"/>
  <c r="AF297" i="2"/>
  <c r="D298" i="2"/>
  <c r="E298" i="2"/>
  <c r="F298" i="2"/>
  <c r="G298" i="2"/>
  <c r="H298" i="2"/>
  <c r="I298" i="2"/>
  <c r="J298" i="2"/>
  <c r="K298" i="2"/>
  <c r="X298" i="2"/>
  <c r="Z298" i="2"/>
  <c r="AF298" i="2"/>
  <c r="D299" i="2"/>
  <c r="E299" i="2"/>
  <c r="F299" i="2"/>
  <c r="G299" i="2"/>
  <c r="H299" i="2"/>
  <c r="I299" i="2"/>
  <c r="J299" i="2"/>
  <c r="W299" i="2"/>
  <c r="X299" i="2"/>
  <c r="Z299" i="2"/>
  <c r="AF299" i="2"/>
  <c r="D300" i="2"/>
  <c r="E300" i="2"/>
  <c r="F300" i="2"/>
  <c r="G300" i="2"/>
  <c r="H300" i="2"/>
  <c r="Q300" i="2" s="1"/>
  <c r="I300" i="2"/>
  <c r="J300" i="2"/>
  <c r="W300" i="2"/>
  <c r="X300" i="2"/>
  <c r="Z300" i="2"/>
  <c r="AF300" i="2"/>
  <c r="D245" i="2"/>
  <c r="E245" i="2"/>
  <c r="F245" i="2"/>
  <c r="G245" i="2"/>
  <c r="H245" i="2"/>
  <c r="Q245" i="2" s="1"/>
  <c r="I245" i="2"/>
  <c r="J245" i="2"/>
  <c r="W245" i="2"/>
  <c r="X245" i="2"/>
  <c r="Z245" i="2"/>
  <c r="AF245" i="2"/>
  <c r="D246" i="2"/>
  <c r="E246" i="2"/>
  <c r="F246" i="2"/>
  <c r="G246" i="2"/>
  <c r="H246" i="2"/>
  <c r="Q246" i="2" s="1"/>
  <c r="I246" i="2"/>
  <c r="J246" i="2"/>
  <c r="W246" i="2"/>
  <c r="X246" i="2"/>
  <c r="Z246" i="2"/>
  <c r="AF246" i="2"/>
  <c r="D247" i="2"/>
  <c r="E247" i="2"/>
  <c r="F247" i="2"/>
  <c r="G247" i="2"/>
  <c r="H247" i="2"/>
  <c r="I247" i="2"/>
  <c r="J247" i="2"/>
  <c r="K247" i="2"/>
  <c r="W247" i="2"/>
  <c r="X247" i="2"/>
  <c r="Z247" i="2"/>
  <c r="AF247" i="2"/>
  <c r="D248" i="2"/>
  <c r="E248" i="2"/>
  <c r="F248" i="2"/>
  <c r="G248" i="2"/>
  <c r="H248" i="2"/>
  <c r="Q248" i="2" s="1"/>
  <c r="I248" i="2"/>
  <c r="J248" i="2"/>
  <c r="K248" i="2"/>
  <c r="W248" i="2"/>
  <c r="X248" i="2"/>
  <c r="Z248" i="2"/>
  <c r="AF248" i="2"/>
  <c r="D249" i="2"/>
  <c r="E249" i="2"/>
  <c r="F249" i="2"/>
  <c r="G249" i="2"/>
  <c r="H249" i="2"/>
  <c r="I249" i="2"/>
  <c r="J249" i="2"/>
  <c r="K249" i="2"/>
  <c r="X249" i="2"/>
  <c r="Z249" i="2"/>
  <c r="AF249" i="2"/>
  <c r="D250" i="2"/>
  <c r="E250" i="2"/>
  <c r="F250" i="2"/>
  <c r="G250" i="2"/>
  <c r="H250" i="2"/>
  <c r="I250" i="2"/>
  <c r="J250" i="2"/>
  <c r="K250" i="2"/>
  <c r="W250" i="2"/>
  <c r="X250" i="2"/>
  <c r="Z250" i="2"/>
  <c r="AF250" i="2"/>
  <c r="D251" i="2"/>
  <c r="E251" i="2"/>
  <c r="F251" i="2"/>
  <c r="G251" i="2"/>
  <c r="H251" i="2"/>
  <c r="Q251" i="2" s="1"/>
  <c r="I251" i="2"/>
  <c r="J251" i="2"/>
  <c r="K251" i="2"/>
  <c r="W251" i="2"/>
  <c r="X251" i="2"/>
  <c r="Z251" i="2"/>
  <c r="AF251" i="2"/>
  <c r="D252" i="2"/>
  <c r="E252" i="2"/>
  <c r="F252" i="2"/>
  <c r="G252" i="2"/>
  <c r="H252" i="2"/>
  <c r="I252" i="2"/>
  <c r="J252" i="2"/>
  <c r="K252" i="2"/>
  <c r="W252" i="2"/>
  <c r="X252" i="2"/>
  <c r="Z252" i="2"/>
  <c r="AF252" i="2"/>
  <c r="D253" i="2"/>
  <c r="E253" i="2"/>
  <c r="F253" i="2"/>
  <c r="G253" i="2"/>
  <c r="H253" i="2"/>
  <c r="Q253" i="2" s="1"/>
  <c r="I253" i="2"/>
  <c r="J253" i="2"/>
  <c r="K253" i="2"/>
  <c r="W253" i="2"/>
  <c r="X253" i="2"/>
  <c r="Z253" i="2"/>
  <c r="AF253" i="2"/>
  <c r="D254" i="2"/>
  <c r="E254" i="2"/>
  <c r="F254" i="2"/>
  <c r="G254" i="2"/>
  <c r="H254" i="2"/>
  <c r="Q254" i="2" s="1"/>
  <c r="I254" i="2"/>
  <c r="J254" i="2"/>
  <c r="X254" i="2"/>
  <c r="Z254" i="2"/>
  <c r="AF254" i="2"/>
  <c r="D255" i="2"/>
  <c r="E255" i="2"/>
  <c r="F255" i="2"/>
  <c r="G255" i="2"/>
  <c r="H255" i="2"/>
  <c r="I255" i="2"/>
  <c r="J255" i="2"/>
  <c r="X255" i="2"/>
  <c r="Z255" i="2"/>
  <c r="AF255" i="2"/>
  <c r="D256" i="2"/>
  <c r="E256" i="2"/>
  <c r="F256" i="2"/>
  <c r="G256" i="2"/>
  <c r="H256" i="2"/>
  <c r="Q256" i="2" s="1"/>
  <c r="I256" i="2"/>
  <c r="J256" i="2"/>
  <c r="W256" i="2"/>
  <c r="X256" i="2"/>
  <c r="Z256" i="2"/>
  <c r="AF256" i="2"/>
  <c r="D257" i="2"/>
  <c r="E257" i="2"/>
  <c r="F257" i="2"/>
  <c r="G257" i="2"/>
  <c r="H257" i="2"/>
  <c r="Q257" i="2" s="1"/>
  <c r="I257" i="2"/>
  <c r="J257" i="2"/>
  <c r="K257" i="2"/>
  <c r="W257" i="2"/>
  <c r="X257" i="2"/>
  <c r="Z257" i="2"/>
  <c r="AF257" i="2"/>
  <c r="D258" i="2"/>
  <c r="E258" i="2"/>
  <c r="F258" i="2"/>
  <c r="G258" i="2"/>
  <c r="H258" i="2"/>
  <c r="Q258" i="2" s="1"/>
  <c r="I258" i="2"/>
  <c r="J258" i="2"/>
  <c r="K258" i="2"/>
  <c r="W258" i="2"/>
  <c r="X258" i="2"/>
  <c r="Z258" i="2"/>
  <c r="AF258" i="2"/>
  <c r="D259" i="2"/>
  <c r="E259" i="2"/>
  <c r="F259" i="2"/>
  <c r="G259" i="2"/>
  <c r="H259" i="2"/>
  <c r="I259" i="2"/>
  <c r="J259" i="2"/>
  <c r="K259" i="2"/>
  <c r="W259" i="2"/>
  <c r="X259" i="2"/>
  <c r="Z259" i="2"/>
  <c r="AF259" i="2"/>
  <c r="D260" i="2"/>
  <c r="E260" i="2"/>
  <c r="F260" i="2"/>
  <c r="G260" i="2"/>
  <c r="H260" i="2"/>
  <c r="Q260" i="2" s="1"/>
  <c r="I260" i="2"/>
  <c r="J260" i="2"/>
  <c r="K260" i="2"/>
  <c r="W260" i="2"/>
  <c r="X260" i="2"/>
  <c r="Z260" i="2"/>
  <c r="AF260" i="2"/>
  <c r="D261" i="2"/>
  <c r="E261" i="2"/>
  <c r="F261" i="2"/>
  <c r="G261" i="2"/>
  <c r="H261" i="2"/>
  <c r="Q261" i="2" s="1"/>
  <c r="I261" i="2"/>
  <c r="J261" i="2"/>
  <c r="K261" i="2"/>
  <c r="W261" i="2"/>
  <c r="X261" i="2"/>
  <c r="Z261" i="2"/>
  <c r="AF261" i="2"/>
  <c r="D262" i="2"/>
  <c r="E262" i="2"/>
  <c r="F262" i="2"/>
  <c r="G262" i="2"/>
  <c r="H262" i="2"/>
  <c r="Q262" i="2" s="1"/>
  <c r="I262" i="2"/>
  <c r="J262" i="2"/>
  <c r="K262" i="2"/>
  <c r="W262" i="2"/>
  <c r="X262" i="2"/>
  <c r="Z262" i="2"/>
  <c r="AF262" i="2"/>
  <c r="D263" i="2"/>
  <c r="E263" i="2"/>
  <c r="F263" i="2"/>
  <c r="G263" i="2"/>
  <c r="H263" i="2"/>
  <c r="I263" i="2"/>
  <c r="J263" i="2"/>
  <c r="W263" i="2"/>
  <c r="X263" i="2"/>
  <c r="Z263" i="2"/>
  <c r="AF263" i="2"/>
  <c r="D264" i="2"/>
  <c r="E264" i="2"/>
  <c r="F264" i="2"/>
  <c r="G264" i="2"/>
  <c r="H264" i="2"/>
  <c r="Q264" i="2" s="1"/>
  <c r="I264" i="2"/>
  <c r="J264" i="2"/>
  <c r="W264" i="2"/>
  <c r="X264" i="2"/>
  <c r="Z264" i="2"/>
  <c r="AF264" i="2"/>
  <c r="D265" i="2"/>
  <c r="E265" i="2"/>
  <c r="F265" i="2"/>
  <c r="G265" i="2"/>
  <c r="H265" i="2"/>
  <c r="Q265" i="2" s="1"/>
  <c r="I265" i="2"/>
  <c r="J265" i="2"/>
  <c r="X265" i="2"/>
  <c r="Z265" i="2"/>
  <c r="AF265" i="2"/>
  <c r="D266" i="2"/>
  <c r="E266" i="2"/>
  <c r="F266" i="2"/>
  <c r="G266" i="2"/>
  <c r="H266" i="2"/>
  <c r="I266" i="2"/>
  <c r="J266" i="2"/>
  <c r="W266" i="2"/>
  <c r="X266" i="2"/>
  <c r="Z266" i="2"/>
  <c r="AF266" i="2"/>
  <c r="D267" i="2"/>
  <c r="E267" i="2"/>
  <c r="F267" i="2"/>
  <c r="G267" i="2"/>
  <c r="H267" i="2"/>
  <c r="Q267" i="2" s="1"/>
  <c r="I267" i="2"/>
  <c r="J267" i="2"/>
  <c r="W267" i="2"/>
  <c r="X267" i="2"/>
  <c r="Z267" i="2"/>
  <c r="AF267" i="2"/>
  <c r="D268" i="2"/>
  <c r="E268" i="2"/>
  <c r="F268" i="2"/>
  <c r="G268" i="2"/>
  <c r="H268" i="2"/>
  <c r="I268" i="2"/>
  <c r="J268" i="2"/>
  <c r="W268" i="2"/>
  <c r="X268" i="2"/>
  <c r="Z268" i="2"/>
  <c r="AF268" i="2"/>
  <c r="D269" i="2"/>
  <c r="E269" i="2"/>
  <c r="F269" i="2"/>
  <c r="G269" i="2"/>
  <c r="H269" i="2"/>
  <c r="Q269" i="2" s="1"/>
  <c r="I269" i="2"/>
  <c r="J269" i="2"/>
  <c r="W269" i="2"/>
  <c r="X269" i="2"/>
  <c r="Z269" i="2"/>
  <c r="AF269" i="2"/>
  <c r="D270" i="2"/>
  <c r="E270" i="2"/>
  <c r="F270" i="2"/>
  <c r="G270" i="2"/>
  <c r="H270" i="2"/>
  <c r="Q270" i="2" s="1"/>
  <c r="I270" i="2"/>
  <c r="J270" i="2"/>
  <c r="X270" i="2"/>
  <c r="Z270" i="2"/>
  <c r="AF270" i="2"/>
  <c r="D271" i="2"/>
  <c r="E271" i="2"/>
  <c r="F271" i="2"/>
  <c r="G271" i="2"/>
  <c r="H271" i="2"/>
  <c r="I271" i="2"/>
  <c r="J271" i="2"/>
  <c r="X271" i="2"/>
  <c r="Z271" i="2"/>
  <c r="AF271" i="2"/>
  <c r="D272" i="2"/>
  <c r="E272" i="2"/>
  <c r="F272" i="2"/>
  <c r="G272" i="2"/>
  <c r="H272" i="2"/>
  <c r="Q272" i="2" s="1"/>
  <c r="I272" i="2"/>
  <c r="J272" i="2"/>
  <c r="W272" i="2"/>
  <c r="X272" i="2"/>
  <c r="Z272" i="2"/>
  <c r="AF272" i="2"/>
  <c r="D273" i="2"/>
  <c r="E273" i="2"/>
  <c r="F273" i="2"/>
  <c r="G273" i="2"/>
  <c r="H273" i="2"/>
  <c r="Q273" i="2" s="1"/>
  <c r="I273" i="2"/>
  <c r="J273" i="2"/>
  <c r="W273" i="2"/>
  <c r="X273" i="2"/>
  <c r="Z273" i="2"/>
  <c r="AF273" i="2"/>
  <c r="D274" i="2"/>
  <c r="E274" i="2"/>
  <c r="F274" i="2"/>
  <c r="G274" i="2"/>
  <c r="H274" i="2"/>
  <c r="Q274" i="2" s="1"/>
  <c r="I274" i="2"/>
  <c r="J274" i="2"/>
  <c r="W274" i="2"/>
  <c r="X274" i="2"/>
  <c r="Z274" i="2"/>
  <c r="AF274" i="2"/>
  <c r="D275" i="2"/>
  <c r="E275" i="2"/>
  <c r="F275" i="2"/>
  <c r="G275" i="2"/>
  <c r="H275" i="2"/>
  <c r="Q275" i="2" s="1"/>
  <c r="I275" i="2"/>
  <c r="J275" i="2"/>
  <c r="K275" i="2"/>
  <c r="W275" i="2"/>
  <c r="X275" i="2"/>
  <c r="Z275" i="2"/>
  <c r="AF275" i="2"/>
  <c r="D276" i="2"/>
  <c r="E276" i="2"/>
  <c r="F276" i="2"/>
  <c r="G276" i="2"/>
  <c r="H276" i="2"/>
  <c r="Q276" i="2" s="1"/>
  <c r="I276" i="2"/>
  <c r="J276" i="2"/>
  <c r="K276" i="2"/>
  <c r="W276" i="2"/>
  <c r="X276" i="2"/>
  <c r="Z276" i="2"/>
  <c r="AF276" i="2"/>
  <c r="D277" i="2"/>
  <c r="E277" i="2"/>
  <c r="F277" i="2"/>
  <c r="G277" i="2"/>
  <c r="H277" i="2"/>
  <c r="Q277" i="2" s="1"/>
  <c r="I277" i="2"/>
  <c r="J277" i="2"/>
  <c r="K277" i="2"/>
  <c r="W277" i="2"/>
  <c r="X277" i="2"/>
  <c r="Z277" i="2"/>
  <c r="AF277" i="2"/>
  <c r="D278" i="2"/>
  <c r="E278" i="2"/>
  <c r="F278" i="2"/>
  <c r="G278" i="2"/>
  <c r="H278" i="2"/>
  <c r="Q278" i="2" s="1"/>
  <c r="I278" i="2"/>
  <c r="J278" i="2"/>
  <c r="K278" i="2"/>
  <c r="W278" i="2"/>
  <c r="X278" i="2"/>
  <c r="Z278" i="2"/>
  <c r="AF278" i="2"/>
  <c r="D279" i="2"/>
  <c r="E279" i="2"/>
  <c r="F279" i="2"/>
  <c r="G279" i="2"/>
  <c r="H279" i="2"/>
  <c r="I279" i="2"/>
  <c r="J279" i="2"/>
  <c r="W279" i="2"/>
  <c r="X279" i="2"/>
  <c r="Z279" i="2"/>
  <c r="AF279" i="2"/>
  <c r="D280" i="2"/>
  <c r="E280" i="2"/>
  <c r="F280" i="2"/>
  <c r="G280" i="2"/>
  <c r="H280" i="2"/>
  <c r="Q280" i="2" s="1"/>
  <c r="I280" i="2"/>
  <c r="J280" i="2"/>
  <c r="K280" i="2"/>
  <c r="W280" i="2"/>
  <c r="X280" i="2"/>
  <c r="Z280" i="2"/>
  <c r="AF280" i="2"/>
  <c r="D281" i="2"/>
  <c r="E281" i="2"/>
  <c r="F281" i="2"/>
  <c r="G281" i="2"/>
  <c r="H281" i="2"/>
  <c r="Q281" i="2" s="1"/>
  <c r="I281" i="2"/>
  <c r="J281" i="2"/>
  <c r="X281" i="2"/>
  <c r="Z281" i="2"/>
  <c r="AF281" i="2"/>
  <c r="D282" i="2"/>
  <c r="E282" i="2"/>
  <c r="F282" i="2"/>
  <c r="G282" i="2"/>
  <c r="H282" i="2"/>
  <c r="Q282" i="2" s="1"/>
  <c r="I282" i="2"/>
  <c r="J282" i="2"/>
  <c r="K282" i="2"/>
  <c r="W282" i="2"/>
  <c r="X282" i="2"/>
  <c r="Z282" i="2"/>
  <c r="AF282" i="2"/>
  <c r="D283" i="2"/>
  <c r="E283" i="2"/>
  <c r="F283" i="2"/>
  <c r="G283" i="2"/>
  <c r="H283" i="2"/>
  <c r="I283" i="2"/>
  <c r="J283" i="2"/>
  <c r="K283" i="2"/>
  <c r="W283" i="2"/>
  <c r="X283" i="2"/>
  <c r="Z283" i="2"/>
  <c r="AF283" i="2"/>
  <c r="D284" i="2"/>
  <c r="E284" i="2"/>
  <c r="F284" i="2"/>
  <c r="G284" i="2"/>
  <c r="H284" i="2"/>
  <c r="I284" i="2"/>
  <c r="J284" i="2"/>
  <c r="K284" i="2"/>
  <c r="W284" i="2"/>
  <c r="X284" i="2"/>
  <c r="Z284" i="2"/>
  <c r="AF284" i="2"/>
  <c r="D285" i="2"/>
  <c r="E285" i="2"/>
  <c r="F285" i="2"/>
  <c r="G285" i="2"/>
  <c r="H285" i="2"/>
  <c r="Q285" i="2" s="1"/>
  <c r="I285" i="2"/>
  <c r="J285" i="2"/>
  <c r="K285" i="2"/>
  <c r="W285" i="2"/>
  <c r="X285" i="2"/>
  <c r="Z285" i="2"/>
  <c r="AF285" i="2"/>
  <c r="D286" i="2"/>
  <c r="E286" i="2"/>
  <c r="F286" i="2"/>
  <c r="G286" i="2"/>
  <c r="H286" i="2"/>
  <c r="Q286" i="2" s="1"/>
  <c r="I286" i="2"/>
  <c r="J286" i="2"/>
  <c r="K286" i="2"/>
  <c r="X286" i="2"/>
  <c r="Z286" i="2"/>
  <c r="AF286" i="2"/>
  <c r="D287" i="2"/>
  <c r="E287" i="2"/>
  <c r="F287" i="2"/>
  <c r="G287" i="2"/>
  <c r="H287" i="2"/>
  <c r="I287" i="2"/>
  <c r="J287" i="2"/>
  <c r="K287" i="2"/>
  <c r="X287" i="2"/>
  <c r="Z287" i="2"/>
  <c r="AF287" i="2"/>
  <c r="D288" i="2"/>
  <c r="E288" i="2"/>
  <c r="F288" i="2"/>
  <c r="G288" i="2"/>
  <c r="H288" i="2"/>
  <c r="Q288" i="2" s="1"/>
  <c r="I288" i="2"/>
  <c r="J288" i="2"/>
  <c r="K288" i="2"/>
  <c r="W288" i="2"/>
  <c r="X288" i="2"/>
  <c r="Z288" i="2"/>
  <c r="AF288" i="2"/>
  <c r="D289" i="2"/>
  <c r="E289" i="2"/>
  <c r="F289" i="2"/>
  <c r="G289" i="2"/>
  <c r="H289" i="2"/>
  <c r="Q289" i="2" s="1"/>
  <c r="I289" i="2"/>
  <c r="J289" i="2"/>
  <c r="K289" i="2"/>
  <c r="W289" i="2"/>
  <c r="X289" i="2"/>
  <c r="Z289" i="2"/>
  <c r="AF289" i="2"/>
  <c r="D290" i="2"/>
  <c r="E290" i="2"/>
  <c r="F290" i="2"/>
  <c r="G290" i="2"/>
  <c r="H290" i="2"/>
  <c r="I290" i="2"/>
  <c r="J290" i="2"/>
  <c r="K290" i="2"/>
  <c r="W290" i="2"/>
  <c r="X290" i="2"/>
  <c r="Z290" i="2"/>
  <c r="AF290" i="2"/>
  <c r="D291" i="2"/>
  <c r="E291" i="2"/>
  <c r="F291" i="2"/>
  <c r="G291" i="2"/>
  <c r="H291" i="2"/>
  <c r="Q291" i="2" s="1"/>
  <c r="I291" i="2"/>
  <c r="J291" i="2"/>
  <c r="K291" i="2"/>
  <c r="W291" i="2"/>
  <c r="X291" i="2"/>
  <c r="Z291" i="2"/>
  <c r="AF291" i="2"/>
  <c r="D292" i="2"/>
  <c r="E292" i="2"/>
  <c r="F292" i="2"/>
  <c r="G292" i="2"/>
  <c r="H292" i="2"/>
  <c r="Q292" i="2" s="1"/>
  <c r="I292" i="2"/>
  <c r="J292" i="2"/>
  <c r="K292" i="2"/>
  <c r="W292" i="2"/>
  <c r="X292" i="2"/>
  <c r="Z292" i="2"/>
  <c r="AF292" i="2"/>
  <c r="D7" i="2"/>
  <c r="E7" i="2"/>
  <c r="F7" i="2"/>
  <c r="G7" i="2"/>
  <c r="H7" i="2"/>
  <c r="I7" i="2"/>
  <c r="J7" i="2"/>
  <c r="K7" i="2"/>
  <c r="X7" i="2"/>
  <c r="Z7" i="2"/>
  <c r="AF7" i="2"/>
  <c r="D8" i="2"/>
  <c r="E8" i="2"/>
  <c r="F8" i="2"/>
  <c r="G8" i="2"/>
  <c r="H8" i="2"/>
  <c r="Q8" i="2" s="1"/>
  <c r="I8" i="2"/>
  <c r="J8" i="2"/>
  <c r="K8" i="2"/>
  <c r="X8" i="2"/>
  <c r="Z8" i="2"/>
  <c r="AF8" i="2"/>
  <c r="D9" i="2"/>
  <c r="E9" i="2"/>
  <c r="F9" i="2"/>
  <c r="G9" i="2"/>
  <c r="H9" i="2"/>
  <c r="I9" i="2"/>
  <c r="J9" i="2"/>
  <c r="X9" i="2"/>
  <c r="Z9" i="2"/>
  <c r="AF9" i="2"/>
  <c r="D10" i="2"/>
  <c r="E10" i="2"/>
  <c r="F10" i="2"/>
  <c r="G10" i="2"/>
  <c r="H10" i="2"/>
  <c r="I10" i="2"/>
  <c r="J10" i="2"/>
  <c r="X10" i="2"/>
  <c r="Z10" i="2"/>
  <c r="AF10" i="2"/>
  <c r="D11" i="2"/>
  <c r="E11" i="2"/>
  <c r="F11" i="2"/>
  <c r="G11" i="2"/>
  <c r="H11" i="2"/>
  <c r="Q11" i="2" s="1"/>
  <c r="I11" i="2"/>
  <c r="J11" i="2"/>
  <c r="K11" i="2"/>
  <c r="X11" i="2"/>
  <c r="Z11" i="2"/>
  <c r="AF11" i="2"/>
  <c r="D12" i="2"/>
  <c r="E12" i="2"/>
  <c r="F12" i="2"/>
  <c r="G12" i="2"/>
  <c r="H12" i="2"/>
  <c r="I12" i="2"/>
  <c r="J12" i="2"/>
  <c r="K12" i="2"/>
  <c r="X12" i="2"/>
  <c r="Z12" i="2"/>
  <c r="AF12" i="2"/>
  <c r="D13" i="2"/>
  <c r="E13" i="2"/>
  <c r="F13" i="2"/>
  <c r="G13" i="2"/>
  <c r="H13" i="2"/>
  <c r="Q13" i="2" s="1"/>
  <c r="I13" i="2"/>
  <c r="J13" i="2"/>
  <c r="K13" i="2"/>
  <c r="X13" i="2"/>
  <c r="Z13" i="2"/>
  <c r="AF13" i="2"/>
  <c r="D14" i="2"/>
  <c r="E14" i="2"/>
  <c r="F14" i="2"/>
  <c r="G14" i="2"/>
  <c r="H14" i="2"/>
  <c r="Q14" i="2" s="1"/>
  <c r="I14" i="2"/>
  <c r="J14" i="2"/>
  <c r="K14" i="2"/>
  <c r="X14" i="2"/>
  <c r="Z14" i="2"/>
  <c r="AF14" i="2"/>
  <c r="D15" i="2"/>
  <c r="E15" i="2"/>
  <c r="F15" i="2"/>
  <c r="G15" i="2"/>
  <c r="H15" i="2"/>
  <c r="I15" i="2"/>
  <c r="J15" i="2"/>
  <c r="K15" i="2"/>
  <c r="X15" i="2"/>
  <c r="Z15" i="2"/>
  <c r="AF15" i="2"/>
  <c r="D16" i="2"/>
  <c r="E16" i="2"/>
  <c r="F16" i="2"/>
  <c r="G16" i="2"/>
  <c r="H16" i="2"/>
  <c r="I16" i="2"/>
  <c r="J16" i="2"/>
  <c r="K16" i="2"/>
  <c r="X16" i="2"/>
  <c r="Z16" i="2"/>
  <c r="AF16" i="2"/>
  <c r="D17" i="2"/>
  <c r="E17" i="2"/>
  <c r="F17" i="2"/>
  <c r="G17" i="2"/>
  <c r="H17" i="2"/>
  <c r="I17" i="2"/>
  <c r="J17" i="2"/>
  <c r="K17" i="2"/>
  <c r="X17" i="2"/>
  <c r="Z17" i="2"/>
  <c r="AF17" i="2"/>
  <c r="D18" i="2"/>
  <c r="E18" i="2"/>
  <c r="F18" i="2"/>
  <c r="G18" i="2"/>
  <c r="H18" i="2"/>
  <c r="I18" i="2"/>
  <c r="J18" i="2"/>
  <c r="X18" i="2"/>
  <c r="Z18" i="2"/>
  <c r="AF18" i="2"/>
  <c r="D19" i="2"/>
  <c r="E19" i="2"/>
  <c r="F19" i="2"/>
  <c r="G19" i="2"/>
  <c r="H19" i="2"/>
  <c r="Q19" i="2" s="1"/>
  <c r="I19" i="2"/>
  <c r="J19" i="2"/>
  <c r="X19" i="2"/>
  <c r="Z19" i="2"/>
  <c r="AF19" i="2"/>
  <c r="D20" i="2"/>
  <c r="E20" i="2"/>
  <c r="F20" i="2"/>
  <c r="G20" i="2"/>
  <c r="H20" i="2"/>
  <c r="I20" i="2"/>
  <c r="J20" i="2"/>
  <c r="X20" i="2"/>
  <c r="Z20" i="2"/>
  <c r="AF20" i="2"/>
  <c r="D21" i="2"/>
  <c r="E21" i="2"/>
  <c r="F21" i="2"/>
  <c r="G21" i="2"/>
  <c r="H21" i="2"/>
  <c r="Q21" i="2" s="1"/>
  <c r="I21" i="2"/>
  <c r="J21" i="2"/>
  <c r="X21" i="2"/>
  <c r="Z21" i="2"/>
  <c r="AF21" i="2"/>
  <c r="D22" i="2"/>
  <c r="E22" i="2"/>
  <c r="F22" i="2"/>
  <c r="G22" i="2"/>
  <c r="H22" i="2"/>
  <c r="Q22" i="2" s="1"/>
  <c r="I22" i="2"/>
  <c r="J22" i="2"/>
  <c r="X22" i="2"/>
  <c r="Z22" i="2"/>
  <c r="AF22" i="2"/>
  <c r="D23" i="2"/>
  <c r="E23" i="2"/>
  <c r="F23" i="2"/>
  <c r="G23" i="2"/>
  <c r="H23" i="2"/>
  <c r="I23" i="2"/>
  <c r="J23" i="2"/>
  <c r="X23" i="2"/>
  <c r="Z23" i="2"/>
  <c r="AF23" i="2"/>
  <c r="D24" i="2"/>
  <c r="E24" i="2"/>
  <c r="F24" i="2"/>
  <c r="G24" i="2"/>
  <c r="H24" i="2"/>
  <c r="Q24" i="2" s="1"/>
  <c r="I24" i="2"/>
  <c r="J24" i="2"/>
  <c r="K24" i="2"/>
  <c r="X24" i="2"/>
  <c r="Z24" i="2"/>
  <c r="AF24" i="2"/>
  <c r="D25" i="2"/>
  <c r="E25" i="2"/>
  <c r="F25" i="2"/>
  <c r="G25" i="2"/>
  <c r="H25" i="2"/>
  <c r="I25" i="2"/>
  <c r="J25" i="2"/>
  <c r="X25" i="2"/>
  <c r="Z25" i="2"/>
  <c r="AF25" i="2"/>
  <c r="D26" i="2"/>
  <c r="E26" i="2"/>
  <c r="F26" i="2"/>
  <c r="G26" i="2"/>
  <c r="H26" i="2"/>
  <c r="I26" i="2"/>
  <c r="J26" i="2"/>
  <c r="K26" i="2"/>
  <c r="X26" i="2"/>
  <c r="Z26" i="2"/>
  <c r="AF26" i="2"/>
  <c r="D27" i="2"/>
  <c r="E27" i="2"/>
  <c r="F27" i="2"/>
  <c r="G27" i="2"/>
  <c r="H27" i="2"/>
  <c r="Q27" i="2" s="1"/>
  <c r="I27" i="2"/>
  <c r="J27" i="2"/>
  <c r="K27" i="2"/>
  <c r="X27" i="2"/>
  <c r="Z27" i="2"/>
  <c r="AF27" i="2"/>
  <c r="D28" i="2"/>
  <c r="E28" i="2"/>
  <c r="F28" i="2"/>
  <c r="G28" i="2"/>
  <c r="H28" i="2"/>
  <c r="I28" i="2"/>
  <c r="J28" i="2"/>
  <c r="K28" i="2"/>
  <c r="X28" i="2"/>
  <c r="Z28" i="2"/>
  <c r="AF28" i="2"/>
  <c r="D29" i="2"/>
  <c r="E29" i="2"/>
  <c r="F29" i="2"/>
  <c r="G29" i="2"/>
  <c r="H29" i="2"/>
  <c r="Q29" i="2" s="1"/>
  <c r="I29" i="2"/>
  <c r="J29" i="2"/>
  <c r="X29" i="2"/>
  <c r="Z29" i="2"/>
  <c r="AF29" i="2"/>
  <c r="D30" i="2"/>
  <c r="E30" i="2"/>
  <c r="F30" i="2"/>
  <c r="G30" i="2"/>
  <c r="H30" i="2"/>
  <c r="Q30" i="2" s="1"/>
  <c r="I30" i="2"/>
  <c r="J30" i="2"/>
  <c r="X30" i="2"/>
  <c r="Z30" i="2"/>
  <c r="AF30" i="2"/>
  <c r="D31" i="2"/>
  <c r="E31" i="2"/>
  <c r="F31" i="2"/>
  <c r="G31" i="2"/>
  <c r="H31" i="2"/>
  <c r="I31" i="2"/>
  <c r="J31" i="2"/>
  <c r="X31" i="2"/>
  <c r="Z31" i="2"/>
  <c r="AF31" i="2"/>
  <c r="D32" i="2"/>
  <c r="E32" i="2"/>
  <c r="F32" i="2"/>
  <c r="G32" i="2"/>
  <c r="H32" i="2"/>
  <c r="Q32" i="2" s="1"/>
  <c r="I32" i="2"/>
  <c r="J32" i="2"/>
  <c r="K32" i="2"/>
  <c r="X32" i="2"/>
  <c r="Z32" i="2"/>
  <c r="AF32" i="2"/>
  <c r="D33" i="2"/>
  <c r="E33" i="2"/>
  <c r="F33" i="2"/>
  <c r="G33" i="2"/>
  <c r="H33" i="2"/>
  <c r="I33" i="2"/>
  <c r="J33" i="2"/>
  <c r="K33" i="2"/>
  <c r="X33" i="2"/>
  <c r="Z33" i="2"/>
  <c r="AF33" i="2"/>
  <c r="D34" i="2"/>
  <c r="E34" i="2"/>
  <c r="F34" i="2"/>
  <c r="G34" i="2"/>
  <c r="H34" i="2"/>
  <c r="I34" i="2"/>
  <c r="J34" i="2"/>
  <c r="W34" i="2"/>
  <c r="X34" i="2"/>
  <c r="Z34" i="2"/>
  <c r="AF34" i="2"/>
  <c r="D35" i="2"/>
  <c r="E35" i="2"/>
  <c r="F35" i="2"/>
  <c r="G35" i="2"/>
  <c r="H35" i="2"/>
  <c r="Q35" i="2" s="1"/>
  <c r="I35" i="2"/>
  <c r="J35" i="2"/>
  <c r="K35" i="2"/>
  <c r="W35" i="2"/>
  <c r="X35" i="2"/>
  <c r="Z35" i="2"/>
  <c r="AF35" i="2"/>
  <c r="D36" i="2"/>
  <c r="E36" i="2"/>
  <c r="F36" i="2"/>
  <c r="G36" i="2"/>
  <c r="H36" i="2"/>
  <c r="I36" i="2"/>
  <c r="J36" i="2"/>
  <c r="K36" i="2"/>
  <c r="W36" i="2"/>
  <c r="X36" i="2"/>
  <c r="Z36" i="2"/>
  <c r="AF36" i="2"/>
  <c r="D37" i="2"/>
  <c r="E37" i="2"/>
  <c r="F37" i="2"/>
  <c r="G37" i="2"/>
  <c r="H37" i="2"/>
  <c r="I37" i="2"/>
  <c r="J37" i="2"/>
  <c r="K37" i="2"/>
  <c r="W37" i="2"/>
  <c r="X37" i="2"/>
  <c r="Z37" i="2"/>
  <c r="AF37" i="2"/>
  <c r="D38" i="2"/>
  <c r="E38" i="2"/>
  <c r="F38" i="2"/>
  <c r="G38" i="2"/>
  <c r="H38" i="2"/>
  <c r="Q38" i="2" s="1"/>
  <c r="I38" i="2"/>
  <c r="J38" i="2"/>
  <c r="K38" i="2"/>
  <c r="W38" i="2"/>
  <c r="X38" i="2"/>
  <c r="Z38" i="2"/>
  <c r="AF38" i="2"/>
  <c r="D39" i="2"/>
  <c r="E39" i="2"/>
  <c r="F39" i="2"/>
  <c r="G39" i="2"/>
  <c r="H39" i="2"/>
  <c r="I39" i="2"/>
  <c r="J39" i="2"/>
  <c r="W39" i="2"/>
  <c r="X39" i="2"/>
  <c r="Z39" i="2"/>
  <c r="AF39" i="2"/>
  <c r="D40" i="2"/>
  <c r="E40" i="2"/>
  <c r="F40" i="2"/>
  <c r="G40" i="2"/>
  <c r="H40" i="2"/>
  <c r="I40" i="2"/>
  <c r="J40" i="2"/>
  <c r="K40" i="2"/>
  <c r="W40" i="2"/>
  <c r="X40" i="2"/>
  <c r="Z40" i="2"/>
  <c r="AF40" i="2"/>
  <c r="D41" i="2"/>
  <c r="E41" i="2"/>
  <c r="F41" i="2"/>
  <c r="G41" i="2"/>
  <c r="H41" i="2"/>
  <c r="I41" i="2"/>
  <c r="J41" i="2"/>
  <c r="K41" i="2"/>
  <c r="X41" i="2"/>
  <c r="Z41" i="2"/>
  <c r="AF41" i="2"/>
  <c r="D42" i="2"/>
  <c r="E42" i="2"/>
  <c r="F42" i="2"/>
  <c r="G42" i="2"/>
  <c r="H42" i="2"/>
  <c r="I42" i="2"/>
  <c r="J42" i="2"/>
  <c r="K42" i="2"/>
  <c r="X42" i="2"/>
  <c r="Z42" i="2"/>
  <c r="AF42" i="2"/>
  <c r="D43" i="2"/>
  <c r="E43" i="2"/>
  <c r="F43" i="2"/>
  <c r="G43" i="2"/>
  <c r="H43" i="2"/>
  <c r="Q43" i="2" s="1"/>
  <c r="I43" i="2"/>
  <c r="J43" i="2"/>
  <c r="K43" i="2"/>
  <c r="W43" i="2"/>
  <c r="X43" i="2"/>
  <c r="Z43" i="2"/>
  <c r="AF43" i="2"/>
  <c r="D44" i="2"/>
  <c r="E44" i="2"/>
  <c r="F44" i="2"/>
  <c r="G44" i="2"/>
  <c r="H44" i="2"/>
  <c r="I44" i="2"/>
  <c r="J44" i="2"/>
  <c r="K44" i="2"/>
  <c r="W44" i="2"/>
  <c r="X44" i="2"/>
  <c r="Z44" i="2"/>
  <c r="AF44" i="2"/>
  <c r="D45" i="2"/>
  <c r="E45" i="2"/>
  <c r="F45" i="2"/>
  <c r="G45" i="2"/>
  <c r="H45" i="2"/>
  <c r="Q45" i="2" s="1"/>
  <c r="I45" i="2"/>
  <c r="J45" i="2"/>
  <c r="K45" i="2"/>
  <c r="W45" i="2"/>
  <c r="X45" i="2"/>
  <c r="Z45" i="2"/>
  <c r="AF45" i="2"/>
  <c r="D46" i="2"/>
  <c r="E46" i="2"/>
  <c r="F46" i="2"/>
  <c r="G46" i="2"/>
  <c r="H46" i="2"/>
  <c r="Q46" i="2" s="1"/>
  <c r="I46" i="2"/>
  <c r="J46" i="2"/>
  <c r="K46" i="2"/>
  <c r="X46" i="2"/>
  <c r="Z46" i="2"/>
  <c r="AF46" i="2"/>
  <c r="D47" i="2"/>
  <c r="E47" i="2"/>
  <c r="F47" i="2"/>
  <c r="G47" i="2"/>
  <c r="H47" i="2"/>
  <c r="I47" i="2"/>
  <c r="J47" i="2"/>
  <c r="K47" i="2"/>
  <c r="X47" i="2"/>
  <c r="Z47" i="2"/>
  <c r="AF47" i="2"/>
  <c r="D48" i="2"/>
  <c r="E48" i="2"/>
  <c r="F48" i="2"/>
  <c r="G48" i="2"/>
  <c r="H48" i="2"/>
  <c r="Q48" i="2" s="1"/>
  <c r="I48" i="2"/>
  <c r="J48" i="2"/>
  <c r="K48" i="2"/>
  <c r="W48" i="2"/>
  <c r="X48" i="2"/>
  <c r="Z48" i="2"/>
  <c r="AF48" i="2"/>
  <c r="D49" i="2"/>
  <c r="E49" i="2"/>
  <c r="F49" i="2"/>
  <c r="G49" i="2"/>
  <c r="H49" i="2"/>
  <c r="I49" i="2"/>
  <c r="J49" i="2"/>
  <c r="K49" i="2"/>
  <c r="W49" i="2"/>
  <c r="X49" i="2"/>
  <c r="Z49" i="2"/>
  <c r="AF49" i="2"/>
  <c r="D50" i="2"/>
  <c r="E50" i="2"/>
  <c r="F50" i="2"/>
  <c r="G50" i="2"/>
  <c r="H50" i="2"/>
  <c r="I50" i="2"/>
  <c r="J50" i="2"/>
  <c r="W50" i="2"/>
  <c r="X50" i="2"/>
  <c r="Z50" i="2"/>
  <c r="AF50" i="2"/>
  <c r="D51" i="2"/>
  <c r="E51" i="2"/>
  <c r="F51" i="2"/>
  <c r="G51" i="2"/>
  <c r="H51" i="2"/>
  <c r="I51" i="2"/>
  <c r="J51" i="2"/>
  <c r="W51" i="2"/>
  <c r="X51" i="2"/>
  <c r="Z51" i="2"/>
  <c r="AF51" i="2"/>
  <c r="D52" i="2"/>
  <c r="E52" i="2"/>
  <c r="F52" i="2"/>
  <c r="G52" i="2"/>
  <c r="H52" i="2"/>
  <c r="I52" i="2"/>
  <c r="J52" i="2"/>
  <c r="W52" i="2"/>
  <c r="X52" i="2"/>
  <c r="Z52" i="2"/>
  <c r="AF52" i="2"/>
  <c r="D53" i="2"/>
  <c r="E53" i="2"/>
  <c r="F53" i="2"/>
  <c r="G53" i="2"/>
  <c r="H53" i="2"/>
  <c r="Q53" i="2" s="1"/>
  <c r="I53" i="2"/>
  <c r="J53" i="2"/>
  <c r="W53" i="2"/>
  <c r="X53" i="2"/>
  <c r="Z53" i="2"/>
  <c r="AF53" i="2"/>
  <c r="D54" i="2"/>
  <c r="E54" i="2"/>
  <c r="F54" i="2"/>
  <c r="G54" i="2"/>
  <c r="H54" i="2"/>
  <c r="I54" i="2"/>
  <c r="J54" i="2"/>
  <c r="K54" i="2"/>
  <c r="W54" i="2"/>
  <c r="X54" i="2"/>
  <c r="Z54" i="2"/>
  <c r="AF54" i="2"/>
  <c r="D55" i="2"/>
  <c r="E55" i="2"/>
  <c r="F55" i="2"/>
  <c r="G55" i="2"/>
  <c r="H55" i="2"/>
  <c r="I55" i="2"/>
  <c r="J55" i="2"/>
  <c r="K55" i="2"/>
  <c r="W55" i="2"/>
  <c r="X55" i="2"/>
  <c r="Y55" i="2"/>
  <c r="Z55" i="2"/>
  <c r="AF55" i="2"/>
  <c r="D56" i="2"/>
  <c r="E56" i="2"/>
  <c r="F56" i="2"/>
  <c r="G56" i="2"/>
  <c r="H56" i="2"/>
  <c r="Q56" i="2" s="1"/>
  <c r="I56" i="2"/>
  <c r="J56" i="2"/>
  <c r="K56" i="2"/>
  <c r="X56" i="2"/>
  <c r="Z56" i="2"/>
  <c r="AF56" i="2"/>
  <c r="D57" i="2"/>
  <c r="E57" i="2"/>
  <c r="F57" i="2"/>
  <c r="G57" i="2"/>
  <c r="H57" i="2"/>
  <c r="Q57" i="2" s="1"/>
  <c r="I57" i="2"/>
  <c r="J57" i="2"/>
  <c r="W57" i="2"/>
  <c r="X57" i="2"/>
  <c r="Z57" i="2"/>
  <c r="AF57" i="2"/>
  <c r="D58" i="2"/>
  <c r="E58" i="2"/>
  <c r="F58" i="2"/>
  <c r="G58" i="2"/>
  <c r="H58" i="2"/>
  <c r="I58" i="2"/>
  <c r="J58" i="2"/>
  <c r="W58" i="2"/>
  <c r="X58" i="2"/>
  <c r="Y58" i="2"/>
  <c r="Z58" i="2"/>
  <c r="AF58" i="2"/>
  <c r="D59" i="2"/>
  <c r="E59" i="2"/>
  <c r="F59" i="2"/>
  <c r="G59" i="2"/>
  <c r="H59" i="2"/>
  <c r="Q59" i="2" s="1"/>
  <c r="I59" i="2"/>
  <c r="J59" i="2"/>
  <c r="K59" i="2"/>
  <c r="W59" i="2"/>
  <c r="X59" i="2"/>
  <c r="Y59" i="2"/>
  <c r="Z59" i="2"/>
  <c r="AF59" i="2"/>
  <c r="D60" i="2"/>
  <c r="E60" i="2"/>
  <c r="F60" i="2"/>
  <c r="G60" i="2"/>
  <c r="H60" i="2"/>
  <c r="I60" i="2"/>
  <c r="J60" i="2"/>
  <c r="K60" i="2"/>
  <c r="W60" i="2"/>
  <c r="X60" i="2"/>
  <c r="Z60" i="2"/>
  <c r="AF60" i="2"/>
  <c r="D61" i="2"/>
  <c r="E61" i="2"/>
  <c r="F61" i="2"/>
  <c r="G61" i="2"/>
  <c r="H61" i="2"/>
  <c r="Q61" i="2" s="1"/>
  <c r="I61" i="2"/>
  <c r="J61" i="2"/>
  <c r="K61" i="2"/>
  <c r="W61" i="2"/>
  <c r="X61" i="2"/>
  <c r="Z61" i="2"/>
  <c r="AF61" i="2"/>
  <c r="D62" i="2"/>
  <c r="E62" i="2"/>
  <c r="F62" i="2"/>
  <c r="G62" i="2"/>
  <c r="H62" i="2"/>
  <c r="Q62" i="2" s="1"/>
  <c r="I62" i="2"/>
  <c r="J62" i="2"/>
  <c r="K62" i="2"/>
  <c r="W62" i="2"/>
  <c r="X62" i="2"/>
  <c r="Y62" i="2"/>
  <c r="Z62" i="2"/>
  <c r="AF62" i="2"/>
  <c r="D63" i="2"/>
  <c r="E63" i="2"/>
  <c r="F63" i="2"/>
  <c r="G63" i="2"/>
  <c r="H63" i="2"/>
  <c r="I63" i="2"/>
  <c r="J63" i="2"/>
  <c r="K63" i="2"/>
  <c r="W63" i="2"/>
  <c r="X63" i="2"/>
  <c r="Y63" i="2"/>
  <c r="Z63" i="2"/>
  <c r="AF63" i="2"/>
  <c r="D64" i="2"/>
  <c r="E64" i="2"/>
  <c r="F64" i="2"/>
  <c r="G64" i="2"/>
  <c r="H64" i="2"/>
  <c r="Q64" i="2" s="1"/>
  <c r="I64" i="2"/>
  <c r="J64" i="2"/>
  <c r="K64" i="2"/>
  <c r="W64" i="2"/>
  <c r="X64" i="2"/>
  <c r="Z64" i="2"/>
  <c r="AF64" i="2"/>
  <c r="D65" i="2"/>
  <c r="E65" i="2"/>
  <c r="F65" i="2"/>
  <c r="G65" i="2"/>
  <c r="H65" i="2"/>
  <c r="I65" i="2"/>
  <c r="J65" i="2"/>
  <c r="W65" i="2"/>
  <c r="X65" i="2"/>
  <c r="Z65" i="2"/>
  <c r="AF65" i="2"/>
  <c r="D66" i="2"/>
  <c r="E66" i="2"/>
  <c r="F66" i="2"/>
  <c r="G66" i="2"/>
  <c r="H66" i="2"/>
  <c r="I66" i="2"/>
  <c r="J66" i="2"/>
  <c r="W66" i="2"/>
  <c r="X66" i="2"/>
  <c r="Z66" i="2"/>
  <c r="AF66" i="2"/>
  <c r="D67" i="2"/>
  <c r="E67" i="2"/>
  <c r="F67" i="2"/>
  <c r="G67" i="2"/>
  <c r="H67" i="2"/>
  <c r="Q67" i="2" s="1"/>
  <c r="I67" i="2"/>
  <c r="J67" i="2"/>
  <c r="W67" i="2"/>
  <c r="X67" i="2"/>
  <c r="Z67" i="2"/>
  <c r="AF67" i="2"/>
  <c r="D68" i="2"/>
  <c r="E68" i="2"/>
  <c r="F68" i="2"/>
  <c r="G68" i="2"/>
  <c r="H68" i="2"/>
  <c r="I68" i="2"/>
  <c r="J68" i="2"/>
  <c r="W68" i="2"/>
  <c r="X68" i="2"/>
  <c r="Z68" i="2"/>
  <c r="AF68" i="2"/>
  <c r="D69" i="2"/>
  <c r="E69" i="2"/>
  <c r="F69" i="2"/>
  <c r="G69" i="2"/>
  <c r="H69" i="2"/>
  <c r="Q69" i="2" s="1"/>
  <c r="I69" i="2"/>
  <c r="J69" i="2"/>
  <c r="W69" i="2"/>
  <c r="X69" i="2"/>
  <c r="Y69" i="2"/>
  <c r="Z69" i="2"/>
  <c r="AF69" i="2"/>
  <c r="D70" i="2"/>
  <c r="E70" i="2"/>
  <c r="F70" i="2"/>
  <c r="G70" i="2"/>
  <c r="H70" i="2"/>
  <c r="Q70" i="2" s="1"/>
  <c r="I70" i="2"/>
  <c r="J70" i="2"/>
  <c r="W70" i="2"/>
  <c r="X70" i="2"/>
  <c r="Z70" i="2"/>
  <c r="AF70" i="2"/>
  <c r="D71" i="2"/>
  <c r="E71" i="2"/>
  <c r="F71" i="2"/>
  <c r="G71" i="2"/>
  <c r="H71" i="2"/>
  <c r="I71" i="2"/>
  <c r="J71" i="2"/>
  <c r="K71" i="2"/>
  <c r="W71" i="2"/>
  <c r="X71" i="2"/>
  <c r="Y71" i="2"/>
  <c r="Z71" i="2"/>
  <c r="AF71" i="2"/>
  <c r="D72" i="2"/>
  <c r="E72" i="2"/>
  <c r="F72" i="2"/>
  <c r="G72" i="2"/>
  <c r="H72" i="2"/>
  <c r="Q72" i="2" s="1"/>
  <c r="I72" i="2"/>
  <c r="J72" i="2"/>
  <c r="X72" i="2"/>
  <c r="Z72" i="2"/>
  <c r="AF72" i="2"/>
  <c r="D73" i="2"/>
  <c r="E73" i="2"/>
  <c r="F73" i="2"/>
  <c r="G73" i="2"/>
  <c r="H73" i="2"/>
  <c r="I73" i="2"/>
  <c r="J73" i="2"/>
  <c r="K73" i="2"/>
  <c r="W73" i="2"/>
  <c r="X73" i="2"/>
  <c r="Z73" i="2"/>
  <c r="AF73" i="2"/>
  <c r="D74" i="2"/>
  <c r="E74" i="2"/>
  <c r="F74" i="2"/>
  <c r="G74" i="2"/>
  <c r="H74" i="2"/>
  <c r="I74" i="2"/>
  <c r="J74" i="2"/>
  <c r="K74" i="2"/>
  <c r="W74" i="2"/>
  <c r="X74" i="2"/>
  <c r="Y74" i="2"/>
  <c r="Z74" i="2"/>
  <c r="AF74" i="2"/>
  <c r="D75" i="2"/>
  <c r="E75" i="2"/>
  <c r="F75" i="2"/>
  <c r="G75" i="2"/>
  <c r="H75" i="2"/>
  <c r="Q75" i="2" s="1"/>
  <c r="I75" i="2"/>
  <c r="J75" i="2"/>
  <c r="K75" i="2"/>
  <c r="W75" i="2"/>
  <c r="X75" i="2"/>
  <c r="Z75" i="2"/>
  <c r="AF75" i="2"/>
  <c r="D76" i="2"/>
  <c r="E76" i="2"/>
  <c r="F76" i="2"/>
  <c r="G76" i="2"/>
  <c r="H76" i="2"/>
  <c r="I76" i="2"/>
  <c r="J76" i="2"/>
  <c r="W76" i="2"/>
  <c r="X76" i="2"/>
  <c r="Z76" i="2"/>
  <c r="AF76" i="2"/>
  <c r="D77" i="2"/>
  <c r="E77" i="2"/>
  <c r="F77" i="2"/>
  <c r="G77" i="2"/>
  <c r="H77" i="2"/>
  <c r="I77" i="2"/>
  <c r="J77" i="2"/>
  <c r="K77" i="2"/>
  <c r="W77" i="2"/>
  <c r="X77" i="2"/>
  <c r="Z77" i="2"/>
  <c r="AF77" i="2"/>
  <c r="D78" i="2"/>
  <c r="E78" i="2"/>
  <c r="F78" i="2"/>
  <c r="G78" i="2"/>
  <c r="H78" i="2"/>
  <c r="Q78" i="2" s="1"/>
  <c r="I78" i="2"/>
  <c r="J78" i="2"/>
  <c r="K78" i="2"/>
  <c r="W78" i="2"/>
  <c r="X78" i="2"/>
  <c r="Z78" i="2"/>
  <c r="AF78" i="2"/>
  <c r="D79" i="2"/>
  <c r="E79" i="2"/>
  <c r="F79" i="2"/>
  <c r="G79" i="2"/>
  <c r="H79" i="2"/>
  <c r="I79" i="2"/>
  <c r="J79" i="2"/>
  <c r="W79" i="2"/>
  <c r="X79" i="2"/>
  <c r="Z79" i="2"/>
  <c r="AF79" i="2"/>
  <c r="D80" i="2"/>
  <c r="E80" i="2"/>
  <c r="F80" i="2"/>
  <c r="G80" i="2"/>
  <c r="H80" i="2"/>
  <c r="I80" i="2"/>
  <c r="J80" i="2"/>
  <c r="K80" i="2"/>
  <c r="W80" i="2"/>
  <c r="X80" i="2"/>
  <c r="Z80" i="2"/>
  <c r="AF80" i="2"/>
  <c r="D81" i="2"/>
  <c r="E81" i="2"/>
  <c r="F81" i="2"/>
  <c r="G81" i="2"/>
  <c r="H81" i="2"/>
  <c r="I81" i="2"/>
  <c r="J81" i="2"/>
  <c r="W81" i="2"/>
  <c r="X81" i="2"/>
  <c r="Z81" i="2"/>
  <c r="AF81" i="2"/>
  <c r="D82" i="2"/>
  <c r="E82" i="2"/>
  <c r="F82" i="2"/>
  <c r="G82" i="2"/>
  <c r="H82" i="2"/>
  <c r="I82" i="2"/>
  <c r="J82" i="2"/>
  <c r="K82" i="2"/>
  <c r="W82" i="2"/>
  <c r="X82" i="2"/>
  <c r="Z82" i="2"/>
  <c r="AF82" i="2"/>
  <c r="D83" i="2"/>
  <c r="E83" i="2"/>
  <c r="F83" i="2"/>
  <c r="G83" i="2"/>
  <c r="H83" i="2"/>
  <c r="Q83" i="2" s="1"/>
  <c r="I83" i="2"/>
  <c r="J83" i="2"/>
  <c r="K83" i="2"/>
  <c r="W83" i="2"/>
  <c r="X83" i="2"/>
  <c r="Z83" i="2"/>
  <c r="AF83" i="2"/>
  <c r="D84" i="2"/>
  <c r="E84" i="2"/>
  <c r="F84" i="2"/>
  <c r="G84" i="2"/>
  <c r="H84" i="2"/>
  <c r="I84" i="2"/>
  <c r="J84" i="2"/>
  <c r="K84" i="2"/>
  <c r="W84" i="2"/>
  <c r="X84" i="2"/>
  <c r="Z84" i="2"/>
  <c r="AF84" i="2"/>
  <c r="D85" i="2"/>
  <c r="E85" i="2"/>
  <c r="F85" i="2"/>
  <c r="G85" i="2"/>
  <c r="H85" i="2"/>
  <c r="Q85" i="2" s="1"/>
  <c r="I85" i="2"/>
  <c r="J85" i="2"/>
  <c r="K85" i="2"/>
  <c r="W85" i="2"/>
  <c r="X85" i="2"/>
  <c r="Z85" i="2"/>
  <c r="AF85" i="2"/>
  <c r="D86" i="2"/>
  <c r="E86" i="2"/>
  <c r="F86" i="2"/>
  <c r="G86" i="2"/>
  <c r="H86" i="2"/>
  <c r="Q86" i="2" s="1"/>
  <c r="I86" i="2"/>
  <c r="J86" i="2"/>
  <c r="W86" i="2"/>
  <c r="X86" i="2"/>
  <c r="Z86" i="2"/>
  <c r="AF86" i="2"/>
  <c r="D87" i="2"/>
  <c r="E87" i="2"/>
  <c r="F87" i="2"/>
  <c r="G87" i="2"/>
  <c r="H87" i="2"/>
  <c r="I87" i="2"/>
  <c r="J87" i="2"/>
  <c r="K87" i="2"/>
  <c r="W87" i="2"/>
  <c r="X87" i="2"/>
  <c r="Y87" i="2"/>
  <c r="Z87" i="2"/>
  <c r="AF87" i="2"/>
  <c r="D88" i="2"/>
  <c r="E88" i="2"/>
  <c r="F88" i="2"/>
  <c r="G88" i="2"/>
  <c r="H88" i="2"/>
  <c r="I88" i="2"/>
  <c r="J88" i="2"/>
  <c r="K88" i="2"/>
  <c r="X88" i="2"/>
  <c r="Z88" i="2"/>
  <c r="AF88" i="2"/>
  <c r="D89" i="2"/>
  <c r="E89" i="2"/>
  <c r="F89" i="2"/>
  <c r="G89" i="2"/>
  <c r="H89" i="2"/>
  <c r="I89" i="2"/>
  <c r="J89" i="2"/>
  <c r="K89" i="2"/>
  <c r="W89" i="2"/>
  <c r="X89" i="2"/>
  <c r="Z89" i="2"/>
  <c r="AF89" i="2"/>
  <c r="D90" i="2"/>
  <c r="E90" i="2"/>
  <c r="F90" i="2"/>
  <c r="G90" i="2"/>
  <c r="H90" i="2"/>
  <c r="I90" i="2"/>
  <c r="J90" i="2"/>
  <c r="K90" i="2"/>
  <c r="W90" i="2"/>
  <c r="X90" i="2"/>
  <c r="Z90" i="2"/>
  <c r="AF90" i="2"/>
  <c r="D91" i="2"/>
  <c r="E91" i="2"/>
  <c r="F91" i="2"/>
  <c r="G91" i="2"/>
  <c r="H91" i="2"/>
  <c r="Q91" i="2" s="1"/>
  <c r="I91" i="2"/>
  <c r="J91" i="2"/>
  <c r="K91" i="2"/>
  <c r="W91" i="2"/>
  <c r="X91" i="2"/>
  <c r="Z91" i="2"/>
  <c r="AF91" i="2"/>
  <c r="D92" i="2"/>
  <c r="E92" i="2"/>
  <c r="F92" i="2"/>
  <c r="G92" i="2"/>
  <c r="H92" i="2"/>
  <c r="I92" i="2"/>
  <c r="J92" i="2"/>
  <c r="K92" i="2"/>
  <c r="W92" i="2"/>
  <c r="X92" i="2"/>
  <c r="Z92" i="2"/>
  <c r="AF92" i="2"/>
  <c r="D93" i="2"/>
  <c r="E93" i="2"/>
  <c r="F93" i="2"/>
  <c r="G93" i="2"/>
  <c r="H93" i="2"/>
  <c r="Q93" i="2" s="1"/>
  <c r="I93" i="2"/>
  <c r="J93" i="2"/>
  <c r="K93" i="2"/>
  <c r="W93" i="2"/>
  <c r="X93" i="2"/>
  <c r="Z93" i="2"/>
  <c r="AF93" i="2"/>
  <c r="D94" i="2"/>
  <c r="E94" i="2"/>
  <c r="F94" i="2"/>
  <c r="G94" i="2"/>
  <c r="H94" i="2"/>
  <c r="I94" i="2"/>
  <c r="J94" i="2"/>
  <c r="K94" i="2"/>
  <c r="W94" i="2"/>
  <c r="X94" i="2"/>
  <c r="Z94" i="2"/>
  <c r="AF94" i="2"/>
  <c r="D95" i="2"/>
  <c r="E95" i="2"/>
  <c r="F95" i="2"/>
  <c r="G95" i="2"/>
  <c r="H95" i="2"/>
  <c r="I95" i="2"/>
  <c r="J95" i="2"/>
  <c r="K95" i="2"/>
  <c r="W95" i="2"/>
  <c r="X95" i="2"/>
  <c r="Y95" i="2"/>
  <c r="Z95" i="2"/>
  <c r="AF95" i="2"/>
  <c r="D96" i="2"/>
  <c r="E96" i="2"/>
  <c r="F96" i="2"/>
  <c r="G96" i="2"/>
  <c r="H96" i="2"/>
  <c r="I96" i="2"/>
  <c r="J96" i="2"/>
  <c r="W96" i="2"/>
  <c r="X96" i="2"/>
  <c r="Z96" i="2"/>
  <c r="AF96" i="2"/>
  <c r="D97" i="2"/>
  <c r="E97" i="2"/>
  <c r="F97" i="2"/>
  <c r="G97" i="2"/>
  <c r="H97" i="2"/>
  <c r="I97" i="2"/>
  <c r="J97" i="2"/>
  <c r="W97" i="2"/>
  <c r="X97" i="2"/>
  <c r="Z97" i="2"/>
  <c r="AF97" i="2"/>
  <c r="D98" i="2"/>
  <c r="E98" i="2"/>
  <c r="F98" i="2"/>
  <c r="G98" i="2"/>
  <c r="H98" i="2"/>
  <c r="I98" i="2"/>
  <c r="J98" i="2"/>
  <c r="W98" i="2"/>
  <c r="X98" i="2"/>
  <c r="Z98" i="2"/>
  <c r="AF98" i="2"/>
  <c r="D99" i="2"/>
  <c r="E99" i="2"/>
  <c r="F99" i="2"/>
  <c r="G99" i="2"/>
  <c r="H99" i="2"/>
  <c r="Q99" i="2" s="1"/>
  <c r="I99" i="2"/>
  <c r="J99" i="2"/>
  <c r="W99" i="2"/>
  <c r="X99" i="2"/>
  <c r="Z99" i="2"/>
  <c r="AF99" i="2"/>
  <c r="D100" i="2"/>
  <c r="E100" i="2"/>
  <c r="F100" i="2"/>
  <c r="G100" i="2"/>
  <c r="H100" i="2"/>
  <c r="I100" i="2"/>
  <c r="J100" i="2"/>
  <c r="K100" i="2"/>
  <c r="W100" i="2"/>
  <c r="X100" i="2"/>
  <c r="Z100" i="2"/>
  <c r="AF100" i="2"/>
  <c r="D101" i="2"/>
  <c r="E101" i="2"/>
  <c r="F101" i="2"/>
  <c r="G101" i="2"/>
  <c r="H101" i="2"/>
  <c r="Q101" i="2" s="1"/>
  <c r="I101" i="2"/>
  <c r="J101" i="2"/>
  <c r="K101" i="2"/>
  <c r="W101" i="2"/>
  <c r="X101" i="2"/>
  <c r="Z101" i="2"/>
  <c r="AF101" i="2"/>
  <c r="D102" i="2"/>
  <c r="E102" i="2"/>
  <c r="F102" i="2"/>
  <c r="G102" i="2"/>
  <c r="H102" i="2"/>
  <c r="Q102" i="2" s="1"/>
  <c r="I102" i="2"/>
  <c r="J102" i="2"/>
  <c r="K102" i="2"/>
  <c r="W102" i="2"/>
  <c r="X102" i="2"/>
  <c r="Y102" i="2"/>
  <c r="Z102" i="2"/>
  <c r="AF102" i="2"/>
  <c r="D103" i="2"/>
  <c r="E103" i="2"/>
  <c r="F103" i="2"/>
  <c r="G103" i="2"/>
  <c r="H103" i="2"/>
  <c r="I103" i="2"/>
  <c r="J103" i="2"/>
  <c r="W103" i="2"/>
  <c r="X103" i="2"/>
  <c r="Z103" i="2"/>
  <c r="AF103" i="2"/>
  <c r="D104" i="2"/>
  <c r="E104" i="2"/>
  <c r="F104" i="2"/>
  <c r="G104" i="2"/>
  <c r="H104" i="2"/>
  <c r="Q104" i="2" s="1"/>
  <c r="I104" i="2"/>
  <c r="J104" i="2"/>
  <c r="X104" i="2"/>
  <c r="Z104" i="2"/>
  <c r="AF104" i="2"/>
  <c r="D105" i="2"/>
  <c r="E105" i="2"/>
  <c r="F105" i="2"/>
  <c r="G105" i="2"/>
  <c r="H105" i="2"/>
  <c r="Q105" i="2" s="1"/>
  <c r="I105" i="2"/>
  <c r="J105" i="2"/>
  <c r="K105" i="2"/>
  <c r="W105" i="2"/>
  <c r="X105" i="2"/>
  <c r="Z105" i="2"/>
  <c r="AF105" i="2"/>
  <c r="D106" i="2"/>
  <c r="E106" i="2"/>
  <c r="F106" i="2"/>
  <c r="G106" i="2"/>
  <c r="H106" i="2"/>
  <c r="I106" i="2"/>
  <c r="J106" i="2"/>
  <c r="K106" i="2"/>
  <c r="W106" i="2"/>
  <c r="X106" i="2"/>
  <c r="Z106" i="2"/>
  <c r="AF106" i="2"/>
  <c r="D107" i="2"/>
  <c r="E107" i="2"/>
  <c r="F107" i="2"/>
  <c r="G107" i="2"/>
  <c r="H107" i="2"/>
  <c r="Q107" i="2" s="1"/>
  <c r="I107" i="2"/>
  <c r="J107" i="2"/>
  <c r="K107" i="2"/>
  <c r="W107" i="2"/>
  <c r="X107" i="2"/>
  <c r="Z107" i="2"/>
  <c r="AF107" i="2"/>
  <c r="D108" i="2"/>
  <c r="E108" i="2"/>
  <c r="F108" i="2"/>
  <c r="G108" i="2"/>
  <c r="H108" i="2"/>
  <c r="I108" i="2"/>
  <c r="J108" i="2"/>
  <c r="K108" i="2"/>
  <c r="W108" i="2"/>
  <c r="X108" i="2"/>
  <c r="Y108" i="2"/>
  <c r="Z108" i="2"/>
  <c r="AF108" i="2"/>
  <c r="D109" i="2"/>
  <c r="E109" i="2"/>
  <c r="F109" i="2"/>
  <c r="G109" i="2"/>
  <c r="H109" i="2"/>
  <c r="I109" i="2"/>
  <c r="J109" i="2"/>
  <c r="K109" i="2"/>
  <c r="W109" i="2"/>
  <c r="X109" i="2"/>
  <c r="Z109" i="2"/>
  <c r="AF109" i="2"/>
  <c r="D110" i="2"/>
  <c r="E110" i="2"/>
  <c r="F110" i="2"/>
  <c r="G110" i="2"/>
  <c r="H110" i="2"/>
  <c r="Q110" i="2" s="1"/>
  <c r="I110" i="2"/>
  <c r="J110" i="2"/>
  <c r="K110" i="2"/>
  <c r="W110" i="2"/>
  <c r="X110" i="2"/>
  <c r="Z110" i="2"/>
  <c r="AF110" i="2"/>
  <c r="D111" i="2"/>
  <c r="E111" i="2"/>
  <c r="F111" i="2"/>
  <c r="G111" i="2"/>
  <c r="H111" i="2"/>
  <c r="I111" i="2"/>
  <c r="J111" i="2"/>
  <c r="K111" i="2"/>
  <c r="W111" i="2"/>
  <c r="X111" i="2"/>
  <c r="Z111" i="2"/>
  <c r="AF111" i="2"/>
  <c r="D112" i="2"/>
  <c r="E112" i="2"/>
  <c r="F112" i="2"/>
  <c r="G112" i="2"/>
  <c r="H112" i="2"/>
  <c r="Q112" i="2" s="1"/>
  <c r="I112" i="2"/>
  <c r="J112" i="2"/>
  <c r="W112" i="2"/>
  <c r="X112" i="2"/>
  <c r="Z112" i="2"/>
  <c r="AF112" i="2"/>
  <c r="D113" i="2"/>
  <c r="E113" i="2"/>
  <c r="F113" i="2"/>
  <c r="G113" i="2"/>
  <c r="H113" i="2"/>
  <c r="I113" i="2"/>
  <c r="J113" i="2"/>
  <c r="W113" i="2"/>
  <c r="X113" i="2"/>
  <c r="Z113" i="2"/>
  <c r="AF113" i="2"/>
  <c r="D114" i="2"/>
  <c r="E114" i="2"/>
  <c r="F114" i="2"/>
  <c r="G114" i="2"/>
  <c r="H114" i="2"/>
  <c r="I114" i="2"/>
  <c r="J114" i="2"/>
  <c r="W114" i="2"/>
  <c r="X114" i="2"/>
  <c r="Z114" i="2"/>
  <c r="AF114" i="2"/>
  <c r="D115" i="2"/>
  <c r="E115" i="2"/>
  <c r="F115" i="2"/>
  <c r="G115" i="2"/>
  <c r="H115" i="2"/>
  <c r="Q115" i="2" s="1"/>
  <c r="I115" i="2"/>
  <c r="J115" i="2"/>
  <c r="W115" i="2"/>
  <c r="X115" i="2"/>
  <c r="Z115" i="2"/>
  <c r="AF115" i="2"/>
  <c r="D116" i="2"/>
  <c r="E116" i="2"/>
  <c r="F116" i="2"/>
  <c r="G116" i="2"/>
  <c r="H116" i="2"/>
  <c r="I116" i="2"/>
  <c r="J116" i="2"/>
  <c r="W116" i="2"/>
  <c r="X116" i="2"/>
  <c r="Z116" i="2"/>
  <c r="AF116" i="2"/>
  <c r="D117" i="2"/>
  <c r="E117" i="2"/>
  <c r="F117" i="2"/>
  <c r="G117" i="2"/>
  <c r="H117" i="2"/>
  <c r="I117" i="2"/>
  <c r="J117" i="2"/>
  <c r="W117" i="2"/>
  <c r="X117" i="2"/>
  <c r="Y117" i="2"/>
  <c r="Z117" i="2"/>
  <c r="AF117" i="2"/>
  <c r="D118" i="2"/>
  <c r="E118" i="2"/>
  <c r="F118" i="2"/>
  <c r="G118" i="2"/>
  <c r="H118" i="2"/>
  <c r="Q118" i="2" s="1"/>
  <c r="I118" i="2"/>
  <c r="J118" i="2"/>
  <c r="K118" i="2"/>
  <c r="W118" i="2"/>
  <c r="X118" i="2"/>
  <c r="Z118" i="2"/>
  <c r="AF118" i="2"/>
  <c r="D119" i="2"/>
  <c r="E119" i="2"/>
  <c r="F119" i="2"/>
  <c r="G119" i="2"/>
  <c r="H119" i="2"/>
  <c r="I119" i="2"/>
  <c r="J119" i="2"/>
  <c r="W119" i="2"/>
  <c r="X119" i="2"/>
  <c r="Z119" i="2"/>
  <c r="AF119" i="2"/>
  <c r="D120" i="2"/>
  <c r="E120" i="2"/>
  <c r="F120" i="2"/>
  <c r="G120" i="2"/>
  <c r="H120" i="2"/>
  <c r="Q120" i="2" s="1"/>
  <c r="I120" i="2"/>
  <c r="J120" i="2"/>
  <c r="K120" i="2"/>
  <c r="X120" i="2"/>
  <c r="Z120" i="2"/>
  <c r="AF120" i="2"/>
  <c r="D121" i="2"/>
  <c r="E121" i="2"/>
  <c r="F121" i="2"/>
  <c r="G121" i="2"/>
  <c r="H121" i="2"/>
  <c r="I121" i="2"/>
  <c r="J121" i="2"/>
  <c r="K121" i="2"/>
  <c r="W121" i="2"/>
  <c r="X121" i="2"/>
  <c r="Z121" i="2"/>
  <c r="AF121" i="2"/>
  <c r="D122" i="2"/>
  <c r="E122" i="2"/>
  <c r="F122" i="2"/>
  <c r="G122" i="2"/>
  <c r="H122" i="2"/>
  <c r="I122" i="2"/>
  <c r="J122" i="2"/>
  <c r="K122" i="2"/>
  <c r="W122" i="2"/>
  <c r="X122" i="2"/>
  <c r="Z122" i="2"/>
  <c r="AF122" i="2"/>
  <c r="D123" i="2"/>
  <c r="E123" i="2"/>
  <c r="F123" i="2"/>
  <c r="G123" i="2"/>
  <c r="H123" i="2"/>
  <c r="I123" i="2"/>
  <c r="J123" i="2"/>
  <c r="W123" i="2"/>
  <c r="X123" i="2"/>
  <c r="Z123" i="2"/>
  <c r="AF123" i="2"/>
  <c r="D124" i="2"/>
  <c r="E124" i="2"/>
  <c r="F124" i="2"/>
  <c r="G124" i="2"/>
  <c r="H124" i="2"/>
  <c r="I124" i="2"/>
  <c r="J124" i="2"/>
  <c r="W124" i="2"/>
  <c r="X124" i="2"/>
  <c r="Z124" i="2"/>
  <c r="AF124" i="2"/>
  <c r="D125" i="2"/>
  <c r="E125" i="2"/>
  <c r="F125" i="2"/>
  <c r="G125" i="2"/>
  <c r="H125" i="2"/>
  <c r="I125" i="2"/>
  <c r="J125" i="2"/>
  <c r="K125" i="2"/>
  <c r="W125" i="2"/>
  <c r="X125" i="2"/>
  <c r="Z125" i="2"/>
  <c r="AF125" i="2"/>
  <c r="D126" i="2"/>
  <c r="E126" i="2"/>
  <c r="F126" i="2"/>
  <c r="G126" i="2"/>
  <c r="H126" i="2"/>
  <c r="I126" i="2"/>
  <c r="J126" i="2"/>
  <c r="K126" i="2"/>
  <c r="W126" i="2"/>
  <c r="X126" i="2"/>
  <c r="Y126" i="2"/>
  <c r="Z126" i="2"/>
  <c r="AF126" i="2"/>
  <c r="D127" i="2"/>
  <c r="E127" i="2"/>
  <c r="F127" i="2"/>
  <c r="G127" i="2"/>
  <c r="H127" i="2"/>
  <c r="Q127" i="2" s="1"/>
  <c r="I127" i="2"/>
  <c r="J127" i="2"/>
  <c r="K127" i="2"/>
  <c r="W127" i="2"/>
  <c r="X127" i="2"/>
  <c r="Y127" i="2"/>
  <c r="Z127" i="2"/>
  <c r="AF127" i="2"/>
  <c r="D128" i="2"/>
  <c r="E128" i="2"/>
  <c r="F128" i="2"/>
  <c r="G128" i="2"/>
  <c r="H128" i="2"/>
  <c r="Q128" i="2" s="1"/>
  <c r="I128" i="2"/>
  <c r="J128" i="2"/>
  <c r="W128" i="2"/>
  <c r="X128" i="2"/>
  <c r="Z128" i="2"/>
  <c r="AF128" i="2"/>
  <c r="D129" i="2"/>
  <c r="E129" i="2"/>
  <c r="F129" i="2"/>
  <c r="G129" i="2"/>
  <c r="H129" i="2"/>
  <c r="I129" i="2"/>
  <c r="J129" i="2"/>
  <c r="K129" i="2"/>
  <c r="W129" i="2"/>
  <c r="X129" i="2"/>
  <c r="Z129" i="2"/>
  <c r="AF129" i="2"/>
  <c r="D130" i="2"/>
  <c r="E130" i="2"/>
  <c r="F130" i="2"/>
  <c r="G130" i="2"/>
  <c r="H130" i="2"/>
  <c r="Q130" i="2" s="1"/>
  <c r="I130" i="2"/>
  <c r="J130" i="2"/>
  <c r="K130" i="2"/>
  <c r="W130" i="2"/>
  <c r="X130" i="2"/>
  <c r="Z130" i="2"/>
  <c r="AF130" i="2"/>
  <c r="D131" i="2"/>
  <c r="E131" i="2"/>
  <c r="F131" i="2"/>
  <c r="G131" i="2"/>
  <c r="H131" i="2"/>
  <c r="Q131" i="2" s="1"/>
  <c r="I131" i="2"/>
  <c r="J131" i="2"/>
  <c r="K131" i="2"/>
  <c r="W131" i="2"/>
  <c r="X131" i="2"/>
  <c r="Z131" i="2"/>
  <c r="AF131" i="2"/>
  <c r="D132" i="2"/>
  <c r="E132" i="2"/>
  <c r="F132" i="2"/>
  <c r="G132" i="2"/>
  <c r="H132" i="2"/>
  <c r="I132" i="2"/>
  <c r="J132" i="2"/>
  <c r="K132" i="2"/>
  <c r="W132" i="2"/>
  <c r="X132" i="2"/>
  <c r="Z132" i="2"/>
  <c r="AF132" i="2"/>
  <c r="D133" i="2"/>
  <c r="E133" i="2"/>
  <c r="F133" i="2"/>
  <c r="G133" i="2"/>
  <c r="H133" i="2"/>
  <c r="I133" i="2"/>
  <c r="J133" i="2"/>
  <c r="W133" i="2"/>
  <c r="X133" i="2"/>
  <c r="Y133" i="2"/>
  <c r="Z133" i="2"/>
  <c r="AF133" i="2"/>
  <c r="D134" i="2"/>
  <c r="E134" i="2"/>
  <c r="F134" i="2"/>
  <c r="G134" i="2"/>
  <c r="H134" i="2"/>
  <c r="Q134" i="2" s="1"/>
  <c r="I134" i="2"/>
  <c r="J134" i="2"/>
  <c r="K134" i="2"/>
  <c r="W134" i="2"/>
  <c r="X134" i="2"/>
  <c r="Z134" i="2"/>
  <c r="AF134" i="2"/>
  <c r="D135" i="2"/>
  <c r="E135" i="2"/>
  <c r="F135" i="2"/>
  <c r="G135" i="2"/>
  <c r="H135" i="2"/>
  <c r="I135" i="2"/>
  <c r="J135" i="2"/>
  <c r="K135" i="2"/>
  <c r="W135" i="2"/>
  <c r="X135" i="2"/>
  <c r="Z135" i="2"/>
  <c r="AF135" i="2"/>
  <c r="D136" i="2"/>
  <c r="E136" i="2"/>
  <c r="F136" i="2"/>
  <c r="G136" i="2"/>
  <c r="H136" i="2"/>
  <c r="I136" i="2"/>
  <c r="J136" i="2"/>
  <c r="K136" i="2"/>
  <c r="X136" i="2"/>
  <c r="Z136" i="2"/>
  <c r="AF136" i="2"/>
  <c r="D137" i="2"/>
  <c r="E137" i="2"/>
  <c r="F137" i="2"/>
  <c r="G137" i="2"/>
  <c r="H137" i="2"/>
  <c r="I137" i="2"/>
  <c r="J137" i="2"/>
  <c r="K137" i="2"/>
  <c r="W137" i="2"/>
  <c r="X137" i="2"/>
  <c r="Z137" i="2"/>
  <c r="AA137" i="2"/>
  <c r="AF137" i="2"/>
  <c r="D138" i="2"/>
  <c r="E138" i="2"/>
  <c r="F138" i="2"/>
  <c r="G138" i="2"/>
  <c r="H138" i="2"/>
  <c r="Q138" i="2" s="1"/>
  <c r="I138" i="2"/>
  <c r="J138" i="2"/>
  <c r="K138" i="2"/>
  <c r="W138" i="2"/>
  <c r="X138" i="2"/>
  <c r="Z138" i="2"/>
  <c r="AF138" i="2"/>
  <c r="D139" i="2"/>
  <c r="E139" i="2"/>
  <c r="F139" i="2"/>
  <c r="G139" i="2"/>
  <c r="H139" i="2"/>
  <c r="I139" i="2"/>
  <c r="J139" i="2"/>
  <c r="K139" i="2"/>
  <c r="W139" i="2"/>
  <c r="X139" i="2"/>
  <c r="Y139" i="2"/>
  <c r="Z139" i="2"/>
  <c r="AF139" i="2"/>
  <c r="D140" i="2"/>
  <c r="E140" i="2"/>
  <c r="F140" i="2"/>
  <c r="G140" i="2"/>
  <c r="H140" i="2"/>
  <c r="Q140" i="2" s="1"/>
  <c r="I140" i="2"/>
  <c r="J140" i="2"/>
  <c r="K140" i="2"/>
  <c r="W140" i="2"/>
  <c r="X140" i="2"/>
  <c r="Z140" i="2"/>
  <c r="AF140" i="2"/>
  <c r="D141" i="2"/>
  <c r="E141" i="2"/>
  <c r="F141" i="2"/>
  <c r="G141" i="2"/>
  <c r="H141" i="2"/>
  <c r="I141" i="2"/>
  <c r="J141" i="2"/>
  <c r="K141" i="2"/>
  <c r="W141" i="2"/>
  <c r="X141" i="2"/>
  <c r="Z141" i="2"/>
  <c r="AF141" i="2"/>
  <c r="D142" i="2"/>
  <c r="E142" i="2"/>
  <c r="F142" i="2"/>
  <c r="G142" i="2"/>
  <c r="H142" i="2"/>
  <c r="Q142" i="2" s="1"/>
  <c r="I142" i="2"/>
  <c r="J142" i="2"/>
  <c r="K142" i="2"/>
  <c r="W142" i="2"/>
  <c r="X142" i="2"/>
  <c r="Z142" i="2"/>
  <c r="AF142" i="2"/>
  <c r="D143" i="2"/>
  <c r="E143" i="2"/>
  <c r="F143" i="2"/>
  <c r="G143" i="2"/>
  <c r="H143" i="2"/>
  <c r="Q143" i="2" s="1"/>
  <c r="I143" i="2"/>
  <c r="J143" i="2"/>
  <c r="W143" i="2"/>
  <c r="X143" i="2"/>
  <c r="Z143" i="2"/>
  <c r="AF143" i="2"/>
  <c r="D144" i="2"/>
  <c r="E144" i="2"/>
  <c r="F144" i="2"/>
  <c r="G144" i="2"/>
  <c r="H144" i="2"/>
  <c r="I144" i="2"/>
  <c r="J144" i="2"/>
  <c r="W144" i="2"/>
  <c r="X144" i="2"/>
  <c r="Y144" i="2"/>
  <c r="Z144" i="2"/>
  <c r="AF144" i="2"/>
  <c r="D145" i="2"/>
  <c r="E145" i="2"/>
  <c r="F145" i="2"/>
  <c r="G145" i="2"/>
  <c r="H145" i="2"/>
  <c r="Q145" i="2" s="1"/>
  <c r="I145" i="2"/>
  <c r="J145" i="2"/>
  <c r="W145" i="2"/>
  <c r="X145" i="2"/>
  <c r="Z145" i="2"/>
  <c r="AF145" i="2"/>
  <c r="D146" i="2"/>
  <c r="E146" i="2"/>
  <c r="F146" i="2"/>
  <c r="G146" i="2"/>
  <c r="H146" i="2"/>
  <c r="I146" i="2"/>
  <c r="J146" i="2"/>
  <c r="W146" i="2"/>
  <c r="X146" i="2"/>
  <c r="Y146" i="2"/>
  <c r="Z146" i="2"/>
  <c r="AF146" i="2"/>
  <c r="D147" i="2"/>
  <c r="E147" i="2"/>
  <c r="F147" i="2"/>
  <c r="G147" i="2"/>
  <c r="H147" i="2"/>
  <c r="Q147" i="2" s="1"/>
  <c r="I147" i="2"/>
  <c r="J147" i="2"/>
  <c r="K147" i="2"/>
  <c r="W147" i="2"/>
  <c r="X147" i="2"/>
  <c r="Z147" i="2"/>
  <c r="AF147" i="2"/>
  <c r="D148" i="2"/>
  <c r="E148" i="2"/>
  <c r="F148" i="2"/>
  <c r="G148" i="2"/>
  <c r="H148" i="2"/>
  <c r="I148" i="2"/>
  <c r="J148" i="2"/>
  <c r="K148" i="2"/>
  <c r="W148" i="2"/>
  <c r="X148" i="2"/>
  <c r="Z148" i="2"/>
  <c r="AA148" i="2"/>
  <c r="AF148" i="2"/>
  <c r="D149" i="2"/>
  <c r="E149" i="2"/>
  <c r="F149" i="2"/>
  <c r="G149" i="2"/>
  <c r="H149" i="2"/>
  <c r="Q149" i="2" s="1"/>
  <c r="I149" i="2"/>
  <c r="J149" i="2"/>
  <c r="K149" i="2"/>
  <c r="W149" i="2"/>
  <c r="X149" i="2"/>
  <c r="Y149" i="2"/>
  <c r="Z149" i="2"/>
  <c r="AF149" i="2"/>
  <c r="D150" i="2"/>
  <c r="E150" i="2"/>
  <c r="F150" i="2"/>
  <c r="G150" i="2"/>
  <c r="H150" i="2"/>
  <c r="I150" i="2"/>
  <c r="J150" i="2"/>
  <c r="W150" i="2"/>
  <c r="X150" i="2"/>
  <c r="Z150" i="2"/>
  <c r="AF150" i="2"/>
  <c r="D151" i="2"/>
  <c r="E151" i="2"/>
  <c r="F151" i="2"/>
  <c r="G151" i="2"/>
  <c r="H151" i="2"/>
  <c r="Q151" i="2" s="1"/>
  <c r="I151" i="2"/>
  <c r="J151" i="2"/>
  <c r="W151" i="2"/>
  <c r="X151" i="2"/>
  <c r="Y151" i="2"/>
  <c r="Z151" i="2"/>
  <c r="AF151" i="2"/>
  <c r="D152" i="2"/>
  <c r="E152" i="2"/>
  <c r="F152" i="2"/>
  <c r="G152" i="2"/>
  <c r="H152" i="2"/>
  <c r="I152" i="2"/>
  <c r="J152" i="2"/>
  <c r="K152" i="2"/>
  <c r="X152" i="2"/>
  <c r="Z152" i="2"/>
  <c r="AF152" i="2"/>
  <c r="D153" i="2"/>
  <c r="E153" i="2"/>
  <c r="F153" i="2"/>
  <c r="G153" i="2"/>
  <c r="H153" i="2"/>
  <c r="I153" i="2"/>
  <c r="J153" i="2"/>
  <c r="K153" i="2"/>
  <c r="W153" i="2"/>
  <c r="X153" i="2"/>
  <c r="Z153" i="2"/>
  <c r="AF153" i="2"/>
  <c r="D154" i="2"/>
  <c r="E154" i="2"/>
  <c r="F154" i="2"/>
  <c r="G154" i="2"/>
  <c r="H154" i="2"/>
  <c r="I154" i="2"/>
  <c r="J154" i="2"/>
  <c r="K154" i="2"/>
  <c r="W154" i="2"/>
  <c r="X154" i="2"/>
  <c r="Z154" i="2"/>
  <c r="AF154" i="2"/>
  <c r="D155" i="2"/>
  <c r="E155" i="2"/>
  <c r="F155" i="2"/>
  <c r="G155" i="2"/>
  <c r="H155" i="2"/>
  <c r="Q155" i="2" s="1"/>
  <c r="I155" i="2"/>
  <c r="J155" i="2"/>
  <c r="K155" i="2"/>
  <c r="W155" i="2"/>
  <c r="X155" i="2"/>
  <c r="Z155" i="2"/>
  <c r="AF155" i="2"/>
  <c r="D156" i="2"/>
  <c r="E156" i="2"/>
  <c r="F156" i="2"/>
  <c r="G156" i="2"/>
  <c r="H156" i="2"/>
  <c r="Q156" i="2" s="1"/>
  <c r="I156" i="2"/>
  <c r="J156" i="2"/>
  <c r="K156" i="2"/>
  <c r="W156" i="2"/>
  <c r="X156" i="2"/>
  <c r="Z156" i="2"/>
  <c r="AF156" i="2"/>
  <c r="D157" i="2"/>
  <c r="E157" i="2"/>
  <c r="F157" i="2"/>
  <c r="G157" i="2"/>
  <c r="H157" i="2"/>
  <c r="I157" i="2"/>
  <c r="J157" i="2"/>
  <c r="W157" i="2"/>
  <c r="X157" i="2"/>
  <c r="Z157" i="2"/>
  <c r="AF157" i="2"/>
  <c r="D158" i="2"/>
  <c r="E158" i="2"/>
  <c r="F158" i="2"/>
  <c r="G158" i="2"/>
  <c r="H158" i="2"/>
  <c r="Q158" i="2" s="1"/>
  <c r="I158" i="2"/>
  <c r="J158" i="2"/>
  <c r="W158" i="2"/>
  <c r="X158" i="2"/>
  <c r="Z158" i="2"/>
  <c r="AF158" i="2"/>
  <c r="D159" i="2"/>
  <c r="E159" i="2"/>
  <c r="F159" i="2"/>
  <c r="G159" i="2"/>
  <c r="H159" i="2"/>
  <c r="I159" i="2"/>
  <c r="J159" i="2"/>
  <c r="K159" i="2"/>
  <c r="W159" i="2"/>
  <c r="X159" i="2"/>
  <c r="Y159" i="2"/>
  <c r="Z159" i="2"/>
  <c r="AF159" i="2"/>
  <c r="D160" i="2"/>
  <c r="E160" i="2"/>
  <c r="F160" i="2"/>
  <c r="G160" i="2"/>
  <c r="H160" i="2"/>
  <c r="Q160" i="2" s="1"/>
  <c r="I160" i="2"/>
  <c r="J160" i="2"/>
  <c r="K160" i="2"/>
  <c r="W160" i="2"/>
  <c r="X160" i="2"/>
  <c r="Z160" i="2"/>
  <c r="AF160" i="2"/>
  <c r="D161" i="2"/>
  <c r="E161" i="2"/>
  <c r="F161" i="2"/>
  <c r="G161" i="2"/>
  <c r="H161" i="2"/>
  <c r="Q161" i="2" s="1"/>
  <c r="I161" i="2"/>
  <c r="J161" i="2"/>
  <c r="W161" i="2"/>
  <c r="X161" i="2"/>
  <c r="Z161" i="2"/>
  <c r="AF161" i="2"/>
  <c r="D162" i="2"/>
  <c r="E162" i="2"/>
  <c r="F162" i="2"/>
  <c r="G162" i="2"/>
  <c r="H162" i="2"/>
  <c r="I162" i="2"/>
  <c r="J162" i="2"/>
  <c r="W162" i="2"/>
  <c r="X162" i="2"/>
  <c r="Z162" i="2"/>
  <c r="AF162" i="2"/>
  <c r="D163" i="2"/>
  <c r="E163" i="2"/>
  <c r="F163" i="2"/>
  <c r="G163" i="2"/>
  <c r="H163" i="2"/>
  <c r="I163" i="2"/>
  <c r="J163" i="2"/>
  <c r="W163" i="2"/>
  <c r="X163" i="2"/>
  <c r="Z163" i="2"/>
  <c r="AF163" i="2"/>
  <c r="D164" i="2"/>
  <c r="E164" i="2"/>
  <c r="F164" i="2"/>
  <c r="G164" i="2"/>
  <c r="H164" i="2"/>
  <c r="I164" i="2"/>
  <c r="J164" i="2"/>
  <c r="W164" i="2"/>
  <c r="X164" i="2"/>
  <c r="Z164" i="2"/>
  <c r="AF164" i="2"/>
  <c r="D165" i="2"/>
  <c r="E165" i="2"/>
  <c r="F165" i="2"/>
  <c r="G165" i="2"/>
  <c r="H165" i="2"/>
  <c r="Q165" i="2" s="1"/>
  <c r="I165" i="2"/>
  <c r="J165" i="2"/>
  <c r="W165" i="2"/>
  <c r="X165" i="2"/>
  <c r="Y165" i="2"/>
  <c r="Z165" i="2"/>
  <c r="AF165" i="2"/>
  <c r="D166" i="2"/>
  <c r="E166" i="2"/>
  <c r="F166" i="2"/>
  <c r="G166" i="2"/>
  <c r="H166" i="2"/>
  <c r="Q166" i="2" s="1"/>
  <c r="I166" i="2"/>
  <c r="J166" i="2"/>
  <c r="W166" i="2"/>
  <c r="X166" i="2"/>
  <c r="Y166" i="2"/>
  <c r="Z166" i="2"/>
  <c r="AF166" i="2"/>
  <c r="D167" i="2"/>
  <c r="E167" i="2"/>
  <c r="F167" i="2"/>
  <c r="G167" i="2"/>
  <c r="H167" i="2"/>
  <c r="Q167" i="2" s="1"/>
  <c r="I167" i="2"/>
  <c r="J167" i="2"/>
  <c r="K167" i="2"/>
  <c r="W167" i="2"/>
  <c r="X167" i="2"/>
  <c r="Y167" i="2"/>
  <c r="Z167" i="2"/>
  <c r="AF167" i="2"/>
  <c r="D168" i="2"/>
  <c r="E168" i="2"/>
  <c r="F168" i="2"/>
  <c r="G168" i="2"/>
  <c r="H168" i="2"/>
  <c r="I168" i="2"/>
  <c r="J168" i="2"/>
  <c r="X168" i="2"/>
  <c r="Z168" i="2"/>
  <c r="AF168" i="2"/>
  <c r="D169" i="2"/>
  <c r="E169" i="2"/>
  <c r="F169" i="2"/>
  <c r="G169" i="2"/>
  <c r="H169" i="2"/>
  <c r="I169" i="2"/>
  <c r="J169" i="2"/>
  <c r="K169" i="2"/>
  <c r="W169" i="2"/>
  <c r="X169" i="2"/>
  <c r="Z169" i="2"/>
  <c r="AF169" i="2"/>
  <c r="D170" i="2"/>
  <c r="E170" i="2"/>
  <c r="F170" i="2"/>
  <c r="G170" i="2"/>
  <c r="H170" i="2"/>
  <c r="I170" i="2"/>
  <c r="J170" i="2"/>
  <c r="K170" i="2"/>
  <c r="W170" i="2"/>
  <c r="X170" i="2"/>
  <c r="Z170" i="2"/>
  <c r="AF170" i="2"/>
  <c r="D171" i="2"/>
  <c r="E171" i="2"/>
  <c r="F171" i="2"/>
  <c r="G171" i="2"/>
  <c r="H171" i="2"/>
  <c r="I171" i="2"/>
  <c r="J171" i="2"/>
  <c r="K171" i="2"/>
  <c r="W171" i="2"/>
  <c r="X171" i="2"/>
  <c r="Y171" i="2"/>
  <c r="Z171" i="2"/>
  <c r="AF171" i="2"/>
  <c r="D172" i="2"/>
  <c r="E172" i="2"/>
  <c r="F172" i="2"/>
  <c r="G172" i="2"/>
  <c r="H172" i="2"/>
  <c r="Q172" i="2" s="1"/>
  <c r="I172" i="2"/>
  <c r="J172" i="2"/>
  <c r="W172" i="2"/>
  <c r="X172" i="2"/>
  <c r="Z172" i="2"/>
  <c r="AF172" i="2"/>
  <c r="D173" i="2"/>
  <c r="E173" i="2"/>
  <c r="F173" i="2"/>
  <c r="G173" i="2"/>
  <c r="H173" i="2"/>
  <c r="Q173" i="2" s="1"/>
  <c r="I173" i="2"/>
  <c r="J173" i="2"/>
  <c r="W173" i="2"/>
  <c r="X173" i="2"/>
  <c r="Z173" i="2"/>
  <c r="AF173" i="2"/>
  <c r="D174" i="2"/>
  <c r="E174" i="2"/>
  <c r="F174" i="2"/>
  <c r="G174" i="2"/>
  <c r="H174" i="2"/>
  <c r="Q174" i="2" s="1"/>
  <c r="I174" i="2"/>
  <c r="J174" i="2"/>
  <c r="K174" i="2"/>
  <c r="W174" i="2"/>
  <c r="X174" i="2"/>
  <c r="Z174" i="2"/>
  <c r="AF174" i="2"/>
  <c r="D175" i="2"/>
  <c r="E175" i="2"/>
  <c r="F175" i="2"/>
  <c r="G175" i="2"/>
  <c r="H175" i="2"/>
  <c r="Q175" i="2" s="1"/>
  <c r="I175" i="2"/>
  <c r="J175" i="2"/>
  <c r="K175" i="2"/>
  <c r="W175" i="2"/>
  <c r="X175" i="2"/>
  <c r="Y175" i="2"/>
  <c r="Z175" i="2"/>
  <c r="AF175" i="2"/>
  <c r="D176" i="2"/>
  <c r="E176" i="2"/>
  <c r="F176" i="2"/>
  <c r="G176" i="2"/>
  <c r="H176" i="2"/>
  <c r="Q176" i="2" s="1"/>
  <c r="I176" i="2"/>
  <c r="J176" i="2"/>
  <c r="K176" i="2"/>
  <c r="W176" i="2"/>
  <c r="X176" i="2"/>
  <c r="Y176" i="2"/>
  <c r="Z176" i="2"/>
  <c r="AF176" i="2"/>
  <c r="D177" i="2"/>
  <c r="E177" i="2"/>
  <c r="F177" i="2"/>
  <c r="G177" i="2"/>
  <c r="H177" i="2"/>
  <c r="Q177" i="2" s="1"/>
  <c r="I177" i="2"/>
  <c r="J177" i="2"/>
  <c r="W177" i="2"/>
  <c r="X177" i="2"/>
  <c r="Z177" i="2"/>
  <c r="AF177" i="2"/>
  <c r="D178" i="2"/>
  <c r="E178" i="2"/>
  <c r="F178" i="2"/>
  <c r="G178" i="2"/>
  <c r="H178" i="2"/>
  <c r="I178" i="2"/>
  <c r="J178" i="2"/>
  <c r="K178" i="2"/>
  <c r="W178" i="2"/>
  <c r="X178" i="2"/>
  <c r="Z178" i="2"/>
  <c r="AF178" i="2"/>
  <c r="D179" i="2"/>
  <c r="E179" i="2"/>
  <c r="F179" i="2"/>
  <c r="G179" i="2"/>
  <c r="H179" i="2"/>
  <c r="Q179" i="2" s="1"/>
  <c r="I179" i="2"/>
  <c r="J179" i="2"/>
  <c r="K179" i="2"/>
  <c r="W179" i="2"/>
  <c r="X179" i="2"/>
  <c r="Z179" i="2"/>
  <c r="AF179" i="2"/>
  <c r="D180" i="2"/>
  <c r="E180" i="2"/>
  <c r="F180" i="2"/>
  <c r="G180" i="2"/>
  <c r="H180" i="2"/>
  <c r="Q180" i="2" s="1"/>
  <c r="I180" i="2"/>
  <c r="J180" i="2"/>
  <c r="K180" i="2"/>
  <c r="W180" i="2"/>
  <c r="X180" i="2"/>
  <c r="Z180" i="2"/>
  <c r="AF180" i="2"/>
  <c r="D181" i="2"/>
  <c r="E181" i="2"/>
  <c r="F181" i="2"/>
  <c r="G181" i="2"/>
  <c r="H181" i="2"/>
  <c r="I181" i="2"/>
  <c r="J181" i="2"/>
  <c r="K181" i="2"/>
  <c r="W181" i="2"/>
  <c r="X181" i="2"/>
  <c r="Z181" i="2"/>
  <c r="AF181" i="2"/>
  <c r="D182" i="2"/>
  <c r="E182" i="2"/>
  <c r="F182" i="2"/>
  <c r="G182" i="2"/>
  <c r="H182" i="2"/>
  <c r="Q182" i="2" s="1"/>
  <c r="I182" i="2"/>
  <c r="J182" i="2"/>
  <c r="W182" i="2"/>
  <c r="X182" i="2"/>
  <c r="Z182" i="2"/>
  <c r="AF182" i="2"/>
  <c r="D183" i="2"/>
  <c r="E183" i="2"/>
  <c r="F183" i="2"/>
  <c r="G183" i="2"/>
  <c r="H183" i="2"/>
  <c r="Q183" i="2" s="1"/>
  <c r="I183" i="2"/>
  <c r="J183" i="2"/>
  <c r="K183" i="2"/>
  <c r="W183" i="2"/>
  <c r="X183" i="2"/>
  <c r="Z183" i="2"/>
  <c r="AA183" i="2"/>
  <c r="AF183" i="2"/>
  <c r="D184" i="2"/>
  <c r="E184" i="2"/>
  <c r="F184" i="2"/>
  <c r="G184" i="2"/>
  <c r="H184" i="2"/>
  <c r="I184" i="2"/>
  <c r="J184" i="2"/>
  <c r="K184" i="2"/>
  <c r="X184" i="2"/>
  <c r="Z184" i="2"/>
  <c r="AF184" i="2"/>
  <c r="D185" i="2"/>
  <c r="E185" i="2"/>
  <c r="F185" i="2"/>
  <c r="G185" i="2"/>
  <c r="H185" i="2"/>
  <c r="Q185" i="2" s="1"/>
  <c r="I185" i="2"/>
  <c r="J185" i="2"/>
  <c r="K185" i="2"/>
  <c r="W185" i="2"/>
  <c r="X185" i="2"/>
  <c r="Z185" i="2"/>
  <c r="AF185" i="2"/>
  <c r="D186" i="2"/>
  <c r="E186" i="2"/>
  <c r="F186" i="2"/>
  <c r="G186" i="2"/>
  <c r="H186" i="2"/>
  <c r="Q186" i="2" s="1"/>
  <c r="I186" i="2"/>
  <c r="J186" i="2"/>
  <c r="K186" i="2"/>
  <c r="W186" i="2"/>
  <c r="X186" i="2"/>
  <c r="Z186" i="2"/>
  <c r="AF186" i="2"/>
  <c r="D187" i="2"/>
  <c r="E187" i="2"/>
  <c r="F187" i="2"/>
  <c r="G187" i="2"/>
  <c r="H187" i="2"/>
  <c r="I187" i="2"/>
  <c r="J187" i="2"/>
  <c r="K187" i="2"/>
  <c r="W187" i="2"/>
  <c r="X187" i="2"/>
  <c r="Z187" i="2"/>
  <c r="AF187" i="2"/>
  <c r="D188" i="2"/>
  <c r="E188" i="2"/>
  <c r="F188" i="2"/>
  <c r="G188" i="2"/>
  <c r="H188" i="2"/>
  <c r="I188" i="2"/>
  <c r="J188" i="2"/>
  <c r="K188" i="2"/>
  <c r="W188" i="2"/>
  <c r="X188" i="2"/>
  <c r="Y188" i="2"/>
  <c r="Z188" i="2"/>
  <c r="AF188" i="2"/>
  <c r="D189" i="2"/>
  <c r="E189" i="2"/>
  <c r="F189" i="2"/>
  <c r="G189" i="2"/>
  <c r="H189" i="2"/>
  <c r="Q189" i="2" s="1"/>
  <c r="I189" i="2"/>
  <c r="J189" i="2"/>
  <c r="K189" i="2"/>
  <c r="W189" i="2"/>
  <c r="X189" i="2"/>
  <c r="Z189" i="2"/>
  <c r="AF189" i="2"/>
  <c r="D190" i="2"/>
  <c r="E190" i="2"/>
  <c r="F190" i="2"/>
  <c r="G190" i="2"/>
  <c r="H190" i="2"/>
  <c r="Q190" i="2" s="1"/>
  <c r="I190" i="2"/>
  <c r="J190" i="2"/>
  <c r="K190" i="2"/>
  <c r="W190" i="2"/>
  <c r="X190" i="2"/>
  <c r="Z190" i="2"/>
  <c r="AF190" i="2"/>
  <c r="D191" i="2"/>
  <c r="E191" i="2"/>
  <c r="F191" i="2"/>
  <c r="G191" i="2"/>
  <c r="H191" i="2"/>
  <c r="Q191" i="2" s="1"/>
  <c r="I191" i="2"/>
  <c r="J191" i="2"/>
  <c r="K191" i="2"/>
  <c r="W191" i="2"/>
  <c r="X191" i="2"/>
  <c r="Y191" i="2"/>
  <c r="Z191" i="2"/>
  <c r="AF191" i="2"/>
  <c r="D192" i="2"/>
  <c r="E192" i="2"/>
  <c r="F192" i="2"/>
  <c r="G192" i="2"/>
  <c r="H192" i="2"/>
  <c r="Q192" i="2" s="1"/>
  <c r="I192" i="2"/>
  <c r="J192" i="2"/>
  <c r="W192" i="2"/>
  <c r="X192" i="2"/>
  <c r="Z192" i="2"/>
  <c r="AF192" i="2"/>
  <c r="D193" i="2"/>
  <c r="E193" i="2"/>
  <c r="F193" i="2"/>
  <c r="G193" i="2"/>
  <c r="H193" i="2"/>
  <c r="Q193" i="2" s="1"/>
  <c r="I193" i="2"/>
  <c r="J193" i="2"/>
  <c r="W193" i="2"/>
  <c r="X193" i="2"/>
  <c r="Z193" i="2"/>
  <c r="AF193" i="2"/>
  <c r="D194" i="2"/>
  <c r="E194" i="2"/>
  <c r="F194" i="2"/>
  <c r="G194" i="2"/>
  <c r="H194" i="2"/>
  <c r="I194" i="2"/>
  <c r="J194" i="2"/>
  <c r="W194" i="2"/>
  <c r="X194" i="2"/>
  <c r="Z194" i="2"/>
  <c r="AF194" i="2"/>
  <c r="D195" i="2"/>
  <c r="E195" i="2"/>
  <c r="F195" i="2"/>
  <c r="G195" i="2"/>
  <c r="H195" i="2"/>
  <c r="Q195" i="2" s="1"/>
  <c r="I195" i="2"/>
  <c r="J195" i="2"/>
  <c r="W195" i="2"/>
  <c r="X195" i="2"/>
  <c r="Z195" i="2"/>
  <c r="AF195" i="2"/>
  <c r="D196" i="2"/>
  <c r="E196" i="2"/>
  <c r="F196" i="2"/>
  <c r="G196" i="2"/>
  <c r="H196" i="2"/>
  <c r="I196" i="2"/>
  <c r="J196" i="2"/>
  <c r="K196" i="2"/>
  <c r="W196" i="2"/>
  <c r="X196" i="2"/>
  <c r="Y196" i="2"/>
  <c r="Z196" i="2"/>
  <c r="AF196" i="2"/>
  <c r="D197" i="2"/>
  <c r="E197" i="2"/>
  <c r="F197" i="2"/>
  <c r="G197" i="2"/>
  <c r="H197" i="2"/>
  <c r="Q197" i="2" s="1"/>
  <c r="I197" i="2"/>
  <c r="J197" i="2"/>
  <c r="K197" i="2"/>
  <c r="W197" i="2"/>
  <c r="X197" i="2"/>
  <c r="Z197" i="2"/>
  <c r="AF197" i="2"/>
  <c r="D198" i="2"/>
  <c r="E198" i="2"/>
  <c r="F198" i="2"/>
  <c r="G198" i="2"/>
  <c r="H198" i="2"/>
  <c r="Q198" i="2" s="1"/>
  <c r="I198" i="2"/>
  <c r="J198" i="2"/>
  <c r="W198" i="2"/>
  <c r="X198" i="2"/>
  <c r="Y198" i="2"/>
  <c r="Z198" i="2"/>
  <c r="AF198" i="2"/>
  <c r="D199" i="2"/>
  <c r="E199" i="2"/>
  <c r="F199" i="2"/>
  <c r="G199" i="2"/>
  <c r="H199" i="2"/>
  <c r="Q199" i="2" s="1"/>
  <c r="I199" i="2"/>
  <c r="J199" i="2"/>
  <c r="W199" i="2"/>
  <c r="X199" i="2"/>
  <c r="Y199" i="2"/>
  <c r="Z199" i="2"/>
  <c r="AF199" i="2"/>
  <c r="D200" i="2"/>
  <c r="E200" i="2"/>
  <c r="F200" i="2"/>
  <c r="G200" i="2"/>
  <c r="H200" i="2"/>
  <c r="Q200" i="2" s="1"/>
  <c r="I200" i="2"/>
  <c r="J200" i="2"/>
  <c r="X200" i="2"/>
  <c r="Z200" i="2"/>
  <c r="AF200" i="2"/>
  <c r="D201" i="2"/>
  <c r="E201" i="2"/>
  <c r="F201" i="2"/>
  <c r="G201" i="2"/>
  <c r="H201" i="2"/>
  <c r="Q201" i="2" s="1"/>
  <c r="I201" i="2"/>
  <c r="J201" i="2"/>
  <c r="K201" i="2"/>
  <c r="W201" i="2"/>
  <c r="X201" i="2"/>
  <c r="Z201" i="2"/>
  <c r="AF201" i="2"/>
  <c r="D202" i="2"/>
  <c r="E202" i="2"/>
  <c r="F202" i="2"/>
  <c r="G202" i="2"/>
  <c r="H202" i="2"/>
  <c r="Q202" i="2" s="1"/>
  <c r="I202" i="2"/>
  <c r="J202" i="2"/>
  <c r="K202" i="2"/>
  <c r="W202" i="2"/>
  <c r="X202" i="2"/>
  <c r="Y202" i="2"/>
  <c r="Z202" i="2"/>
  <c r="AF202" i="2"/>
  <c r="D203" i="2"/>
  <c r="E203" i="2"/>
  <c r="F203" i="2"/>
  <c r="G203" i="2"/>
  <c r="H203" i="2"/>
  <c r="Q203" i="2" s="1"/>
  <c r="I203" i="2"/>
  <c r="J203" i="2"/>
  <c r="K203" i="2"/>
  <c r="W203" i="2"/>
  <c r="X203" i="2"/>
  <c r="Z203" i="2"/>
  <c r="AF203" i="2"/>
  <c r="D204" i="2"/>
  <c r="E204" i="2"/>
  <c r="F204" i="2"/>
  <c r="G204" i="2"/>
  <c r="H204" i="2"/>
  <c r="I204" i="2"/>
  <c r="J204" i="2"/>
  <c r="K204" i="2"/>
  <c r="W204" i="2"/>
  <c r="X204" i="2"/>
  <c r="Z204" i="2"/>
  <c r="AF204" i="2"/>
  <c r="D205" i="2"/>
  <c r="E205" i="2"/>
  <c r="F205" i="2"/>
  <c r="G205" i="2"/>
  <c r="H205" i="2"/>
  <c r="Q205" i="2" s="1"/>
  <c r="I205" i="2"/>
  <c r="J205" i="2"/>
  <c r="K205" i="2"/>
  <c r="W205" i="2"/>
  <c r="X205" i="2"/>
  <c r="Z205" i="2"/>
  <c r="AF205" i="2"/>
  <c r="D206" i="2"/>
  <c r="E206" i="2"/>
  <c r="F206" i="2"/>
  <c r="G206" i="2"/>
  <c r="H206" i="2"/>
  <c r="Q206" i="2" s="1"/>
  <c r="I206" i="2"/>
  <c r="J206" i="2"/>
  <c r="K206" i="2"/>
  <c r="W206" i="2"/>
  <c r="X206" i="2"/>
  <c r="Z206" i="2"/>
  <c r="AF206" i="2"/>
  <c r="D207" i="2"/>
  <c r="E207" i="2"/>
  <c r="F207" i="2"/>
  <c r="G207" i="2"/>
  <c r="H207" i="2"/>
  <c r="Q207" i="2" s="1"/>
  <c r="I207" i="2"/>
  <c r="J207" i="2"/>
  <c r="K207" i="2"/>
  <c r="W207" i="2"/>
  <c r="X207" i="2"/>
  <c r="Z207" i="2"/>
  <c r="AF207" i="2"/>
  <c r="D208" i="2"/>
  <c r="E208" i="2"/>
  <c r="F208" i="2"/>
  <c r="G208" i="2"/>
  <c r="H208" i="2"/>
  <c r="Q208" i="2" s="1"/>
  <c r="I208" i="2"/>
  <c r="J208" i="2"/>
  <c r="W208" i="2"/>
  <c r="X208" i="2"/>
  <c r="Z208" i="2"/>
  <c r="AF208" i="2"/>
  <c r="D209" i="2"/>
  <c r="E209" i="2"/>
  <c r="F209" i="2"/>
  <c r="G209" i="2"/>
  <c r="H209" i="2"/>
  <c r="Q209" i="2" s="1"/>
  <c r="I209" i="2"/>
  <c r="J209" i="2"/>
  <c r="W209" i="2"/>
  <c r="X209" i="2"/>
  <c r="Z209" i="2"/>
  <c r="AF209" i="2"/>
  <c r="D210" i="2"/>
  <c r="E210" i="2"/>
  <c r="F210" i="2"/>
  <c r="G210" i="2"/>
  <c r="H210" i="2"/>
  <c r="I210" i="2"/>
  <c r="J210" i="2"/>
  <c r="W210" i="2"/>
  <c r="X210" i="2"/>
  <c r="Z210" i="2"/>
  <c r="AF210" i="2"/>
  <c r="D211" i="2"/>
  <c r="E211" i="2"/>
  <c r="F211" i="2"/>
  <c r="G211" i="2"/>
  <c r="H211" i="2"/>
  <c r="I211" i="2"/>
  <c r="J211" i="2"/>
  <c r="W211" i="2"/>
  <c r="X211" i="2"/>
  <c r="Z211" i="2"/>
  <c r="AF211" i="2"/>
  <c r="D212" i="2"/>
  <c r="E212" i="2"/>
  <c r="F212" i="2"/>
  <c r="G212" i="2"/>
  <c r="H212" i="2"/>
  <c r="Q212" i="2" s="1"/>
  <c r="I212" i="2"/>
  <c r="J212" i="2"/>
  <c r="W212" i="2"/>
  <c r="X212" i="2"/>
  <c r="Z212" i="2"/>
  <c r="AF212" i="2"/>
  <c r="D213" i="2"/>
  <c r="E213" i="2"/>
  <c r="F213" i="2"/>
  <c r="G213" i="2"/>
  <c r="H213" i="2"/>
  <c r="Q213" i="2" s="1"/>
  <c r="I213" i="2"/>
  <c r="J213" i="2"/>
  <c r="W213" i="2"/>
  <c r="X213" i="2"/>
  <c r="Z213" i="2"/>
  <c r="AF213" i="2"/>
  <c r="D214" i="2"/>
  <c r="E214" i="2"/>
  <c r="F214" i="2"/>
  <c r="G214" i="2"/>
  <c r="H214" i="2"/>
  <c r="Q214" i="2" s="1"/>
  <c r="I214" i="2"/>
  <c r="J214" i="2"/>
  <c r="K214" i="2"/>
  <c r="W214" i="2"/>
  <c r="X214" i="2"/>
  <c r="Z214" i="2"/>
  <c r="AF214" i="2"/>
  <c r="D215" i="2"/>
  <c r="E215" i="2"/>
  <c r="F215" i="2"/>
  <c r="G215" i="2"/>
  <c r="H215" i="2"/>
  <c r="Q215" i="2" s="1"/>
  <c r="I215" i="2"/>
  <c r="J215" i="2"/>
  <c r="W215" i="2"/>
  <c r="X215" i="2"/>
  <c r="Y215" i="2"/>
  <c r="Z215" i="2"/>
  <c r="AF215" i="2"/>
  <c r="D216" i="2"/>
  <c r="E216" i="2"/>
  <c r="F216" i="2"/>
  <c r="G216" i="2"/>
  <c r="H216" i="2"/>
  <c r="Q216" i="2" s="1"/>
  <c r="I216" i="2"/>
  <c r="J216" i="2"/>
  <c r="K216" i="2"/>
  <c r="X216" i="2"/>
  <c r="Y216" i="2"/>
  <c r="Z216" i="2"/>
  <c r="AF216" i="2"/>
  <c r="D217" i="2"/>
  <c r="E217" i="2"/>
  <c r="F217" i="2"/>
  <c r="G217" i="2"/>
  <c r="H217" i="2"/>
  <c r="Q217" i="2" s="1"/>
  <c r="I217" i="2"/>
  <c r="J217" i="2"/>
  <c r="K217" i="2"/>
  <c r="W217" i="2"/>
  <c r="X217" i="2"/>
  <c r="Z217" i="2"/>
  <c r="AF217" i="2"/>
  <c r="D218" i="2"/>
  <c r="E218" i="2"/>
  <c r="F218" i="2"/>
  <c r="G218" i="2"/>
  <c r="H218" i="2"/>
  <c r="I218" i="2"/>
  <c r="J218" i="2"/>
  <c r="K218" i="2"/>
  <c r="W218" i="2"/>
  <c r="X218" i="2"/>
  <c r="Z218" i="2"/>
  <c r="AF218" i="2"/>
  <c r="D219" i="2"/>
  <c r="E219" i="2"/>
  <c r="F219" i="2"/>
  <c r="G219" i="2"/>
  <c r="H219" i="2"/>
  <c r="I219" i="2"/>
  <c r="J219" i="2"/>
  <c r="W219" i="2"/>
  <c r="X219" i="2"/>
  <c r="Z219" i="2"/>
  <c r="AF219" i="2"/>
  <c r="D220" i="2"/>
  <c r="E220" i="2"/>
  <c r="F220" i="2"/>
  <c r="G220" i="2"/>
  <c r="H220" i="2"/>
  <c r="Q220" i="2" s="1"/>
  <c r="I220" i="2"/>
  <c r="J220" i="2"/>
  <c r="W220" i="2"/>
  <c r="X220" i="2"/>
  <c r="Y220" i="2"/>
  <c r="Z220" i="2"/>
  <c r="AF220" i="2"/>
  <c r="D221" i="2"/>
  <c r="E221" i="2"/>
  <c r="F221" i="2"/>
  <c r="G221" i="2"/>
  <c r="H221" i="2"/>
  <c r="Q221" i="2" s="1"/>
  <c r="I221" i="2"/>
  <c r="J221" i="2"/>
  <c r="W221" i="2"/>
  <c r="X221" i="2"/>
  <c r="Z221" i="2"/>
  <c r="AF221" i="2"/>
  <c r="D222" i="2"/>
  <c r="E222" i="2"/>
  <c r="F222" i="2"/>
  <c r="G222" i="2"/>
  <c r="H222" i="2"/>
  <c r="Q222" i="2" s="1"/>
  <c r="I222" i="2"/>
  <c r="J222" i="2"/>
  <c r="K222" i="2"/>
  <c r="W222" i="2"/>
  <c r="X222" i="2"/>
  <c r="Y222" i="2"/>
  <c r="Z222" i="2"/>
  <c r="AF222" i="2"/>
  <c r="D223" i="2"/>
  <c r="E223" i="2"/>
  <c r="F223" i="2"/>
  <c r="G223" i="2"/>
  <c r="H223" i="2"/>
  <c r="Q223" i="2" s="1"/>
  <c r="I223" i="2"/>
  <c r="J223" i="2"/>
  <c r="K223" i="2"/>
  <c r="W223" i="2"/>
  <c r="X223" i="2"/>
  <c r="Y223" i="2"/>
  <c r="Z223" i="2"/>
  <c r="AF223" i="2"/>
  <c r="D224" i="2"/>
  <c r="E224" i="2"/>
  <c r="F224" i="2"/>
  <c r="G224" i="2"/>
  <c r="H224" i="2"/>
  <c r="Q224" i="2" s="1"/>
  <c r="I224" i="2"/>
  <c r="J224" i="2"/>
  <c r="W224" i="2"/>
  <c r="X224" i="2"/>
  <c r="Z224" i="2"/>
  <c r="AF224" i="2"/>
  <c r="D225" i="2"/>
  <c r="E225" i="2"/>
  <c r="F225" i="2"/>
  <c r="G225" i="2"/>
  <c r="H225" i="2"/>
  <c r="I225" i="2"/>
  <c r="J225" i="2"/>
  <c r="K225" i="2"/>
  <c r="W225" i="2"/>
  <c r="X225" i="2"/>
  <c r="Z225" i="2"/>
  <c r="AF225" i="2"/>
  <c r="D226" i="2"/>
  <c r="E226" i="2"/>
  <c r="F226" i="2"/>
  <c r="G226" i="2"/>
  <c r="H226" i="2"/>
  <c r="I226" i="2"/>
  <c r="J226" i="2"/>
  <c r="K226" i="2"/>
  <c r="W226" i="2"/>
  <c r="X226" i="2"/>
  <c r="Z226" i="2"/>
  <c r="AF226" i="2"/>
  <c r="D227" i="2"/>
  <c r="E227" i="2"/>
  <c r="F227" i="2"/>
  <c r="G227" i="2"/>
  <c r="H227" i="2"/>
  <c r="I227" i="2"/>
  <c r="J227" i="2"/>
  <c r="K227" i="2"/>
  <c r="W227" i="2"/>
  <c r="X227" i="2"/>
  <c r="Z227" i="2"/>
  <c r="AF227" i="2"/>
  <c r="D228" i="2"/>
  <c r="E228" i="2"/>
  <c r="F228" i="2"/>
  <c r="G228" i="2"/>
  <c r="H228" i="2"/>
  <c r="I228" i="2"/>
  <c r="J228" i="2"/>
  <c r="K228" i="2"/>
  <c r="W228" i="2"/>
  <c r="X228" i="2"/>
  <c r="Z228" i="2"/>
  <c r="AF228" i="2"/>
  <c r="D229" i="2"/>
  <c r="E229" i="2"/>
  <c r="F229" i="2"/>
  <c r="G229" i="2"/>
  <c r="H229" i="2"/>
  <c r="I229" i="2"/>
  <c r="J229" i="2"/>
  <c r="W229" i="2"/>
  <c r="X229" i="2"/>
  <c r="Z229" i="2"/>
  <c r="AF229" i="2"/>
  <c r="D230" i="2"/>
  <c r="E230" i="2"/>
  <c r="F230" i="2"/>
  <c r="G230" i="2"/>
  <c r="H230" i="2"/>
  <c r="Q230" i="2" s="1"/>
  <c r="I230" i="2"/>
  <c r="J230" i="2"/>
  <c r="K230" i="2"/>
  <c r="W230" i="2"/>
  <c r="X230" i="2"/>
  <c r="Z230" i="2"/>
  <c r="AF230" i="2"/>
  <c r="D231" i="2"/>
  <c r="E231" i="2"/>
  <c r="F231" i="2"/>
  <c r="G231" i="2"/>
  <c r="H231" i="2"/>
  <c r="Q231" i="2" s="1"/>
  <c r="I231" i="2"/>
  <c r="J231" i="2"/>
  <c r="K231" i="2"/>
  <c r="W231" i="2"/>
  <c r="X231" i="2"/>
  <c r="Z231" i="2"/>
  <c r="AF231" i="2"/>
  <c r="D232" i="2"/>
  <c r="E232" i="2"/>
  <c r="F232" i="2"/>
  <c r="G232" i="2"/>
  <c r="H232" i="2"/>
  <c r="Q232" i="2" s="1"/>
  <c r="I232" i="2"/>
  <c r="J232" i="2"/>
  <c r="K232" i="2"/>
  <c r="X232" i="2"/>
  <c r="Z232" i="2"/>
  <c r="AF232" i="2"/>
  <c r="D233" i="2"/>
  <c r="E233" i="2"/>
  <c r="F233" i="2"/>
  <c r="G233" i="2"/>
  <c r="H233" i="2"/>
  <c r="Q233" i="2" s="1"/>
  <c r="I233" i="2"/>
  <c r="J233" i="2"/>
  <c r="K233" i="2"/>
  <c r="W233" i="2"/>
  <c r="X233" i="2"/>
  <c r="Z233" i="2"/>
  <c r="AF233" i="2"/>
  <c r="D234" i="2"/>
  <c r="E234" i="2"/>
  <c r="F234" i="2"/>
  <c r="G234" i="2"/>
  <c r="H234" i="2"/>
  <c r="I234" i="2"/>
  <c r="J234" i="2"/>
  <c r="K234" i="2"/>
  <c r="W234" i="2"/>
  <c r="X234" i="2"/>
  <c r="Z234" i="2"/>
  <c r="AF234" i="2"/>
  <c r="D235" i="2"/>
  <c r="E235" i="2"/>
  <c r="F235" i="2"/>
  <c r="G235" i="2"/>
  <c r="H235" i="2"/>
  <c r="Q235" i="2" s="1"/>
  <c r="I235" i="2"/>
  <c r="J235" i="2"/>
  <c r="K235" i="2"/>
  <c r="W235" i="2"/>
  <c r="X235" i="2"/>
  <c r="Y235" i="2"/>
  <c r="Z235" i="2"/>
  <c r="AF235" i="2"/>
  <c r="D236" i="2"/>
  <c r="E236" i="2"/>
  <c r="F236" i="2"/>
  <c r="G236" i="2"/>
  <c r="H236" i="2"/>
  <c r="Q236" i="2" s="1"/>
  <c r="I236" i="2"/>
  <c r="J236" i="2"/>
  <c r="K236" i="2"/>
  <c r="W236" i="2"/>
  <c r="X236" i="2"/>
  <c r="Y236" i="2"/>
  <c r="Z236" i="2"/>
  <c r="AF236" i="2"/>
  <c r="D237" i="2"/>
  <c r="E237" i="2"/>
  <c r="F237" i="2"/>
  <c r="G237" i="2"/>
  <c r="H237" i="2"/>
  <c r="I237" i="2"/>
  <c r="J237" i="2"/>
  <c r="K237" i="2"/>
  <c r="W237" i="2"/>
  <c r="X237" i="2"/>
  <c r="Z237" i="2"/>
  <c r="AF237" i="2"/>
  <c r="D238" i="2"/>
  <c r="E238" i="2"/>
  <c r="F238" i="2"/>
  <c r="G238" i="2"/>
  <c r="H238" i="2"/>
  <c r="I238" i="2"/>
  <c r="J238" i="2"/>
  <c r="W238" i="2"/>
  <c r="X238" i="2"/>
  <c r="Z238" i="2"/>
  <c r="AF238" i="2"/>
  <c r="D239" i="2"/>
  <c r="E239" i="2"/>
  <c r="F239" i="2"/>
  <c r="G239" i="2"/>
  <c r="H239" i="2"/>
  <c r="Q239" i="2" s="1"/>
  <c r="I239" i="2"/>
  <c r="J239" i="2"/>
  <c r="W239" i="2"/>
  <c r="X239" i="2"/>
  <c r="Z239" i="2"/>
  <c r="AF239" i="2"/>
  <c r="D240" i="2"/>
  <c r="E240" i="2"/>
  <c r="F240" i="2"/>
  <c r="G240" i="2"/>
  <c r="H240" i="2"/>
  <c r="Q240" i="2" s="1"/>
  <c r="I240" i="2"/>
  <c r="J240" i="2"/>
  <c r="W240" i="2"/>
  <c r="X240" i="2"/>
  <c r="Z240" i="2"/>
  <c r="AF240" i="2"/>
  <c r="D241" i="2"/>
  <c r="E241" i="2"/>
  <c r="F241" i="2"/>
  <c r="G241" i="2"/>
  <c r="H241" i="2"/>
  <c r="Q241" i="2" s="1"/>
  <c r="I241" i="2"/>
  <c r="J241" i="2"/>
  <c r="W241" i="2"/>
  <c r="X241" i="2"/>
  <c r="Z241" i="2"/>
  <c r="AF241" i="2"/>
  <c r="D242" i="2"/>
  <c r="E242" i="2"/>
  <c r="F242" i="2"/>
  <c r="G242" i="2"/>
  <c r="H242" i="2"/>
  <c r="Q242" i="2" s="1"/>
  <c r="I242" i="2"/>
  <c r="J242" i="2"/>
  <c r="W242" i="2"/>
  <c r="X242" i="2"/>
  <c r="Z242" i="2"/>
  <c r="AF242" i="2"/>
  <c r="D243" i="2"/>
  <c r="E243" i="2"/>
  <c r="F243" i="2"/>
  <c r="G243" i="2"/>
  <c r="H243" i="2"/>
  <c r="Q243" i="2" s="1"/>
  <c r="I243" i="2"/>
  <c r="J243" i="2"/>
  <c r="K243" i="2"/>
  <c r="W243" i="2"/>
  <c r="X243" i="2"/>
  <c r="Z243" i="2"/>
  <c r="AF243" i="2"/>
  <c r="D244" i="2"/>
  <c r="E244" i="2"/>
  <c r="F244" i="2"/>
  <c r="G244" i="2"/>
  <c r="H244" i="2"/>
  <c r="Q244" i="2" s="1"/>
  <c r="I244" i="2"/>
  <c r="J244" i="2"/>
  <c r="K244" i="2"/>
  <c r="W244" i="2"/>
  <c r="X244" i="2"/>
  <c r="Z244" i="2"/>
  <c r="AF244" i="2"/>
  <c r="X5" i="2"/>
  <c r="Z5" i="2"/>
  <c r="X6" i="2"/>
  <c r="Z6" i="2"/>
  <c r="X4" i="2"/>
  <c r="Z4" i="2"/>
  <c r="I5" i="2"/>
  <c r="I6" i="2"/>
  <c r="I4" i="2"/>
  <c r="D5" i="2"/>
  <c r="E5" i="2"/>
  <c r="F5" i="2"/>
  <c r="G5" i="2"/>
  <c r="H5" i="2"/>
  <c r="J5" i="2"/>
  <c r="D6" i="2"/>
  <c r="E6" i="2"/>
  <c r="F6" i="2"/>
  <c r="G6" i="2"/>
  <c r="H6" i="2"/>
  <c r="J6" i="2"/>
  <c r="K6" i="2"/>
  <c r="E4" i="2"/>
  <c r="F4" i="2"/>
  <c r="G4" i="2"/>
  <c r="H4" i="2"/>
  <c r="J4" i="2"/>
  <c r="D4" i="2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X2" i="5"/>
  <c r="W5" i="2"/>
  <c r="W9" i="2"/>
  <c r="W14" i="2"/>
  <c r="Y14" i="2"/>
  <c r="W15" i="2"/>
  <c r="W17" i="2"/>
  <c r="W19" i="2"/>
  <c r="V17" i="5"/>
  <c r="AA19" i="2" s="1"/>
  <c r="W20" i="2"/>
  <c r="V18" i="5"/>
  <c r="AA20" i="2" s="1"/>
  <c r="W21" i="2"/>
  <c r="Y21" i="2"/>
  <c r="V19" i="5"/>
  <c r="AA21" i="2" s="1"/>
  <c r="W22" i="2"/>
  <c r="V20" i="5"/>
  <c r="AA22" i="2" s="1"/>
  <c r="W23" i="2"/>
  <c r="V21" i="5"/>
  <c r="AA23" i="2" s="1"/>
  <c r="W24" i="2"/>
  <c r="Y24" i="2"/>
  <c r="V22" i="5"/>
  <c r="AA24" i="2" s="1"/>
  <c r="W25" i="2"/>
  <c r="V23" i="5"/>
  <c r="AA25" i="2" s="1"/>
  <c r="W26" i="2"/>
  <c r="Y26" i="2"/>
  <c r="V24" i="5"/>
  <c r="AA26" i="2" s="1"/>
  <c r="W27" i="2"/>
  <c r="Y27" i="2"/>
  <c r="V25" i="5"/>
  <c r="AA27" i="2" s="1"/>
  <c r="W28" i="2"/>
  <c r="Y28" i="2"/>
  <c r="V26" i="5"/>
  <c r="AA28" i="2" s="1"/>
  <c r="W29" i="2"/>
  <c r="Y29" i="2"/>
  <c r="V27" i="5"/>
  <c r="AA29" i="2" s="1"/>
  <c r="W30" i="2"/>
  <c r="Y30" i="2"/>
  <c r="V28" i="5"/>
  <c r="AA30" i="2" s="1"/>
  <c r="W31" i="2"/>
  <c r="V29" i="5"/>
  <c r="AA31" i="2" s="1"/>
  <c r="W32" i="2"/>
  <c r="V30" i="5"/>
  <c r="AA32" i="2" s="1"/>
  <c r="W33" i="2"/>
  <c r="V31" i="5"/>
  <c r="AA33" i="2" s="1"/>
  <c r="V2" i="5"/>
  <c r="AA4" i="2" s="1"/>
  <c r="Y4" i="2"/>
  <c r="W4" i="2"/>
  <c r="AF5" i="2"/>
  <c r="AF6" i="2"/>
  <c r="AF4" i="2"/>
  <c r="P2" i="2"/>
  <c r="AM103" i="2" l="1"/>
  <c r="AM93" i="2"/>
  <c r="AM89" i="2"/>
  <c r="AM85" i="2"/>
  <c r="AM73" i="2"/>
  <c r="AM66" i="2"/>
  <c r="AM15" i="2"/>
  <c r="AM9" i="2"/>
  <c r="AM284" i="2"/>
  <c r="AM264" i="2"/>
  <c r="AM246" i="2"/>
  <c r="AM295" i="2"/>
  <c r="AM105" i="2"/>
  <c r="R105" i="2" s="1"/>
  <c r="AM62" i="2"/>
  <c r="AM54" i="2"/>
  <c r="AM47" i="2"/>
  <c r="AM36" i="2"/>
  <c r="AM292" i="2"/>
  <c r="AM288" i="2"/>
  <c r="AM281" i="2"/>
  <c r="AM254" i="2"/>
  <c r="AM250" i="2"/>
  <c r="AM242" i="2"/>
  <c r="AM171" i="2"/>
  <c r="AM110" i="2"/>
  <c r="AM94" i="2"/>
  <c r="AM78" i="2"/>
  <c r="AM74" i="2"/>
  <c r="AM70" i="2"/>
  <c r="AM58" i="2"/>
  <c r="AM51" i="2"/>
  <c r="AM40" i="2"/>
  <c r="AM30" i="2"/>
  <c r="AM27" i="2"/>
  <c r="AM24" i="2"/>
  <c r="AM261" i="2"/>
  <c r="AM257" i="2"/>
  <c r="AM234" i="2"/>
  <c r="AM154" i="2"/>
  <c r="AM138" i="2"/>
  <c r="AM134" i="2"/>
  <c r="AM222" i="2"/>
  <c r="AM211" i="2"/>
  <c r="AM200" i="2"/>
  <c r="R200" i="2" s="1"/>
  <c r="U200" i="2" s="1"/>
  <c r="AH200" i="2" s="1"/>
  <c r="AM192" i="2"/>
  <c r="R192" i="2" s="1"/>
  <c r="U192" i="2" s="1"/>
  <c r="AH192" i="2" s="1"/>
  <c r="AM175" i="2"/>
  <c r="AM141" i="2"/>
  <c r="AM117" i="2"/>
  <c r="AM90" i="2"/>
  <c r="AM86" i="2"/>
  <c r="AM82" i="2"/>
  <c r="AM239" i="2"/>
  <c r="AM208" i="2"/>
  <c r="AM204" i="2"/>
  <c r="AM184" i="2"/>
  <c r="AM114" i="2"/>
  <c r="AM102" i="2"/>
  <c r="AM67" i="2"/>
  <c r="R67" i="2" s="1"/>
  <c r="S67" i="2" s="1"/>
  <c r="AM63" i="2"/>
  <c r="R63" i="2" s="1"/>
  <c r="U63" i="2" s="1"/>
  <c r="AH63" i="2" s="1"/>
  <c r="AM44" i="2"/>
  <c r="R44" i="2" s="1"/>
  <c r="U44" i="2" s="1"/>
  <c r="AM19" i="2"/>
  <c r="AM16" i="2"/>
  <c r="AM278" i="2"/>
  <c r="AM265" i="2"/>
  <c r="AM247" i="2"/>
  <c r="AM161" i="2"/>
  <c r="AM137" i="2"/>
  <c r="AM133" i="2"/>
  <c r="AM172" i="2"/>
  <c r="AM129" i="2"/>
  <c r="AM121" i="2"/>
  <c r="AM106" i="2"/>
  <c r="AM235" i="2"/>
  <c r="R235" i="2" s="1"/>
  <c r="S235" i="2" s="1"/>
  <c r="AM223" i="2"/>
  <c r="AM176" i="2"/>
  <c r="AM150" i="2"/>
  <c r="AM125" i="2"/>
  <c r="AM77" i="2"/>
  <c r="AM69" i="2"/>
  <c r="AM50" i="2"/>
  <c r="AM32" i="2"/>
  <c r="AM18" i="2"/>
  <c r="AM273" i="2"/>
  <c r="R273" i="2" s="1"/>
  <c r="S273" i="2" s="1"/>
  <c r="AM267" i="2"/>
  <c r="R267" i="2" s="1"/>
  <c r="U267" i="2" s="1"/>
  <c r="AH267" i="2" s="1"/>
  <c r="AM260" i="2"/>
  <c r="AM193" i="2"/>
  <c r="AM236" i="2"/>
  <c r="AM170" i="2"/>
  <c r="AM159" i="2"/>
  <c r="AM116" i="2"/>
  <c r="AM92" i="2"/>
  <c r="AM88" i="2"/>
  <c r="AM84" i="2"/>
  <c r="AM174" i="2"/>
  <c r="AM97" i="2"/>
  <c r="AM42" i="2"/>
  <c r="AM283" i="2"/>
  <c r="AM298" i="2"/>
  <c r="AM152" i="2"/>
  <c r="AM140" i="2"/>
  <c r="AM109" i="2"/>
  <c r="AM11" i="2"/>
  <c r="R11" i="2" s="1"/>
  <c r="U11" i="2" s="1"/>
  <c r="AH11" i="2" s="1"/>
  <c r="AM238" i="2"/>
  <c r="AM207" i="2"/>
  <c r="AM203" i="2"/>
  <c r="R203" i="2" s="1"/>
  <c r="U203" i="2" s="1"/>
  <c r="AM195" i="2"/>
  <c r="R195" i="2" s="1"/>
  <c r="U195" i="2" s="1"/>
  <c r="AH195" i="2" s="1"/>
  <c r="AM191" i="2"/>
  <c r="AM156" i="2"/>
  <c r="AM144" i="2"/>
  <c r="AM136" i="2"/>
  <c r="AM128" i="2"/>
  <c r="AM120" i="2"/>
  <c r="AM113" i="2"/>
  <c r="AM53" i="2"/>
  <c r="AM46" i="2"/>
  <c r="AM29" i="2"/>
  <c r="AM23" i="2"/>
  <c r="AM287" i="2"/>
  <c r="AM276" i="2"/>
  <c r="AM249" i="2"/>
  <c r="AM199" i="2"/>
  <c r="AM163" i="2"/>
  <c r="AM230" i="2"/>
  <c r="AM226" i="2"/>
  <c r="AM218" i="2"/>
  <c r="R218" i="2" s="1"/>
  <c r="S218" i="2" s="1"/>
  <c r="AM214" i="2"/>
  <c r="AM187" i="2"/>
  <c r="AM183" i="2"/>
  <c r="AM179" i="2"/>
  <c r="AM167" i="2"/>
  <c r="AM160" i="2"/>
  <c r="AM148" i="2"/>
  <c r="R148" i="2" s="1"/>
  <c r="AM132" i="2"/>
  <c r="R132" i="2" s="1"/>
  <c r="U132" i="2" s="1"/>
  <c r="AH132" i="2" s="1"/>
  <c r="AM124" i="2"/>
  <c r="AM101" i="2"/>
  <c r="AM81" i="2"/>
  <c r="AM61" i="2"/>
  <c r="AM57" i="2"/>
  <c r="AM39" i="2"/>
  <c r="AM35" i="2"/>
  <c r="AM26" i="2"/>
  <c r="AM291" i="2"/>
  <c r="R291" i="2" s="1"/>
  <c r="S291" i="2" s="1"/>
  <c r="AM280" i="2"/>
  <c r="R280" i="2" s="1"/>
  <c r="U280" i="2" s="1"/>
  <c r="AH280" i="2" s="1"/>
  <c r="AM270" i="2"/>
  <c r="AM256" i="2"/>
  <c r="AM253" i="2"/>
  <c r="AM243" i="2"/>
  <c r="AM232" i="2"/>
  <c r="AM216" i="2"/>
  <c r="AM209" i="2"/>
  <c r="AM201" i="2"/>
  <c r="AM185" i="2"/>
  <c r="AM181" i="2"/>
  <c r="AM13" i="2"/>
  <c r="AM10" i="2"/>
  <c r="AM7" i="2"/>
  <c r="AM289" i="2"/>
  <c r="AM251" i="2"/>
  <c r="R251" i="2" s="1"/>
  <c r="S251" i="2" s="1"/>
  <c r="AM300" i="2"/>
  <c r="R300" i="2" s="1"/>
  <c r="U300" i="2" s="1"/>
  <c r="AH300" i="2" s="1"/>
  <c r="AM293" i="2"/>
  <c r="AM240" i="2"/>
  <c r="AM228" i="2"/>
  <c r="AM224" i="2"/>
  <c r="AM212" i="2"/>
  <c r="AM205" i="2"/>
  <c r="AM197" i="2"/>
  <c r="AM189" i="2"/>
  <c r="AM177" i="2"/>
  <c r="AM142" i="2"/>
  <c r="AM118" i="2"/>
  <c r="AM111" i="2"/>
  <c r="AM95" i="2"/>
  <c r="AM33" i="2"/>
  <c r="AM285" i="2"/>
  <c r="AM274" i="2"/>
  <c r="AM271" i="2"/>
  <c r="AM268" i="2"/>
  <c r="AM296" i="2"/>
  <c r="AM158" i="2"/>
  <c r="AM99" i="2"/>
  <c r="AM79" i="2"/>
  <c r="AM198" i="2"/>
  <c r="AM194" i="2"/>
  <c r="AM169" i="2"/>
  <c r="AM162" i="2"/>
  <c r="AM126" i="2"/>
  <c r="AM115" i="2"/>
  <c r="AM107" i="2"/>
  <c r="AM96" i="2"/>
  <c r="AM91" i="2"/>
  <c r="AM83" i="2"/>
  <c r="AM64" i="2"/>
  <c r="AM59" i="2"/>
  <c r="AM48" i="2"/>
  <c r="AM41" i="2"/>
  <c r="AM22" i="2"/>
  <c r="AM262" i="2"/>
  <c r="AM258" i="2"/>
  <c r="AM220" i="2"/>
  <c r="AM165" i="2"/>
  <c r="AM75" i="2"/>
  <c r="AM237" i="2"/>
  <c r="AM229" i="2"/>
  <c r="AM213" i="2"/>
  <c r="AM206" i="2"/>
  <c r="AM190" i="2"/>
  <c r="AM151" i="2"/>
  <c r="AM143" i="2"/>
  <c r="AM119" i="2"/>
  <c r="AM112" i="2"/>
  <c r="AM87" i="2"/>
  <c r="AM71" i="2"/>
  <c r="AM52" i="2"/>
  <c r="AM28" i="2"/>
  <c r="AM25" i="2"/>
  <c r="AM286" i="2"/>
  <c r="AM282" i="2"/>
  <c r="AM255" i="2"/>
  <c r="AM297" i="2"/>
  <c r="AM130" i="2"/>
  <c r="AM217" i="2"/>
  <c r="AM186" i="2"/>
  <c r="AM182" i="2"/>
  <c r="AM178" i="2"/>
  <c r="AM155" i="2"/>
  <c r="AM139" i="2"/>
  <c r="AM135" i="2"/>
  <c r="AM123" i="2"/>
  <c r="AM56" i="2"/>
  <c r="AM45" i="2"/>
  <c r="AM34" i="2"/>
  <c r="AM31" i="2"/>
  <c r="AM279" i="2"/>
  <c r="AM275" i="2"/>
  <c r="AM269" i="2"/>
  <c r="AM248" i="2"/>
  <c r="AM244" i="2"/>
  <c r="AM146" i="2"/>
  <c r="AM55" i="2"/>
  <c r="AM37" i="2"/>
  <c r="AM241" i="2"/>
  <c r="AM225" i="2"/>
  <c r="AM202" i="2"/>
  <c r="AM233" i="2"/>
  <c r="AM221" i="2"/>
  <c r="AM210" i="2"/>
  <c r="AM166" i="2"/>
  <c r="AM147" i="2"/>
  <c r="AM131" i="2"/>
  <c r="AM127" i="2"/>
  <c r="AM108" i="2"/>
  <c r="AM104" i="2"/>
  <c r="AM100" i="2"/>
  <c r="AM80" i="2"/>
  <c r="AM76" i="2"/>
  <c r="AM72" i="2"/>
  <c r="AM68" i="2"/>
  <c r="AM60" i="2"/>
  <c r="AM38" i="2"/>
  <c r="AM17" i="2"/>
  <c r="AM290" i="2"/>
  <c r="AM272" i="2"/>
  <c r="AM252" i="2"/>
  <c r="AM173" i="2"/>
  <c r="AM122" i="2"/>
  <c r="AM6" i="2"/>
  <c r="AM65" i="2"/>
  <c r="AM49" i="2"/>
  <c r="AM20" i="2"/>
  <c r="AM14" i="2"/>
  <c r="AM8" i="2"/>
  <c r="AM266" i="2"/>
  <c r="AM263" i="2"/>
  <c r="AM259" i="2"/>
  <c r="AM245" i="2"/>
  <c r="AM294" i="2"/>
  <c r="AM4" i="2"/>
  <c r="AM5" i="2"/>
  <c r="R5" i="2" s="1"/>
  <c r="AM231" i="2"/>
  <c r="AM227" i="2"/>
  <c r="AM219" i="2"/>
  <c r="AM215" i="2"/>
  <c r="AM196" i="2"/>
  <c r="AM188" i="2"/>
  <c r="AM180" i="2"/>
  <c r="AM168" i="2"/>
  <c r="AM164" i="2"/>
  <c r="AM157" i="2"/>
  <c r="AM153" i="2"/>
  <c r="AM149" i="2"/>
  <c r="AM145" i="2"/>
  <c r="AM98" i="2"/>
  <c r="AM43" i="2"/>
  <c r="AM21" i="2"/>
  <c r="AM12" i="2"/>
  <c r="AM277" i="2"/>
  <c r="AM299" i="2"/>
  <c r="L294" i="2"/>
  <c r="AG294" i="2" s="1"/>
  <c r="AD293" i="2"/>
  <c r="AI293" i="2" s="1"/>
  <c r="L298" i="2"/>
  <c r="AG298" i="2" s="1"/>
  <c r="AD298" i="2"/>
  <c r="AI298" i="2" s="1"/>
  <c r="AD294" i="2"/>
  <c r="AI294" i="2" s="1"/>
  <c r="AD295" i="2"/>
  <c r="AI295" i="2" s="1"/>
  <c r="AD297" i="2"/>
  <c r="AI297" i="2" s="1"/>
  <c r="AD300" i="2"/>
  <c r="AI300" i="2" s="1"/>
  <c r="AD299" i="2"/>
  <c r="AI299" i="2" s="1"/>
  <c r="AD296" i="2"/>
  <c r="AI296" i="2" s="1"/>
  <c r="L293" i="2"/>
  <c r="AG293" i="2" s="1"/>
  <c r="L300" i="2"/>
  <c r="AG300" i="2" s="1"/>
  <c r="L297" i="2"/>
  <c r="AG297" i="2" s="1"/>
  <c r="L296" i="2"/>
  <c r="AG296" i="2" s="1"/>
  <c r="L295" i="2"/>
  <c r="AG295" i="2" s="1"/>
  <c r="Q299" i="2"/>
  <c r="L299" i="2"/>
  <c r="AG299" i="2" s="1"/>
  <c r="Q298" i="2"/>
  <c r="Q295" i="2"/>
  <c r="Q249" i="2"/>
  <c r="L249" i="2"/>
  <c r="AG249" i="2" s="1"/>
  <c r="L267" i="2"/>
  <c r="AG267" i="2" s="1"/>
  <c r="L251" i="2"/>
  <c r="AG251" i="2" s="1"/>
  <c r="L292" i="2"/>
  <c r="AG292" i="2" s="1"/>
  <c r="Q247" i="2"/>
  <c r="AD262" i="2"/>
  <c r="AI262" i="2" s="1"/>
  <c r="L291" i="2"/>
  <c r="AG291" i="2" s="1"/>
  <c r="L259" i="2"/>
  <c r="AG259" i="2" s="1"/>
  <c r="L246" i="2"/>
  <c r="AG246" i="2" s="1"/>
  <c r="Q283" i="2"/>
  <c r="L258" i="2"/>
  <c r="AG258" i="2" s="1"/>
  <c r="L283" i="2"/>
  <c r="AG283" i="2" s="1"/>
  <c r="L282" i="2"/>
  <c r="AG282" i="2" s="1"/>
  <c r="L280" i="2"/>
  <c r="AG280" i="2" s="1"/>
  <c r="L279" i="2"/>
  <c r="AG279" i="2" s="1"/>
  <c r="L260" i="2"/>
  <c r="AG260" i="2" s="1"/>
  <c r="L250" i="2"/>
  <c r="AG250" i="2" s="1"/>
  <c r="L248" i="2"/>
  <c r="AG248" i="2" s="1"/>
  <c r="L247" i="2"/>
  <c r="AG247" i="2" s="1"/>
  <c r="AD286" i="2"/>
  <c r="AI286" i="2" s="1"/>
  <c r="L276" i="2"/>
  <c r="AG276" i="2" s="1"/>
  <c r="AD245" i="2"/>
  <c r="AI245" i="2" s="1"/>
  <c r="Q268" i="2"/>
  <c r="L268" i="2"/>
  <c r="AG268" i="2" s="1"/>
  <c r="L270" i="2"/>
  <c r="AG270" i="2" s="1"/>
  <c r="AD277" i="2"/>
  <c r="AI277" i="2" s="1"/>
  <c r="AD254" i="2"/>
  <c r="AI254" i="2" s="1"/>
  <c r="AD261" i="2"/>
  <c r="AI261" i="2" s="1"/>
  <c r="AJ261" i="2" s="1"/>
  <c r="L278" i="2"/>
  <c r="AG278" i="2" s="1"/>
  <c r="L254" i="2"/>
  <c r="AG254" i="2" s="1"/>
  <c r="L252" i="2"/>
  <c r="AG252" i="2" s="1"/>
  <c r="L286" i="2"/>
  <c r="AG286" i="2" s="1"/>
  <c r="L281" i="2"/>
  <c r="AG281" i="2" s="1"/>
  <c r="Q259" i="2"/>
  <c r="L256" i="2"/>
  <c r="AG256" i="2" s="1"/>
  <c r="AD269" i="2"/>
  <c r="AI269" i="2" s="1"/>
  <c r="AD265" i="2"/>
  <c r="AI265" i="2" s="1"/>
  <c r="AD266" i="2"/>
  <c r="AI266" i="2" s="1"/>
  <c r="AD253" i="2"/>
  <c r="AI253" i="2" s="1"/>
  <c r="AD247" i="2"/>
  <c r="AI247" i="2" s="1"/>
  <c r="AD246" i="2"/>
  <c r="AI246" i="2" s="1"/>
  <c r="AD281" i="2"/>
  <c r="AI281" i="2" s="1"/>
  <c r="AD274" i="2"/>
  <c r="AI274" i="2" s="1"/>
  <c r="AD267" i="2"/>
  <c r="AI267" i="2" s="1"/>
  <c r="AD255" i="2"/>
  <c r="AI255" i="2" s="1"/>
  <c r="AD285" i="2"/>
  <c r="AI285" i="2" s="1"/>
  <c r="AD278" i="2"/>
  <c r="AI278" i="2" s="1"/>
  <c r="AD276" i="2"/>
  <c r="AI276" i="2" s="1"/>
  <c r="AJ276" i="2" s="1"/>
  <c r="AD287" i="2"/>
  <c r="AI287" i="2" s="1"/>
  <c r="AD279" i="2"/>
  <c r="AI279" i="2" s="1"/>
  <c r="L263" i="2"/>
  <c r="AG263" i="2" s="1"/>
  <c r="AD291" i="2"/>
  <c r="AI291" i="2" s="1"/>
  <c r="L269" i="2"/>
  <c r="AG269" i="2" s="1"/>
  <c r="L265" i="2"/>
  <c r="AG265" i="2" s="1"/>
  <c r="L264" i="2"/>
  <c r="AG264" i="2" s="1"/>
  <c r="L262" i="2"/>
  <c r="AG262" i="2" s="1"/>
  <c r="L284" i="2"/>
  <c r="AG284" i="2" s="1"/>
  <c r="L290" i="2"/>
  <c r="AG290" i="2" s="1"/>
  <c r="AD270" i="2"/>
  <c r="AI270" i="2" s="1"/>
  <c r="AD288" i="2"/>
  <c r="AI288" i="2" s="1"/>
  <c r="AD256" i="2"/>
  <c r="AI256" i="2" s="1"/>
  <c r="AD263" i="2"/>
  <c r="AI263" i="2" s="1"/>
  <c r="AD284" i="2"/>
  <c r="AI284" i="2" s="1"/>
  <c r="AD275" i="2"/>
  <c r="AI275" i="2" s="1"/>
  <c r="AD273" i="2"/>
  <c r="AI273" i="2" s="1"/>
  <c r="AD264" i="2"/>
  <c r="AI264" i="2" s="1"/>
  <c r="L257" i="2"/>
  <c r="AG257" i="2" s="1"/>
  <c r="Q255" i="2"/>
  <c r="AD252" i="2"/>
  <c r="AI252" i="2" s="1"/>
  <c r="L289" i="2"/>
  <c r="AG289" i="2" s="1"/>
  <c r="L288" i="2"/>
  <c r="AG288" i="2" s="1"/>
  <c r="L287" i="2"/>
  <c r="AG287" i="2" s="1"/>
  <c r="L255" i="2"/>
  <c r="AG255" i="2" s="1"/>
  <c r="L277" i="2"/>
  <c r="AG277" i="2" s="1"/>
  <c r="L266" i="2"/>
  <c r="AG266" i="2" s="1"/>
  <c r="AD271" i="2"/>
  <c r="AI271" i="2" s="1"/>
  <c r="AD260" i="2"/>
  <c r="AI260" i="2" s="1"/>
  <c r="L245" i="2"/>
  <c r="AG245" i="2" s="1"/>
  <c r="AD292" i="2"/>
  <c r="AI292" i="2" s="1"/>
  <c r="AD283" i="2"/>
  <c r="AI283" i="2" s="1"/>
  <c r="AD272" i="2"/>
  <c r="AI272" i="2" s="1"/>
  <c r="AD251" i="2"/>
  <c r="AI251" i="2" s="1"/>
  <c r="L285" i="2"/>
  <c r="AG285" i="2" s="1"/>
  <c r="AD282" i="2"/>
  <c r="AI282" i="2" s="1"/>
  <c r="L274" i="2"/>
  <c r="AG274" i="2" s="1"/>
  <c r="L253" i="2"/>
  <c r="AG253" i="2" s="1"/>
  <c r="AD250" i="2"/>
  <c r="AI250" i="2" s="1"/>
  <c r="AD249" i="2"/>
  <c r="AI249" i="2" s="1"/>
  <c r="Q284" i="2"/>
  <c r="L275" i="2"/>
  <c r="AG275" i="2" s="1"/>
  <c r="AD268" i="2"/>
  <c r="AI268" i="2" s="1"/>
  <c r="AD259" i="2"/>
  <c r="AI259" i="2" s="1"/>
  <c r="Q252" i="2"/>
  <c r="L273" i="2"/>
  <c r="AG273" i="2" s="1"/>
  <c r="L272" i="2"/>
  <c r="AG272" i="2" s="1"/>
  <c r="L271" i="2"/>
  <c r="AG271" i="2" s="1"/>
  <c r="AD289" i="2"/>
  <c r="AI289" i="2" s="1"/>
  <c r="AD280" i="2"/>
  <c r="AI280" i="2" s="1"/>
  <c r="L261" i="2"/>
  <c r="AG261" i="2" s="1"/>
  <c r="AD258" i="2"/>
  <c r="AI258" i="2" s="1"/>
  <c r="AD257" i="2"/>
  <c r="AI257" i="2" s="1"/>
  <c r="AD248" i="2"/>
  <c r="AI248" i="2" s="1"/>
  <c r="AD290" i="2"/>
  <c r="AI290" i="2" s="1"/>
  <c r="Q290" i="2"/>
  <c r="Q266" i="2"/>
  <c r="Q250" i="2"/>
  <c r="Q287" i="2"/>
  <c r="Q263" i="2"/>
  <c r="Q279" i="2"/>
  <c r="Q271" i="2"/>
  <c r="Q51" i="2"/>
  <c r="L232" i="2"/>
  <c r="AG232" i="2" s="1"/>
  <c r="L215" i="2"/>
  <c r="AG215" i="2" s="1"/>
  <c r="L69" i="2"/>
  <c r="AG69" i="2" s="1"/>
  <c r="L93" i="2"/>
  <c r="AG93" i="2" s="1"/>
  <c r="Q98" i="2"/>
  <c r="Q97" i="2"/>
  <c r="L184" i="2"/>
  <c r="AG184" i="2" s="1"/>
  <c r="L52" i="2"/>
  <c r="AG52" i="2" s="1"/>
  <c r="AD22" i="2"/>
  <c r="AI22" i="2" s="1"/>
  <c r="L207" i="2"/>
  <c r="AG207" i="2" s="1"/>
  <c r="L210" i="2"/>
  <c r="AG210" i="2" s="1"/>
  <c r="AD172" i="2"/>
  <c r="AI172" i="2" s="1"/>
  <c r="Q73" i="2"/>
  <c r="Q54" i="2"/>
  <c r="L53" i="2"/>
  <c r="AG53" i="2" s="1"/>
  <c r="L177" i="2"/>
  <c r="AG177" i="2" s="1"/>
  <c r="AD236" i="2"/>
  <c r="AI236" i="2" s="1"/>
  <c r="AJ236" i="2" s="1"/>
  <c r="AD28" i="2"/>
  <c r="AI28" i="2" s="1"/>
  <c r="L96" i="2"/>
  <c r="AG96" i="2" s="1"/>
  <c r="L237" i="2"/>
  <c r="AG237" i="2" s="1"/>
  <c r="L162" i="2"/>
  <c r="AG162" i="2" s="1"/>
  <c r="Q96" i="2"/>
  <c r="Q94" i="2"/>
  <c r="AD123" i="2"/>
  <c r="AI123" i="2" s="1"/>
  <c r="L189" i="2"/>
  <c r="AG189" i="2" s="1"/>
  <c r="Q136" i="2"/>
  <c r="L238" i="2"/>
  <c r="AG238" i="2" s="1"/>
  <c r="L136" i="2"/>
  <c r="AG136" i="2" s="1"/>
  <c r="AD109" i="2"/>
  <c r="AI109" i="2" s="1"/>
  <c r="AJ109" i="2" s="1"/>
  <c r="L154" i="2"/>
  <c r="AG154" i="2" s="1"/>
  <c r="L121" i="2"/>
  <c r="AG121" i="2" s="1"/>
  <c r="AD231" i="2"/>
  <c r="AI231" i="2" s="1"/>
  <c r="L172" i="2"/>
  <c r="AG172" i="2" s="1"/>
  <c r="L123" i="2"/>
  <c r="AG123" i="2" s="1"/>
  <c r="L45" i="2"/>
  <c r="AG45" i="2" s="1"/>
  <c r="Q25" i="2"/>
  <c r="AD233" i="2"/>
  <c r="AI233" i="2" s="1"/>
  <c r="AD200" i="2"/>
  <c r="AI200" i="2" s="1"/>
  <c r="AD182" i="2"/>
  <c r="AI182" i="2" s="1"/>
  <c r="L48" i="2"/>
  <c r="AG48" i="2" s="1"/>
  <c r="L46" i="2"/>
  <c r="AG46" i="2" s="1"/>
  <c r="L25" i="2"/>
  <c r="AG25" i="2" s="1"/>
  <c r="AD134" i="2"/>
  <c r="AI134" i="2" s="1"/>
  <c r="AD37" i="2"/>
  <c r="AI37" i="2" s="1"/>
  <c r="L10" i="2"/>
  <c r="AG10" i="2" s="1"/>
  <c r="AD204" i="2"/>
  <c r="AI204" i="2" s="1"/>
  <c r="AJ204" i="2" s="1"/>
  <c r="AD101" i="2"/>
  <c r="AI101" i="2" s="1"/>
  <c r="AJ101" i="2" s="1"/>
  <c r="AD24" i="2"/>
  <c r="AI24" i="2" s="1"/>
  <c r="AJ24" i="2" s="1"/>
  <c r="L98" i="2"/>
  <c r="AG98" i="2" s="1"/>
  <c r="L194" i="2"/>
  <c r="AG194" i="2" s="1"/>
  <c r="AD239" i="2"/>
  <c r="AI239" i="2" s="1"/>
  <c r="AD125" i="2"/>
  <c r="AI125" i="2" s="1"/>
  <c r="L117" i="2"/>
  <c r="AG117" i="2" s="1"/>
  <c r="AD34" i="2"/>
  <c r="AI34" i="2" s="1"/>
  <c r="AD240" i="2"/>
  <c r="AI240" i="2" s="1"/>
  <c r="L234" i="2"/>
  <c r="AG234" i="2" s="1"/>
  <c r="L56" i="2"/>
  <c r="AG56" i="2" s="1"/>
  <c r="L27" i="2"/>
  <c r="AG27" i="2" s="1"/>
  <c r="AD189" i="2"/>
  <c r="AI189" i="2" s="1"/>
  <c r="AJ189" i="2" s="1"/>
  <c r="AD209" i="2"/>
  <c r="AI209" i="2" s="1"/>
  <c r="AD192" i="2"/>
  <c r="AI192" i="2" s="1"/>
  <c r="AD68" i="2"/>
  <c r="AI68" i="2" s="1"/>
  <c r="AD44" i="2"/>
  <c r="AI44" i="2" s="1"/>
  <c r="AJ44" i="2" s="1"/>
  <c r="AD43" i="2"/>
  <c r="AI43" i="2" s="1"/>
  <c r="Q37" i="2"/>
  <c r="L35" i="2"/>
  <c r="AG35" i="2" s="1"/>
  <c r="AD171" i="2"/>
  <c r="AI171" i="2" s="1"/>
  <c r="AD137" i="2"/>
  <c r="AI137" i="2" s="1"/>
  <c r="L63" i="2"/>
  <c r="AG63" i="2" s="1"/>
  <c r="L37" i="2"/>
  <c r="AG37" i="2" s="1"/>
  <c r="L132" i="2"/>
  <c r="AG132" i="2" s="1"/>
  <c r="L130" i="2"/>
  <c r="AG130" i="2" s="1"/>
  <c r="Q65" i="2"/>
  <c r="L64" i="2"/>
  <c r="AG64" i="2" s="1"/>
  <c r="AD222" i="2"/>
  <c r="AI222" i="2" s="1"/>
  <c r="L192" i="2"/>
  <c r="AG192" i="2" s="1"/>
  <c r="L240" i="2"/>
  <c r="AG240" i="2" s="1"/>
  <c r="AD224" i="2"/>
  <c r="AI224" i="2" s="1"/>
  <c r="L195" i="2"/>
  <c r="AG195" i="2" s="1"/>
  <c r="Q187" i="2"/>
  <c r="Q144" i="2"/>
  <c r="L80" i="2"/>
  <c r="AG80" i="2" s="1"/>
  <c r="AD61" i="2"/>
  <c r="AI61" i="2" s="1"/>
  <c r="AJ61" i="2" s="1"/>
  <c r="AD52" i="2"/>
  <c r="AI52" i="2" s="1"/>
  <c r="AD45" i="2"/>
  <c r="AI45" i="2" s="1"/>
  <c r="AJ45" i="2" s="1"/>
  <c r="L218" i="2"/>
  <c r="AG218" i="2" s="1"/>
  <c r="L188" i="2"/>
  <c r="AG188" i="2" s="1"/>
  <c r="Q154" i="2"/>
  <c r="L149" i="2"/>
  <c r="AG149" i="2" s="1"/>
  <c r="L145" i="2"/>
  <c r="AG145" i="2" s="1"/>
  <c r="L144" i="2"/>
  <c r="AG144" i="2" s="1"/>
  <c r="L143" i="2"/>
  <c r="AG143" i="2" s="1"/>
  <c r="L142" i="2"/>
  <c r="AG142" i="2" s="1"/>
  <c r="AD55" i="2"/>
  <c r="AI55" i="2" s="1"/>
  <c r="AJ55" i="2" s="1"/>
  <c r="AD225" i="2"/>
  <c r="AI225" i="2" s="1"/>
  <c r="AD226" i="2"/>
  <c r="AI226" i="2" s="1"/>
  <c r="L186" i="2"/>
  <c r="AG186" i="2" s="1"/>
  <c r="AD126" i="2"/>
  <c r="AI126" i="2" s="1"/>
  <c r="AD92" i="2"/>
  <c r="AI92" i="2" s="1"/>
  <c r="L77" i="2"/>
  <c r="AG77" i="2" s="1"/>
  <c r="L21" i="2"/>
  <c r="AG21" i="2" s="1"/>
  <c r="AD7" i="2"/>
  <c r="AI7" i="2" s="1"/>
  <c r="AJ7" i="2" s="1"/>
  <c r="AD169" i="2"/>
  <c r="AI169" i="2" s="1"/>
  <c r="L157" i="2"/>
  <c r="AG157" i="2" s="1"/>
  <c r="Q153" i="2"/>
  <c r="Q152" i="2"/>
  <c r="AD131" i="2"/>
  <c r="AI131" i="2" s="1"/>
  <c r="AD95" i="2"/>
  <c r="AI95" i="2" s="1"/>
  <c r="AJ95" i="2" s="1"/>
  <c r="Q88" i="2"/>
  <c r="Q40" i="2"/>
  <c r="Q33" i="2"/>
  <c r="L22" i="2"/>
  <c r="AG22" i="2" s="1"/>
  <c r="AD227" i="2"/>
  <c r="AI227" i="2" s="1"/>
  <c r="L223" i="2"/>
  <c r="AG223" i="2" s="1"/>
  <c r="L222" i="2"/>
  <c r="AG222" i="2" s="1"/>
  <c r="AD208" i="2"/>
  <c r="AI208" i="2" s="1"/>
  <c r="L201" i="2"/>
  <c r="AG201" i="2" s="1"/>
  <c r="L199" i="2"/>
  <c r="AG199" i="2" s="1"/>
  <c r="L185" i="2"/>
  <c r="AG185" i="2" s="1"/>
  <c r="L160" i="2"/>
  <c r="AG160" i="2" s="1"/>
  <c r="L158" i="2"/>
  <c r="AG158" i="2" s="1"/>
  <c r="Q123" i="2"/>
  <c r="AD69" i="2"/>
  <c r="AI69" i="2" s="1"/>
  <c r="L40" i="2"/>
  <c r="AG40" i="2" s="1"/>
  <c r="L39" i="2"/>
  <c r="AG39" i="2" s="1"/>
  <c r="L33" i="2"/>
  <c r="AG33" i="2" s="1"/>
  <c r="L32" i="2"/>
  <c r="AG32" i="2" s="1"/>
  <c r="L29" i="2"/>
  <c r="AG29" i="2" s="1"/>
  <c r="L24" i="2"/>
  <c r="AG24" i="2" s="1"/>
  <c r="AD136" i="2"/>
  <c r="AI136" i="2" s="1"/>
  <c r="AD71" i="2"/>
  <c r="AI71" i="2" s="1"/>
  <c r="AJ71" i="2" s="1"/>
  <c r="L57" i="2"/>
  <c r="AG57" i="2" s="1"/>
  <c r="AD174" i="2"/>
  <c r="AI174" i="2" s="1"/>
  <c r="L61" i="2"/>
  <c r="AG61" i="2" s="1"/>
  <c r="AD176" i="2"/>
  <c r="AI176" i="2" s="1"/>
  <c r="L163" i="2"/>
  <c r="AG163" i="2" s="1"/>
  <c r="AD138" i="2"/>
  <c r="AI138" i="2" s="1"/>
  <c r="AJ138" i="2" s="1"/>
  <c r="L94" i="2"/>
  <c r="AG94" i="2" s="1"/>
  <c r="L11" i="2"/>
  <c r="AG11" i="2" s="1"/>
  <c r="AD178" i="2"/>
  <c r="AI178" i="2" s="1"/>
  <c r="AD187" i="2"/>
  <c r="AI187" i="2" s="1"/>
  <c r="AJ187" i="2" s="1"/>
  <c r="AD116" i="2"/>
  <c r="AI116" i="2" s="1"/>
  <c r="AD180" i="2"/>
  <c r="AI180" i="2" s="1"/>
  <c r="AD186" i="2"/>
  <c r="AI186" i="2" s="1"/>
  <c r="AD150" i="2"/>
  <c r="AI150" i="2" s="1"/>
  <c r="AD117" i="2"/>
  <c r="AI117" i="2" s="1"/>
  <c r="AD29" i="2"/>
  <c r="AI29" i="2" s="1"/>
  <c r="AD21" i="2"/>
  <c r="AI21" i="2" s="1"/>
  <c r="AD151" i="2"/>
  <c r="AI151" i="2" s="1"/>
  <c r="L91" i="2"/>
  <c r="AG91" i="2" s="1"/>
  <c r="L79" i="2"/>
  <c r="AG79" i="2" s="1"/>
  <c r="L74" i="2"/>
  <c r="AG74" i="2" s="1"/>
  <c r="L72" i="2"/>
  <c r="AG72" i="2" s="1"/>
  <c r="Q188" i="2"/>
  <c r="AD142" i="2"/>
  <c r="AI142" i="2" s="1"/>
  <c r="AJ142" i="2" s="1"/>
  <c r="AD133" i="2"/>
  <c r="AI133" i="2" s="1"/>
  <c r="AD128" i="2"/>
  <c r="AI128" i="2" s="1"/>
  <c r="AD50" i="2"/>
  <c r="AI50" i="2" s="1"/>
  <c r="AD42" i="2"/>
  <c r="AI42" i="2" s="1"/>
  <c r="AD36" i="2"/>
  <c r="AI36" i="2" s="1"/>
  <c r="AD35" i="2"/>
  <c r="AI35" i="2" s="1"/>
  <c r="AD23" i="2"/>
  <c r="AI23" i="2" s="1"/>
  <c r="AD242" i="2"/>
  <c r="AI242" i="2" s="1"/>
  <c r="AD238" i="2"/>
  <c r="AI238" i="2" s="1"/>
  <c r="AD147" i="2"/>
  <c r="AI147" i="2" s="1"/>
  <c r="AJ147" i="2" s="1"/>
  <c r="AD146" i="2"/>
  <c r="AI146" i="2" s="1"/>
  <c r="AD130" i="2"/>
  <c r="AI130" i="2" s="1"/>
  <c r="AD105" i="2"/>
  <c r="AI105" i="2" s="1"/>
  <c r="AJ105" i="2" s="1"/>
  <c r="AD53" i="2"/>
  <c r="AI53" i="2" s="1"/>
  <c r="AD31" i="2"/>
  <c r="AI31" i="2" s="1"/>
  <c r="AD13" i="2"/>
  <c r="AI13" i="2" s="1"/>
  <c r="AJ13" i="2" s="1"/>
  <c r="AD244" i="2"/>
  <c r="AI244" i="2" s="1"/>
  <c r="AJ244" i="2" s="1"/>
  <c r="AD235" i="2"/>
  <c r="AI235" i="2" s="1"/>
  <c r="AD229" i="2"/>
  <c r="AI229" i="2" s="1"/>
  <c r="AD218" i="2"/>
  <c r="AI218" i="2" s="1"/>
  <c r="AD216" i="2"/>
  <c r="AI216" i="2" s="1"/>
  <c r="AD213" i="2"/>
  <c r="AI213" i="2" s="1"/>
  <c r="AD212" i="2"/>
  <c r="AI212" i="2" s="1"/>
  <c r="AD201" i="2"/>
  <c r="AI201" i="2" s="1"/>
  <c r="AJ201" i="2" s="1"/>
  <c r="AD195" i="2"/>
  <c r="AI195" i="2" s="1"/>
  <c r="AD193" i="2"/>
  <c r="AI193" i="2" s="1"/>
  <c r="AD175" i="2"/>
  <c r="AI175" i="2" s="1"/>
  <c r="L153" i="2"/>
  <c r="AG153" i="2" s="1"/>
  <c r="AD140" i="2"/>
  <c r="AI140" i="2" s="1"/>
  <c r="AJ140" i="2" s="1"/>
  <c r="Q132" i="2"/>
  <c r="AD100" i="2"/>
  <c r="AI100" i="2" s="1"/>
  <c r="AJ100" i="2" s="1"/>
  <c r="L66" i="2"/>
  <c r="AG66" i="2" s="1"/>
  <c r="AD20" i="2"/>
  <c r="AI20" i="2" s="1"/>
  <c r="AD19" i="2"/>
  <c r="AI19" i="2" s="1"/>
  <c r="AD18" i="2"/>
  <c r="AI18" i="2" s="1"/>
  <c r="AD205" i="2"/>
  <c r="AI205" i="2" s="1"/>
  <c r="AJ205" i="2" s="1"/>
  <c r="AD194" i="2"/>
  <c r="AI194" i="2" s="1"/>
  <c r="AD164" i="2"/>
  <c r="AI164" i="2" s="1"/>
  <c r="AD141" i="2"/>
  <c r="AI141" i="2" s="1"/>
  <c r="AJ141" i="2" s="1"/>
  <c r="AD98" i="2"/>
  <c r="AI98" i="2" s="1"/>
  <c r="Q237" i="2"/>
  <c r="AD217" i="2"/>
  <c r="AI217" i="2" s="1"/>
  <c r="AD198" i="2"/>
  <c r="AI198" i="2" s="1"/>
  <c r="AD181" i="2"/>
  <c r="AI181" i="2" s="1"/>
  <c r="AD162" i="2"/>
  <c r="AI162" i="2" s="1"/>
  <c r="Q106" i="2"/>
  <c r="AD234" i="2"/>
  <c r="AI234" i="2" s="1"/>
  <c r="AJ234" i="2" s="1"/>
  <c r="Q227" i="2"/>
  <c r="L225" i="2"/>
  <c r="AG225" i="2" s="1"/>
  <c r="L224" i="2"/>
  <c r="AG224" i="2" s="1"/>
  <c r="AD206" i="2"/>
  <c r="AI206" i="2" s="1"/>
  <c r="Q184" i="2"/>
  <c r="AD160" i="2"/>
  <c r="AI160" i="2" s="1"/>
  <c r="Q122" i="2"/>
  <c r="L107" i="2"/>
  <c r="AG107" i="2" s="1"/>
  <c r="L104" i="2"/>
  <c r="AG104" i="2" s="1"/>
  <c r="Q17" i="2"/>
  <c r="Q9" i="2"/>
  <c r="L8" i="2"/>
  <c r="AG8" i="2" s="1"/>
  <c r="L242" i="2"/>
  <c r="AG242" i="2" s="1"/>
  <c r="L227" i="2"/>
  <c r="AG227" i="2" s="1"/>
  <c r="L220" i="2"/>
  <c r="AG220" i="2" s="1"/>
  <c r="Q219" i="2"/>
  <c r="Q218" i="2"/>
  <c r="L212" i="2"/>
  <c r="AG212" i="2" s="1"/>
  <c r="L208" i="2"/>
  <c r="AG208" i="2" s="1"/>
  <c r="L180" i="2"/>
  <c r="AG180" i="2" s="1"/>
  <c r="L178" i="2"/>
  <c r="AG178" i="2" s="1"/>
  <c r="L139" i="2"/>
  <c r="AG139" i="2" s="1"/>
  <c r="L137" i="2"/>
  <c r="AG137" i="2" s="1"/>
  <c r="L124" i="2"/>
  <c r="AG124" i="2" s="1"/>
  <c r="L122" i="2"/>
  <c r="AG122" i="2" s="1"/>
  <c r="Q121" i="2"/>
  <c r="L118" i="2"/>
  <c r="AG118" i="2" s="1"/>
  <c r="L111" i="2"/>
  <c r="AG111" i="2" s="1"/>
  <c r="L99" i="2"/>
  <c r="AG99" i="2" s="1"/>
  <c r="AD89" i="2"/>
  <c r="AI89" i="2" s="1"/>
  <c r="AD83" i="2"/>
  <c r="AI83" i="2" s="1"/>
  <c r="L17" i="2"/>
  <c r="AG17" i="2" s="1"/>
  <c r="Q16" i="2"/>
  <c r="L13" i="2"/>
  <c r="AG13" i="2" s="1"/>
  <c r="L9" i="2"/>
  <c r="AG9" i="2" s="1"/>
  <c r="L236" i="2"/>
  <c r="AG236" i="2" s="1"/>
  <c r="L219" i="2"/>
  <c r="AG219" i="2" s="1"/>
  <c r="L214" i="2"/>
  <c r="AG214" i="2" s="1"/>
  <c r="L204" i="2"/>
  <c r="AG204" i="2" s="1"/>
  <c r="L203" i="2"/>
  <c r="AG203" i="2" s="1"/>
  <c r="L175" i="2"/>
  <c r="AG175" i="2" s="1"/>
  <c r="L173" i="2"/>
  <c r="AG173" i="2" s="1"/>
  <c r="L167" i="2"/>
  <c r="AG167" i="2" s="1"/>
  <c r="L165" i="2"/>
  <c r="AG165" i="2" s="1"/>
  <c r="L129" i="2"/>
  <c r="AG129" i="2" s="1"/>
  <c r="L115" i="2"/>
  <c r="AG115" i="2" s="1"/>
  <c r="L114" i="2"/>
  <c r="AG114" i="2" s="1"/>
  <c r="Q113" i="2"/>
  <c r="L112" i="2"/>
  <c r="AG112" i="2" s="1"/>
  <c r="AD90" i="2"/>
  <c r="AI90" i="2" s="1"/>
  <c r="AD85" i="2"/>
  <c r="AI85" i="2" s="1"/>
  <c r="AD73" i="2"/>
  <c r="AI73" i="2" s="1"/>
  <c r="L16" i="2"/>
  <c r="AG16" i="2" s="1"/>
  <c r="L233" i="2"/>
  <c r="AG233" i="2" s="1"/>
  <c r="L231" i="2"/>
  <c r="AG231" i="2" s="1"/>
  <c r="L200" i="2"/>
  <c r="AG200" i="2" s="1"/>
  <c r="L191" i="2"/>
  <c r="AG191" i="2" s="1"/>
  <c r="L190" i="2"/>
  <c r="AG190" i="2" s="1"/>
  <c r="L168" i="2"/>
  <c r="AG168" i="2" s="1"/>
  <c r="L164" i="2"/>
  <c r="AG164" i="2" s="1"/>
  <c r="L120" i="2"/>
  <c r="AG120" i="2" s="1"/>
  <c r="AD93" i="2"/>
  <c r="AI93" i="2" s="1"/>
  <c r="AJ93" i="2" s="1"/>
  <c r="AD79" i="2"/>
  <c r="AI79" i="2" s="1"/>
  <c r="AD77" i="2"/>
  <c r="AI77" i="2" s="1"/>
  <c r="AD74" i="2"/>
  <c r="AI74" i="2" s="1"/>
  <c r="AD65" i="2"/>
  <c r="AI65" i="2" s="1"/>
  <c r="AD63" i="2"/>
  <c r="AI63" i="2" s="1"/>
  <c r="L171" i="2"/>
  <c r="AG171" i="2" s="1"/>
  <c r="AD152" i="2"/>
  <c r="AI152" i="2" s="1"/>
  <c r="AJ152" i="2" s="1"/>
  <c r="AD148" i="2"/>
  <c r="AI148" i="2" s="1"/>
  <c r="AJ148" i="2" s="1"/>
  <c r="L89" i="2"/>
  <c r="AG89" i="2" s="1"/>
  <c r="L88" i="2"/>
  <c r="AG88" i="2" s="1"/>
  <c r="L87" i="2"/>
  <c r="AG87" i="2" s="1"/>
  <c r="L85" i="2"/>
  <c r="AG85" i="2" s="1"/>
  <c r="L83" i="2"/>
  <c r="AG83" i="2" s="1"/>
  <c r="Q82" i="2"/>
  <c r="Q80" i="2"/>
  <c r="L76" i="2"/>
  <c r="AG76" i="2" s="1"/>
  <c r="AD47" i="2"/>
  <c r="AI47" i="2" s="1"/>
  <c r="AJ47" i="2" s="1"/>
  <c r="AD38" i="2"/>
  <c r="AI38" i="2" s="1"/>
  <c r="AD210" i="2"/>
  <c r="AI210" i="2" s="1"/>
  <c r="AD177" i="2"/>
  <c r="AI177" i="2" s="1"/>
  <c r="AD154" i="2"/>
  <c r="AI154" i="2" s="1"/>
  <c r="AJ154" i="2" s="1"/>
  <c r="AD66" i="2"/>
  <c r="AI66" i="2" s="1"/>
  <c r="AD15" i="2"/>
  <c r="AI15" i="2" s="1"/>
  <c r="AJ15" i="2" s="1"/>
  <c r="AD163" i="2"/>
  <c r="AI163" i="2" s="1"/>
  <c r="AD232" i="2"/>
  <c r="AI232" i="2" s="1"/>
  <c r="Q225" i="2"/>
  <c r="Q164" i="2"/>
  <c r="Q119" i="2"/>
  <c r="L228" i="2"/>
  <c r="AG228" i="2" s="1"/>
  <c r="AD203" i="2"/>
  <c r="AI203" i="2" s="1"/>
  <c r="AJ203" i="2" s="1"/>
  <c r="L244" i="2"/>
  <c r="AG244" i="2" s="1"/>
  <c r="L235" i="2"/>
  <c r="AG235" i="2" s="1"/>
  <c r="L226" i="2"/>
  <c r="AG226" i="2" s="1"/>
  <c r="AD214" i="2"/>
  <c r="AI214" i="2" s="1"/>
  <c r="AJ214" i="2" s="1"/>
  <c r="L198" i="2"/>
  <c r="AG198" i="2" s="1"/>
  <c r="L193" i="2"/>
  <c r="AG193" i="2" s="1"/>
  <c r="L187" i="2"/>
  <c r="AG187" i="2" s="1"/>
  <c r="AD161" i="2"/>
  <c r="AI161" i="2" s="1"/>
  <c r="L156" i="2"/>
  <c r="AG156" i="2" s="1"/>
  <c r="L147" i="2"/>
  <c r="AG147" i="2" s="1"/>
  <c r="AD144" i="2"/>
  <c r="AI144" i="2" s="1"/>
  <c r="AD129" i="2"/>
  <c r="AI129" i="2" s="1"/>
  <c r="Q124" i="2"/>
  <c r="L113" i="2"/>
  <c r="AG113" i="2" s="1"/>
  <c r="AD104" i="2"/>
  <c r="AI104" i="2" s="1"/>
  <c r="AD91" i="2"/>
  <c r="AI91" i="2" s="1"/>
  <c r="AJ91" i="2" s="1"/>
  <c r="L54" i="2"/>
  <c r="AG54" i="2" s="1"/>
  <c r="AD51" i="2"/>
  <c r="AI51" i="2" s="1"/>
  <c r="AD241" i="2"/>
  <c r="AI241" i="2" s="1"/>
  <c r="AD230" i="2"/>
  <c r="AI230" i="2" s="1"/>
  <c r="L216" i="2"/>
  <c r="AG216" i="2" s="1"/>
  <c r="L211" i="2"/>
  <c r="AG211" i="2" s="1"/>
  <c r="L206" i="2"/>
  <c r="AG206" i="2" s="1"/>
  <c r="AD202" i="2"/>
  <c r="AI202" i="2" s="1"/>
  <c r="AJ202" i="2" s="1"/>
  <c r="L182" i="2"/>
  <c r="AG182" i="2" s="1"/>
  <c r="L179" i="2"/>
  <c r="AG179" i="2" s="1"/>
  <c r="AD168" i="2"/>
  <c r="AI168" i="2" s="1"/>
  <c r="AD153" i="2"/>
  <c r="AI153" i="2" s="1"/>
  <c r="L146" i="2"/>
  <c r="AG146" i="2" s="1"/>
  <c r="L140" i="2"/>
  <c r="AG140" i="2" s="1"/>
  <c r="Q139" i="2"/>
  <c r="L119" i="2"/>
  <c r="AG119" i="2" s="1"/>
  <c r="AD111" i="2"/>
  <c r="AI111" i="2" s="1"/>
  <c r="L106" i="2"/>
  <c r="AG106" i="2" s="1"/>
  <c r="L101" i="2"/>
  <c r="AG101" i="2" s="1"/>
  <c r="L86" i="2"/>
  <c r="AG86" i="2" s="1"/>
  <c r="AD84" i="2"/>
  <c r="AI84" i="2" s="1"/>
  <c r="AD70" i="2"/>
  <c r="AI70" i="2" s="1"/>
  <c r="L67" i="2"/>
  <c r="AG67" i="2" s="1"/>
  <c r="Q66" i="2"/>
  <c r="L62" i="2"/>
  <c r="AG62" i="2" s="1"/>
  <c r="AD57" i="2"/>
  <c r="AI57" i="2" s="1"/>
  <c r="L38" i="2"/>
  <c r="AG38" i="2" s="1"/>
  <c r="Q211" i="2"/>
  <c r="L243" i="2"/>
  <c r="AG243" i="2" s="1"/>
  <c r="Q234" i="2"/>
  <c r="AD221" i="2"/>
  <c r="AI221" i="2" s="1"/>
  <c r="Q210" i="2"/>
  <c r="L197" i="2"/>
  <c r="AG197" i="2" s="1"/>
  <c r="AD184" i="2"/>
  <c r="AI184" i="2" s="1"/>
  <c r="L181" i="2"/>
  <c r="AG181" i="2" s="1"/>
  <c r="L155" i="2"/>
  <c r="AG155" i="2" s="1"/>
  <c r="AD135" i="2"/>
  <c r="AI135" i="2" s="1"/>
  <c r="L131" i="2"/>
  <c r="AG131" i="2" s="1"/>
  <c r="AD103" i="2"/>
  <c r="AI103" i="2" s="1"/>
  <c r="AD97" i="2"/>
  <c r="AI97" i="2" s="1"/>
  <c r="AD96" i="2"/>
  <c r="AI96" i="2" s="1"/>
  <c r="L78" i="2"/>
  <c r="AG78" i="2" s="1"/>
  <c r="AD64" i="2"/>
  <c r="AI64" i="2" s="1"/>
  <c r="AD58" i="2"/>
  <c r="AI58" i="2" s="1"/>
  <c r="AD56" i="2"/>
  <c r="AI56" i="2" s="1"/>
  <c r="L15" i="2"/>
  <c r="AG15" i="2" s="1"/>
  <c r="Q204" i="2"/>
  <c r="AD166" i="2"/>
  <c r="AI166" i="2" s="1"/>
  <c r="Q162" i="2"/>
  <c r="AD143" i="2"/>
  <c r="AI143" i="2" s="1"/>
  <c r="AD102" i="2"/>
  <c r="AI102" i="2" s="1"/>
  <c r="AD82" i="2"/>
  <c r="AI82" i="2" s="1"/>
  <c r="AD76" i="2"/>
  <c r="AI76" i="2" s="1"/>
  <c r="AD48" i="2"/>
  <c r="AI48" i="2" s="1"/>
  <c r="AJ48" i="2" s="1"/>
  <c r="AD237" i="2"/>
  <c r="AI237" i="2" s="1"/>
  <c r="AJ237" i="2" s="1"/>
  <c r="AD188" i="2"/>
  <c r="AI188" i="2" s="1"/>
  <c r="AD132" i="2"/>
  <c r="AI132" i="2" s="1"/>
  <c r="AD121" i="2"/>
  <c r="AI121" i="2" s="1"/>
  <c r="AD108" i="2"/>
  <c r="AI108" i="2" s="1"/>
  <c r="AJ108" i="2" s="1"/>
  <c r="L92" i="2"/>
  <c r="AG92" i="2" s="1"/>
  <c r="AD88" i="2"/>
  <c r="AI88" i="2" s="1"/>
  <c r="AD81" i="2"/>
  <c r="AI81" i="2" s="1"/>
  <c r="AD80" i="2"/>
  <c r="AI80" i="2" s="1"/>
  <c r="Q77" i="2"/>
  <c r="L60" i="2"/>
  <c r="AG60" i="2" s="1"/>
  <c r="AD40" i="2"/>
  <c r="AI40" i="2" s="1"/>
  <c r="L30" i="2"/>
  <c r="AG30" i="2" s="1"/>
  <c r="L14" i="2"/>
  <c r="AG14" i="2" s="1"/>
  <c r="AD183" i="2"/>
  <c r="AI183" i="2" s="1"/>
  <c r="L241" i="2"/>
  <c r="AG241" i="2" s="1"/>
  <c r="AD228" i="2"/>
  <c r="AI228" i="2" s="1"/>
  <c r="AD220" i="2"/>
  <c r="AI220" i="2" s="1"/>
  <c r="AD219" i="2"/>
  <c r="AI219" i="2" s="1"/>
  <c r="AD165" i="2"/>
  <c r="AI165" i="2" s="1"/>
  <c r="Q129" i="2"/>
  <c r="Q117" i="2"/>
  <c r="AD115" i="2"/>
  <c r="AI115" i="2" s="1"/>
  <c r="AD94" i="2"/>
  <c r="AI94" i="2" s="1"/>
  <c r="AJ94" i="2" s="1"/>
  <c r="L65" i="2"/>
  <c r="AG65" i="2" s="1"/>
  <c r="L59" i="2"/>
  <c r="AG59" i="2" s="1"/>
  <c r="L58" i="2"/>
  <c r="AG58" i="2" s="1"/>
  <c r="L51" i="2"/>
  <c r="AG51" i="2" s="1"/>
  <c r="L43" i="2"/>
  <c r="AG43" i="2" s="1"/>
  <c r="AD27" i="2"/>
  <c r="AI27" i="2" s="1"/>
  <c r="AD11" i="2"/>
  <c r="AI11" i="2" s="1"/>
  <c r="AJ11" i="2" s="1"/>
  <c r="AD12" i="2"/>
  <c r="AI12" i="2" s="1"/>
  <c r="AJ12" i="2" s="1"/>
  <c r="L103" i="2"/>
  <c r="AG103" i="2" s="1"/>
  <c r="Q49" i="2"/>
  <c r="Q41" i="2"/>
  <c r="L36" i="2"/>
  <c r="AG36" i="2" s="1"/>
  <c r="AD10" i="2"/>
  <c r="AI10" i="2" s="1"/>
  <c r="L230" i="2"/>
  <c r="AG230" i="2" s="1"/>
  <c r="AD211" i="2"/>
  <c r="AI211" i="2" s="1"/>
  <c r="L202" i="2"/>
  <c r="AG202" i="2" s="1"/>
  <c r="AD159" i="2"/>
  <c r="AI159" i="2" s="1"/>
  <c r="AD158" i="2"/>
  <c r="AI158" i="2" s="1"/>
  <c r="AJ158" i="2" s="1"/>
  <c r="AD149" i="2"/>
  <c r="AI149" i="2" s="1"/>
  <c r="AD114" i="2"/>
  <c r="AI114" i="2" s="1"/>
  <c r="AD113" i="2"/>
  <c r="AI113" i="2" s="1"/>
  <c r="L110" i="2"/>
  <c r="AG110" i="2" s="1"/>
  <c r="AD87" i="2"/>
  <c r="AI87" i="2" s="1"/>
  <c r="L49" i="2"/>
  <c r="AG49" i="2" s="1"/>
  <c r="L41" i="2"/>
  <c r="AG41" i="2" s="1"/>
  <c r="AD39" i="2"/>
  <c r="AI39" i="2" s="1"/>
  <c r="AD32" i="2"/>
  <c r="AI32" i="2" s="1"/>
  <c r="AD26" i="2"/>
  <c r="AI26" i="2" s="1"/>
  <c r="L20" i="2"/>
  <c r="AG20" i="2" s="1"/>
  <c r="AD16" i="2"/>
  <c r="AI16" i="2" s="1"/>
  <c r="L169" i="2"/>
  <c r="AG169" i="2" s="1"/>
  <c r="AD243" i="2"/>
  <c r="AI243" i="2" s="1"/>
  <c r="AJ243" i="2" s="1"/>
  <c r="L239" i="2"/>
  <c r="AG239" i="2" s="1"/>
  <c r="Q229" i="2"/>
  <c r="L221" i="2"/>
  <c r="AG221" i="2" s="1"/>
  <c r="AD199" i="2"/>
  <c r="AI199" i="2" s="1"/>
  <c r="L166" i="2"/>
  <c r="AG166" i="2" s="1"/>
  <c r="L161" i="2"/>
  <c r="AG161" i="2" s="1"/>
  <c r="AD119" i="2"/>
  <c r="AI119" i="2" s="1"/>
  <c r="L108" i="2"/>
  <c r="AG108" i="2" s="1"/>
  <c r="AD106" i="2"/>
  <c r="AI106" i="2" s="1"/>
  <c r="AJ106" i="2" s="1"/>
  <c r="Q89" i="2"/>
  <c r="L82" i="2"/>
  <c r="AG82" i="2" s="1"/>
  <c r="L75" i="2"/>
  <c r="AG75" i="2" s="1"/>
  <c r="AD72" i="2"/>
  <c r="AI72" i="2" s="1"/>
  <c r="L70" i="2"/>
  <c r="AG70" i="2" s="1"/>
  <c r="L19" i="2"/>
  <c r="AG19" i="2" s="1"/>
  <c r="L12" i="2"/>
  <c r="AG12" i="2" s="1"/>
  <c r="L229" i="2"/>
  <c r="AG229" i="2" s="1"/>
  <c r="AD190" i="2"/>
  <c r="AI190" i="2" s="1"/>
  <c r="AJ190" i="2" s="1"/>
  <c r="AD170" i="2"/>
  <c r="AI170" i="2" s="1"/>
  <c r="AD156" i="2"/>
  <c r="AI156" i="2" s="1"/>
  <c r="AJ156" i="2" s="1"/>
  <c r="AD139" i="2"/>
  <c r="AI139" i="2" s="1"/>
  <c r="L134" i="2"/>
  <c r="AG134" i="2" s="1"/>
  <c r="L128" i="2"/>
  <c r="AG128" i="2" s="1"/>
  <c r="L102" i="2"/>
  <c r="AG102" i="2" s="1"/>
  <c r="L95" i="2"/>
  <c r="AG95" i="2" s="1"/>
  <c r="L50" i="2"/>
  <c r="AG50" i="2" s="1"/>
  <c r="AD8" i="2"/>
  <c r="AI8" i="2" s="1"/>
  <c r="Q159" i="2"/>
  <c r="L159" i="2"/>
  <c r="AG159" i="2" s="1"/>
  <c r="Q228" i="2"/>
  <c r="Q168" i="2"/>
  <c r="AD157" i="2"/>
  <c r="AI157" i="2" s="1"/>
  <c r="AJ157" i="2" s="1"/>
  <c r="AD122" i="2"/>
  <c r="AI122" i="2" s="1"/>
  <c r="Q39" i="2"/>
  <c r="Q12" i="2"/>
  <c r="AD173" i="2"/>
  <c r="AI173" i="2" s="1"/>
  <c r="Q226" i="2"/>
  <c r="Q196" i="2"/>
  <c r="Q26" i="2"/>
  <c r="L26" i="2"/>
  <c r="AG26" i="2" s="1"/>
  <c r="Q18" i="2"/>
  <c r="L18" i="2"/>
  <c r="AG18" i="2" s="1"/>
  <c r="Q238" i="2"/>
  <c r="L213" i="2"/>
  <c r="AG213" i="2" s="1"/>
  <c r="L205" i="2"/>
  <c r="AG205" i="2" s="1"/>
  <c r="Q194" i="2"/>
  <c r="Q181" i="2"/>
  <c r="L174" i="2"/>
  <c r="AG174" i="2" s="1"/>
  <c r="L170" i="2"/>
  <c r="AG170" i="2" s="1"/>
  <c r="Q170" i="2"/>
  <c r="L138" i="2"/>
  <c r="AG138" i="2" s="1"/>
  <c r="Q135" i="2"/>
  <c r="L135" i="2"/>
  <c r="AG135" i="2" s="1"/>
  <c r="L44" i="2"/>
  <c r="AG44" i="2" s="1"/>
  <c r="L217" i="2"/>
  <c r="AG217" i="2" s="1"/>
  <c r="L209" i="2"/>
  <c r="AG209" i="2" s="1"/>
  <c r="AD197" i="2"/>
  <c r="AI197" i="2" s="1"/>
  <c r="AJ197" i="2" s="1"/>
  <c r="L196" i="2"/>
  <c r="AG196" i="2" s="1"/>
  <c r="AD191" i="2"/>
  <c r="AI191" i="2" s="1"/>
  <c r="AJ191" i="2" s="1"/>
  <c r="Q169" i="2"/>
  <c r="L152" i="2"/>
  <c r="AG152" i="2" s="1"/>
  <c r="L148" i="2"/>
  <c r="AG148" i="2" s="1"/>
  <c r="Q148" i="2"/>
  <c r="AD124" i="2"/>
  <c r="AI124" i="2" s="1"/>
  <c r="Q31" i="2"/>
  <c r="AD223" i="2"/>
  <c r="AI223" i="2" s="1"/>
  <c r="Q137" i="2"/>
  <c r="Q178" i="2"/>
  <c r="L176" i="2"/>
  <c r="AG176" i="2" s="1"/>
  <c r="Q171" i="2"/>
  <c r="Q163" i="2"/>
  <c r="L151" i="2"/>
  <c r="AG151" i="2" s="1"/>
  <c r="L126" i="2"/>
  <c r="AG126" i="2" s="1"/>
  <c r="Q111" i="2"/>
  <c r="AD75" i="2"/>
  <c r="AI75" i="2" s="1"/>
  <c r="Q44" i="2"/>
  <c r="L183" i="2"/>
  <c r="AG183" i="2" s="1"/>
  <c r="AD145" i="2"/>
  <c r="AI145" i="2" s="1"/>
  <c r="L55" i="2"/>
  <c r="AG55" i="2" s="1"/>
  <c r="Q50" i="2"/>
  <c r="L7" i="2"/>
  <c r="AG7" i="2" s="1"/>
  <c r="AD155" i="2"/>
  <c r="AI155" i="2" s="1"/>
  <c r="AJ155" i="2" s="1"/>
  <c r="L90" i="2"/>
  <c r="AG90" i="2" s="1"/>
  <c r="AD215" i="2"/>
  <c r="AI215" i="2" s="1"/>
  <c r="AD207" i="2"/>
  <c r="AI207" i="2" s="1"/>
  <c r="AD179" i="2"/>
  <c r="AI179" i="2" s="1"/>
  <c r="AD167" i="2"/>
  <c r="AI167" i="2" s="1"/>
  <c r="AJ167" i="2" s="1"/>
  <c r="Q141" i="2"/>
  <c r="L141" i="2"/>
  <c r="AG141" i="2" s="1"/>
  <c r="Q126" i="2"/>
  <c r="L125" i="2"/>
  <c r="AG125" i="2" s="1"/>
  <c r="AD120" i="2"/>
  <c r="AI120" i="2" s="1"/>
  <c r="Q84" i="2"/>
  <c r="Q157" i="2"/>
  <c r="Q55" i="2"/>
  <c r="Q7" i="2"/>
  <c r="Q90" i="2"/>
  <c r="AD196" i="2"/>
  <c r="AI196" i="2" s="1"/>
  <c r="AJ196" i="2" s="1"/>
  <c r="Q125" i="2"/>
  <c r="L150" i="2"/>
  <c r="AG150" i="2" s="1"/>
  <c r="Q150" i="2"/>
  <c r="Q146" i="2"/>
  <c r="Q133" i="2"/>
  <c r="L133" i="2"/>
  <c r="AG133" i="2" s="1"/>
  <c r="Q109" i="2"/>
  <c r="L109" i="2"/>
  <c r="AG109" i="2" s="1"/>
  <c r="Q71" i="2"/>
  <c r="L71" i="2"/>
  <c r="AG71" i="2" s="1"/>
  <c r="AD185" i="2"/>
  <c r="AI185" i="2" s="1"/>
  <c r="AD118" i="2"/>
  <c r="AI118" i="2" s="1"/>
  <c r="AJ118" i="2" s="1"/>
  <c r="Q108" i="2"/>
  <c r="Q87" i="2"/>
  <c r="Q58" i="2"/>
  <c r="Q42" i="2"/>
  <c r="L42" i="2"/>
  <c r="AG42" i="2" s="1"/>
  <c r="Q36" i="2"/>
  <c r="AD107" i="2"/>
  <c r="AI107" i="2" s="1"/>
  <c r="AJ107" i="2" s="1"/>
  <c r="AD127" i="2"/>
  <c r="AI127" i="2" s="1"/>
  <c r="Q116" i="2"/>
  <c r="AD78" i="2"/>
  <c r="AI78" i="2" s="1"/>
  <c r="Q63" i="2"/>
  <c r="AD60" i="2"/>
  <c r="AI60" i="2" s="1"/>
  <c r="AJ60" i="2" s="1"/>
  <c r="Q15" i="2"/>
  <c r="Q114" i="2"/>
  <c r="AD112" i="2"/>
  <c r="AI112" i="2" s="1"/>
  <c r="Q74" i="2"/>
  <c r="L73" i="2"/>
  <c r="AG73" i="2" s="1"/>
  <c r="AD62" i="2"/>
  <c r="AI62" i="2" s="1"/>
  <c r="AJ62" i="2" s="1"/>
  <c r="L31" i="2"/>
  <c r="AG31" i="2" s="1"/>
  <c r="AD14" i="2"/>
  <c r="AI14" i="2" s="1"/>
  <c r="AJ14" i="2" s="1"/>
  <c r="Q60" i="2"/>
  <c r="AD46" i="2"/>
  <c r="AI46" i="2" s="1"/>
  <c r="Q92" i="2"/>
  <c r="Q20" i="2"/>
  <c r="L127" i="2"/>
  <c r="AG127" i="2" s="1"/>
  <c r="L105" i="2"/>
  <c r="AG105" i="2" s="1"/>
  <c r="L100" i="2"/>
  <c r="AG100" i="2" s="1"/>
  <c r="L97" i="2"/>
  <c r="AG97" i="2" s="1"/>
  <c r="Q81" i="2"/>
  <c r="Q79" i="2"/>
  <c r="L47" i="2"/>
  <c r="AG47" i="2" s="1"/>
  <c r="Q10" i="2"/>
  <c r="Q95" i="2"/>
  <c r="AD86" i="2"/>
  <c r="AI86" i="2" s="1"/>
  <c r="L81" i="2"/>
  <c r="AG81" i="2" s="1"/>
  <c r="L68" i="2"/>
  <c r="AG68" i="2" s="1"/>
  <c r="Q52" i="2"/>
  <c r="AD49" i="2"/>
  <c r="AI49" i="2" s="1"/>
  <c r="AJ49" i="2" s="1"/>
  <c r="Q34" i="2"/>
  <c r="AD30" i="2"/>
  <c r="AI30" i="2" s="1"/>
  <c r="L28" i="2"/>
  <c r="AG28" i="2" s="1"/>
  <c r="L23" i="2"/>
  <c r="AG23" i="2" s="1"/>
  <c r="L116" i="2"/>
  <c r="AG116" i="2" s="1"/>
  <c r="AD110" i="2"/>
  <c r="AI110" i="2" s="1"/>
  <c r="Q100" i="2"/>
  <c r="L84" i="2"/>
  <c r="AG84" i="2" s="1"/>
  <c r="Q47" i="2"/>
  <c r="AD25" i="2"/>
  <c r="AI25" i="2" s="1"/>
  <c r="Q68" i="2"/>
  <c r="AD59" i="2"/>
  <c r="AI59" i="2" s="1"/>
  <c r="AJ59" i="2" s="1"/>
  <c r="Q28" i="2"/>
  <c r="Q23" i="2"/>
  <c r="AD33" i="2"/>
  <c r="AI33" i="2" s="1"/>
  <c r="AD9" i="2"/>
  <c r="AI9" i="2" s="1"/>
  <c r="Q103" i="2"/>
  <c r="AD99" i="2"/>
  <c r="AI99" i="2" s="1"/>
  <c r="Q76" i="2"/>
  <c r="AD67" i="2"/>
  <c r="AI67" i="2" s="1"/>
  <c r="AD54" i="2"/>
  <c r="AI54" i="2" s="1"/>
  <c r="AJ54" i="2" s="1"/>
  <c r="AD41" i="2"/>
  <c r="AI41" i="2" s="1"/>
  <c r="L34" i="2"/>
  <c r="AG34" i="2" s="1"/>
  <c r="AD17" i="2"/>
  <c r="AI17" i="2" s="1"/>
  <c r="AD5" i="2"/>
  <c r="AI5" i="2" s="1"/>
  <c r="AD4" i="2"/>
  <c r="AI4" i="2" s="1"/>
  <c r="AD6" i="2"/>
  <c r="AI6" i="2" s="1"/>
  <c r="AJ6" i="2" s="1"/>
  <c r="L4" i="2"/>
  <c r="R74" i="2" l="1"/>
  <c r="U74" i="2" s="1"/>
  <c r="R249" i="2"/>
  <c r="S249" i="2" s="1"/>
  <c r="R257" i="2"/>
  <c r="U257" i="2" s="1"/>
  <c r="AH257" i="2" s="1"/>
  <c r="R133" i="2"/>
  <c r="U133" i="2" s="1"/>
  <c r="V133" i="2" s="1"/>
  <c r="R239" i="2"/>
  <c r="U239" i="2" s="1"/>
  <c r="AH239" i="2" s="1"/>
  <c r="R77" i="2"/>
  <c r="R16" i="2"/>
  <c r="S16" i="2" s="1"/>
  <c r="R58" i="2"/>
  <c r="S58" i="2" s="1"/>
  <c r="R62" i="2"/>
  <c r="U62" i="2" s="1"/>
  <c r="AH62" i="2" s="1"/>
  <c r="R125" i="2"/>
  <c r="U125" i="2" s="1"/>
  <c r="AH125" i="2" s="1"/>
  <c r="AJ125" i="2" s="1"/>
  <c r="M125" i="2" s="1"/>
  <c r="AE125" i="2" s="1"/>
  <c r="R19" i="2"/>
  <c r="S19" i="2" s="1"/>
  <c r="R70" i="2"/>
  <c r="S70" i="2" s="1"/>
  <c r="R35" i="2"/>
  <c r="U35" i="2" s="1"/>
  <c r="AH35" i="2" s="1"/>
  <c r="AJ35" i="2" s="1"/>
  <c r="M35" i="2" s="1"/>
  <c r="AE35" i="2" s="1"/>
  <c r="R150" i="2"/>
  <c r="U150" i="2" s="1"/>
  <c r="AH150" i="2" s="1"/>
  <c r="AJ150" i="2" s="1"/>
  <c r="M150" i="2" s="1"/>
  <c r="N150" i="2" s="1"/>
  <c r="R295" i="2"/>
  <c r="S295" i="2" s="1"/>
  <c r="R211" i="2"/>
  <c r="U211" i="2" s="1"/>
  <c r="AH211" i="2" s="1"/>
  <c r="AJ211" i="2" s="1"/>
  <c r="M211" i="2" s="1"/>
  <c r="AE211" i="2" s="1"/>
  <c r="R246" i="2"/>
  <c r="U246" i="2" s="1"/>
  <c r="AH246" i="2" s="1"/>
  <c r="R223" i="2"/>
  <c r="U223" i="2" s="1"/>
  <c r="R222" i="2"/>
  <c r="U222" i="2" s="1"/>
  <c r="R94" i="2"/>
  <c r="S94" i="2" s="1"/>
  <c r="R264" i="2"/>
  <c r="U264" i="2" s="1"/>
  <c r="AH264" i="2" s="1"/>
  <c r="AJ264" i="2" s="1"/>
  <c r="M264" i="2" s="1"/>
  <c r="AE264" i="2" s="1"/>
  <c r="R114" i="2"/>
  <c r="U114" i="2" s="1"/>
  <c r="AH114" i="2" s="1"/>
  <c r="R9" i="2"/>
  <c r="S9" i="2" s="1"/>
  <c r="R121" i="2"/>
  <c r="U121" i="2" s="1"/>
  <c r="R184" i="2"/>
  <c r="S184" i="2" s="1"/>
  <c r="R154" i="2"/>
  <c r="S154" i="2" s="1"/>
  <c r="R204" i="2"/>
  <c r="R250" i="2"/>
  <c r="U250" i="2" s="1"/>
  <c r="AH250" i="2" s="1"/>
  <c r="AJ250" i="2" s="1"/>
  <c r="M250" i="2" s="1"/>
  <c r="N250" i="2" s="1"/>
  <c r="R254" i="2"/>
  <c r="U254" i="2" s="1"/>
  <c r="AH254" i="2" s="1"/>
  <c r="AJ254" i="2" s="1"/>
  <c r="M254" i="2" s="1"/>
  <c r="N254" i="2" s="1"/>
  <c r="R85" i="2"/>
  <c r="S85" i="2" s="1"/>
  <c r="R93" i="2"/>
  <c r="U93" i="2" s="1"/>
  <c r="V93" i="2" s="1"/>
  <c r="R32" i="2"/>
  <c r="U32" i="2" s="1"/>
  <c r="AH32" i="2" s="1"/>
  <c r="AJ32" i="2" s="1"/>
  <c r="M32" i="2" s="1"/>
  <c r="N32" i="2" s="1"/>
  <c r="R103" i="2"/>
  <c r="U103" i="2" s="1"/>
  <c r="AH103" i="2" s="1"/>
  <c r="AJ103" i="2" s="1"/>
  <c r="M103" i="2" s="1"/>
  <c r="N103" i="2" s="1"/>
  <c r="R276" i="2"/>
  <c r="U276" i="2" s="1"/>
  <c r="AH276" i="2" s="1"/>
  <c r="R137" i="2"/>
  <c r="U137" i="2" s="1"/>
  <c r="V137" i="2" s="1"/>
  <c r="R82" i="2"/>
  <c r="U82" i="2" s="1"/>
  <c r="AH82" i="2" s="1"/>
  <c r="AJ82" i="2" s="1"/>
  <c r="M82" i="2" s="1"/>
  <c r="N82" i="2" s="1"/>
  <c r="R24" i="2"/>
  <c r="S24" i="2" s="1"/>
  <c r="R288" i="2"/>
  <c r="U288" i="2" s="1"/>
  <c r="V288" i="2" s="1"/>
  <c r="R253" i="2"/>
  <c r="S253" i="2" s="1"/>
  <c r="R18" i="2"/>
  <c r="U18" i="2" s="1"/>
  <c r="AH18" i="2" s="1"/>
  <c r="R161" i="2"/>
  <c r="U161" i="2" s="1"/>
  <c r="V161" i="2" s="1"/>
  <c r="R86" i="2"/>
  <c r="S86" i="2" s="1"/>
  <c r="R27" i="2"/>
  <c r="S27" i="2" s="1"/>
  <c r="R292" i="2"/>
  <c r="U292" i="2" s="1"/>
  <c r="AH292" i="2" s="1"/>
  <c r="AJ292" i="2" s="1"/>
  <c r="M292" i="2" s="1"/>
  <c r="N292" i="2" s="1"/>
  <c r="R179" i="2"/>
  <c r="U179" i="2" s="1"/>
  <c r="AH179" i="2" s="1"/>
  <c r="M179" i="2" s="1"/>
  <c r="N179" i="2" s="1"/>
  <c r="R283" i="2"/>
  <c r="U283" i="2" s="1"/>
  <c r="V283" i="2" s="1"/>
  <c r="R247" i="2"/>
  <c r="U247" i="2" s="1"/>
  <c r="AH247" i="2" s="1"/>
  <c r="AJ247" i="2" s="1"/>
  <c r="M247" i="2" s="1"/>
  <c r="R90" i="2"/>
  <c r="S90" i="2" s="1"/>
  <c r="R30" i="2"/>
  <c r="U30" i="2" s="1"/>
  <c r="AH30" i="2" s="1"/>
  <c r="R36" i="2"/>
  <c r="U36" i="2" s="1"/>
  <c r="V36" i="2" s="1"/>
  <c r="R50" i="2"/>
  <c r="U50" i="2" s="1"/>
  <c r="AH50" i="2" s="1"/>
  <c r="R265" i="2"/>
  <c r="U265" i="2" s="1"/>
  <c r="AH265" i="2" s="1"/>
  <c r="AJ265" i="2" s="1"/>
  <c r="M265" i="2" s="1"/>
  <c r="N265" i="2" s="1"/>
  <c r="R117" i="2"/>
  <c r="S117" i="2" s="1"/>
  <c r="R40" i="2"/>
  <c r="S40" i="2" s="1"/>
  <c r="R47" i="2"/>
  <c r="U47" i="2" s="1"/>
  <c r="AH47" i="2" s="1"/>
  <c r="R187" i="2"/>
  <c r="S187" i="2" s="1"/>
  <c r="R69" i="2"/>
  <c r="U69" i="2" s="1"/>
  <c r="V69" i="2" s="1"/>
  <c r="R278" i="2"/>
  <c r="U278" i="2" s="1"/>
  <c r="AH278" i="2" s="1"/>
  <c r="AJ278" i="2" s="1"/>
  <c r="M278" i="2" s="1"/>
  <c r="N278" i="2" s="1"/>
  <c r="R141" i="2"/>
  <c r="S141" i="2" s="1"/>
  <c r="R51" i="2"/>
  <c r="U51" i="2" s="1"/>
  <c r="AH51" i="2" s="1"/>
  <c r="AJ51" i="2" s="1"/>
  <c r="M51" i="2" s="1"/>
  <c r="AE51" i="2" s="1"/>
  <c r="R54" i="2"/>
  <c r="U54" i="2" s="1"/>
  <c r="AH54" i="2" s="1"/>
  <c r="R175" i="2"/>
  <c r="U175" i="2" s="1"/>
  <c r="AH175" i="2" s="1"/>
  <c r="M175" i="2" s="1"/>
  <c r="N175" i="2" s="1"/>
  <c r="R176" i="2"/>
  <c r="U176" i="2" s="1"/>
  <c r="V176" i="2" s="1"/>
  <c r="R78" i="2"/>
  <c r="U78" i="2" s="1"/>
  <c r="AH78" i="2" s="1"/>
  <c r="AJ78" i="2" s="1"/>
  <c r="M78" i="2" s="1"/>
  <c r="AE78" i="2" s="1"/>
  <c r="R6" i="2"/>
  <c r="R102" i="2"/>
  <c r="S102" i="2" s="1"/>
  <c r="R134" i="2"/>
  <c r="U134" i="2" s="1"/>
  <c r="V134" i="2" s="1"/>
  <c r="R110" i="2"/>
  <c r="U110" i="2" s="1"/>
  <c r="AH110" i="2" s="1"/>
  <c r="AJ110" i="2" s="1"/>
  <c r="M110" i="2" s="1"/>
  <c r="AE110" i="2" s="1"/>
  <c r="R284" i="2"/>
  <c r="U284" i="2" s="1"/>
  <c r="AH284" i="2" s="1"/>
  <c r="AJ284" i="2" s="1"/>
  <c r="M284" i="2" s="1"/>
  <c r="N284" i="2" s="1"/>
  <c r="R116" i="2"/>
  <c r="U116" i="2" s="1"/>
  <c r="R106" i="2"/>
  <c r="S106" i="2" s="1"/>
  <c r="R138" i="2"/>
  <c r="S138" i="2" s="1"/>
  <c r="R171" i="2"/>
  <c r="S171" i="2" s="1"/>
  <c r="R242" i="2"/>
  <c r="U242" i="2" s="1"/>
  <c r="AH242" i="2" s="1"/>
  <c r="AJ242" i="2" s="1"/>
  <c r="M242" i="2" s="1"/>
  <c r="AE242" i="2" s="1"/>
  <c r="R15" i="2"/>
  <c r="R129" i="2"/>
  <c r="U129" i="2" s="1"/>
  <c r="AH129" i="2" s="1"/>
  <c r="AJ129" i="2" s="1"/>
  <c r="M129" i="2" s="1"/>
  <c r="AE129" i="2" s="1"/>
  <c r="R234" i="2"/>
  <c r="U234" i="2" s="1"/>
  <c r="AH234" i="2" s="1"/>
  <c r="R66" i="2"/>
  <c r="U66" i="2" s="1"/>
  <c r="AH66" i="2" s="1"/>
  <c r="AJ66" i="2" s="1"/>
  <c r="M66" i="2" s="1"/>
  <c r="AE66" i="2" s="1"/>
  <c r="R4" i="2"/>
  <c r="R260" i="2"/>
  <c r="U260" i="2" s="1"/>
  <c r="AH260" i="2" s="1"/>
  <c r="AJ260" i="2" s="1"/>
  <c r="M260" i="2" s="1"/>
  <c r="N260" i="2" s="1"/>
  <c r="R172" i="2"/>
  <c r="S172" i="2" s="1"/>
  <c r="R208" i="2"/>
  <c r="S208" i="2" s="1"/>
  <c r="R73" i="2"/>
  <c r="U73" i="2" s="1"/>
  <c r="AH73" i="2" s="1"/>
  <c r="AJ73" i="2" s="1"/>
  <c r="M73" i="2" s="1"/>
  <c r="N73" i="2" s="1"/>
  <c r="R261" i="2"/>
  <c r="S261" i="2" s="1"/>
  <c r="R281" i="2"/>
  <c r="U281" i="2" s="1"/>
  <c r="V281" i="2" s="1"/>
  <c r="R89" i="2"/>
  <c r="S89" i="2" s="1"/>
  <c r="S132" i="2"/>
  <c r="S69" i="2"/>
  <c r="S114" i="2"/>
  <c r="U235" i="2"/>
  <c r="AH235" i="2" s="1"/>
  <c r="AJ235" i="2" s="1"/>
  <c r="M235" i="2" s="1"/>
  <c r="N235" i="2" s="1"/>
  <c r="U67" i="2"/>
  <c r="AH67" i="2" s="1"/>
  <c r="AJ67" i="2" s="1"/>
  <c r="M67" i="2" s="1"/>
  <c r="N67" i="2" s="1"/>
  <c r="S11" i="2"/>
  <c r="S134" i="2"/>
  <c r="S103" i="2"/>
  <c r="S257" i="2"/>
  <c r="S250" i="2"/>
  <c r="S200" i="2"/>
  <c r="S125" i="2"/>
  <c r="S192" i="2"/>
  <c r="S63" i="2"/>
  <c r="U105" i="2"/>
  <c r="AH105" i="2" s="1"/>
  <c r="S105" i="2"/>
  <c r="S280" i="2"/>
  <c r="S74" i="2"/>
  <c r="V247" i="2"/>
  <c r="U16" i="2"/>
  <c r="S77" i="2"/>
  <c r="U77" i="2"/>
  <c r="AH77" i="2" s="1"/>
  <c r="AJ77" i="2" s="1"/>
  <c r="M77" i="2" s="1"/>
  <c r="AE77" i="2" s="1"/>
  <c r="V250" i="2"/>
  <c r="U291" i="2"/>
  <c r="AH291" i="2" s="1"/>
  <c r="AJ291" i="2" s="1"/>
  <c r="M291" i="2" s="1"/>
  <c r="AE291" i="2" s="1"/>
  <c r="AJ257" i="2"/>
  <c r="M257" i="2" s="1"/>
  <c r="N257" i="2" s="1"/>
  <c r="U249" i="2"/>
  <c r="AH249" i="2" s="1"/>
  <c r="AJ249" i="2" s="1"/>
  <c r="M249" i="2" s="1"/>
  <c r="AE249" i="2" s="1"/>
  <c r="V132" i="2"/>
  <c r="S30" i="2"/>
  <c r="V63" i="2"/>
  <c r="S223" i="2"/>
  <c r="V257" i="2"/>
  <c r="V300" i="2"/>
  <c r="S195" i="2"/>
  <c r="U204" i="2"/>
  <c r="V204" i="2" s="1"/>
  <c r="S204" i="2"/>
  <c r="AH44" i="2"/>
  <c r="V44" i="2"/>
  <c r="U273" i="2"/>
  <c r="AJ280" i="2"/>
  <c r="M280" i="2" s="1"/>
  <c r="AE280" i="2" s="1"/>
  <c r="U184" i="2"/>
  <c r="AJ267" i="2"/>
  <c r="M267" i="2" s="1"/>
  <c r="N267" i="2" s="1"/>
  <c r="S267" i="2"/>
  <c r="U154" i="2"/>
  <c r="AH154" i="2" s="1"/>
  <c r="AJ200" i="2"/>
  <c r="M200" i="2" s="1"/>
  <c r="N200" i="2" s="1"/>
  <c r="U218" i="2"/>
  <c r="AH218" i="2" s="1"/>
  <c r="AJ218" i="2" s="1"/>
  <c r="M218" i="2" s="1"/>
  <c r="N218" i="2" s="1"/>
  <c r="U251" i="2"/>
  <c r="V251" i="2" s="1"/>
  <c r="AJ192" i="2"/>
  <c r="M192" i="2" s="1"/>
  <c r="N192" i="2" s="1"/>
  <c r="R185" i="2"/>
  <c r="S185" i="2" s="1"/>
  <c r="AH203" i="2"/>
  <c r="V203" i="2"/>
  <c r="R92" i="2"/>
  <c r="S92" i="2" s="1"/>
  <c r="R23" i="2"/>
  <c r="S23" i="2" s="1"/>
  <c r="R109" i="2"/>
  <c r="S109" i="2" s="1"/>
  <c r="AH116" i="2"/>
  <c r="AJ116" i="2" s="1"/>
  <c r="M116" i="2" s="1"/>
  <c r="N116" i="2" s="1"/>
  <c r="V116" i="2"/>
  <c r="U148" i="2"/>
  <c r="S148" i="2"/>
  <c r="V223" i="2"/>
  <c r="AH223" i="2"/>
  <c r="AJ223" i="2" s="1"/>
  <c r="M223" i="2" s="1"/>
  <c r="N223" i="2" s="1"/>
  <c r="R164" i="2"/>
  <c r="S164" i="2" s="1"/>
  <c r="R8" i="2"/>
  <c r="S8" i="2" s="1"/>
  <c r="R76" i="2"/>
  <c r="S76" i="2" s="1"/>
  <c r="R55" i="2"/>
  <c r="S55" i="2" s="1"/>
  <c r="R182" i="2"/>
  <c r="S182" i="2" s="1"/>
  <c r="R151" i="2"/>
  <c r="S151" i="2" s="1"/>
  <c r="R274" i="2"/>
  <c r="S274" i="2" s="1"/>
  <c r="R83" i="2"/>
  <c r="S83" i="2" s="1"/>
  <c r="AJ114" i="2"/>
  <c r="M114" i="2" s="1"/>
  <c r="N114" i="2" s="1"/>
  <c r="AH74" i="2"/>
  <c r="AJ74" i="2" s="1"/>
  <c r="M74" i="2" s="1"/>
  <c r="AE74" i="2" s="1"/>
  <c r="V74" i="2"/>
  <c r="AH222" i="2"/>
  <c r="AJ222" i="2" s="1"/>
  <c r="M222" i="2" s="1"/>
  <c r="AE222" i="2" s="1"/>
  <c r="V222" i="2"/>
  <c r="R168" i="2"/>
  <c r="U168" i="2" s="1"/>
  <c r="R80" i="2"/>
  <c r="U80" i="2" s="1"/>
  <c r="R146" i="2"/>
  <c r="U146" i="2" s="1"/>
  <c r="R186" i="2"/>
  <c r="U186" i="2" s="1"/>
  <c r="R91" i="2"/>
  <c r="U91" i="2" s="1"/>
  <c r="R285" i="2"/>
  <c r="U285" i="2" s="1"/>
  <c r="S300" i="2"/>
  <c r="R20" i="2"/>
  <c r="S20" i="2" s="1"/>
  <c r="R244" i="2"/>
  <c r="U244" i="2" s="1"/>
  <c r="R206" i="2"/>
  <c r="U206" i="2" s="1"/>
  <c r="R33" i="2"/>
  <c r="U33" i="2" s="1"/>
  <c r="R209" i="2"/>
  <c r="S209" i="2" s="1"/>
  <c r="R167" i="2"/>
  <c r="S167" i="2" s="1"/>
  <c r="R46" i="2"/>
  <c r="S46" i="2" s="1"/>
  <c r="R152" i="2"/>
  <c r="S152" i="2" s="1"/>
  <c r="R159" i="2"/>
  <c r="S159" i="2" s="1"/>
  <c r="R201" i="2"/>
  <c r="S201" i="2" s="1"/>
  <c r="R140" i="2"/>
  <c r="S140" i="2" s="1"/>
  <c r="AJ30" i="2"/>
  <c r="M30" i="2" s="1"/>
  <c r="N30" i="2" s="1"/>
  <c r="R217" i="2"/>
  <c r="S217" i="2" s="1"/>
  <c r="M95" i="2"/>
  <c r="AE95" i="2" s="1"/>
  <c r="R188" i="2"/>
  <c r="U188" i="2" s="1"/>
  <c r="R49" i="2"/>
  <c r="U49" i="2" s="1"/>
  <c r="AH49" i="2" s="1"/>
  <c r="R104" i="2"/>
  <c r="U104" i="2" s="1"/>
  <c r="R248" i="2"/>
  <c r="U248" i="2" s="1"/>
  <c r="R130" i="2"/>
  <c r="U130" i="2" s="1"/>
  <c r="R213" i="2"/>
  <c r="S213" i="2" s="1"/>
  <c r="R107" i="2"/>
  <c r="S107" i="2" s="1"/>
  <c r="R95" i="2"/>
  <c r="U95" i="2" s="1"/>
  <c r="R216" i="2"/>
  <c r="S216" i="2" s="1"/>
  <c r="R256" i="2"/>
  <c r="S256" i="2" s="1"/>
  <c r="R53" i="2"/>
  <c r="S53" i="2" s="1"/>
  <c r="R170" i="2"/>
  <c r="S170" i="2" s="1"/>
  <c r="AJ239" i="2"/>
  <c r="M239" i="2" s="1"/>
  <c r="AE239" i="2" s="1"/>
  <c r="R190" i="2"/>
  <c r="U190" i="2" s="1"/>
  <c r="R100" i="2"/>
  <c r="U100" i="2" s="1"/>
  <c r="V192" i="2"/>
  <c r="S222" i="2"/>
  <c r="S203" i="2"/>
  <c r="R196" i="2"/>
  <c r="U196" i="2" s="1"/>
  <c r="R65" i="2"/>
  <c r="U65" i="2" s="1"/>
  <c r="R108" i="2"/>
  <c r="S108" i="2" s="1"/>
  <c r="R269" i="2"/>
  <c r="U269" i="2" s="1"/>
  <c r="R297" i="2"/>
  <c r="S297" i="2" s="1"/>
  <c r="R229" i="2"/>
  <c r="S229" i="2" s="1"/>
  <c r="R115" i="2"/>
  <c r="S115" i="2" s="1"/>
  <c r="R111" i="2"/>
  <c r="S111" i="2" s="1"/>
  <c r="R232" i="2"/>
  <c r="S232" i="2" s="1"/>
  <c r="R270" i="2"/>
  <c r="S270" i="2" s="1"/>
  <c r="R183" i="2"/>
  <c r="S183" i="2" s="1"/>
  <c r="R113" i="2"/>
  <c r="S113" i="2" s="1"/>
  <c r="R160" i="2"/>
  <c r="S160" i="2" s="1"/>
  <c r="R96" i="2"/>
  <c r="U96" i="2" s="1"/>
  <c r="V51" i="2"/>
  <c r="V30" i="2"/>
  <c r="AJ63" i="2"/>
  <c r="M63" i="2" s="1"/>
  <c r="N63" i="2" s="1"/>
  <c r="AJ50" i="2"/>
  <c r="M50" i="2" s="1"/>
  <c r="AE50" i="2" s="1"/>
  <c r="V246" i="2"/>
  <c r="R215" i="2"/>
  <c r="S215" i="2" s="1"/>
  <c r="R127" i="2"/>
  <c r="S127" i="2" s="1"/>
  <c r="R275" i="2"/>
  <c r="S275" i="2" s="1"/>
  <c r="R255" i="2"/>
  <c r="S255" i="2" s="1"/>
  <c r="R237" i="2"/>
  <c r="S237" i="2" s="1"/>
  <c r="R126" i="2"/>
  <c r="S126" i="2" s="1"/>
  <c r="R118" i="2"/>
  <c r="S118" i="2" s="1"/>
  <c r="R120" i="2"/>
  <c r="S120" i="2" s="1"/>
  <c r="R14" i="2"/>
  <c r="U14" i="2" s="1"/>
  <c r="R29" i="2"/>
  <c r="S29" i="2" s="1"/>
  <c r="S44" i="2"/>
  <c r="R180" i="2"/>
  <c r="S180" i="2" s="1"/>
  <c r="AJ132" i="2"/>
  <c r="M132" i="2" s="1"/>
  <c r="AE132" i="2" s="1"/>
  <c r="AJ300" i="2"/>
  <c r="M300" i="2" s="1"/>
  <c r="N300" i="2" s="1"/>
  <c r="R299" i="2"/>
  <c r="S299" i="2" s="1"/>
  <c r="R219" i="2"/>
  <c r="S219" i="2" s="1"/>
  <c r="R122" i="2"/>
  <c r="S122" i="2" s="1"/>
  <c r="R131" i="2"/>
  <c r="S131" i="2" s="1"/>
  <c r="R279" i="2"/>
  <c r="S279" i="2" s="1"/>
  <c r="R282" i="2"/>
  <c r="S282" i="2" s="1"/>
  <c r="R75" i="2"/>
  <c r="S75" i="2" s="1"/>
  <c r="R162" i="2"/>
  <c r="S162" i="2" s="1"/>
  <c r="R142" i="2"/>
  <c r="S142" i="2" s="1"/>
  <c r="R214" i="2"/>
  <c r="S214" i="2" s="1"/>
  <c r="R128" i="2"/>
  <c r="S128" i="2" s="1"/>
  <c r="R298" i="2"/>
  <c r="S298" i="2" s="1"/>
  <c r="R277" i="2"/>
  <c r="S277" i="2" s="1"/>
  <c r="R227" i="2"/>
  <c r="S227" i="2" s="1"/>
  <c r="R173" i="2"/>
  <c r="S173" i="2" s="1"/>
  <c r="R147" i="2"/>
  <c r="S147" i="2" s="1"/>
  <c r="R31" i="2"/>
  <c r="S31" i="2" s="1"/>
  <c r="R286" i="2"/>
  <c r="S286" i="2" s="1"/>
  <c r="R165" i="2"/>
  <c r="S165" i="2" s="1"/>
  <c r="R169" i="2"/>
  <c r="S169" i="2" s="1"/>
  <c r="R177" i="2"/>
  <c r="S177" i="2" s="1"/>
  <c r="R26" i="2"/>
  <c r="S26" i="2" s="1"/>
  <c r="R136" i="2"/>
  <c r="S136" i="2" s="1"/>
  <c r="R12" i="2"/>
  <c r="S12" i="2" s="1"/>
  <c r="R231" i="2"/>
  <c r="S231" i="2" s="1"/>
  <c r="R252" i="2"/>
  <c r="S252" i="2" s="1"/>
  <c r="R166" i="2"/>
  <c r="S166" i="2" s="1"/>
  <c r="R34" i="2"/>
  <c r="S34" i="2" s="1"/>
  <c r="R25" i="2"/>
  <c r="S25" i="2" s="1"/>
  <c r="R220" i="2"/>
  <c r="S220" i="2" s="1"/>
  <c r="R194" i="2"/>
  <c r="S194" i="2" s="1"/>
  <c r="R189" i="2"/>
  <c r="S189" i="2" s="1"/>
  <c r="R293" i="2"/>
  <c r="S293" i="2" s="1"/>
  <c r="R226" i="2"/>
  <c r="S226" i="2" s="1"/>
  <c r="R144" i="2"/>
  <c r="S144" i="2" s="1"/>
  <c r="R42" i="2"/>
  <c r="S42" i="2" s="1"/>
  <c r="R21" i="2"/>
  <c r="S21" i="2" s="1"/>
  <c r="R272" i="2"/>
  <c r="U272" i="2" s="1"/>
  <c r="R210" i="2"/>
  <c r="S210" i="2" s="1"/>
  <c r="R45" i="2"/>
  <c r="S45" i="2" s="1"/>
  <c r="R28" i="2"/>
  <c r="S28" i="2" s="1"/>
  <c r="R258" i="2"/>
  <c r="S258" i="2" s="1"/>
  <c r="R198" i="2"/>
  <c r="S198" i="2" s="1"/>
  <c r="R197" i="2"/>
  <c r="S197" i="2" s="1"/>
  <c r="R39" i="2"/>
  <c r="S39" i="2" s="1"/>
  <c r="R230" i="2"/>
  <c r="S230" i="2" s="1"/>
  <c r="R156" i="2"/>
  <c r="S156" i="2" s="1"/>
  <c r="R97" i="2"/>
  <c r="S97" i="2" s="1"/>
  <c r="R43" i="2"/>
  <c r="S43" i="2" s="1"/>
  <c r="R290" i="2"/>
  <c r="U290" i="2" s="1"/>
  <c r="R221" i="2"/>
  <c r="S221" i="2" s="1"/>
  <c r="R56" i="2"/>
  <c r="S56" i="2" s="1"/>
  <c r="R52" i="2"/>
  <c r="S52" i="2" s="1"/>
  <c r="R262" i="2"/>
  <c r="S262" i="2" s="1"/>
  <c r="R79" i="2"/>
  <c r="S79" i="2" s="1"/>
  <c r="R205" i="2"/>
  <c r="S205" i="2" s="1"/>
  <c r="U58" i="2"/>
  <c r="R57" i="2"/>
  <c r="S57" i="2" s="1"/>
  <c r="R163" i="2"/>
  <c r="S163" i="2" s="1"/>
  <c r="R191" i="2"/>
  <c r="S191" i="2" s="1"/>
  <c r="R174" i="2"/>
  <c r="S174" i="2" s="1"/>
  <c r="R98" i="2"/>
  <c r="U98" i="2" s="1"/>
  <c r="R294" i="2"/>
  <c r="S294" i="2" s="1"/>
  <c r="R17" i="2"/>
  <c r="S17" i="2" s="1"/>
  <c r="R233" i="2"/>
  <c r="U233" i="2" s="1"/>
  <c r="R123" i="2"/>
  <c r="U123" i="2" s="1"/>
  <c r="R71" i="2"/>
  <c r="S71" i="2" s="1"/>
  <c r="R22" i="2"/>
  <c r="S22" i="2" s="1"/>
  <c r="R99" i="2"/>
  <c r="S99" i="2" s="1"/>
  <c r="R212" i="2"/>
  <c r="S212" i="2" s="1"/>
  <c r="R289" i="2"/>
  <c r="S289" i="2" s="1"/>
  <c r="R61" i="2"/>
  <c r="S61" i="2" s="1"/>
  <c r="R199" i="2"/>
  <c r="S199" i="2" s="1"/>
  <c r="R145" i="2"/>
  <c r="S145" i="2" s="1"/>
  <c r="R245" i="2"/>
  <c r="S245" i="2" s="1"/>
  <c r="R38" i="2"/>
  <c r="S38" i="2" s="1"/>
  <c r="R202" i="2"/>
  <c r="S202" i="2" s="1"/>
  <c r="R135" i="2"/>
  <c r="S135" i="2" s="1"/>
  <c r="R41" i="2"/>
  <c r="S41" i="2" s="1"/>
  <c r="R158" i="2"/>
  <c r="S158" i="2" s="1"/>
  <c r="R7" i="2"/>
  <c r="S7" i="2" s="1"/>
  <c r="R81" i="2"/>
  <c r="S81" i="2" s="1"/>
  <c r="U138" i="2"/>
  <c r="R87" i="2"/>
  <c r="S87" i="2" s="1"/>
  <c r="R149" i="2"/>
  <c r="S149" i="2" s="1"/>
  <c r="R259" i="2"/>
  <c r="S259" i="2" s="1"/>
  <c r="R60" i="2"/>
  <c r="U60" i="2" s="1"/>
  <c r="R225" i="2"/>
  <c r="U225" i="2" s="1"/>
  <c r="R139" i="2"/>
  <c r="S139" i="2" s="1"/>
  <c r="R112" i="2"/>
  <c r="U112" i="2" s="1"/>
  <c r="R48" i="2"/>
  <c r="S48" i="2" s="1"/>
  <c r="R228" i="2"/>
  <c r="S228" i="2" s="1"/>
  <c r="R10" i="2"/>
  <c r="S10" i="2" s="1"/>
  <c r="R101" i="2"/>
  <c r="S101" i="2" s="1"/>
  <c r="R207" i="2"/>
  <c r="S207" i="2" s="1"/>
  <c r="R236" i="2"/>
  <c r="S236" i="2" s="1"/>
  <c r="R224" i="2"/>
  <c r="S224" i="2" s="1"/>
  <c r="AJ195" i="2"/>
  <c r="M195" i="2" s="1"/>
  <c r="AE195" i="2" s="1"/>
  <c r="R296" i="2"/>
  <c r="S296" i="2" s="1"/>
  <c r="AH161" i="2"/>
  <c r="AJ161" i="2" s="1"/>
  <c r="M161" i="2" s="1"/>
  <c r="AE161" i="2" s="1"/>
  <c r="V200" i="2"/>
  <c r="R153" i="2"/>
  <c r="S153" i="2" s="1"/>
  <c r="R263" i="2"/>
  <c r="U263" i="2" s="1"/>
  <c r="R68" i="2"/>
  <c r="S68" i="2" s="1"/>
  <c r="R241" i="2"/>
  <c r="S241" i="2" s="1"/>
  <c r="R155" i="2"/>
  <c r="S155" i="2" s="1"/>
  <c r="R119" i="2"/>
  <c r="S119" i="2" s="1"/>
  <c r="R59" i="2"/>
  <c r="S59" i="2" s="1"/>
  <c r="R268" i="2"/>
  <c r="S268" i="2" s="1"/>
  <c r="R240" i="2"/>
  <c r="S240" i="2" s="1"/>
  <c r="R13" i="2"/>
  <c r="S13" i="2" s="1"/>
  <c r="R124" i="2"/>
  <c r="S124" i="2" s="1"/>
  <c r="R238" i="2"/>
  <c r="S238" i="2" s="1"/>
  <c r="R84" i="2"/>
  <c r="S84" i="2" s="1"/>
  <c r="R193" i="2"/>
  <c r="S193" i="2" s="1"/>
  <c r="AJ18" i="2"/>
  <c r="M18" i="2" s="1"/>
  <c r="AE18" i="2" s="1"/>
  <c r="AJ246" i="2"/>
  <c r="M246" i="2" s="1"/>
  <c r="N246" i="2" s="1"/>
  <c r="R157" i="2"/>
  <c r="S157" i="2" s="1"/>
  <c r="R266" i="2"/>
  <c r="U266" i="2" s="1"/>
  <c r="R72" i="2"/>
  <c r="S72" i="2" s="1"/>
  <c r="R37" i="2"/>
  <c r="S37" i="2" s="1"/>
  <c r="R178" i="2"/>
  <c r="S178" i="2" s="1"/>
  <c r="R143" i="2"/>
  <c r="S143" i="2" s="1"/>
  <c r="R64" i="2"/>
  <c r="S64" i="2" s="1"/>
  <c r="R271" i="2"/>
  <c r="S271" i="2" s="1"/>
  <c r="R181" i="2"/>
  <c r="S181" i="2" s="1"/>
  <c r="R243" i="2"/>
  <c r="S243" i="2" s="1"/>
  <c r="R287" i="2"/>
  <c r="S287" i="2" s="1"/>
  <c r="R88" i="2"/>
  <c r="S88" i="2" s="1"/>
  <c r="V276" i="2"/>
  <c r="V195" i="2"/>
  <c r="V11" i="2"/>
  <c r="V235" i="2"/>
  <c r="V267" i="2"/>
  <c r="V280" i="2"/>
  <c r="M7" i="2"/>
  <c r="N7" i="2" s="1"/>
  <c r="M71" i="2"/>
  <c r="AE71" i="2" s="1"/>
  <c r="M158" i="2"/>
  <c r="AE158" i="2" s="1"/>
  <c r="M157" i="2"/>
  <c r="AE157" i="2" s="1"/>
  <c r="M236" i="2"/>
  <c r="AE236" i="2" s="1"/>
  <c r="M204" i="2"/>
  <c r="AE204" i="2" s="1"/>
  <c r="M100" i="2"/>
  <c r="N100" i="2" s="1"/>
  <c r="M140" i="2"/>
  <c r="AE140" i="2" s="1"/>
  <c r="M101" i="2"/>
  <c r="AE101" i="2" s="1"/>
  <c r="M141" i="2"/>
  <c r="N141" i="2" s="1"/>
  <c r="M214" i="2"/>
  <c r="N214" i="2" s="1"/>
  <c r="M105" i="2"/>
  <c r="N105" i="2" s="1"/>
  <c r="M45" i="2"/>
  <c r="AE45" i="2" s="1"/>
  <c r="M202" i="2"/>
  <c r="AE202" i="2" s="1"/>
  <c r="M152" i="2"/>
  <c r="AE152" i="2" s="1"/>
  <c r="M108" i="2"/>
  <c r="N108" i="2" s="1"/>
  <c r="M142" i="2"/>
  <c r="AE142" i="2" s="1"/>
  <c r="M109" i="2"/>
  <c r="N109" i="2" s="1"/>
  <c r="M205" i="2"/>
  <c r="AE205" i="2" s="1"/>
  <c r="M47" i="2"/>
  <c r="N47" i="2" s="1"/>
  <c r="M55" i="2"/>
  <c r="AE55" i="2" s="1"/>
  <c r="M59" i="2"/>
  <c r="AE59" i="2" s="1"/>
  <c r="M155" i="2"/>
  <c r="AE155" i="2" s="1"/>
  <c r="M244" i="2"/>
  <c r="N244" i="2" s="1"/>
  <c r="M147" i="2"/>
  <c r="AE147" i="2" s="1"/>
  <c r="M54" i="2"/>
  <c r="AE54" i="2" s="1"/>
  <c r="M12" i="2"/>
  <c r="N12" i="2" s="1"/>
  <c r="M156" i="2"/>
  <c r="AE156" i="2" s="1"/>
  <c r="M189" i="2"/>
  <c r="AE189" i="2" s="1"/>
  <c r="M187" i="2"/>
  <c r="AE187" i="2" s="1"/>
  <c r="M276" i="2"/>
  <c r="N276" i="2" s="1"/>
  <c r="M60" i="2"/>
  <c r="N60" i="2" s="1"/>
  <c r="M62" i="2"/>
  <c r="N62" i="2" s="1"/>
  <c r="M197" i="2"/>
  <c r="N197" i="2" s="1"/>
  <c r="M61" i="2"/>
  <c r="N61" i="2" s="1"/>
  <c r="M167" i="2"/>
  <c r="AE167" i="2" s="1"/>
  <c r="M261" i="2"/>
  <c r="AE261" i="2" s="1"/>
  <c r="M148" i="2"/>
  <c r="AE148" i="2" s="1"/>
  <c r="M190" i="2"/>
  <c r="AE190" i="2" s="1"/>
  <c r="M201" i="2"/>
  <c r="AE201" i="2" s="1"/>
  <c r="M91" i="2"/>
  <c r="AE91" i="2" s="1"/>
  <c r="M191" i="2"/>
  <c r="AE191" i="2" s="1"/>
  <c r="M234" i="2"/>
  <c r="N234" i="2" s="1"/>
  <c r="M237" i="2"/>
  <c r="N237" i="2" s="1"/>
  <c r="M138" i="2"/>
  <c r="AE138" i="2" s="1"/>
  <c r="M203" i="2"/>
  <c r="N203" i="2" s="1"/>
  <c r="M118" i="2"/>
  <c r="AE118" i="2" s="1"/>
  <c r="M243" i="2"/>
  <c r="N243" i="2" s="1"/>
  <c r="M154" i="2"/>
  <c r="AE154" i="2" s="1"/>
  <c r="M93" i="2"/>
  <c r="AE93" i="2" s="1"/>
  <c r="M106" i="2"/>
  <c r="N106" i="2" s="1"/>
  <c r="M94" i="2"/>
  <c r="AE94" i="2" s="1"/>
  <c r="M196" i="2"/>
  <c r="AE196" i="2" s="1"/>
  <c r="M48" i="2"/>
  <c r="AE48" i="2" s="1"/>
  <c r="M49" i="2"/>
  <c r="AE49" i="2" s="1"/>
  <c r="M44" i="2"/>
  <c r="N44" i="2" s="1"/>
  <c r="M11" i="2"/>
  <c r="AE11" i="2" s="1"/>
  <c r="M15" i="2"/>
  <c r="AE15" i="2" s="1"/>
  <c r="M24" i="2"/>
  <c r="N24" i="2" s="1"/>
  <c r="M14" i="2"/>
  <c r="N14" i="2" s="1"/>
  <c r="M13" i="2"/>
  <c r="AE13" i="2" s="1"/>
  <c r="Q5" i="2"/>
  <c r="Q6" i="2"/>
  <c r="Q4" i="2"/>
  <c r="R2" i="2"/>
  <c r="U5" i="2"/>
  <c r="AH5" i="2" s="1"/>
  <c r="U6" i="2"/>
  <c r="AH6" i="2" s="1"/>
  <c r="U4" i="2"/>
  <c r="AH4" i="2" s="1"/>
  <c r="S93" i="2" l="1"/>
  <c r="U90" i="2"/>
  <c r="AH90" i="2" s="1"/>
  <c r="AJ90" i="2" s="1"/>
  <c r="M90" i="2" s="1"/>
  <c r="AE90" i="2" s="1"/>
  <c r="V211" i="2"/>
  <c r="AH134" i="2"/>
  <c r="AJ134" i="2" s="1"/>
  <c r="M134" i="2" s="1"/>
  <c r="AE134" i="2" s="1"/>
  <c r="V260" i="2"/>
  <c r="U295" i="2"/>
  <c r="S211" i="2"/>
  <c r="S247" i="2"/>
  <c r="S78" i="2"/>
  <c r="S32" i="2"/>
  <c r="V239" i="2"/>
  <c r="AH133" i="2"/>
  <c r="AJ133" i="2" s="1"/>
  <c r="M133" i="2" s="1"/>
  <c r="N133" i="2" s="1"/>
  <c r="S62" i="2"/>
  <c r="U19" i="2"/>
  <c r="AH19" i="2" s="1"/>
  <c r="AJ19" i="2" s="1"/>
  <c r="M19" i="2" s="1"/>
  <c r="AE19" i="2" s="1"/>
  <c r="U27" i="2"/>
  <c r="AH27" i="2" s="1"/>
  <c r="AJ27" i="2" s="1"/>
  <c r="M27" i="2" s="1"/>
  <c r="N27" i="2" s="1"/>
  <c r="S121" i="2"/>
  <c r="V125" i="2"/>
  <c r="U9" i="2"/>
  <c r="V9" i="2" s="1"/>
  <c r="V278" i="2"/>
  <c r="U89" i="2"/>
  <c r="AH89" i="2" s="1"/>
  <c r="AJ89" i="2" s="1"/>
  <c r="M89" i="2" s="1"/>
  <c r="N89" i="2" s="1"/>
  <c r="V62" i="2"/>
  <c r="U86" i="2"/>
  <c r="AH86" i="2" s="1"/>
  <c r="AJ86" i="2" s="1"/>
  <c r="M86" i="2" s="1"/>
  <c r="N86" i="2" s="1"/>
  <c r="U94" i="2"/>
  <c r="V94" i="2" s="1"/>
  <c r="S239" i="2"/>
  <c r="AH176" i="2"/>
  <c r="M176" i="2" s="1"/>
  <c r="AE176" i="2" s="1"/>
  <c r="U102" i="2"/>
  <c r="AH102" i="2" s="1"/>
  <c r="AJ102" i="2" s="1"/>
  <c r="M102" i="2" s="1"/>
  <c r="AE102" i="2" s="1"/>
  <c r="V50" i="2"/>
  <c r="S50" i="2"/>
  <c r="AH288" i="2"/>
  <c r="AJ288" i="2" s="1"/>
  <c r="M288" i="2" s="1"/>
  <c r="N288" i="2" s="1"/>
  <c r="S137" i="2"/>
  <c r="S276" i="2"/>
  <c r="V66" i="2"/>
  <c r="S73" i="2"/>
  <c r="V78" i="2"/>
  <c r="S36" i="2"/>
  <c r="V234" i="2"/>
  <c r="V114" i="2"/>
  <c r="AH36" i="2"/>
  <c r="AJ36" i="2" s="1"/>
  <c r="M36" i="2" s="1"/>
  <c r="AE36" i="2" s="1"/>
  <c r="V242" i="2"/>
  <c r="S133" i="2"/>
  <c r="U106" i="2"/>
  <c r="AH106" i="2" s="1"/>
  <c r="AH93" i="2"/>
  <c r="V103" i="2"/>
  <c r="S246" i="2"/>
  <c r="S179" i="2"/>
  <c r="V35" i="2"/>
  <c r="V254" i="2"/>
  <c r="AH283" i="2"/>
  <c r="AJ283" i="2" s="1"/>
  <c r="M283" i="2" s="1"/>
  <c r="AE283" i="2" s="1"/>
  <c r="V110" i="2"/>
  <c r="V179" i="2"/>
  <c r="V82" i="2"/>
  <c r="S175" i="2"/>
  <c r="V150" i="2"/>
  <c r="V129" i="2"/>
  <c r="V175" i="2"/>
  <c r="S260" i="2"/>
  <c r="S254" i="2"/>
  <c r="S35" i="2"/>
  <c r="S265" i="2"/>
  <c r="U24" i="2"/>
  <c r="V24" i="2" s="1"/>
  <c r="S283" i="2"/>
  <c r="S264" i="2"/>
  <c r="V265" i="2"/>
  <c r="U208" i="2"/>
  <c r="AH208" i="2" s="1"/>
  <c r="AJ208" i="2" s="1"/>
  <c r="M208" i="2" s="1"/>
  <c r="N208" i="2" s="1"/>
  <c r="S110" i="2"/>
  <c r="S150" i="2"/>
  <c r="U261" i="2"/>
  <c r="AH261" i="2" s="1"/>
  <c r="S292" i="2"/>
  <c r="V264" i="2"/>
  <c r="AH281" i="2"/>
  <c r="AJ281" i="2" s="1"/>
  <c r="M281" i="2" s="1"/>
  <c r="AE281" i="2" s="1"/>
  <c r="S47" i="2"/>
  <c r="S234" i="2"/>
  <c r="S129" i="2"/>
  <c r="U85" i="2"/>
  <c r="V85" i="2" s="1"/>
  <c r="S82" i="2"/>
  <c r="V284" i="2"/>
  <c r="S54" i="2"/>
  <c r="U70" i="2"/>
  <c r="AH70" i="2" s="1"/>
  <c r="AJ70" i="2" s="1"/>
  <c r="M70" i="2" s="1"/>
  <c r="N70" i="2" s="1"/>
  <c r="V18" i="2"/>
  <c r="U141" i="2"/>
  <c r="AH141" i="2" s="1"/>
  <c r="S278" i="2"/>
  <c r="S161" i="2"/>
  <c r="V47" i="2"/>
  <c r="S116" i="2"/>
  <c r="U40" i="2"/>
  <c r="AH40" i="2" s="1"/>
  <c r="AJ40" i="2" s="1"/>
  <c r="M40" i="2" s="1"/>
  <c r="AE40" i="2" s="1"/>
  <c r="S66" i="2"/>
  <c r="V292" i="2"/>
  <c r="S288" i="2"/>
  <c r="U171" i="2"/>
  <c r="AH171" i="2" s="1"/>
  <c r="M171" i="2" s="1"/>
  <c r="AE171" i="2" s="1"/>
  <c r="U117" i="2"/>
  <c r="AH117" i="2" s="1"/>
  <c r="AJ117" i="2" s="1"/>
  <c r="M117" i="2" s="1"/>
  <c r="AE117" i="2" s="1"/>
  <c r="U15" i="2"/>
  <c r="S15" i="2"/>
  <c r="S284" i="2"/>
  <c r="S281" i="2"/>
  <c r="U172" i="2"/>
  <c r="AH172" i="2" s="1"/>
  <c r="AJ172" i="2" s="1"/>
  <c r="M172" i="2" s="1"/>
  <c r="N172" i="2" s="1"/>
  <c r="V54" i="2"/>
  <c r="U187" i="2"/>
  <c r="AH187" i="2" s="1"/>
  <c r="U253" i="2"/>
  <c r="S176" i="2"/>
  <c r="S242" i="2"/>
  <c r="AH69" i="2"/>
  <c r="AJ69" i="2" s="1"/>
  <c r="M69" i="2" s="1"/>
  <c r="AE69" i="2" s="1"/>
  <c r="S51" i="2"/>
  <c r="S18" i="2"/>
  <c r="V218" i="2"/>
  <c r="S96" i="2"/>
  <c r="V67" i="2"/>
  <c r="S98" i="2"/>
  <c r="AH137" i="2"/>
  <c r="AJ137" i="2" s="1"/>
  <c r="M137" i="2" s="1"/>
  <c r="N137" i="2" s="1"/>
  <c r="V249" i="2"/>
  <c r="S80" i="2"/>
  <c r="S95" i="2"/>
  <c r="AH24" i="2"/>
  <c r="S285" i="2"/>
  <c r="U31" i="2"/>
  <c r="AH31" i="2" s="1"/>
  <c r="AJ31" i="2" s="1"/>
  <c r="M31" i="2" s="1"/>
  <c r="N31" i="2" s="1"/>
  <c r="S104" i="2"/>
  <c r="S91" i="2"/>
  <c r="V73" i="2"/>
  <c r="S186" i="2"/>
  <c r="S65" i="2"/>
  <c r="AH251" i="2"/>
  <c r="AJ251" i="2" s="1"/>
  <c r="M251" i="2" s="1"/>
  <c r="N251" i="2" s="1"/>
  <c r="U34" i="2"/>
  <c r="V34" i="2" s="1"/>
  <c r="U205" i="2"/>
  <c r="AH205" i="2" s="1"/>
  <c r="V105" i="2"/>
  <c r="V117" i="2"/>
  <c r="U29" i="2"/>
  <c r="AH29" i="2" s="1"/>
  <c r="AJ29" i="2" s="1"/>
  <c r="M29" i="2" s="1"/>
  <c r="AE29" i="2" s="1"/>
  <c r="V154" i="2"/>
  <c r="S190" i="2"/>
  <c r="V291" i="2"/>
  <c r="V70" i="2"/>
  <c r="S263" i="2"/>
  <c r="V32" i="2"/>
  <c r="AH188" i="2"/>
  <c r="M188" i="2" s="1"/>
  <c r="AE188" i="2" s="1"/>
  <c r="V188" i="2"/>
  <c r="V77" i="2"/>
  <c r="S49" i="2"/>
  <c r="U259" i="2"/>
  <c r="AH259" i="2" s="1"/>
  <c r="AJ259" i="2" s="1"/>
  <c r="M259" i="2" s="1"/>
  <c r="AE259" i="2" s="1"/>
  <c r="U64" i="2"/>
  <c r="V64" i="2" s="1"/>
  <c r="S188" i="2"/>
  <c r="N95" i="2"/>
  <c r="U216" i="2"/>
  <c r="AH216" i="2" s="1"/>
  <c r="AJ216" i="2" s="1"/>
  <c r="M216" i="2" s="1"/>
  <c r="N216" i="2" s="1"/>
  <c r="U71" i="2"/>
  <c r="AH71" i="2" s="1"/>
  <c r="U111" i="2"/>
  <c r="V111" i="2" s="1"/>
  <c r="U164" i="2"/>
  <c r="AH164" i="2" s="1"/>
  <c r="AJ164" i="2" s="1"/>
  <c r="M164" i="2" s="1"/>
  <c r="AE164" i="2" s="1"/>
  <c r="U241" i="2"/>
  <c r="AH16" i="2"/>
  <c r="AJ16" i="2" s="1"/>
  <c r="M16" i="2" s="1"/>
  <c r="N16" i="2" s="1"/>
  <c r="V16" i="2"/>
  <c r="U226" i="2"/>
  <c r="AH226" i="2" s="1"/>
  <c r="AJ226" i="2" s="1"/>
  <c r="M226" i="2" s="1"/>
  <c r="N226" i="2" s="1"/>
  <c r="AH186" i="2"/>
  <c r="M186" i="2" s="1"/>
  <c r="AE186" i="2" s="1"/>
  <c r="V186" i="2"/>
  <c r="AH98" i="2"/>
  <c r="AJ98" i="2" s="1"/>
  <c r="M98" i="2" s="1"/>
  <c r="AE98" i="2" s="1"/>
  <c r="V98" i="2"/>
  <c r="AH285" i="2"/>
  <c r="AJ285" i="2" s="1"/>
  <c r="M285" i="2" s="1"/>
  <c r="AE285" i="2" s="1"/>
  <c r="V285" i="2"/>
  <c r="V96" i="2"/>
  <c r="AH96" i="2"/>
  <c r="AJ96" i="2" s="1"/>
  <c r="M96" i="2" s="1"/>
  <c r="N96" i="2" s="1"/>
  <c r="U298" i="2"/>
  <c r="V298" i="2" s="1"/>
  <c r="U8" i="2"/>
  <c r="U22" i="2"/>
  <c r="U228" i="2"/>
  <c r="AH228" i="2" s="1"/>
  <c r="AJ228" i="2" s="1"/>
  <c r="M228" i="2" s="1"/>
  <c r="AE228" i="2" s="1"/>
  <c r="U39" i="2"/>
  <c r="AH39" i="2" s="1"/>
  <c r="AJ39" i="2" s="1"/>
  <c r="M39" i="2" s="1"/>
  <c r="AE39" i="2" s="1"/>
  <c r="U115" i="2"/>
  <c r="V115" i="2" s="1"/>
  <c r="U107" i="2"/>
  <c r="U48" i="2"/>
  <c r="AH48" i="2" s="1"/>
  <c r="AH184" i="2"/>
  <c r="M184" i="2" s="1"/>
  <c r="AE184" i="2" s="1"/>
  <c r="V184" i="2"/>
  <c r="U258" i="2"/>
  <c r="U165" i="2"/>
  <c r="AH165" i="2" s="1"/>
  <c r="AJ165" i="2" s="1"/>
  <c r="M165" i="2" s="1"/>
  <c r="U162" i="2"/>
  <c r="AH162" i="2" s="1"/>
  <c r="AJ162" i="2" s="1"/>
  <c r="M162" i="2" s="1"/>
  <c r="N162" i="2" s="1"/>
  <c r="S123" i="2"/>
  <c r="U245" i="2"/>
  <c r="AH245" i="2" s="1"/>
  <c r="AJ245" i="2" s="1"/>
  <c r="M245" i="2" s="1"/>
  <c r="AE245" i="2" s="1"/>
  <c r="U220" i="2"/>
  <c r="V220" i="2" s="1"/>
  <c r="U180" i="2"/>
  <c r="AH180" i="2" s="1"/>
  <c r="M180" i="2" s="1"/>
  <c r="N180" i="2" s="1"/>
  <c r="U127" i="2"/>
  <c r="AH127" i="2" s="1"/>
  <c r="AJ127" i="2" s="1"/>
  <c r="M127" i="2" s="1"/>
  <c r="AE127" i="2" s="1"/>
  <c r="AH273" i="2"/>
  <c r="AJ273" i="2" s="1"/>
  <c r="M273" i="2" s="1"/>
  <c r="N273" i="2" s="1"/>
  <c r="V273" i="2"/>
  <c r="U214" i="2"/>
  <c r="V214" i="2" s="1"/>
  <c r="U255" i="2"/>
  <c r="AH255" i="2" s="1"/>
  <c r="AJ255" i="2" s="1"/>
  <c r="M255" i="2" s="1"/>
  <c r="N255" i="2" s="1"/>
  <c r="S130" i="2"/>
  <c r="S269" i="2"/>
  <c r="U271" i="2"/>
  <c r="AH271" i="2" s="1"/>
  <c r="AJ271" i="2" s="1"/>
  <c r="M271" i="2" s="1"/>
  <c r="U221" i="2"/>
  <c r="U213" i="2"/>
  <c r="AH213" i="2" s="1"/>
  <c r="AJ213" i="2" s="1"/>
  <c r="M213" i="2" s="1"/>
  <c r="N213" i="2" s="1"/>
  <c r="U296" i="2"/>
  <c r="AH296" i="2" s="1"/>
  <c r="AJ296" i="2" s="1"/>
  <c r="M296" i="2" s="1"/>
  <c r="AE296" i="2" s="1"/>
  <c r="S233" i="2"/>
  <c r="U274" i="2"/>
  <c r="AH274" i="2" s="1"/>
  <c r="AJ274" i="2" s="1"/>
  <c r="M274" i="2" s="1"/>
  <c r="AE274" i="2" s="1"/>
  <c r="U7" i="2"/>
  <c r="AH7" i="2" s="1"/>
  <c r="U198" i="2"/>
  <c r="AH198" i="2" s="1"/>
  <c r="AJ198" i="2" s="1"/>
  <c r="M198" i="2" s="1"/>
  <c r="S100" i="2"/>
  <c r="U193" i="2"/>
  <c r="AH193" i="2" s="1"/>
  <c r="AJ193" i="2" s="1"/>
  <c r="M193" i="2" s="1"/>
  <c r="U68" i="2"/>
  <c r="AH68" i="2" s="1"/>
  <c r="AJ68" i="2" s="1"/>
  <c r="M68" i="2" s="1"/>
  <c r="U43" i="2"/>
  <c r="AH43" i="2" s="1"/>
  <c r="AJ43" i="2" s="1"/>
  <c r="M43" i="2" s="1"/>
  <c r="N43" i="2" s="1"/>
  <c r="U131" i="2"/>
  <c r="V131" i="2" s="1"/>
  <c r="U256" i="2"/>
  <c r="AH256" i="2" s="1"/>
  <c r="AJ256" i="2" s="1"/>
  <c r="M256" i="2" s="1"/>
  <c r="AE256" i="2" s="1"/>
  <c r="U152" i="2"/>
  <c r="V152" i="2" s="1"/>
  <c r="U124" i="2"/>
  <c r="AH124" i="2" s="1"/>
  <c r="AJ124" i="2" s="1"/>
  <c r="M124" i="2" s="1"/>
  <c r="U144" i="2"/>
  <c r="AH144" i="2" s="1"/>
  <c r="AJ144" i="2" s="1"/>
  <c r="M144" i="2" s="1"/>
  <c r="U275" i="2"/>
  <c r="V275" i="2" s="1"/>
  <c r="AH204" i="2"/>
  <c r="U119" i="2"/>
  <c r="V119" i="2" s="1"/>
  <c r="S248" i="2"/>
  <c r="U178" i="2"/>
  <c r="AH178" i="2" s="1"/>
  <c r="M178" i="2" s="1"/>
  <c r="N178" i="2" s="1"/>
  <c r="U207" i="2"/>
  <c r="V207" i="2" s="1"/>
  <c r="U174" i="2"/>
  <c r="AH174" i="2" s="1"/>
  <c r="M174" i="2" s="1"/>
  <c r="AE174" i="2" s="1"/>
  <c r="U21" i="2"/>
  <c r="V21" i="2" s="1"/>
  <c r="U166" i="2"/>
  <c r="V166" i="2" s="1"/>
  <c r="U173" i="2"/>
  <c r="AH173" i="2" s="1"/>
  <c r="AJ173" i="2" s="1"/>
  <c r="M173" i="2" s="1"/>
  <c r="U109" i="2"/>
  <c r="AH109" i="2" s="1"/>
  <c r="S33" i="2"/>
  <c r="S266" i="2"/>
  <c r="S112" i="2"/>
  <c r="U238" i="2"/>
  <c r="AH238" i="2" s="1"/>
  <c r="AJ238" i="2" s="1"/>
  <c r="M238" i="2" s="1"/>
  <c r="U99" i="2"/>
  <c r="V99" i="2" s="1"/>
  <c r="U42" i="2"/>
  <c r="AH42" i="2" s="1"/>
  <c r="AJ42" i="2" s="1"/>
  <c r="M42" i="2" s="1"/>
  <c r="AE42" i="2" s="1"/>
  <c r="U252" i="2"/>
  <c r="AH252" i="2" s="1"/>
  <c r="AJ252" i="2" s="1"/>
  <c r="M252" i="2" s="1"/>
  <c r="AE252" i="2" s="1"/>
  <c r="U219" i="2"/>
  <c r="AH219" i="2" s="1"/>
  <c r="AJ219" i="2" s="1"/>
  <c r="M219" i="2" s="1"/>
  <c r="AE219" i="2" s="1"/>
  <c r="U120" i="2"/>
  <c r="V120" i="2" s="1"/>
  <c r="U76" i="2"/>
  <c r="V76" i="2" s="1"/>
  <c r="AH121" i="2"/>
  <c r="AJ121" i="2" s="1"/>
  <c r="M121" i="2" s="1"/>
  <c r="N121" i="2" s="1"/>
  <c r="V121" i="2"/>
  <c r="AH266" i="2"/>
  <c r="AJ266" i="2" s="1"/>
  <c r="M266" i="2" s="1"/>
  <c r="AE266" i="2" s="1"/>
  <c r="V266" i="2"/>
  <c r="AH206" i="2"/>
  <c r="AJ206" i="2" s="1"/>
  <c r="M206" i="2" s="1"/>
  <c r="N206" i="2" s="1"/>
  <c r="V206" i="2"/>
  <c r="AH244" i="2"/>
  <c r="V244" i="2"/>
  <c r="AH225" i="2"/>
  <c r="AJ225" i="2" s="1"/>
  <c r="M225" i="2" s="1"/>
  <c r="N225" i="2" s="1"/>
  <c r="V225" i="2"/>
  <c r="AH123" i="2"/>
  <c r="AJ123" i="2" s="1"/>
  <c r="M123" i="2" s="1"/>
  <c r="N123" i="2" s="1"/>
  <c r="V123" i="2"/>
  <c r="V100" i="2"/>
  <c r="AH100" i="2"/>
  <c r="V104" i="2"/>
  <c r="AH104" i="2"/>
  <c r="AH33" i="2"/>
  <c r="AJ33" i="2" s="1"/>
  <c r="M33" i="2" s="1"/>
  <c r="N33" i="2" s="1"/>
  <c r="V33" i="2"/>
  <c r="AH112" i="2"/>
  <c r="AJ112" i="2" s="1"/>
  <c r="M112" i="2" s="1"/>
  <c r="N112" i="2" s="1"/>
  <c r="V112" i="2"/>
  <c r="AH233" i="2"/>
  <c r="AJ233" i="2" s="1"/>
  <c r="M233" i="2" s="1"/>
  <c r="AE233" i="2" s="1"/>
  <c r="V233" i="2"/>
  <c r="AH269" i="2"/>
  <c r="AJ269" i="2" s="1"/>
  <c r="M269" i="2" s="1"/>
  <c r="AE269" i="2" s="1"/>
  <c r="V269" i="2"/>
  <c r="V130" i="2"/>
  <c r="AH130" i="2"/>
  <c r="AJ130" i="2" s="1"/>
  <c r="M130" i="2" s="1"/>
  <c r="N130" i="2" s="1"/>
  <c r="AH91" i="2"/>
  <c r="V91" i="2"/>
  <c r="AH263" i="2"/>
  <c r="AJ263" i="2" s="1"/>
  <c r="M263" i="2" s="1"/>
  <c r="AE263" i="2" s="1"/>
  <c r="V263" i="2"/>
  <c r="AH248" i="2"/>
  <c r="AJ248" i="2" s="1"/>
  <c r="M248" i="2" s="1"/>
  <c r="AE248" i="2" s="1"/>
  <c r="V248" i="2"/>
  <c r="V60" i="2"/>
  <c r="AH60" i="2"/>
  <c r="AH196" i="2"/>
  <c r="V196" i="2"/>
  <c r="AH272" i="2"/>
  <c r="AJ272" i="2" s="1"/>
  <c r="M272" i="2" s="1"/>
  <c r="AE272" i="2" s="1"/>
  <c r="V272" i="2"/>
  <c r="V80" i="2"/>
  <c r="AH80" i="2"/>
  <c r="AJ80" i="2" s="1"/>
  <c r="M80" i="2" s="1"/>
  <c r="AE80" i="2" s="1"/>
  <c r="AH190" i="2"/>
  <c r="V190" i="2"/>
  <c r="V290" i="2"/>
  <c r="AH290" i="2"/>
  <c r="AJ290" i="2" s="1"/>
  <c r="M290" i="2" s="1"/>
  <c r="N290" i="2" s="1"/>
  <c r="AH146" i="2"/>
  <c r="AJ146" i="2" s="1"/>
  <c r="M146" i="2" s="1"/>
  <c r="N146" i="2" s="1"/>
  <c r="V146" i="2"/>
  <c r="AH14" i="2"/>
  <c r="V14" i="2"/>
  <c r="AH168" i="2"/>
  <c r="AJ168" i="2" s="1"/>
  <c r="M168" i="2" s="1"/>
  <c r="N168" i="2" s="1"/>
  <c r="V168" i="2"/>
  <c r="U199" i="2"/>
  <c r="S272" i="2"/>
  <c r="U217" i="2"/>
  <c r="U46" i="2"/>
  <c r="S290" i="2"/>
  <c r="S196" i="2"/>
  <c r="U243" i="2"/>
  <c r="U224" i="2"/>
  <c r="U135" i="2"/>
  <c r="U61" i="2"/>
  <c r="U17" i="2"/>
  <c r="U57" i="2"/>
  <c r="U26" i="2"/>
  <c r="U227" i="2"/>
  <c r="U75" i="2"/>
  <c r="U118" i="2"/>
  <c r="U151" i="2"/>
  <c r="U163" i="2"/>
  <c r="U155" i="2"/>
  <c r="U10" i="2"/>
  <c r="S206" i="2"/>
  <c r="V58" i="2"/>
  <c r="AH58" i="2"/>
  <c r="AJ58" i="2" s="1"/>
  <c r="M58" i="2" s="1"/>
  <c r="N58" i="2" s="1"/>
  <c r="U167" i="2"/>
  <c r="U185" i="2"/>
  <c r="U72" i="2"/>
  <c r="U136" i="2"/>
  <c r="U197" i="2"/>
  <c r="U25" i="2"/>
  <c r="U232" i="2"/>
  <c r="U181" i="2"/>
  <c r="U157" i="2"/>
  <c r="U87" i="2"/>
  <c r="U202" i="2"/>
  <c r="U289" i="2"/>
  <c r="U294" i="2"/>
  <c r="U177" i="2"/>
  <c r="U277" i="2"/>
  <c r="U282" i="2"/>
  <c r="U126" i="2"/>
  <c r="U170" i="2"/>
  <c r="U83" i="2"/>
  <c r="U182" i="2"/>
  <c r="U92" i="2"/>
  <c r="U240" i="2"/>
  <c r="S146" i="2"/>
  <c r="U209" i="2"/>
  <c r="AH148" i="2"/>
  <c r="V148" i="2"/>
  <c r="U41" i="2"/>
  <c r="U84" i="2"/>
  <c r="S168" i="2"/>
  <c r="S60" i="2"/>
  <c r="S244" i="2"/>
  <c r="U38" i="2"/>
  <c r="U212" i="2"/>
  <c r="U169" i="2"/>
  <c r="U279" i="2"/>
  <c r="U237" i="2"/>
  <c r="U53" i="2"/>
  <c r="U55" i="2"/>
  <c r="U153" i="2"/>
  <c r="U143" i="2"/>
  <c r="U287" i="2"/>
  <c r="U149" i="2"/>
  <c r="S14" i="2"/>
  <c r="U13" i="2"/>
  <c r="U79" i="2"/>
  <c r="U28" i="2"/>
  <c r="U160" i="2"/>
  <c r="U229" i="2"/>
  <c r="U140" i="2"/>
  <c r="U139" i="2"/>
  <c r="U262" i="2"/>
  <c r="U97" i="2"/>
  <c r="U45" i="2"/>
  <c r="U293" i="2"/>
  <c r="U231" i="2"/>
  <c r="U297" i="2"/>
  <c r="U201" i="2"/>
  <c r="V49" i="2"/>
  <c r="U81" i="2"/>
  <c r="U145" i="2"/>
  <c r="U286" i="2"/>
  <c r="U128" i="2"/>
  <c r="U122" i="2"/>
  <c r="U236" i="2"/>
  <c r="S225" i="2"/>
  <c r="U268" i="2"/>
  <c r="U52" i="2"/>
  <c r="U156" i="2"/>
  <c r="U210" i="2"/>
  <c r="U189" i="2"/>
  <c r="U12" i="2"/>
  <c r="U113" i="2"/>
  <c r="U23" i="2"/>
  <c r="AH95" i="2"/>
  <c r="V95" i="2"/>
  <c r="AH138" i="2"/>
  <c r="V138" i="2"/>
  <c r="U59" i="2"/>
  <c r="U56" i="2"/>
  <c r="U230" i="2"/>
  <c r="U194" i="2"/>
  <c r="U183" i="2"/>
  <c r="U108" i="2"/>
  <c r="U159" i="2"/>
  <c r="U20" i="2"/>
  <c r="U88" i="2"/>
  <c r="U37" i="2"/>
  <c r="U101" i="2"/>
  <c r="U158" i="2"/>
  <c r="U191" i="2"/>
  <c r="U147" i="2"/>
  <c r="U142" i="2"/>
  <c r="U299" i="2"/>
  <c r="U215" i="2"/>
  <c r="U270" i="2"/>
  <c r="AH65" i="2"/>
  <c r="AJ65" i="2" s="1"/>
  <c r="M65" i="2" s="1"/>
  <c r="N65" i="2" s="1"/>
  <c r="V65" i="2"/>
  <c r="N50" i="2"/>
  <c r="AE103" i="2"/>
  <c r="AE254" i="2"/>
  <c r="AE7" i="2"/>
  <c r="N71" i="2"/>
  <c r="AE267" i="2"/>
  <c r="N66" i="2"/>
  <c r="AE150" i="2"/>
  <c r="AE116" i="2"/>
  <c r="AE67" i="2"/>
  <c r="N51" i="2"/>
  <c r="N201" i="2"/>
  <c r="N264" i="2"/>
  <c r="AE141" i="2"/>
  <c r="AE192" i="2"/>
  <c r="AE246" i="2"/>
  <c r="AE73" i="2"/>
  <c r="AE30" i="2"/>
  <c r="AE100" i="2"/>
  <c r="N161" i="2"/>
  <c r="N158" i="2"/>
  <c r="N211" i="2"/>
  <c r="N239" i="2"/>
  <c r="N157" i="2"/>
  <c r="AE265" i="2"/>
  <c r="AE133" i="2"/>
  <c r="N195" i="2"/>
  <c r="N18" i="2"/>
  <c r="N45" i="2"/>
  <c r="AE300" i="2"/>
  <c r="N242" i="2"/>
  <c r="AE200" i="2"/>
  <c r="N204" i="2"/>
  <c r="AE114" i="2"/>
  <c r="N236" i="2"/>
  <c r="AE70" i="2"/>
  <c r="AE214" i="2"/>
  <c r="N19" i="2"/>
  <c r="N152" i="2"/>
  <c r="AE24" i="2"/>
  <c r="N291" i="2"/>
  <c r="N205" i="2"/>
  <c r="AE179" i="2"/>
  <c r="AE235" i="2"/>
  <c r="N102" i="2"/>
  <c r="N101" i="2"/>
  <c r="N140" i="2"/>
  <c r="N49" i="2"/>
  <c r="AE105" i="2"/>
  <c r="AE32" i="2"/>
  <c r="N202" i="2"/>
  <c r="AE12" i="2"/>
  <c r="N156" i="2"/>
  <c r="N48" i="2"/>
  <c r="N190" i="2"/>
  <c r="AE218" i="2"/>
  <c r="N280" i="2"/>
  <c r="N125" i="2"/>
  <c r="N142" i="2"/>
  <c r="AE284" i="2"/>
  <c r="N148" i="2"/>
  <c r="AE257" i="2"/>
  <c r="AE108" i="2"/>
  <c r="AE223" i="2"/>
  <c r="N93" i="2"/>
  <c r="N11" i="2"/>
  <c r="N249" i="2"/>
  <c r="AE109" i="2"/>
  <c r="N78" i="2"/>
  <c r="N132" i="2"/>
  <c r="N187" i="2"/>
  <c r="N155" i="2"/>
  <c r="AE234" i="2"/>
  <c r="AE276" i="2"/>
  <c r="AE292" i="2"/>
  <c r="N110" i="2"/>
  <c r="N55" i="2"/>
  <c r="N59" i="2"/>
  <c r="AE244" i="2"/>
  <c r="AE175" i="2"/>
  <c r="AE82" i="2"/>
  <c r="N118" i="2"/>
  <c r="N189" i="2"/>
  <c r="AE63" i="2"/>
  <c r="N261" i="2"/>
  <c r="AE47" i="2"/>
  <c r="N196" i="2"/>
  <c r="N167" i="2"/>
  <c r="N154" i="2"/>
  <c r="N147" i="2"/>
  <c r="N54" i="2"/>
  <c r="N222" i="2"/>
  <c r="AE197" i="2"/>
  <c r="AE260" i="2"/>
  <c r="AE278" i="2"/>
  <c r="N138" i="2"/>
  <c r="N94" i="2"/>
  <c r="N74" i="2"/>
  <c r="N129" i="2"/>
  <c r="AE250" i="2"/>
  <c r="AE61" i="2"/>
  <c r="AE62" i="2"/>
  <c r="N77" i="2"/>
  <c r="AE60" i="2"/>
  <c r="AE237" i="2"/>
  <c r="AE243" i="2"/>
  <c r="AE247" i="2"/>
  <c r="N247" i="2"/>
  <c r="AE106" i="2"/>
  <c r="N91" i="2"/>
  <c r="AE203" i="2"/>
  <c r="N191" i="2"/>
  <c r="AE44" i="2"/>
  <c r="N35" i="2"/>
  <c r="N13" i="2"/>
  <c r="N15" i="2"/>
  <c r="AE14" i="2"/>
  <c r="Q301" i="2"/>
  <c r="V5" i="2"/>
  <c r="V6" i="2"/>
  <c r="V4" i="2"/>
  <c r="L5" i="2"/>
  <c r="L6" i="2"/>
  <c r="H301" i="2"/>
  <c r="N134" i="2" l="1"/>
  <c r="AH9" i="2"/>
  <c r="AJ9" i="2" s="1"/>
  <c r="M9" i="2" s="1"/>
  <c r="AE9" i="2" s="1"/>
  <c r="V19" i="2"/>
  <c r="AH295" i="2"/>
  <c r="AJ295" i="2" s="1"/>
  <c r="M295" i="2" s="1"/>
  <c r="V295" i="2"/>
  <c r="AH94" i="2"/>
  <c r="AE86" i="2"/>
  <c r="V90" i="2"/>
  <c r="V141" i="2"/>
  <c r="AE208" i="2"/>
  <c r="N90" i="2"/>
  <c r="V86" i="2"/>
  <c r="V187" i="2"/>
  <c r="V27" i="2"/>
  <c r="N283" i="2"/>
  <c r="V89" i="2"/>
  <c r="AE27" i="2"/>
  <c r="V102" i="2"/>
  <c r="N176" i="2"/>
  <c r="V106" i="2"/>
  <c r="AE288" i="2"/>
  <c r="V172" i="2"/>
  <c r="N69" i="2"/>
  <c r="N36" i="2"/>
  <c r="AH85" i="2"/>
  <c r="AJ85" i="2" s="1"/>
  <c r="M85" i="2" s="1"/>
  <c r="N85" i="2" s="1"/>
  <c r="N281" i="2"/>
  <c r="V208" i="2"/>
  <c r="AE172" i="2"/>
  <c r="V261" i="2"/>
  <c r="V171" i="2"/>
  <c r="AH15" i="2"/>
  <c r="V15" i="2"/>
  <c r="N171" i="2"/>
  <c r="V40" i="2"/>
  <c r="AH253" i="2"/>
  <c r="AJ253" i="2" s="1"/>
  <c r="M253" i="2" s="1"/>
  <c r="V253" i="2"/>
  <c r="AH76" i="2"/>
  <c r="AJ76" i="2" s="1"/>
  <c r="M76" i="2" s="1"/>
  <c r="N76" i="2" s="1"/>
  <c r="AH64" i="2"/>
  <c r="AJ64" i="2" s="1"/>
  <c r="M64" i="2" s="1"/>
  <c r="AE64" i="2" s="1"/>
  <c r="V31" i="2"/>
  <c r="AH220" i="2"/>
  <c r="AJ220" i="2" s="1"/>
  <c r="M220" i="2" s="1"/>
  <c r="N220" i="2" s="1"/>
  <c r="V29" i="2"/>
  <c r="AH207" i="2"/>
  <c r="AJ207" i="2" s="1"/>
  <c r="M207" i="2" s="1"/>
  <c r="AE207" i="2" s="1"/>
  <c r="V180" i="2"/>
  <c r="AH298" i="2"/>
  <c r="AJ298" i="2" s="1"/>
  <c r="M298" i="2" s="1"/>
  <c r="AE298" i="2" s="1"/>
  <c r="V226" i="2"/>
  <c r="AE180" i="2"/>
  <c r="AE213" i="2"/>
  <c r="AE137" i="2"/>
  <c r="V219" i="2"/>
  <c r="AH34" i="2"/>
  <c r="AJ34" i="2" s="1"/>
  <c r="M34" i="2" s="1"/>
  <c r="N34" i="2" s="1"/>
  <c r="V48" i="2"/>
  <c r="AH120" i="2"/>
  <c r="AJ120" i="2" s="1"/>
  <c r="M120" i="2" s="1"/>
  <c r="N120" i="2" s="1"/>
  <c r="V162" i="2"/>
  <c r="AE290" i="2"/>
  <c r="N80" i="2"/>
  <c r="V178" i="2"/>
  <c r="N269" i="2"/>
  <c r="AE146" i="2"/>
  <c r="V259" i="2"/>
  <c r="N274" i="2"/>
  <c r="V42" i="2"/>
  <c r="AE112" i="2"/>
  <c r="N164" i="2"/>
  <c r="AH275" i="2"/>
  <c r="AJ275" i="2" s="1"/>
  <c r="M275" i="2" s="1"/>
  <c r="AE275" i="2" s="1"/>
  <c r="AH111" i="2"/>
  <c r="AJ111" i="2" s="1"/>
  <c r="M111" i="2" s="1"/>
  <c r="N111" i="2" s="1"/>
  <c r="AE58" i="2"/>
  <c r="V274" i="2"/>
  <c r="V68" i="2"/>
  <c r="V245" i="2"/>
  <c r="V252" i="2"/>
  <c r="AH119" i="2"/>
  <c r="AJ119" i="2" s="1"/>
  <c r="M119" i="2" s="1"/>
  <c r="N119" i="2" s="1"/>
  <c r="V296" i="2"/>
  <c r="V71" i="2"/>
  <c r="V255" i="2"/>
  <c r="V109" i="2"/>
  <c r="V193" i="2"/>
  <c r="N40" i="2"/>
  <c r="V164" i="2"/>
  <c r="AE273" i="2"/>
  <c r="V174" i="2"/>
  <c r="N117" i="2"/>
  <c r="V205" i="2"/>
  <c r="N296" i="2"/>
  <c r="N219" i="2"/>
  <c r="AE144" i="2"/>
  <c r="N144" i="2"/>
  <c r="AE193" i="2"/>
  <c r="N193" i="2"/>
  <c r="AH241" i="2"/>
  <c r="AJ241" i="2" s="1"/>
  <c r="M241" i="2" s="1"/>
  <c r="V241" i="2"/>
  <c r="AE89" i="2"/>
  <c r="AH214" i="2"/>
  <c r="V198" i="2"/>
  <c r="V43" i="2"/>
  <c r="V173" i="2"/>
  <c r="N184" i="2"/>
  <c r="N188" i="2"/>
  <c r="AE255" i="2"/>
  <c r="V7" i="2"/>
  <c r="V216" i="2"/>
  <c r="N285" i="2"/>
  <c r="V144" i="2"/>
  <c r="AH99" i="2"/>
  <c r="AJ99" i="2" s="1"/>
  <c r="M99" i="2" s="1"/>
  <c r="AE99" i="2" s="1"/>
  <c r="N233" i="2"/>
  <c r="AE178" i="2"/>
  <c r="AE121" i="2"/>
  <c r="AH21" i="2"/>
  <c r="AJ21" i="2" s="1"/>
  <c r="M21" i="2" s="1"/>
  <c r="AE21" i="2" s="1"/>
  <c r="AE16" i="2"/>
  <c r="AE123" i="2"/>
  <c r="V165" i="2"/>
  <c r="N266" i="2"/>
  <c r="AE68" i="2"/>
  <c r="N68" i="2"/>
  <c r="N198" i="2"/>
  <c r="AE198" i="2"/>
  <c r="N173" i="2"/>
  <c r="AE173" i="2"/>
  <c r="AE165" i="2"/>
  <c r="N165" i="2"/>
  <c r="AE238" i="2"/>
  <c r="N238" i="2"/>
  <c r="AE124" i="2"/>
  <c r="N124" i="2"/>
  <c r="N271" i="2"/>
  <c r="AE271" i="2"/>
  <c r="N272" i="2"/>
  <c r="V256" i="2"/>
  <c r="V124" i="2"/>
  <c r="V107" i="2"/>
  <c r="AH107" i="2"/>
  <c r="M107" i="2" s="1"/>
  <c r="AH131" i="2"/>
  <c r="AJ131" i="2" s="1"/>
  <c r="M131" i="2" s="1"/>
  <c r="V228" i="2"/>
  <c r="V8" i="2"/>
  <c r="AH8" i="2"/>
  <c r="AJ8" i="2" s="1"/>
  <c r="M8" i="2" s="1"/>
  <c r="V213" i="2"/>
  <c r="V39" i="2"/>
  <c r="AE130" i="2"/>
  <c r="AE43" i="2"/>
  <c r="AH152" i="2"/>
  <c r="AH115" i="2"/>
  <c r="AJ115" i="2" s="1"/>
  <c r="M115" i="2" s="1"/>
  <c r="AE115" i="2" s="1"/>
  <c r="N98" i="2"/>
  <c r="AE206" i="2"/>
  <c r="V127" i="2"/>
  <c r="V238" i="2"/>
  <c r="AE31" i="2"/>
  <c r="N174" i="2"/>
  <c r="AH166" i="2"/>
  <c r="AJ166" i="2" s="1"/>
  <c r="M166" i="2" s="1"/>
  <c r="AE225" i="2"/>
  <c r="AH22" i="2"/>
  <c r="AJ22" i="2" s="1"/>
  <c r="M22" i="2" s="1"/>
  <c r="V22" i="2"/>
  <c r="N186" i="2"/>
  <c r="AE226" i="2"/>
  <c r="N29" i="2"/>
  <c r="V271" i="2"/>
  <c r="N42" i="2"/>
  <c r="N245" i="2"/>
  <c r="AH221" i="2"/>
  <c r="AJ221" i="2" s="1"/>
  <c r="M221" i="2" s="1"/>
  <c r="V221" i="2"/>
  <c r="V258" i="2"/>
  <c r="AH258" i="2"/>
  <c r="AJ258" i="2" s="1"/>
  <c r="M258" i="2" s="1"/>
  <c r="V135" i="2"/>
  <c r="AH135" i="2"/>
  <c r="AJ135" i="2" s="1"/>
  <c r="M135" i="2" s="1"/>
  <c r="AH224" i="2"/>
  <c r="AJ224" i="2" s="1"/>
  <c r="M224" i="2" s="1"/>
  <c r="V224" i="2"/>
  <c r="AH160" i="2"/>
  <c r="M160" i="2" s="1"/>
  <c r="V160" i="2"/>
  <c r="AH202" i="2"/>
  <c r="V202" i="2"/>
  <c r="AH167" i="2"/>
  <c r="V167" i="2"/>
  <c r="N259" i="2"/>
  <c r="AH108" i="2"/>
  <c r="V108" i="2"/>
  <c r="AE65" i="2"/>
  <c r="AH215" i="2"/>
  <c r="AJ215" i="2" s="1"/>
  <c r="M215" i="2" s="1"/>
  <c r="V215" i="2"/>
  <c r="AH183" i="2"/>
  <c r="M183" i="2" s="1"/>
  <c r="V183" i="2"/>
  <c r="AH268" i="2"/>
  <c r="AJ268" i="2" s="1"/>
  <c r="M268" i="2" s="1"/>
  <c r="V268" i="2"/>
  <c r="AH181" i="2"/>
  <c r="M181" i="2" s="1"/>
  <c r="V181" i="2"/>
  <c r="AH10" i="2"/>
  <c r="AJ10" i="2" s="1"/>
  <c r="M10" i="2" s="1"/>
  <c r="V10" i="2"/>
  <c r="AH46" i="2"/>
  <c r="AJ46" i="2" s="1"/>
  <c r="M46" i="2" s="1"/>
  <c r="V46" i="2"/>
  <c r="AH113" i="2"/>
  <c r="AJ113" i="2" s="1"/>
  <c r="M113" i="2" s="1"/>
  <c r="V113" i="2"/>
  <c r="AH177" i="2"/>
  <c r="AJ177" i="2" s="1"/>
  <c r="M177" i="2" s="1"/>
  <c r="V177" i="2"/>
  <c r="V12" i="2"/>
  <c r="AH12" i="2"/>
  <c r="AH279" i="2"/>
  <c r="AJ279" i="2" s="1"/>
  <c r="M279" i="2" s="1"/>
  <c r="V279" i="2"/>
  <c r="AH270" i="2"/>
  <c r="AJ270" i="2" s="1"/>
  <c r="M270" i="2" s="1"/>
  <c r="V270" i="2"/>
  <c r="AH299" i="2"/>
  <c r="AJ299" i="2" s="1"/>
  <c r="M299" i="2" s="1"/>
  <c r="V299" i="2"/>
  <c r="AH194" i="2"/>
  <c r="AJ194" i="2" s="1"/>
  <c r="M194" i="2" s="1"/>
  <c r="V194" i="2"/>
  <c r="V201" i="2"/>
  <c r="AH201" i="2"/>
  <c r="AH155" i="2"/>
  <c r="V155" i="2"/>
  <c r="V217" i="2"/>
  <c r="AH217" i="2"/>
  <c r="AJ217" i="2" s="1"/>
  <c r="M217" i="2" s="1"/>
  <c r="V159" i="2"/>
  <c r="AH159" i="2"/>
  <c r="M159" i="2" s="1"/>
  <c r="AH157" i="2"/>
  <c r="V157" i="2"/>
  <c r="N228" i="2"/>
  <c r="N252" i="2"/>
  <c r="AH142" i="2"/>
  <c r="V142" i="2"/>
  <c r="AH230" i="2"/>
  <c r="AJ230" i="2" s="1"/>
  <c r="M230" i="2" s="1"/>
  <c r="V230" i="2"/>
  <c r="AH236" i="2"/>
  <c r="V236" i="2"/>
  <c r="AH297" i="2"/>
  <c r="AJ297" i="2" s="1"/>
  <c r="M297" i="2" s="1"/>
  <c r="V297" i="2"/>
  <c r="AH28" i="2"/>
  <c r="AJ28" i="2" s="1"/>
  <c r="M28" i="2" s="1"/>
  <c r="V28" i="2"/>
  <c r="V232" i="2"/>
  <c r="AH232" i="2"/>
  <c r="AJ232" i="2" s="1"/>
  <c r="M232" i="2" s="1"/>
  <c r="AH163" i="2"/>
  <c r="AJ163" i="2" s="1"/>
  <c r="M163" i="2" s="1"/>
  <c r="V163" i="2"/>
  <c r="AH240" i="2"/>
  <c r="AJ240" i="2" s="1"/>
  <c r="M240" i="2" s="1"/>
  <c r="V240" i="2"/>
  <c r="AH185" i="2"/>
  <c r="M185" i="2" s="1"/>
  <c r="V185" i="2"/>
  <c r="V156" i="2"/>
  <c r="AH156" i="2"/>
  <c r="AE162" i="2"/>
  <c r="AH147" i="2"/>
  <c r="V147" i="2"/>
  <c r="V56" i="2"/>
  <c r="AH56" i="2"/>
  <c r="AH231" i="2"/>
  <c r="AJ231" i="2" s="1"/>
  <c r="M231" i="2" s="1"/>
  <c r="V231" i="2"/>
  <c r="V79" i="2"/>
  <c r="AH79" i="2"/>
  <c r="V92" i="2"/>
  <c r="AH92" i="2"/>
  <c r="AJ92" i="2" s="1"/>
  <c r="M92" i="2" s="1"/>
  <c r="AH25" i="2"/>
  <c r="AJ25" i="2" s="1"/>
  <c r="M25" i="2" s="1"/>
  <c r="V25" i="2"/>
  <c r="AH151" i="2"/>
  <c r="AJ151" i="2" s="1"/>
  <c r="M151" i="2" s="1"/>
  <c r="V151" i="2"/>
  <c r="AH286" i="2"/>
  <c r="AJ286" i="2" s="1"/>
  <c r="M286" i="2" s="1"/>
  <c r="V286" i="2"/>
  <c r="AH229" i="2"/>
  <c r="AJ229" i="2" s="1"/>
  <c r="M229" i="2" s="1"/>
  <c r="V229" i="2"/>
  <c r="AH289" i="2"/>
  <c r="AJ289" i="2" s="1"/>
  <c r="M289" i="2" s="1"/>
  <c r="V289" i="2"/>
  <c r="AH210" i="2"/>
  <c r="AJ210" i="2" s="1"/>
  <c r="M210" i="2" s="1"/>
  <c r="V210" i="2"/>
  <c r="AH87" i="2"/>
  <c r="AJ87" i="2" s="1"/>
  <c r="M87" i="2" s="1"/>
  <c r="V87" i="2"/>
  <c r="V52" i="2"/>
  <c r="AH52" i="2"/>
  <c r="N248" i="2"/>
  <c r="AE216" i="2"/>
  <c r="AE96" i="2"/>
  <c r="N256" i="2"/>
  <c r="AH191" i="2"/>
  <c r="V191" i="2"/>
  <c r="AH59" i="2"/>
  <c r="V59" i="2"/>
  <c r="AH293" i="2"/>
  <c r="AJ293" i="2" s="1"/>
  <c r="M293" i="2" s="1"/>
  <c r="V293" i="2"/>
  <c r="V13" i="2"/>
  <c r="AH13" i="2"/>
  <c r="AH143" i="2"/>
  <c r="AJ143" i="2" s="1"/>
  <c r="M143" i="2" s="1"/>
  <c r="V143" i="2"/>
  <c r="AH182" i="2"/>
  <c r="AJ182" i="2" s="1"/>
  <c r="M182" i="2" s="1"/>
  <c r="V182" i="2"/>
  <c r="AH197" i="2"/>
  <c r="V197" i="2"/>
  <c r="AH118" i="2"/>
  <c r="V118" i="2"/>
  <c r="V237" i="2"/>
  <c r="AH237" i="2"/>
  <c r="AH189" i="2"/>
  <c r="V189" i="2"/>
  <c r="AH145" i="2"/>
  <c r="AJ145" i="2" s="1"/>
  <c r="M145" i="2" s="1"/>
  <c r="V145" i="2"/>
  <c r="AH169" i="2"/>
  <c r="M169" i="2" s="1"/>
  <c r="V169" i="2"/>
  <c r="V20" i="2"/>
  <c r="AH20" i="2"/>
  <c r="N263" i="2"/>
  <c r="AH158" i="2"/>
  <c r="V158" i="2"/>
  <c r="AH45" i="2"/>
  <c r="V45" i="2"/>
  <c r="AH153" i="2"/>
  <c r="AJ153" i="2" s="1"/>
  <c r="M153" i="2" s="1"/>
  <c r="V153" i="2"/>
  <c r="AH83" i="2"/>
  <c r="AJ83" i="2" s="1"/>
  <c r="M83" i="2" s="1"/>
  <c r="V83" i="2"/>
  <c r="AH136" i="2"/>
  <c r="AJ136" i="2" s="1"/>
  <c r="M136" i="2" s="1"/>
  <c r="V136" i="2"/>
  <c r="AH75" i="2"/>
  <c r="AJ75" i="2" s="1"/>
  <c r="M75" i="2" s="1"/>
  <c r="V75" i="2"/>
  <c r="AH243" i="2"/>
  <c r="V243" i="2"/>
  <c r="AH61" i="2"/>
  <c r="V61" i="2"/>
  <c r="AH209" i="2"/>
  <c r="AJ209" i="2" s="1"/>
  <c r="M209" i="2" s="1"/>
  <c r="V209" i="2"/>
  <c r="AJ104" i="2"/>
  <c r="M104" i="2" s="1"/>
  <c r="AH81" i="2"/>
  <c r="AJ81" i="2" s="1"/>
  <c r="M81" i="2" s="1"/>
  <c r="V81" i="2"/>
  <c r="AH212" i="2"/>
  <c r="AJ212" i="2" s="1"/>
  <c r="M212" i="2" s="1"/>
  <c r="V212" i="2"/>
  <c r="AH38" i="2"/>
  <c r="AJ38" i="2" s="1"/>
  <c r="M38" i="2" s="1"/>
  <c r="V38" i="2"/>
  <c r="N39" i="2"/>
  <c r="AH101" i="2"/>
  <c r="V101" i="2"/>
  <c r="AH227" i="2"/>
  <c r="AJ227" i="2" s="1"/>
  <c r="M227" i="2" s="1"/>
  <c r="V227" i="2"/>
  <c r="V37" i="2"/>
  <c r="AH37" i="2"/>
  <c r="AH262" i="2"/>
  <c r="AJ262" i="2" s="1"/>
  <c r="M262" i="2" s="1"/>
  <c r="V262" i="2"/>
  <c r="AH126" i="2"/>
  <c r="AJ126" i="2" s="1"/>
  <c r="M126" i="2" s="1"/>
  <c r="V126" i="2"/>
  <c r="V26" i="2"/>
  <c r="AH26" i="2"/>
  <c r="AJ26" i="2" s="1"/>
  <c r="M26" i="2" s="1"/>
  <c r="AH88" i="2"/>
  <c r="AJ88" i="2" s="1"/>
  <c r="M88" i="2" s="1"/>
  <c r="V88" i="2"/>
  <c r="AH139" i="2"/>
  <c r="AJ139" i="2" s="1"/>
  <c r="M139" i="2" s="1"/>
  <c r="V139" i="2"/>
  <c r="AH149" i="2"/>
  <c r="M149" i="2" s="1"/>
  <c r="V149" i="2"/>
  <c r="AH55" i="2"/>
  <c r="V55" i="2"/>
  <c r="AH41" i="2"/>
  <c r="AJ41" i="2" s="1"/>
  <c r="M41" i="2" s="1"/>
  <c r="V41" i="2"/>
  <c r="AH282" i="2"/>
  <c r="AJ282" i="2" s="1"/>
  <c r="M282" i="2" s="1"/>
  <c r="V282" i="2"/>
  <c r="AH57" i="2"/>
  <c r="AJ57" i="2" s="1"/>
  <c r="M57" i="2" s="1"/>
  <c r="V57" i="2"/>
  <c r="AH128" i="2"/>
  <c r="AJ128" i="2" s="1"/>
  <c r="M128" i="2" s="1"/>
  <c r="V128" i="2"/>
  <c r="AH140" i="2"/>
  <c r="V140" i="2"/>
  <c r="AH294" i="2"/>
  <c r="AJ294" i="2" s="1"/>
  <c r="M294" i="2" s="1"/>
  <c r="V294" i="2"/>
  <c r="AH97" i="2"/>
  <c r="AJ97" i="2" s="1"/>
  <c r="M97" i="2" s="1"/>
  <c r="V97" i="2"/>
  <c r="AH84" i="2"/>
  <c r="AJ84" i="2" s="1"/>
  <c r="M84" i="2" s="1"/>
  <c r="V84" i="2"/>
  <c r="AH170" i="2"/>
  <c r="M170" i="2" s="1"/>
  <c r="V170" i="2"/>
  <c r="AH72" i="2"/>
  <c r="AJ72" i="2" s="1"/>
  <c r="M72" i="2" s="1"/>
  <c r="V72" i="2"/>
  <c r="AE33" i="2"/>
  <c r="N127" i="2"/>
  <c r="AE251" i="2"/>
  <c r="AE168" i="2"/>
  <c r="AH23" i="2"/>
  <c r="AJ23" i="2" s="1"/>
  <c r="M23" i="2" s="1"/>
  <c r="V23" i="2"/>
  <c r="AH122" i="2"/>
  <c r="AJ122" i="2" s="1"/>
  <c r="M122" i="2" s="1"/>
  <c r="V122" i="2"/>
  <c r="AH287" i="2"/>
  <c r="AJ287" i="2" s="1"/>
  <c r="M287" i="2" s="1"/>
  <c r="V287" i="2"/>
  <c r="AH53" i="2"/>
  <c r="AJ53" i="2" s="1"/>
  <c r="M53" i="2" s="1"/>
  <c r="V53" i="2"/>
  <c r="AH277" i="2"/>
  <c r="AJ277" i="2" s="1"/>
  <c r="M277" i="2" s="1"/>
  <c r="V277" i="2"/>
  <c r="AH17" i="2"/>
  <c r="AJ17" i="2" s="1"/>
  <c r="M17" i="2" s="1"/>
  <c r="V17" i="2"/>
  <c r="AH199" i="2"/>
  <c r="AJ199" i="2" s="1"/>
  <c r="M199" i="2" s="1"/>
  <c r="V199" i="2"/>
  <c r="AG6" i="2"/>
  <c r="M6" i="2" s="1"/>
  <c r="N6" i="2" s="1"/>
  <c r="AG5" i="2"/>
  <c r="AG4" i="2"/>
  <c r="AJ4" i="2" s="1"/>
  <c r="N9" i="2" l="1"/>
  <c r="AE295" i="2"/>
  <c r="N295" i="2"/>
  <c r="AE85" i="2"/>
  <c r="AE253" i="2"/>
  <c r="N253" i="2"/>
  <c r="N64" i="2"/>
  <c r="AE220" i="2"/>
  <c r="AE76" i="2"/>
  <c r="N298" i="2"/>
  <c r="N207" i="2"/>
  <c r="AE34" i="2"/>
  <c r="AE120" i="2"/>
  <c r="AE119" i="2"/>
  <c r="AE111" i="2"/>
  <c r="N275" i="2"/>
  <c r="N21" i="2"/>
  <c r="N99" i="2"/>
  <c r="N241" i="2"/>
  <c r="AE241" i="2"/>
  <c r="N221" i="2"/>
  <c r="AE221" i="2"/>
  <c r="V301" i="2"/>
  <c r="N8" i="2"/>
  <c r="AE8" i="2"/>
  <c r="AE166" i="2"/>
  <c r="N166" i="2"/>
  <c r="AE22" i="2"/>
  <c r="N22" i="2"/>
  <c r="N131" i="2"/>
  <c r="AE131" i="2"/>
  <c r="AE258" i="2"/>
  <c r="N258" i="2"/>
  <c r="N115" i="2"/>
  <c r="N107" i="2"/>
  <c r="AE107" i="2"/>
  <c r="AE104" i="2"/>
  <c r="N104" i="2"/>
  <c r="AE163" i="2"/>
  <c r="N163" i="2"/>
  <c r="N232" i="2"/>
  <c r="AE232" i="2"/>
  <c r="AE217" i="2"/>
  <c r="N217" i="2"/>
  <c r="N177" i="2"/>
  <c r="AE177" i="2"/>
  <c r="AE170" i="2"/>
  <c r="N170" i="2"/>
  <c r="N230" i="2"/>
  <c r="AE230" i="2"/>
  <c r="AE270" i="2"/>
  <c r="N270" i="2"/>
  <c r="N199" i="2"/>
  <c r="AE199" i="2"/>
  <c r="AE215" i="2"/>
  <c r="N215" i="2"/>
  <c r="AE81" i="2"/>
  <c r="N81" i="2"/>
  <c r="AE41" i="2"/>
  <c r="N41" i="2"/>
  <c r="AE262" i="2"/>
  <c r="N262" i="2"/>
  <c r="N84" i="2"/>
  <c r="AE84" i="2"/>
  <c r="AJ37" i="2"/>
  <c r="M37" i="2" s="1"/>
  <c r="AE209" i="2"/>
  <c r="N209" i="2"/>
  <c r="AE46" i="2"/>
  <c r="N46" i="2"/>
  <c r="N87" i="2"/>
  <c r="AE87" i="2"/>
  <c r="N23" i="2"/>
  <c r="AE23" i="2"/>
  <c r="AJ5" i="2"/>
  <c r="M5" i="2" s="1"/>
  <c r="AE212" i="2"/>
  <c r="N212" i="2"/>
  <c r="AE229" i="2"/>
  <c r="N229" i="2"/>
  <c r="AE17" i="2"/>
  <c r="N17" i="2"/>
  <c r="N286" i="2"/>
  <c r="AE286" i="2"/>
  <c r="AE151" i="2"/>
  <c r="N151" i="2"/>
  <c r="AE25" i="2"/>
  <c r="N25" i="2"/>
  <c r="AE185" i="2"/>
  <c r="N185" i="2"/>
  <c r="AE194" i="2"/>
  <c r="N194" i="2"/>
  <c r="N75" i="2"/>
  <c r="AE75" i="2"/>
  <c r="AE57" i="2"/>
  <c r="N57" i="2"/>
  <c r="N72" i="2"/>
  <c r="AE72" i="2"/>
  <c r="AE126" i="2"/>
  <c r="N126" i="2"/>
  <c r="N277" i="2"/>
  <c r="AE277" i="2"/>
  <c r="AE53" i="2"/>
  <c r="N53" i="2"/>
  <c r="AE287" i="2"/>
  <c r="N287" i="2"/>
  <c r="AE97" i="2"/>
  <c r="N97" i="2"/>
  <c r="AE149" i="2"/>
  <c r="N149" i="2"/>
  <c r="AJ20" i="2"/>
  <c r="M20" i="2" s="1"/>
  <c r="AE182" i="2"/>
  <c r="N182" i="2"/>
  <c r="AJ52" i="2"/>
  <c r="M52" i="2" s="1"/>
  <c r="N92" i="2"/>
  <c r="AE92" i="2"/>
  <c r="N10" i="2"/>
  <c r="AE10" i="2"/>
  <c r="AE169" i="2"/>
  <c r="N169" i="2"/>
  <c r="N210" i="2"/>
  <c r="AE210" i="2"/>
  <c r="N83" i="2"/>
  <c r="AE83" i="2"/>
  <c r="AE153" i="2"/>
  <c r="N153" i="2"/>
  <c r="N227" i="2"/>
  <c r="AE227" i="2"/>
  <c r="N240" i="2"/>
  <c r="AE240" i="2"/>
  <c r="AE299" i="2"/>
  <c r="N299" i="2"/>
  <c r="N268" i="2"/>
  <c r="AE268" i="2"/>
  <c r="AE26" i="2"/>
  <c r="N26" i="2"/>
  <c r="AE297" i="2"/>
  <c r="N297" i="2"/>
  <c r="N282" i="2"/>
  <c r="AE282" i="2"/>
  <c r="N113" i="2"/>
  <c r="AE113" i="2"/>
  <c r="N122" i="2"/>
  <c r="AE122" i="2"/>
  <c r="N294" i="2"/>
  <c r="AE294" i="2"/>
  <c r="N139" i="2"/>
  <c r="AE139" i="2"/>
  <c r="AE143" i="2"/>
  <c r="N143" i="2"/>
  <c r="AJ79" i="2"/>
  <c r="M79" i="2" s="1"/>
  <c r="N181" i="2"/>
  <c r="AE181" i="2"/>
  <c r="AE160" i="2"/>
  <c r="N160" i="2"/>
  <c r="AE145" i="2"/>
  <c r="N145" i="2"/>
  <c r="N231" i="2"/>
  <c r="AE231" i="2"/>
  <c r="N279" i="2"/>
  <c r="AE279" i="2"/>
  <c r="N224" i="2"/>
  <c r="AE224" i="2"/>
  <c r="N128" i="2"/>
  <c r="AE128" i="2"/>
  <c r="AE88" i="2"/>
  <c r="N88" i="2"/>
  <c r="N38" i="2"/>
  <c r="AE38" i="2"/>
  <c r="N136" i="2"/>
  <c r="AE136" i="2"/>
  <c r="AE293" i="2"/>
  <c r="N293" i="2"/>
  <c r="AJ56" i="2"/>
  <c r="M56" i="2" s="1"/>
  <c r="N159" i="2"/>
  <c r="AE159" i="2"/>
  <c r="N183" i="2"/>
  <c r="AE183" i="2"/>
  <c r="AE135" i="2"/>
  <c r="N135" i="2"/>
  <c r="N289" i="2"/>
  <c r="AE289" i="2"/>
  <c r="N28" i="2"/>
  <c r="AE28" i="2"/>
  <c r="M4" i="2"/>
  <c r="AE4" i="2" s="1"/>
  <c r="AE6" i="2"/>
  <c r="S4" i="2"/>
  <c r="S5" i="2"/>
  <c r="S6" i="2"/>
  <c r="AE5" i="2" l="1"/>
  <c r="N5" i="2"/>
  <c r="N52" i="2"/>
  <c r="AE52" i="2"/>
  <c r="AE37" i="2"/>
  <c r="N37" i="2"/>
  <c r="AE56" i="2"/>
  <c r="N56" i="2"/>
  <c r="N79" i="2"/>
  <c r="AE79" i="2"/>
  <c r="AE20" i="2"/>
  <c r="N20" i="2"/>
  <c r="S301" i="2"/>
  <c r="N4" i="2"/>
  <c r="N30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tc={80E1A637-8460-491C-B509-308D402F48C9}</author>
    <author>tc={10BD5F36-8452-4E84-89C6-B866BDC185CA}</author>
  </authors>
  <commentList>
    <comment ref="L1" authorId="0" shapeId="0" xr:uid="{80E1A637-8460-491C-B509-308D402F48C9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is already included in price in SAP &amp; SPIR</t>
      </text>
    </comment>
    <comment ref="AC3" authorId="1" shapeId="0" xr:uid="{10BD5F36-8452-4E84-89C6-B866BDC185C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Consumables and others - 0.94
Castings - 0.92
Buyouts - 0.9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Egorov, Timofey</author>
  </authors>
  <commentList>
    <comment ref="A1" authorId="0" shapeId="0" xr:uid="{6C386D1A-8AB1-42A6-BE50-6F517C22448F}">
      <text>
        <r>
          <rPr>
            <b/>
            <sz val="9"/>
            <color indexed="81"/>
            <rFont val="Tahoma"/>
            <family val="2"/>
            <charset val="204"/>
          </rPr>
          <t>Sales Document</t>
        </r>
      </text>
    </comment>
    <comment ref="B1" authorId="0" shapeId="0" xr:uid="{DB75B612-B74C-4E63-9154-A8200C2A904B}">
      <text>
        <r>
          <rPr>
            <b/>
            <sz val="9"/>
            <color indexed="81"/>
            <rFont val="Tahoma"/>
            <family val="2"/>
            <charset val="204"/>
          </rPr>
          <t>Item (SD)</t>
        </r>
      </text>
    </comment>
    <comment ref="C1" authorId="0" shapeId="0" xr:uid="{676E6890-FFDE-4F66-9050-15BB37885367}">
      <text>
        <r>
          <rPr>
            <b/>
            <sz val="9"/>
            <color indexed="81"/>
            <rFont val="Tahoma"/>
            <family val="2"/>
            <charset val="204"/>
          </rPr>
          <t>Quotation</t>
        </r>
      </text>
    </comment>
    <comment ref="D1" authorId="0" shapeId="0" xr:uid="{3BEDBC24-0214-4824-9891-FB13404701F7}">
      <text>
        <r>
          <rPr>
            <b/>
            <sz val="9"/>
            <color indexed="81"/>
            <rFont val="Tahoma"/>
            <family val="2"/>
            <charset val="204"/>
          </rPr>
          <t>Equipment</t>
        </r>
      </text>
    </comment>
    <comment ref="E1" authorId="0" shapeId="0" xr:uid="{3F65C167-2AF1-4CCB-A188-1B9D15A68A40}">
      <text>
        <r>
          <rPr>
            <b/>
            <sz val="9"/>
            <color indexed="81"/>
            <rFont val="Tahoma"/>
            <family val="2"/>
            <charset val="204"/>
          </rPr>
          <t>Serial Number</t>
        </r>
      </text>
    </comment>
    <comment ref="F1" authorId="0" shapeId="0" xr:uid="{59C626B2-C222-4E14-AF6D-CDEE084694D4}">
      <text>
        <r>
          <rPr>
            <b/>
            <sz val="9"/>
            <color indexed="81"/>
            <rFont val="Tahoma"/>
            <family val="2"/>
            <charset val="204"/>
          </rPr>
          <t>Model number</t>
        </r>
      </text>
    </comment>
    <comment ref="G1" authorId="0" shapeId="0" xr:uid="{4400DCB2-E483-47AD-99D8-4B43F72CE691}">
      <text>
        <r>
          <rPr>
            <b/>
            <sz val="9"/>
            <color indexed="81"/>
            <rFont val="Tahoma"/>
            <family val="2"/>
            <charset val="204"/>
          </rPr>
          <t>Material Number</t>
        </r>
      </text>
    </comment>
    <comment ref="H1" authorId="0" shapeId="0" xr:uid="{D51FB457-007C-4384-83CF-DB1EDD12C5C2}">
      <text>
        <r>
          <rPr>
            <b/>
            <sz val="9"/>
            <color indexed="81"/>
            <rFont val="Tahoma"/>
            <family val="2"/>
            <charset val="204"/>
          </rPr>
          <t>Target quantity</t>
        </r>
      </text>
    </comment>
    <comment ref="I1" authorId="0" shapeId="0" xr:uid="{8E8998E5-4A25-4F0A-AD0C-EFE43B82E65C}">
      <text>
        <r>
          <rPr>
            <b/>
            <sz val="9"/>
            <color indexed="81"/>
            <rFont val="Tahoma"/>
            <family val="2"/>
            <charset val="204"/>
          </rPr>
          <t>Part Number</t>
        </r>
      </text>
    </comment>
    <comment ref="J1" authorId="0" shapeId="0" xr:uid="{0E828196-4EF5-47E3-9E62-CC50095EEE00}">
      <text>
        <r>
          <rPr>
            <b/>
            <sz val="9"/>
            <color indexed="81"/>
            <rFont val="Tahoma"/>
            <family val="2"/>
            <charset val="204"/>
          </rPr>
          <t>Description</t>
        </r>
      </text>
    </comment>
    <comment ref="K1" authorId="0" shapeId="0" xr:uid="{7648C42C-757E-46F3-B388-AD9BF5E081EB}">
      <text>
        <r>
          <rPr>
            <b/>
            <sz val="9"/>
            <color indexed="81"/>
            <rFont val="Tahoma"/>
            <family val="2"/>
            <charset val="204"/>
          </rPr>
          <t>Net Value</t>
        </r>
      </text>
    </comment>
    <comment ref="L1" authorId="0" shapeId="0" xr:uid="{3E65D668-4384-4A7B-9376-496927828CF1}">
      <text>
        <r>
          <rPr>
            <b/>
            <sz val="9"/>
            <color indexed="81"/>
            <rFont val="Tahoma"/>
            <family val="2"/>
            <charset val="204"/>
          </rPr>
          <t>Net price</t>
        </r>
      </text>
    </comment>
    <comment ref="M1" authorId="0" shapeId="0" xr:uid="{B04A1A58-6206-4885-9674-32264C054DB7}">
      <text>
        <r>
          <rPr>
            <b/>
            <sz val="9"/>
            <color indexed="81"/>
            <rFont val="Tahoma"/>
            <family val="2"/>
            <charset val="204"/>
          </rPr>
          <t>Document Currency</t>
        </r>
      </text>
    </comment>
    <comment ref="N1" authorId="0" shapeId="0" xr:uid="{81DB86DA-B060-4B13-9FF3-C33F2605E70B}">
      <text>
        <r>
          <rPr>
            <b/>
            <sz val="9"/>
            <color indexed="81"/>
            <rFont val="Tahoma"/>
            <family val="2"/>
            <charset val="204"/>
          </rPr>
          <t>Sulzer Contract Owner</t>
        </r>
      </text>
    </comment>
    <comment ref="O1" authorId="0" shapeId="0" xr:uid="{6A6A3A24-4AB3-4E57-B537-80A0A8EE80CA}">
      <text>
        <r>
          <rPr>
            <b/>
            <sz val="9"/>
            <color indexed="81"/>
            <rFont val="Tahoma"/>
            <family val="2"/>
            <charset val="204"/>
          </rPr>
          <t>Sulzer Packaging Owner</t>
        </r>
      </text>
    </comment>
    <comment ref="P1" authorId="0" shapeId="0" xr:uid="{BE6D7C41-F316-4DEC-8CF7-D2805083F345}">
      <text>
        <r>
          <rPr>
            <b/>
            <sz val="9"/>
            <color indexed="81"/>
            <rFont val="Tahoma"/>
            <family val="2"/>
            <charset val="204"/>
          </rPr>
          <t>Sulzer BSP mfg</t>
        </r>
      </text>
    </comment>
  </commentList>
</comments>
</file>

<file path=xl/sharedStrings.xml><?xml version="1.0" encoding="utf-8"?>
<sst xmlns="http://schemas.openxmlformats.org/spreadsheetml/2006/main" count="4217" uniqueCount="690">
  <si>
    <t>S.No</t>
  </si>
  <si>
    <t>Description</t>
  </si>
  <si>
    <t>Total</t>
  </si>
  <si>
    <t>Year</t>
  </si>
  <si>
    <t>Price</t>
  </si>
  <si>
    <t>PO item No.</t>
  </si>
  <si>
    <t>Unit Price</t>
  </si>
  <si>
    <t>Total Price</t>
  </si>
  <si>
    <t>Agent</t>
  </si>
  <si>
    <t>Currency</t>
  </si>
  <si>
    <t>ZLS3</t>
  </si>
  <si>
    <t>Interco</t>
  </si>
  <si>
    <t>History</t>
  </si>
  <si>
    <t>SAP 
Unit Price</t>
  </si>
  <si>
    <t>SAP 
Total Price</t>
  </si>
  <si>
    <t>Order Reference</t>
  </si>
  <si>
    <t>SPME</t>
  </si>
  <si>
    <t>Unit</t>
  </si>
  <si>
    <t>Margin</t>
  </si>
  <si>
    <t>Final Sell Price</t>
  </si>
  <si>
    <t>TP</t>
  </si>
  <si>
    <t>Serial No.</t>
  </si>
  <si>
    <t>Article No.</t>
  </si>
  <si>
    <t>RMSP</t>
  </si>
  <si>
    <t>Agent commission included in the old order?</t>
  </si>
  <si>
    <t>Conversion rate</t>
  </si>
  <si>
    <t>Negotiation</t>
  </si>
  <si>
    <t>Qty</t>
  </si>
  <si>
    <t>Comparision</t>
  </si>
  <si>
    <t>OVERRIDE</t>
  </si>
  <si>
    <t>SAP ABP Basis</t>
  </si>
  <si>
    <t>MLE Quote Basis</t>
  </si>
  <si>
    <t>HISTORY Basis</t>
  </si>
  <si>
    <t>Per year Increment</t>
  </si>
  <si>
    <t>Factory</t>
  </si>
  <si>
    <t>DIN</t>
  </si>
  <si>
    <t>Equipment No.</t>
  </si>
  <si>
    <t>Model No.</t>
  </si>
  <si>
    <t>Item (SD)</t>
  </si>
  <si>
    <t>Quotation</t>
  </si>
  <si>
    <t>Equipment</t>
  </si>
  <si>
    <t>Serial Number</t>
  </si>
  <si>
    <t>Model number</t>
  </si>
  <si>
    <t>Material Number</t>
  </si>
  <si>
    <t>Target quantity</t>
  </si>
  <si>
    <t>Part Number</t>
  </si>
  <si>
    <t>Net Value</t>
  </si>
  <si>
    <t>Net price</t>
  </si>
  <si>
    <t>Document Currency</t>
  </si>
  <si>
    <t>Rev 00</t>
  </si>
  <si>
    <t>Doc. Currency</t>
  </si>
  <si>
    <t>Net Value DC</t>
  </si>
  <si>
    <t>Created on Date</t>
  </si>
  <si>
    <t>Sales Document</t>
  </si>
  <si>
    <t>Equipment Number</t>
  </si>
  <si>
    <t>Short text for Sales Order Item</t>
  </si>
  <si>
    <t>Condition pricing unit</t>
  </si>
  <si>
    <t>Condition unit</t>
  </si>
  <si>
    <t>Customer Name</t>
  </si>
  <si>
    <t>End Customer</t>
  </si>
  <si>
    <t>Sold-to Party</t>
  </si>
  <si>
    <t>Sales Organization</t>
  </si>
  <si>
    <t>Item</t>
  </si>
  <si>
    <t>Quote Status</t>
  </si>
  <si>
    <t>Country</t>
  </si>
  <si>
    <t>Year - Formula</t>
  </si>
  <si>
    <t>Year - Manual</t>
  </si>
  <si>
    <t>Sulzer Contract Owner</t>
  </si>
  <si>
    <t>Sulzer Packaging Owner</t>
  </si>
  <si>
    <t>Sulzer BSP mfg</t>
  </si>
  <si>
    <t>Increased price for 2025</t>
  </si>
  <si>
    <t>USD</t>
  </si>
  <si>
    <t/>
  </si>
  <si>
    <t xml:space="preserve">    10</t>
  </si>
  <si>
    <t>20337506</t>
  </si>
  <si>
    <t>577324</t>
  </si>
  <si>
    <t>2X3X7.5B-1</t>
  </si>
  <si>
    <t>204425040001</t>
  </si>
  <si>
    <t>102.101</t>
  </si>
  <si>
    <t>OHH VOLUTE CASE ASSEMBLY</t>
  </si>
  <si>
    <t>990011</t>
  </si>
  <si>
    <t xml:space="preserve">    20</t>
  </si>
  <si>
    <t>204425040002</t>
  </si>
  <si>
    <t>161.118</t>
  </si>
  <si>
    <t>OHH CASE COVER ASSEMBLY</t>
  </si>
  <si>
    <t xml:space="preserve">    30</t>
  </si>
  <si>
    <t>017723563100</t>
  </si>
  <si>
    <t>320.304</t>
  </si>
  <si>
    <t>DEEP GROOVE BALL BEARING</t>
  </si>
  <si>
    <t xml:space="preserve">    40</t>
  </si>
  <si>
    <t>017733615311</t>
  </si>
  <si>
    <t>320.305</t>
  </si>
  <si>
    <t>ANGULAR CONTACT BALL BEARING</t>
  </si>
  <si>
    <t xml:space="preserve">    50</t>
  </si>
  <si>
    <t>204500838005</t>
  </si>
  <si>
    <t>330.302</t>
  </si>
  <si>
    <t>BEARING HOUSING;3C</t>
  </si>
  <si>
    <t xml:space="preserve">    60</t>
  </si>
  <si>
    <t>204500846001</t>
  </si>
  <si>
    <t>360.316</t>
  </si>
  <si>
    <t>BEARING COVER;MACH;3C</t>
  </si>
  <si>
    <t xml:space="preserve">    70</t>
  </si>
  <si>
    <t>021026030325</t>
  </si>
  <si>
    <t>400.109</t>
  </si>
  <si>
    <t xml:space="preserve">    90</t>
  </si>
  <si>
    <t>204501626012</t>
  </si>
  <si>
    <t>400.115</t>
  </si>
  <si>
    <t xml:space="preserve">   120</t>
  </si>
  <si>
    <t>204500905009</t>
  </si>
  <si>
    <t>426.321</t>
  </si>
  <si>
    <t xml:space="preserve">   130</t>
  </si>
  <si>
    <t>204500905008</t>
  </si>
  <si>
    <t>426.322</t>
  </si>
  <si>
    <t xml:space="preserve">   140</t>
  </si>
  <si>
    <t>204501057005</t>
  </si>
  <si>
    <t>502.204</t>
  </si>
  <si>
    <t>STATIONARY RING;MACH</t>
  </si>
  <si>
    <t xml:space="preserve">   150</t>
  </si>
  <si>
    <t>204500980005</t>
  </si>
  <si>
    <t>503.208</t>
  </si>
  <si>
    <t>IMPELLER RING;MACH</t>
  </si>
  <si>
    <t xml:space="preserve">   160</t>
  </si>
  <si>
    <t>015500200695</t>
  </si>
  <si>
    <t>554.418</t>
  </si>
  <si>
    <t xml:space="preserve">   170</t>
  </si>
  <si>
    <t>204500878002</t>
  </si>
  <si>
    <t>592.329</t>
  </si>
  <si>
    <t>SHIM;RING;MACH</t>
  </si>
  <si>
    <t xml:space="preserve">   180</t>
  </si>
  <si>
    <t>204500882002</t>
  </si>
  <si>
    <t>681.530</t>
  </si>
  <si>
    <t xml:space="preserve">   190</t>
  </si>
  <si>
    <t>204500886002</t>
  </si>
  <si>
    <t>681.531</t>
  </si>
  <si>
    <t xml:space="preserve">   200</t>
  </si>
  <si>
    <t>204509285001</t>
  </si>
  <si>
    <t>687.373</t>
  </si>
  <si>
    <t>GUARD;DE FAN GUARD</t>
  </si>
  <si>
    <t xml:space="preserve">   210</t>
  </si>
  <si>
    <t>104961124223V51</t>
  </si>
  <si>
    <t>710.102</t>
  </si>
  <si>
    <t xml:space="preserve">   220</t>
  </si>
  <si>
    <t>020095411117</t>
  </si>
  <si>
    <t>724.106</t>
  </si>
  <si>
    <t xml:space="preserve">   230</t>
  </si>
  <si>
    <t>020030419026</t>
  </si>
  <si>
    <t>729.103</t>
  </si>
  <si>
    <t xml:space="preserve">   240</t>
  </si>
  <si>
    <t>204500828001</t>
  </si>
  <si>
    <t>831.381</t>
  </si>
  <si>
    <t>FAN;3C</t>
  </si>
  <si>
    <t xml:space="preserve">   250</t>
  </si>
  <si>
    <t>015301453031</t>
  </si>
  <si>
    <t>900.535</t>
  </si>
  <si>
    <t xml:space="preserve">   260</t>
  </si>
  <si>
    <t>015151942305</t>
  </si>
  <si>
    <t>901.120</t>
  </si>
  <si>
    <t xml:space="preserve">   270</t>
  </si>
  <si>
    <t>015151036160</t>
  </si>
  <si>
    <t>901.333</t>
  </si>
  <si>
    <t xml:space="preserve">   280</t>
  </si>
  <si>
    <t>015151036090</t>
  </si>
  <si>
    <t>901.532</t>
  </si>
  <si>
    <t xml:space="preserve">   290</t>
  </si>
  <si>
    <t>015101239356</t>
  </si>
  <si>
    <t>902.105</t>
  </si>
  <si>
    <t xml:space="preserve">   300</t>
  </si>
  <si>
    <t>015103252337</t>
  </si>
  <si>
    <t>902.107</t>
  </si>
  <si>
    <t xml:space="preserve">   310</t>
  </si>
  <si>
    <t>015101237256</t>
  </si>
  <si>
    <t>902.337</t>
  </si>
  <si>
    <t xml:space="preserve">   320</t>
  </si>
  <si>
    <t>015500205495</t>
  </si>
  <si>
    <t>554.109</t>
  </si>
  <si>
    <t xml:space="preserve">   330</t>
  </si>
  <si>
    <t>015500205295</t>
  </si>
  <si>
    <t>554.387</t>
  </si>
  <si>
    <t xml:space="preserve">   340</t>
  </si>
  <si>
    <t>015101235416</t>
  </si>
  <si>
    <t>902.416</t>
  </si>
  <si>
    <t xml:space="preserve">   350</t>
  </si>
  <si>
    <t>015402241042</t>
  </si>
  <si>
    <t>903.342</t>
  </si>
  <si>
    <t xml:space="preserve">   360</t>
  </si>
  <si>
    <t>015400933043</t>
  </si>
  <si>
    <t>904.217</t>
  </si>
  <si>
    <t xml:space="preserve">   380</t>
  </si>
  <si>
    <t>015401035095</t>
  </si>
  <si>
    <t>904.384</t>
  </si>
  <si>
    <t xml:space="preserve">   390</t>
  </si>
  <si>
    <t>015251432040</t>
  </si>
  <si>
    <t>914.375</t>
  </si>
  <si>
    <t xml:space="preserve">   400</t>
  </si>
  <si>
    <t>015203690739</t>
  </si>
  <si>
    <t>920.107</t>
  </si>
  <si>
    <t xml:space="preserve">   410</t>
  </si>
  <si>
    <t>015201920251</t>
  </si>
  <si>
    <t>920.108</t>
  </si>
  <si>
    <t xml:space="preserve">   420</t>
  </si>
  <si>
    <t>015201012211</t>
  </si>
  <si>
    <t>920.338</t>
  </si>
  <si>
    <t xml:space="preserve">   430</t>
  </si>
  <si>
    <t>015201920191</t>
  </si>
  <si>
    <t>920.417</t>
  </si>
  <si>
    <t xml:space="preserve">   440</t>
  </si>
  <si>
    <t>015201011700</t>
  </si>
  <si>
    <t>920.533</t>
  </si>
  <si>
    <t xml:space="preserve">   450</t>
  </si>
  <si>
    <t>015201805010</t>
  </si>
  <si>
    <t>923.307</t>
  </si>
  <si>
    <t xml:space="preserve">   460</t>
  </si>
  <si>
    <t>015507500321</t>
  </si>
  <si>
    <t>931.306</t>
  </si>
  <si>
    <t xml:space="preserve">   470</t>
  </si>
  <si>
    <t>204796002692</t>
  </si>
  <si>
    <t>936.374</t>
  </si>
  <si>
    <t xml:space="preserve">   480</t>
  </si>
  <si>
    <t>017011514380</t>
  </si>
  <si>
    <t>940.352</t>
  </si>
  <si>
    <t xml:space="preserve">   490</t>
  </si>
  <si>
    <t>017010612356V51</t>
  </si>
  <si>
    <t>940.362</t>
  </si>
  <si>
    <t>KEY;C (SQUARE-ROUND)</t>
  </si>
  <si>
    <t xml:space="preserve">   500</t>
  </si>
  <si>
    <t>204527860004</t>
  </si>
  <si>
    <t>922.368</t>
  </si>
  <si>
    <t xml:space="preserve">   530</t>
  </si>
  <si>
    <t>MISC</t>
  </si>
  <si>
    <t xml:space="preserve">   540</t>
  </si>
  <si>
    <t xml:space="preserve">   550</t>
  </si>
  <si>
    <t>577326</t>
  </si>
  <si>
    <t>2X3X9B-1</t>
  </si>
  <si>
    <t xml:space="preserve">   560</t>
  </si>
  <si>
    <t xml:space="preserve">   570</t>
  </si>
  <si>
    <t>017723563106</t>
  </si>
  <si>
    <t xml:space="preserve">   580</t>
  </si>
  <si>
    <t xml:space="preserve">   590</t>
  </si>
  <si>
    <t xml:space="preserve">   600</t>
  </si>
  <si>
    <t xml:space="preserve">   610</t>
  </si>
  <si>
    <t xml:space="preserve">   630</t>
  </si>
  <si>
    <t xml:space="preserve">   640</t>
  </si>
  <si>
    <t xml:space="preserve">   650</t>
  </si>
  <si>
    <t xml:space="preserve">   660</t>
  </si>
  <si>
    <t xml:space="preserve">   670</t>
  </si>
  <si>
    <t xml:space="preserve">   680</t>
  </si>
  <si>
    <t xml:space="preserve">   690</t>
  </si>
  <si>
    <t xml:space="preserve">   700</t>
  </si>
  <si>
    <t xml:space="preserve">   710</t>
  </si>
  <si>
    <t xml:space="preserve">   720</t>
  </si>
  <si>
    <t xml:space="preserve">   730</t>
  </si>
  <si>
    <t xml:space="preserve">   740</t>
  </si>
  <si>
    <t xml:space="preserve">   750</t>
  </si>
  <si>
    <t xml:space="preserve">   760</t>
  </si>
  <si>
    <t xml:space="preserve">   770</t>
  </si>
  <si>
    <t xml:space="preserve">   780</t>
  </si>
  <si>
    <t xml:space="preserve">   790</t>
  </si>
  <si>
    <t xml:space="preserve">   800</t>
  </si>
  <si>
    <t xml:space="preserve">   810</t>
  </si>
  <si>
    <t xml:space="preserve">   820</t>
  </si>
  <si>
    <t xml:space="preserve">   830</t>
  </si>
  <si>
    <t xml:space="preserve">   840</t>
  </si>
  <si>
    <t>015101232255</t>
  </si>
  <si>
    <t xml:space="preserve">   850</t>
  </si>
  <si>
    <t xml:space="preserve">   860</t>
  </si>
  <si>
    <t xml:space="preserve">   870</t>
  </si>
  <si>
    <t xml:space="preserve">   890</t>
  </si>
  <si>
    <t xml:space="preserve">   900</t>
  </si>
  <si>
    <t xml:space="preserve">   910</t>
  </si>
  <si>
    <t xml:space="preserve">   920</t>
  </si>
  <si>
    <t xml:space="preserve">   930</t>
  </si>
  <si>
    <t>015201012291</t>
  </si>
  <si>
    <t xml:space="preserve">   940</t>
  </si>
  <si>
    <t xml:space="preserve">   950</t>
  </si>
  <si>
    <t xml:space="preserve">   960</t>
  </si>
  <si>
    <t xml:space="preserve">   970</t>
  </si>
  <si>
    <t xml:space="preserve">   980</t>
  </si>
  <si>
    <t xml:space="preserve">   990</t>
  </si>
  <si>
    <t xml:space="preserve">  1000</t>
  </si>
  <si>
    <t xml:space="preserve">  1030</t>
  </si>
  <si>
    <t xml:space="preserve">  1040</t>
  </si>
  <si>
    <t xml:space="preserve">  1050</t>
  </si>
  <si>
    <t>577330</t>
  </si>
  <si>
    <t>3x6x9-1</t>
  </si>
  <si>
    <t xml:space="preserve">  1060</t>
  </si>
  <si>
    <t xml:space="preserve">  1070</t>
  </si>
  <si>
    <t xml:space="preserve">  1080</t>
  </si>
  <si>
    <t xml:space="preserve">  1090</t>
  </si>
  <si>
    <t xml:space="preserve">  1100</t>
  </si>
  <si>
    <t xml:space="preserve">  1110</t>
  </si>
  <si>
    <t xml:space="preserve">  1130</t>
  </si>
  <si>
    <t>204501626032</t>
  </si>
  <si>
    <t xml:space="preserve">  1160</t>
  </si>
  <si>
    <t xml:space="preserve">  1170</t>
  </si>
  <si>
    <t xml:space="preserve">  1180</t>
  </si>
  <si>
    <t>204501075005</t>
  </si>
  <si>
    <t xml:space="preserve">  1190</t>
  </si>
  <si>
    <t>204500995005</t>
  </si>
  <si>
    <t xml:space="preserve">  1200</t>
  </si>
  <si>
    <t xml:space="preserve">  1210</t>
  </si>
  <si>
    <t xml:space="preserve">  1220</t>
  </si>
  <si>
    <t xml:space="preserve">  1230</t>
  </si>
  <si>
    <t xml:space="preserve">  1240</t>
  </si>
  <si>
    <t xml:space="preserve">  1250</t>
  </si>
  <si>
    <t xml:space="preserve">  1260</t>
  </si>
  <si>
    <t xml:space="preserve">  1270</t>
  </si>
  <si>
    <t xml:space="preserve">  1280</t>
  </si>
  <si>
    <t xml:space="preserve">  1290</t>
  </si>
  <si>
    <t xml:space="preserve">  1300</t>
  </si>
  <si>
    <t xml:space="preserve">  1310</t>
  </si>
  <si>
    <t xml:space="preserve">  1320</t>
  </si>
  <si>
    <t xml:space="preserve">  1330</t>
  </si>
  <si>
    <t xml:space="preserve">  1340</t>
  </si>
  <si>
    <t xml:space="preserve">  1350</t>
  </si>
  <si>
    <t xml:space="preserve">  1360</t>
  </si>
  <si>
    <t xml:space="preserve">  1370</t>
  </si>
  <si>
    <t xml:space="preserve">  1380</t>
  </si>
  <si>
    <t xml:space="preserve">  1390</t>
  </si>
  <si>
    <t xml:space="preserve">  1400</t>
  </si>
  <si>
    <t xml:space="preserve">  1420</t>
  </si>
  <si>
    <t xml:space="preserve">  1430</t>
  </si>
  <si>
    <t xml:space="preserve">  1440</t>
  </si>
  <si>
    <t xml:space="preserve">  1450</t>
  </si>
  <si>
    <t xml:space="preserve">  1460</t>
  </si>
  <si>
    <t xml:space="preserve">  1470</t>
  </si>
  <si>
    <t xml:space="preserve">  1480</t>
  </si>
  <si>
    <t xml:space="preserve">  1490</t>
  </si>
  <si>
    <t xml:space="preserve">  1500</t>
  </si>
  <si>
    <t xml:space="preserve">  1510</t>
  </si>
  <si>
    <t xml:space="preserve">  1520</t>
  </si>
  <si>
    <t xml:space="preserve">  1530</t>
  </si>
  <si>
    <t>204500900004</t>
  </si>
  <si>
    <t xml:space="preserve">  1560</t>
  </si>
  <si>
    <t xml:space="preserve">  1570</t>
  </si>
  <si>
    <t xml:space="preserve">  1580</t>
  </si>
  <si>
    <t>577332</t>
  </si>
  <si>
    <t>3X4X9B-1</t>
  </si>
  <si>
    <t xml:space="preserve">  1590</t>
  </si>
  <si>
    <t xml:space="preserve">  1600</t>
  </si>
  <si>
    <t xml:space="preserve">  1610</t>
  </si>
  <si>
    <t xml:space="preserve">  1620</t>
  </si>
  <si>
    <t xml:space="preserve">  1630</t>
  </si>
  <si>
    <t xml:space="preserve">  1640</t>
  </si>
  <si>
    <t xml:space="preserve">  1660</t>
  </si>
  <si>
    <t xml:space="preserve">  1670</t>
  </si>
  <si>
    <t>204501626034</t>
  </si>
  <si>
    <t xml:space="preserve">  1680</t>
  </si>
  <si>
    <t xml:space="preserve">  1690</t>
  </si>
  <si>
    <t xml:space="preserve">  1700</t>
  </si>
  <si>
    <t xml:space="preserve">  1710</t>
  </si>
  <si>
    <t>204415509001</t>
  </si>
  <si>
    <t>STATIONARY RING;MACHINED</t>
  </si>
  <si>
    <t xml:space="preserve">  1720</t>
  </si>
  <si>
    <t>204415656001</t>
  </si>
  <si>
    <t>IMPELLER RING</t>
  </si>
  <si>
    <t xml:space="preserve">  1730</t>
  </si>
  <si>
    <t xml:space="preserve">  1740</t>
  </si>
  <si>
    <t xml:space="preserve">  1750</t>
  </si>
  <si>
    <t xml:space="preserve">  1760</t>
  </si>
  <si>
    <t xml:space="preserve">  1770</t>
  </si>
  <si>
    <t xml:space="preserve">  1780</t>
  </si>
  <si>
    <t xml:space="preserve">  1790</t>
  </si>
  <si>
    <t xml:space="preserve">  1800</t>
  </si>
  <si>
    <t xml:space="preserve">  1810</t>
  </si>
  <si>
    <t xml:space="preserve">  1820</t>
  </si>
  <si>
    <t xml:space="preserve">  1830</t>
  </si>
  <si>
    <t xml:space="preserve">  1840</t>
  </si>
  <si>
    <t xml:space="preserve">  1850</t>
  </si>
  <si>
    <t xml:space="preserve">  1860</t>
  </si>
  <si>
    <t xml:space="preserve">  1870</t>
  </si>
  <si>
    <t xml:space="preserve">  1880</t>
  </si>
  <si>
    <t xml:space="preserve">  1890</t>
  </si>
  <si>
    <t xml:space="preserve">  1900</t>
  </si>
  <si>
    <t xml:space="preserve">  1910</t>
  </si>
  <si>
    <t xml:space="preserve">  1920</t>
  </si>
  <si>
    <t xml:space="preserve">  1930</t>
  </si>
  <si>
    <t xml:space="preserve">  1950</t>
  </si>
  <si>
    <t xml:space="preserve">  1960</t>
  </si>
  <si>
    <t xml:space="preserve">  1970</t>
  </si>
  <si>
    <t xml:space="preserve">  1980</t>
  </si>
  <si>
    <t xml:space="preserve">  1990</t>
  </si>
  <si>
    <t xml:space="preserve">  2000</t>
  </si>
  <si>
    <t xml:space="preserve">  2010</t>
  </si>
  <si>
    <t xml:space="preserve">  2020</t>
  </si>
  <si>
    <t xml:space="preserve">  2030</t>
  </si>
  <si>
    <t xml:space="preserve">  2040</t>
  </si>
  <si>
    <t xml:space="preserve">  2050</t>
  </si>
  <si>
    <t xml:space="preserve">  2060</t>
  </si>
  <si>
    <t xml:space="preserve">  2080</t>
  </si>
  <si>
    <t xml:space="preserve">  2090</t>
  </si>
  <si>
    <t xml:space="preserve">  2100</t>
  </si>
  <si>
    <t>577336</t>
  </si>
  <si>
    <t>10X10X26-1</t>
  </si>
  <si>
    <t xml:space="preserve">  2110</t>
  </si>
  <si>
    <t xml:space="preserve">  2120</t>
  </si>
  <si>
    <t>017722562226</t>
  </si>
  <si>
    <t xml:space="preserve">  2130</t>
  </si>
  <si>
    <t>017733615320</t>
  </si>
  <si>
    <t xml:space="preserve">  2140</t>
  </si>
  <si>
    <t>204500841005</t>
  </si>
  <si>
    <t>BEARING HOUSING;6C</t>
  </si>
  <si>
    <t xml:space="preserve">  2150</t>
  </si>
  <si>
    <t>204500849001</t>
  </si>
  <si>
    <t>BEARING COVER;MACH;6C</t>
  </si>
  <si>
    <t xml:space="preserve">  2160</t>
  </si>
  <si>
    <t xml:space="preserve">  2180</t>
  </si>
  <si>
    <t>204501626152</t>
  </si>
  <si>
    <t xml:space="preserve">  2210</t>
  </si>
  <si>
    <t>204500905014</t>
  </si>
  <si>
    <t xml:space="preserve">  2220</t>
  </si>
  <si>
    <t>204500905013</t>
  </si>
  <si>
    <t xml:space="preserve">  2230</t>
  </si>
  <si>
    <t>204501135005</t>
  </si>
  <si>
    <t xml:space="preserve">  2240</t>
  </si>
  <si>
    <t>204501019005</t>
  </si>
  <si>
    <t xml:space="preserve">  2250</t>
  </si>
  <si>
    <t xml:space="preserve">  2260</t>
  </si>
  <si>
    <t>204500881002</t>
  </si>
  <si>
    <t>SHIM</t>
  </si>
  <si>
    <t xml:space="preserve">  2270</t>
  </si>
  <si>
    <t>204500885002</t>
  </si>
  <si>
    <t xml:space="preserve">  2280</t>
  </si>
  <si>
    <t>204500889002</t>
  </si>
  <si>
    <t xml:space="preserve">  2290</t>
  </si>
  <si>
    <t>204509288001</t>
  </si>
  <si>
    <t xml:space="preserve">  2300</t>
  </si>
  <si>
    <t xml:space="preserve">  2310</t>
  </si>
  <si>
    <t xml:space="preserve">  2320</t>
  </si>
  <si>
    <t xml:space="preserve">  2330</t>
  </si>
  <si>
    <t>204500867001</t>
  </si>
  <si>
    <t>FAN;6C</t>
  </si>
  <si>
    <t xml:space="preserve">  2340</t>
  </si>
  <si>
    <t xml:space="preserve">  2350</t>
  </si>
  <si>
    <t>015151942425</t>
  </si>
  <si>
    <t xml:space="preserve">  2360</t>
  </si>
  <si>
    <t>015151042264</t>
  </si>
  <si>
    <t xml:space="preserve">  2370</t>
  </si>
  <si>
    <t xml:space="preserve">  2380</t>
  </si>
  <si>
    <t>015101245556</t>
  </si>
  <si>
    <t xml:space="preserve">  2390</t>
  </si>
  <si>
    <t xml:space="preserve">  2400</t>
  </si>
  <si>
    <t>015500201795</t>
  </si>
  <si>
    <t xml:space="preserve">  2410</t>
  </si>
  <si>
    <t>015500205695</t>
  </si>
  <si>
    <t xml:space="preserve">  2420</t>
  </si>
  <si>
    <t>015101241355</t>
  </si>
  <si>
    <t xml:space="preserve">  2430</t>
  </si>
  <si>
    <t>015101239486</t>
  </si>
  <si>
    <t xml:space="preserve">  2440</t>
  </si>
  <si>
    <t xml:space="preserve">  2450</t>
  </si>
  <si>
    <t xml:space="preserve">  2470</t>
  </si>
  <si>
    <t>015401036095</t>
  </si>
  <si>
    <t xml:space="preserve">  2480</t>
  </si>
  <si>
    <t xml:space="preserve">  2490</t>
  </si>
  <si>
    <t xml:space="preserve">  2500</t>
  </si>
  <si>
    <t>015201920361</t>
  </si>
  <si>
    <t xml:space="preserve">  2510</t>
  </si>
  <si>
    <t>015201012791</t>
  </si>
  <si>
    <t xml:space="preserve">  2520</t>
  </si>
  <si>
    <t xml:space="preserve">  2530</t>
  </si>
  <si>
    <t xml:space="preserve">  2540</t>
  </si>
  <si>
    <t>015507500501</t>
  </si>
  <si>
    <t xml:space="preserve">  2550</t>
  </si>
  <si>
    <t xml:space="preserve">  2560</t>
  </si>
  <si>
    <t>017011524510</t>
  </si>
  <si>
    <t xml:space="preserve">  2570</t>
  </si>
  <si>
    <t>017010622516V51</t>
  </si>
  <si>
    <t xml:space="preserve">  2600</t>
  </si>
  <si>
    <t xml:space="preserve">  2610</t>
  </si>
  <si>
    <t xml:space="preserve">  2620</t>
  </si>
  <si>
    <t>578850</t>
  </si>
  <si>
    <t>3X6X13A-1</t>
  </si>
  <si>
    <t>100.101</t>
  </si>
  <si>
    <t>VOLUTE CASE;MACH;BBT;3X6X13A-1</t>
  </si>
  <si>
    <t xml:space="preserve">  2630</t>
  </si>
  <si>
    <t>130.102</t>
  </si>
  <si>
    <t>CASE PART;MACH;BBT;3X6X13A</t>
  </si>
  <si>
    <t xml:space="preserve">  2640</t>
  </si>
  <si>
    <t>161.123</t>
  </si>
  <si>
    <t>CASE COVER;MACH;BBT;3X6X13A-1</t>
  </si>
  <si>
    <t xml:space="preserve">  2650</t>
  </si>
  <si>
    <t>320.345</t>
  </si>
  <si>
    <t xml:space="preserve">  2660</t>
  </si>
  <si>
    <t>017722562430</t>
  </si>
  <si>
    <t>320.346</t>
  </si>
  <si>
    <t xml:space="preserve">  2670</t>
  </si>
  <si>
    <t>204502477008</t>
  </si>
  <si>
    <t>350.302</t>
  </si>
  <si>
    <t>BEARING HOUSING;MACH;1BB;BALL BALL BEARI</t>
  </si>
  <si>
    <t xml:space="preserve">  2680</t>
  </si>
  <si>
    <t>350.304</t>
  </si>
  <si>
    <t xml:space="preserve">  2690</t>
  </si>
  <si>
    <t>204524072001</t>
  </si>
  <si>
    <t>360.330</t>
  </si>
  <si>
    <t>BEARING COVER;MACH;1BB;1BB_6213_7311;731</t>
  </si>
  <si>
    <t xml:space="preserve">  2700</t>
  </si>
  <si>
    <t>204502481002</t>
  </si>
  <si>
    <t>360.334</t>
  </si>
  <si>
    <t>BEARING COVER;MACH;1BB;1BB_6215_7312;731</t>
  </si>
  <si>
    <t xml:space="preserve">  2710</t>
  </si>
  <si>
    <t>204502596002</t>
  </si>
  <si>
    <t>360.335</t>
  </si>
  <si>
    <t xml:space="preserve">  2720</t>
  </si>
  <si>
    <t>204525655003</t>
  </si>
  <si>
    <t>501.233</t>
  </si>
  <si>
    <t>SPLIT RING;MACH;BBT</t>
  </si>
  <si>
    <t xml:space="preserve">  2730</t>
  </si>
  <si>
    <t>204502612001</t>
  </si>
  <si>
    <t>511.338</t>
  </si>
  <si>
    <t>CENTERING RING;MACH</t>
  </si>
  <si>
    <t xml:space="preserve">  2740</t>
  </si>
  <si>
    <t>204502609001</t>
  </si>
  <si>
    <t>511.339</t>
  </si>
  <si>
    <t xml:space="preserve">  2750</t>
  </si>
  <si>
    <t>204525657003</t>
  </si>
  <si>
    <t>520.234</t>
  </si>
  <si>
    <t>SLEEVE;MACH</t>
  </si>
  <si>
    <t xml:space="preserve">  2760</t>
  </si>
  <si>
    <t>204525654003</t>
  </si>
  <si>
    <t>524.239</t>
  </si>
  <si>
    <t>SHAFT PROT SLEEVE;MACHINED;BBT;1.5X3X16A</t>
  </si>
  <si>
    <t xml:space="preserve">  2770</t>
  </si>
  <si>
    <t>204525937001</t>
  </si>
  <si>
    <t>542.218</t>
  </si>
  <si>
    <t>THROTTLE BUSHING;MACHINED;BBT;2X4X13B-1</t>
  </si>
  <si>
    <t xml:space="preserve">  2780</t>
  </si>
  <si>
    <t>204524008001</t>
  </si>
  <si>
    <t>546.210</t>
  </si>
  <si>
    <t>CENTER BUSHING;MACH;BBT;2X4X13A-1</t>
  </si>
  <si>
    <t xml:space="preserve">  2790</t>
  </si>
  <si>
    <t>015500201530V02</t>
  </si>
  <si>
    <t>554.107</t>
  </si>
  <si>
    <t xml:space="preserve">  2800</t>
  </si>
  <si>
    <t>554.403</t>
  </si>
  <si>
    <t xml:space="preserve">  2810</t>
  </si>
  <si>
    <t>017024038062</t>
  </si>
  <si>
    <t>562.172</t>
  </si>
  <si>
    <t xml:space="preserve">  2820</t>
  </si>
  <si>
    <t>017021106341</t>
  </si>
  <si>
    <t>566.319</t>
  </si>
  <si>
    <t>TAPER PIN;THREADED OUTSIDE</t>
  </si>
  <si>
    <t xml:space="preserve">  2830</t>
  </si>
  <si>
    <t>204500908001</t>
  </si>
  <si>
    <t>638.348</t>
  </si>
  <si>
    <t xml:space="preserve">  2840</t>
  </si>
  <si>
    <t>204502895001</t>
  </si>
  <si>
    <t>GUARD;MACH;FAN_SHROUD</t>
  </si>
  <si>
    <t xml:space="preserve">  2850</t>
  </si>
  <si>
    <t>104961124269</t>
  </si>
  <si>
    <t>710.101</t>
  </si>
  <si>
    <t xml:space="preserve">  2860</t>
  </si>
  <si>
    <t>204502956002</t>
  </si>
  <si>
    <t>721.355</t>
  </si>
  <si>
    <t>ADAPTER;MACH;STANDARD_BRG</t>
  </si>
  <si>
    <t xml:space="preserve">  2870</t>
  </si>
  <si>
    <t>204502956010</t>
  </si>
  <si>
    <t xml:space="preserve">  2880</t>
  </si>
  <si>
    <t>020095413117V51</t>
  </si>
  <si>
    <t>724.159</t>
  </si>
  <si>
    <t xml:space="preserve">  2890</t>
  </si>
  <si>
    <t>020032840106V02</t>
  </si>
  <si>
    <t>723.152</t>
  </si>
  <si>
    <t xml:space="preserve">  2900</t>
  </si>
  <si>
    <t>723.153</t>
  </si>
  <si>
    <t xml:space="preserve">  2910</t>
  </si>
  <si>
    <t>723.154</t>
  </si>
  <si>
    <t xml:space="preserve">  2920</t>
  </si>
  <si>
    <t>723.155</t>
  </si>
  <si>
    <t xml:space="preserve">  2930</t>
  </si>
  <si>
    <t>723.156</t>
  </si>
  <si>
    <t xml:space="preserve">  2940</t>
  </si>
  <si>
    <t>723.157</t>
  </si>
  <si>
    <t xml:space="preserve">  2950</t>
  </si>
  <si>
    <t xml:space="preserve">  2960</t>
  </si>
  <si>
    <t>204425009009V51</t>
  </si>
  <si>
    <t>744.158</t>
  </si>
  <si>
    <t xml:space="preserve">  2970</t>
  </si>
  <si>
    <t>015403174091</t>
  </si>
  <si>
    <t>760.349</t>
  </si>
  <si>
    <t xml:space="preserve">  2980</t>
  </si>
  <si>
    <t>204502475001</t>
  </si>
  <si>
    <t>831.370</t>
  </si>
  <si>
    <t>FAN;1BB</t>
  </si>
  <si>
    <t xml:space="preserve">  2990</t>
  </si>
  <si>
    <t>204502597001</t>
  </si>
  <si>
    <t>832.372</t>
  </si>
  <si>
    <t>FAN SHROUD;1BB;ROUND</t>
  </si>
  <si>
    <t xml:space="preserve">  3000</t>
  </si>
  <si>
    <t>015151040261</t>
  </si>
  <si>
    <t>901.508</t>
  </si>
  <si>
    <t xml:space="preserve">  3010</t>
  </si>
  <si>
    <t xml:space="preserve">  3020</t>
  </si>
  <si>
    <t>015101243535</t>
  </si>
  <si>
    <t xml:space="preserve">  3030</t>
  </si>
  <si>
    <t>015101342490V01</t>
  </si>
  <si>
    <t>902.402</t>
  </si>
  <si>
    <t xml:space="preserve">  3040</t>
  </si>
  <si>
    <t>015405601301</t>
  </si>
  <si>
    <t>903.308</t>
  </si>
  <si>
    <t xml:space="preserve">  3050</t>
  </si>
  <si>
    <t>015405601331</t>
  </si>
  <si>
    <t>903.309</t>
  </si>
  <si>
    <t xml:space="preserve">  3060</t>
  </si>
  <si>
    <t>015405601271</t>
  </si>
  <si>
    <t>903.358</t>
  </si>
  <si>
    <t xml:space="preserve">  3070</t>
  </si>
  <si>
    <t>015405601291</t>
  </si>
  <si>
    <t>903.359</t>
  </si>
  <si>
    <t xml:space="preserve">  3080</t>
  </si>
  <si>
    <t>015400933041</t>
  </si>
  <si>
    <t>904.209</t>
  </si>
  <si>
    <t xml:space="preserve">  3090</t>
  </si>
  <si>
    <t>904.219</t>
  </si>
  <si>
    <t xml:space="preserve">  3100</t>
  </si>
  <si>
    <t>904.225</t>
  </si>
  <si>
    <t xml:space="preserve">  3110</t>
  </si>
  <si>
    <t>904.226</t>
  </si>
  <si>
    <t xml:space="preserve">  3120</t>
  </si>
  <si>
    <t>015400933031</t>
  </si>
  <si>
    <t>904.235</t>
  </si>
  <si>
    <t xml:space="preserve">  3130</t>
  </si>
  <si>
    <t>015251444281</t>
  </si>
  <si>
    <t>914.313</t>
  </si>
  <si>
    <t xml:space="preserve">  3140</t>
  </si>
  <si>
    <t>015251440091</t>
  </si>
  <si>
    <t>914.315</t>
  </si>
  <si>
    <t xml:space="preserve">  3150</t>
  </si>
  <si>
    <t>015251432041</t>
  </si>
  <si>
    <t xml:space="preserve">  3160</t>
  </si>
  <si>
    <t xml:space="preserve">  3170</t>
  </si>
  <si>
    <t>015201920327V02</t>
  </si>
  <si>
    <t xml:space="preserve">  3180</t>
  </si>
  <si>
    <t>015201011997</t>
  </si>
  <si>
    <t>920.321</t>
  </si>
  <si>
    <t xml:space="preserve">  3190</t>
  </si>
  <si>
    <t>015201920227</t>
  </si>
  <si>
    <t>920.404</t>
  </si>
  <si>
    <t xml:space="preserve">  3200</t>
  </si>
  <si>
    <t>017033400323</t>
  </si>
  <si>
    <t>932.377</t>
  </si>
  <si>
    <t xml:space="preserve">  3230</t>
  </si>
  <si>
    <t xml:space="preserve">  3240</t>
  </si>
  <si>
    <t>Column1</t>
  </si>
  <si>
    <t>Column2</t>
  </si>
  <si>
    <t>723.106</t>
  </si>
  <si>
    <t>740.350</t>
  </si>
  <si>
    <t>901.310</t>
  </si>
  <si>
    <t>920.030</t>
  </si>
  <si>
    <t>MOTOR DE BEARING</t>
  </si>
  <si>
    <t>MOTOR NDE BEARING</t>
  </si>
  <si>
    <t>BLIND FLANGE</t>
  </si>
  <si>
    <t>FITTING ASSEMBLY COUPLING</t>
  </si>
  <si>
    <t>HEX HEAD SCREW ALIGNMENT PLATE</t>
  </si>
  <si>
    <t>NUT ALIGNMENT</t>
  </si>
  <si>
    <t>BEARING ISOLATOR</t>
  </si>
  <si>
    <t>HEX. HEAD SCREW (FULL THREAD)</t>
  </si>
  <si>
    <t>HEX SOCKET SET SCR CUP POINT</t>
  </si>
  <si>
    <t>CAP SCREW SOCKET HD</t>
  </si>
  <si>
    <t>HEX. NUT (HEAVY/HIGH)</t>
  </si>
  <si>
    <t>HEXAGON NUT</t>
  </si>
  <si>
    <t>WELD NECK FLANGE</t>
  </si>
  <si>
    <t>WASHER;FLAT</t>
  </si>
  <si>
    <t>SCREW;SLOTTED CHEESE HEAD</t>
  </si>
  <si>
    <t>STUD;THREADED BOTH END</t>
  </si>
  <si>
    <t>LOCK WASHER</t>
  </si>
  <si>
    <t>KEY</t>
  </si>
  <si>
    <t>WASHER</t>
  </si>
  <si>
    <t>THREADED PLUG HEX. SOCKET</t>
  </si>
  <si>
    <t>GASKET</t>
  </si>
  <si>
    <t>FLANGE;SOCKET WELDED</t>
  </si>
  <si>
    <t>NIPPLE</t>
  </si>
  <si>
    <t>GATE VALVE</t>
  </si>
  <si>
    <t>HEX. NUT</t>
  </si>
  <si>
    <t>RETAINING RING</t>
  </si>
  <si>
    <t>PIPE;SEAMLESS</t>
  </si>
  <si>
    <t>DOWEL PIN</t>
  </si>
  <si>
    <t>CONSTANT LEVEL OILER</t>
  </si>
  <si>
    <t>FASTENER LOCK WASHER</t>
  </si>
  <si>
    <t>STUD</t>
  </si>
  <si>
    <t>THREADED PLUG, HEX. HEAD;RH</t>
  </si>
  <si>
    <t>COUPLING GUARD</t>
  </si>
  <si>
    <t>PIPE</t>
  </si>
  <si>
    <t>IMPELLER NUT;MACH</t>
  </si>
  <si>
    <t>THREADED PLUG, HEX. HEAD</t>
  </si>
  <si>
    <t>STUD;FULLY THREAD</t>
  </si>
  <si>
    <t>IMPELLER NUT</t>
  </si>
  <si>
    <t>BEARING NUT</t>
  </si>
  <si>
    <t>204525970200</t>
  </si>
  <si>
    <t xml:space="preserve">204525983200 </t>
  </si>
  <si>
    <t>204525972200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</si>
</sst>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,##0.00_ ;\-#,##0.00\ "/>
    <numFmt numFmtId="166" formatCode="0.000"/>
    <numFmt numFmtId="167" formatCode="yyyy"/>
  </numFmts>
  <fonts count="20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18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Calibri"/>
      <family val="2"/>
    </font>
    <font>
      <sz val="10"/>
      <color indexed="8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164" fontId="9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6" fillId="0" borderId="0"/>
  </cellStyleXfs>
  <cellXfs count="113">
    <xf numFmtId="0" fontId="0" fillId="0" borderId="0" xfId="0"/>
    <xf numFmtId="1" fontId="3" fillId="0" borderId="1" xfId="0" applyNumberFormat="1" applyFont="1" applyBorder="1" applyAlignment="1">
      <alignment horizontal="left" vertical="center" wrapText="1" indent="1"/>
    </xf>
    <xf numFmtId="1" fontId="3" fillId="0" borderId="1" xfId="0" applyNumberFormat="1" applyFont="1" applyBorder="1" applyAlignment="1">
      <alignment horizontal="left" wrapText="1" indent="1"/>
    </xf>
    <xf numFmtId="1" fontId="0" fillId="0" borderId="0" xfId="0" applyNumberFormat="1"/>
    <xf numFmtId="1" fontId="4" fillId="0" borderId="0" xfId="0" applyNumberFormat="1" applyFont="1" applyBorder="1" applyAlignment="1">
      <alignment horizontal="right" vertical="center" wrapText="1" inden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right" vertical="center" wrapText="1" indent="1"/>
    </xf>
    <xf numFmtId="2" fontId="4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/>
    <xf numFmtId="1" fontId="3" fillId="0" borderId="7" xfId="0" applyNumberFormat="1" applyFont="1" applyBorder="1" applyAlignment="1">
      <alignment horizontal="left" vertical="center" wrapText="1" indent="1"/>
    </xf>
    <xf numFmtId="1" fontId="3" fillId="0" borderId="13" xfId="0" applyNumberFormat="1" applyFont="1" applyBorder="1" applyAlignment="1">
      <alignment horizontal="left" vertical="center" wrapText="1" indent="1"/>
    </xf>
    <xf numFmtId="1" fontId="3" fillId="0" borderId="10" xfId="0" applyNumberFormat="1" applyFont="1" applyBorder="1" applyAlignment="1">
      <alignment horizontal="left" vertical="center" wrapText="1" inden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2" fontId="3" fillId="0" borderId="18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5" fontId="3" fillId="0" borderId="10" xfId="1" applyNumberFormat="1" applyFont="1" applyBorder="1" applyAlignment="1">
      <alignment horizontal="center" vertical="center" wrapText="1"/>
    </xf>
    <xf numFmtId="165" fontId="3" fillId="0" borderId="14" xfId="1" applyNumberFormat="1" applyFont="1" applyBorder="1" applyAlignment="1">
      <alignment horizontal="center" vertical="center" wrapText="1"/>
    </xf>
    <xf numFmtId="165" fontId="3" fillId="0" borderId="13" xfId="1" applyNumberFormat="1" applyFont="1" applyBorder="1" applyAlignment="1">
      <alignment horizontal="center" vertical="center" wrapText="1"/>
    </xf>
    <xf numFmtId="165" fontId="3" fillId="0" borderId="8" xfId="1" applyNumberFormat="1" applyFont="1" applyBorder="1" applyAlignment="1">
      <alignment horizontal="center" vertical="center" wrapText="1"/>
    </xf>
    <xf numFmtId="165" fontId="3" fillId="0" borderId="7" xfId="1" applyNumberFormat="1" applyFont="1" applyBorder="1" applyAlignment="1">
      <alignment horizontal="center" vertical="center" wrapText="1"/>
    </xf>
    <xf numFmtId="165" fontId="8" fillId="0" borderId="3" xfId="1" applyNumberFormat="1" applyFont="1" applyBorder="1" applyAlignment="1">
      <alignment horizontal="center" vertical="center" wrapText="1"/>
    </xf>
    <xf numFmtId="165" fontId="0" fillId="0" borderId="12" xfId="1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165" fontId="0" fillId="0" borderId="18" xfId="1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0" fillId="0" borderId="0" xfId="0" applyFont="1"/>
    <xf numFmtId="0" fontId="6" fillId="0" borderId="0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1" fontId="11" fillId="2" borderId="15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165" fontId="2" fillId="0" borderId="10" xfId="1" applyNumberFormat="1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11" fillId="2" borderId="26" xfId="0" applyNumberFormat="1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65" fontId="2" fillId="0" borderId="30" xfId="1" applyNumberFormat="1" applyFont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/>
    </xf>
    <xf numFmtId="0" fontId="2" fillId="0" borderId="0" xfId="2" applyAlignment="1">
      <alignment vertical="top" wrapText="1"/>
    </xf>
    <xf numFmtId="1" fontId="11" fillId="2" borderId="15" xfId="2" applyNumberFormat="1" applyFont="1" applyFill="1" applyBorder="1" applyAlignment="1">
      <alignment horizontal="center" vertical="center" wrapText="1"/>
    </xf>
    <xf numFmtId="1" fontId="11" fillId="2" borderId="26" xfId="2" applyNumberFormat="1" applyFont="1" applyFill="1" applyBorder="1" applyAlignment="1">
      <alignment horizontal="center" vertical="center" wrapText="1"/>
    </xf>
    <xf numFmtId="0" fontId="5" fillId="2" borderId="16" xfId="2" applyFont="1" applyFill="1" applyBorder="1" applyAlignment="1">
      <alignment horizontal="center" vertical="center"/>
    </xf>
    <xf numFmtId="0" fontId="2" fillId="0" borderId="0" xfId="2"/>
    <xf numFmtId="1" fontId="3" fillId="0" borderId="13" xfId="2" applyNumberFormat="1" applyFont="1" applyBorder="1" applyAlignment="1">
      <alignment horizontal="center" vertical="center" wrapText="1"/>
    </xf>
    <xf numFmtId="166" fontId="3" fillId="0" borderId="27" xfId="2" applyNumberFormat="1" applyFont="1" applyBorder="1" applyAlignment="1">
      <alignment horizontal="center" vertical="center" wrapText="1"/>
    </xf>
    <xf numFmtId="165" fontId="0" fillId="0" borderId="10" xfId="3" applyNumberFormat="1" applyFont="1" applyBorder="1" applyAlignment="1">
      <alignment horizontal="center" vertical="center"/>
    </xf>
    <xf numFmtId="0" fontId="2" fillId="0" borderId="10" xfId="3" quotePrefix="1" applyNumberFormat="1" applyFont="1" applyBorder="1" applyAlignment="1">
      <alignment horizontal="center" vertical="center"/>
    </xf>
    <xf numFmtId="0" fontId="15" fillId="5" borderId="31" xfId="4" applyFont="1" applyFill="1" applyBorder="1" applyAlignment="1">
      <alignment horizontal="center" vertical="top" wrapText="1"/>
    </xf>
    <xf numFmtId="1" fontId="2" fillId="0" borderId="0" xfId="2" applyNumberFormat="1" applyAlignment="1">
      <alignment horizontal="center" vertical="center"/>
    </xf>
    <xf numFmtId="14" fontId="2" fillId="0" borderId="0" xfId="2" applyNumberFormat="1"/>
    <xf numFmtId="0" fontId="2" fillId="0" borderId="10" xfId="2" applyNumberFormat="1" applyBorder="1" applyAlignment="1">
      <alignment horizontal="center" vertical="center"/>
    </xf>
    <xf numFmtId="0" fontId="5" fillId="2" borderId="16" xfId="2" applyFont="1" applyFill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166" fontId="3" fillId="0" borderId="10" xfId="0" applyNumberFormat="1" applyFont="1" applyBorder="1" applyAlignment="1">
      <alignment horizontal="center" vertical="center" wrapText="1"/>
    </xf>
    <xf numFmtId="165" fontId="3" fillId="0" borderId="13" xfId="3" applyNumberFormat="1" applyFont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/>
    </xf>
    <xf numFmtId="0" fontId="18" fillId="5" borderId="31" xfId="0" applyFont="1" applyFill="1" applyBorder="1"/>
    <xf numFmtId="49" fontId="18" fillId="6" borderId="34" xfId="0" applyNumberFormat="1" applyFont="1" applyFill="1" applyBorder="1"/>
    <xf numFmtId="3" fontId="18" fillId="6" borderId="34" xfId="0" applyNumberFormat="1" applyFont="1" applyFill="1" applyBorder="1"/>
    <xf numFmtId="0" fontId="18" fillId="6" borderId="34" xfId="0" applyFont="1" applyFill="1" applyBorder="1"/>
    <xf numFmtId="49" fontId="18" fillId="6" borderId="31" xfId="0" applyNumberFormat="1" applyFont="1" applyFill="1" applyBorder="1"/>
    <xf numFmtId="0" fontId="18" fillId="6" borderId="31" xfId="0" applyFont="1" applyFill="1" applyBorder="1"/>
    <xf numFmtId="4" fontId="18" fillId="6" borderId="31" xfId="0" applyNumberFormat="1" applyFont="1" applyFill="1" applyBorder="1"/>
    <xf numFmtId="0" fontId="18" fillId="5" borderId="35" xfId="0" applyFont="1" applyFill="1" applyBorder="1"/>
    <xf numFmtId="49" fontId="18" fillId="6" borderId="36" xfId="0" applyNumberFormat="1" applyFont="1" applyFill="1" applyBorder="1"/>
    <xf numFmtId="49" fontId="18" fillId="6" borderId="35" xfId="0" applyNumberFormat="1" applyFont="1" applyFill="1" applyBorder="1"/>
    <xf numFmtId="0" fontId="5" fillId="2" borderId="37" xfId="2" applyFont="1" applyFill="1" applyBorder="1" applyAlignment="1">
      <alignment horizontal="center" vertical="center" wrapText="1"/>
    </xf>
    <xf numFmtId="167" fontId="2" fillId="0" borderId="38" xfId="2" applyNumberFormat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18" fillId="7" borderId="31" xfId="0" applyNumberFormat="1" applyFont="1" applyFill="1" applyBorder="1"/>
    <xf numFmtId="0" fontId="13" fillId="3" borderId="22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1" fontId="13" fillId="3" borderId="22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>
      <alignment horizontal="center" vertical="center"/>
    </xf>
    <xf numFmtId="1" fontId="13" fillId="3" borderId="21" xfId="0" applyNumberFormat="1" applyFont="1" applyFill="1" applyBorder="1" applyAlignment="1">
      <alignment horizontal="center" vertical="center"/>
    </xf>
    <xf numFmtId="1" fontId="13" fillId="3" borderId="24" xfId="0" applyNumberFormat="1" applyFont="1" applyFill="1" applyBorder="1" applyAlignment="1">
      <alignment horizontal="center" vertical="center"/>
    </xf>
    <xf numFmtId="1" fontId="13" fillId="3" borderId="20" xfId="0" applyNumberFormat="1" applyFont="1" applyFill="1" applyBorder="1" applyAlignment="1">
      <alignment horizontal="center" vertical="center"/>
    </xf>
    <xf numFmtId="1" fontId="13" fillId="3" borderId="25" xfId="0" applyNumberFormat="1" applyFont="1" applyFill="1" applyBorder="1" applyAlignment="1">
      <alignment horizontal="center" vertical="center"/>
    </xf>
    <xf numFmtId="165" fontId="3" fillId="7" borderId="14" xfId="1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 xr:uid="{944AB369-6F0C-4506-8988-BD037723BA09}"/>
    <cellStyle name="Normal" xfId="0" builtinId="0"/>
    <cellStyle name="Normal 2" xfId="2" xr:uid="{562DF12B-7D59-4325-8710-188C31D1AB20}"/>
    <cellStyle name="Normal 2 2" xfId="4" xr:uid="{C2DC813A-1B92-4F72-9164-E49D74D0C828}"/>
  </cellStyles>
  <dxfs count="24">
    <dxf>
      <font>
        <color rgb="FF9C0006"/>
      </font>
      <fill>
        <patternFill>
          <bgColor rgb="FFFFC7CE"/>
        </patternFill>
      </fill>
    </dxf>
    <dxf>
      <numFmt numFmtId="167" formatCode="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,##0.00_ ;\-#,##0.0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0.000"/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" formatCode="#,##0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left style="thin">
          <color indexed="8"/>
        </left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K:\04.%20CSS%20Sales\SPME%20PRN%20PPC%20-TENDER%20&amp;%20ORDER\20337506+XXXXXXXXX\2-MLE%20QUOTATION\2025_04_21_SPI%20offer\RFQ_20337506-SPI%20PRICE%20LIST.xlsx" TargetMode="External"/><Relationship Id="rId1" Type="http://schemas.openxmlformats.org/officeDocument/2006/relationships/externalLinkPath" Target="2025_04_21_SPI%20offer/RFQ_20337506-SPI%20PRICE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gortim\AppData\Local\Temp\d444262b-7524-46e3-b74d-239bc0d60def_OED%201616003-FINAL%20TO%20CUSTOMER.zip.def\OED%201616003-FINAL%20TO%20CUSTOMER\R4_2029203MR0002-710-MR-M02-0001_A.xls" TargetMode="External"/><Relationship Id="rId1" Type="http://schemas.openxmlformats.org/officeDocument/2006/relationships/externalLinkPath" Target="file:///C:\Users\egortim\AppData\Local\Temp\d444262b-7524-46e3-b74d-239bc0d60def_OED%201616003-FINAL%20TO%20CUSTOMER.zip.def\OED%201616003-FINAL%20TO%20CUSTOMER\R4_2029203MR0002-710-MR-M02-0001_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I PRICE LIST"/>
      <sheetName val="TERMS &amp; CONDITIONS"/>
    </sheetNames>
    <sheetDataSet>
      <sheetData sheetId="0">
        <row r="12">
          <cell r="K12">
            <v>30149.171893485887</v>
          </cell>
          <cell r="L12" t="str">
            <v>577324102.101</v>
          </cell>
        </row>
        <row r="13">
          <cell r="K13">
            <v>17010.375974806055</v>
          </cell>
          <cell r="L13" t="str">
            <v>577324161.118</v>
          </cell>
        </row>
        <row r="14">
          <cell r="K14">
            <v>369.12697391440906</v>
          </cell>
          <cell r="L14" t="str">
            <v>577324360.316</v>
          </cell>
        </row>
        <row r="15">
          <cell r="K15">
            <v>274.89295369757684</v>
          </cell>
          <cell r="L15" t="str">
            <v>577324400.109</v>
          </cell>
        </row>
        <row r="16">
          <cell r="K16">
            <v>2496.9597890328491</v>
          </cell>
          <cell r="L16" t="str">
            <v>577324681.530</v>
          </cell>
        </row>
        <row r="17">
          <cell r="K17">
            <v>1307.0130419229595</v>
          </cell>
          <cell r="L17" t="str">
            <v>577324681.531</v>
          </cell>
        </row>
        <row r="18">
          <cell r="K18">
            <v>128.05365951389592</v>
          </cell>
          <cell r="L18" t="str">
            <v>577324687.373</v>
          </cell>
        </row>
        <row r="19">
          <cell r="K19">
            <v>94.074477487615169</v>
          </cell>
          <cell r="L19" t="str">
            <v>577324710.102</v>
          </cell>
        </row>
        <row r="20">
          <cell r="K20">
            <v>757.32737809187279</v>
          </cell>
          <cell r="L20" t="str">
            <v>577324724.106</v>
          </cell>
        </row>
        <row r="21">
          <cell r="K21">
            <v>3226.3911082530904</v>
          </cell>
          <cell r="L21" t="str">
            <v>577324729.103</v>
          </cell>
        </row>
        <row r="22">
          <cell r="K22">
            <v>18.035726692098024</v>
          </cell>
          <cell r="L22" t="str">
            <v>577324900.535</v>
          </cell>
        </row>
        <row r="23">
          <cell r="K23">
            <v>38.509162203900026</v>
          </cell>
          <cell r="L23" t="str">
            <v>577324902.105</v>
          </cell>
        </row>
        <row r="24">
          <cell r="K24">
            <v>22.907746141464735</v>
          </cell>
          <cell r="L24" t="str">
            <v>577324902.107</v>
          </cell>
        </row>
        <row r="25">
          <cell r="K25">
            <v>11.208870144200175</v>
          </cell>
          <cell r="L25" t="str">
            <v>577324902.337</v>
          </cell>
        </row>
        <row r="26">
          <cell r="K26">
            <v>12.885083863368667</v>
          </cell>
          <cell r="L26" t="str">
            <v>577324902.416</v>
          </cell>
        </row>
        <row r="27">
          <cell r="K27">
            <v>13.072687131395874</v>
          </cell>
          <cell r="L27" t="str">
            <v>577324920.107</v>
          </cell>
        </row>
        <row r="28">
          <cell r="K28" t="str">
            <v>NOT QUOTED</v>
          </cell>
          <cell r="L28" t="str">
            <v>577324</v>
          </cell>
        </row>
        <row r="29">
          <cell r="K29" t="str">
            <v>NOT QUOTED</v>
          </cell>
          <cell r="L29" t="str">
            <v>577324</v>
          </cell>
        </row>
        <row r="30">
          <cell r="K30">
            <v>30149.171893485887</v>
          </cell>
          <cell r="L30" t="str">
            <v>577326102.101</v>
          </cell>
        </row>
        <row r="31">
          <cell r="K31">
            <v>17010.375974806055</v>
          </cell>
          <cell r="L31" t="str">
            <v>577326161.118</v>
          </cell>
        </row>
        <row r="32">
          <cell r="K32">
            <v>369.12697391440906</v>
          </cell>
          <cell r="L32" t="str">
            <v>577326360.316</v>
          </cell>
        </row>
        <row r="33">
          <cell r="K33">
            <v>274.89295369757684</v>
          </cell>
          <cell r="L33" t="str">
            <v>577326400.109</v>
          </cell>
        </row>
        <row r="34">
          <cell r="K34">
            <v>2496.9597890328491</v>
          </cell>
          <cell r="L34" t="str">
            <v>577326681.530</v>
          </cell>
        </row>
        <row r="35">
          <cell r="K35">
            <v>1307.0130419229595</v>
          </cell>
          <cell r="L35" t="str">
            <v>577326681.531</v>
          </cell>
        </row>
        <row r="36">
          <cell r="K36">
            <v>128.05365951389592</v>
          </cell>
          <cell r="L36" t="str">
            <v>577326687.373</v>
          </cell>
        </row>
        <row r="37">
          <cell r="K37">
            <v>94.074477487615169</v>
          </cell>
          <cell r="L37" t="str">
            <v>577326710.102</v>
          </cell>
        </row>
        <row r="38">
          <cell r="K38">
            <v>757.32737809187279</v>
          </cell>
          <cell r="L38" t="str">
            <v>577326724.106</v>
          </cell>
        </row>
        <row r="39">
          <cell r="K39">
            <v>3226.3911082530904</v>
          </cell>
          <cell r="L39" t="str">
            <v>577326729.103</v>
          </cell>
        </row>
        <row r="40">
          <cell r="K40">
            <v>18.035726692098024</v>
          </cell>
          <cell r="L40" t="str">
            <v>577326900.535</v>
          </cell>
        </row>
        <row r="41">
          <cell r="K41">
            <v>38.509162203900026</v>
          </cell>
          <cell r="L41" t="str">
            <v>577326902.105</v>
          </cell>
        </row>
        <row r="42">
          <cell r="K42">
            <v>22.907746141464735</v>
          </cell>
          <cell r="L42" t="str">
            <v>577326902.107</v>
          </cell>
        </row>
        <row r="43">
          <cell r="K43">
            <v>12.885083863368667</v>
          </cell>
          <cell r="L43" t="str">
            <v>577326902.416</v>
          </cell>
        </row>
        <row r="44">
          <cell r="K44">
            <v>13.072687131395874</v>
          </cell>
          <cell r="L44" t="str">
            <v>577326920.107</v>
          </cell>
        </row>
        <row r="45">
          <cell r="K45" t="str">
            <v>NOT QUOTED</v>
          </cell>
          <cell r="L45" t="str">
            <v>577326</v>
          </cell>
        </row>
        <row r="46">
          <cell r="K46" t="str">
            <v>NOT QUOTED</v>
          </cell>
          <cell r="L46" t="str">
            <v>577326</v>
          </cell>
        </row>
        <row r="47">
          <cell r="K47">
            <v>30149.171893485887</v>
          </cell>
          <cell r="L47" t="str">
            <v>577330102.101</v>
          </cell>
        </row>
        <row r="48">
          <cell r="K48">
            <v>17010.375974806055</v>
          </cell>
          <cell r="L48" t="str">
            <v>577330161.118</v>
          </cell>
        </row>
        <row r="49">
          <cell r="K49">
            <v>369.12697391440906</v>
          </cell>
          <cell r="L49" t="str">
            <v>577330360.316</v>
          </cell>
        </row>
        <row r="50">
          <cell r="K50">
            <v>274.89295369757684</v>
          </cell>
          <cell r="L50" t="str">
            <v>577330400.109</v>
          </cell>
        </row>
        <row r="51">
          <cell r="K51">
            <v>2496.9597890328491</v>
          </cell>
          <cell r="L51" t="str">
            <v>577330681.530</v>
          </cell>
        </row>
        <row r="52">
          <cell r="K52">
            <v>1307.0130419229595</v>
          </cell>
          <cell r="L52" t="str">
            <v>577330681.531</v>
          </cell>
        </row>
        <row r="53">
          <cell r="K53">
            <v>128.05365951389592</v>
          </cell>
          <cell r="L53" t="str">
            <v>577330687.373</v>
          </cell>
        </row>
        <row r="54">
          <cell r="K54">
            <v>94.074477487615169</v>
          </cell>
          <cell r="L54" t="str">
            <v>577330710.102</v>
          </cell>
        </row>
        <row r="55">
          <cell r="K55" t="str">
            <v>NOT QUOTED</v>
          </cell>
          <cell r="L55" t="str">
            <v>577330723.106</v>
          </cell>
        </row>
        <row r="56">
          <cell r="K56">
            <v>3226.3911082530904</v>
          </cell>
          <cell r="L56" t="str">
            <v>577330729.103</v>
          </cell>
        </row>
        <row r="57">
          <cell r="K57">
            <v>18.035726692098024</v>
          </cell>
          <cell r="L57" t="str">
            <v>577330900.535</v>
          </cell>
        </row>
        <row r="58">
          <cell r="K58">
            <v>38.509162203900026</v>
          </cell>
          <cell r="L58" t="str">
            <v>577330902.105</v>
          </cell>
        </row>
        <row r="59">
          <cell r="K59">
            <v>22.907746141464735</v>
          </cell>
          <cell r="L59" t="str">
            <v>577330902.107</v>
          </cell>
        </row>
        <row r="60">
          <cell r="K60">
            <v>12.885083863368667</v>
          </cell>
          <cell r="L60" t="str">
            <v>577330902.416</v>
          </cell>
        </row>
        <row r="61">
          <cell r="K61">
            <v>13.072687131395874</v>
          </cell>
          <cell r="L61" t="str">
            <v>577330920.107</v>
          </cell>
        </row>
        <row r="62">
          <cell r="K62" t="str">
            <v>NOT QUOTED</v>
          </cell>
          <cell r="L62" t="str">
            <v>577330</v>
          </cell>
        </row>
        <row r="63">
          <cell r="K63" t="str">
            <v>NOT QUOTED</v>
          </cell>
          <cell r="L63" t="str">
            <v>577330</v>
          </cell>
        </row>
        <row r="64">
          <cell r="K64">
            <v>30149.171893485887</v>
          </cell>
          <cell r="L64" t="str">
            <v>577332102.101</v>
          </cell>
        </row>
        <row r="65">
          <cell r="K65">
            <v>17010.375974806055</v>
          </cell>
          <cell r="L65" t="str">
            <v>577332161.118</v>
          </cell>
        </row>
        <row r="66">
          <cell r="K66">
            <v>369.12697391440906</v>
          </cell>
          <cell r="L66" t="str">
            <v>577332360.316</v>
          </cell>
        </row>
        <row r="67">
          <cell r="K67">
            <v>274.89295369757684</v>
          </cell>
          <cell r="L67" t="str">
            <v>577332400.109</v>
          </cell>
        </row>
        <row r="68">
          <cell r="K68">
            <v>2496.9597890328491</v>
          </cell>
          <cell r="L68" t="str">
            <v>577332681.530</v>
          </cell>
        </row>
        <row r="69">
          <cell r="K69">
            <v>1307.0130419229595</v>
          </cell>
          <cell r="L69" t="str">
            <v>577332681.531</v>
          </cell>
        </row>
        <row r="70">
          <cell r="K70">
            <v>128.05365951389592</v>
          </cell>
          <cell r="L70" t="str">
            <v>577332687.373</v>
          </cell>
        </row>
        <row r="71">
          <cell r="K71">
            <v>94.074477487615169</v>
          </cell>
          <cell r="L71" t="str">
            <v>577332710.102</v>
          </cell>
        </row>
        <row r="72">
          <cell r="K72">
            <v>757.32737809187279</v>
          </cell>
          <cell r="L72" t="str">
            <v>577332724.106</v>
          </cell>
        </row>
        <row r="73">
          <cell r="K73">
            <v>3226.3911082530904</v>
          </cell>
          <cell r="L73" t="str">
            <v>577332729.103</v>
          </cell>
        </row>
        <row r="74">
          <cell r="K74">
            <v>18.035726692098024</v>
          </cell>
          <cell r="L74" t="str">
            <v>577332900.535</v>
          </cell>
        </row>
        <row r="75">
          <cell r="K75">
            <v>38.509162203900026</v>
          </cell>
          <cell r="L75" t="str">
            <v>577332902.105</v>
          </cell>
        </row>
        <row r="76">
          <cell r="K76">
            <v>22.907746141464735</v>
          </cell>
          <cell r="L76" t="str">
            <v>577332902.107</v>
          </cell>
        </row>
        <row r="77">
          <cell r="K77">
            <v>12.885083863368667</v>
          </cell>
          <cell r="L77" t="str">
            <v>577332902.416</v>
          </cell>
        </row>
        <row r="78">
          <cell r="K78">
            <v>13.072687131395874</v>
          </cell>
          <cell r="L78" t="str">
            <v>577332920.107</v>
          </cell>
        </row>
        <row r="79">
          <cell r="K79" t="str">
            <v>NOT QUOTED</v>
          </cell>
          <cell r="L79" t="str">
            <v>577332</v>
          </cell>
        </row>
        <row r="80">
          <cell r="K80" t="str">
            <v>NOT QUOTED</v>
          </cell>
          <cell r="L80" t="str">
            <v>577332</v>
          </cell>
        </row>
        <row r="81">
          <cell r="K81">
            <v>30149.171893485887</v>
          </cell>
          <cell r="L81" t="str">
            <v>577336102.101</v>
          </cell>
        </row>
        <row r="82">
          <cell r="K82">
            <v>17010.375974806055</v>
          </cell>
          <cell r="L82" t="str">
            <v>577336161.118</v>
          </cell>
        </row>
        <row r="83">
          <cell r="K83">
            <v>16851.994750175472</v>
          </cell>
          <cell r="L83" t="str">
            <v>577336330.302</v>
          </cell>
        </row>
        <row r="84">
          <cell r="K84">
            <v>7122.6691852433505</v>
          </cell>
          <cell r="L84" t="str">
            <v>577336360.316</v>
          </cell>
        </row>
        <row r="85">
          <cell r="K85">
            <v>274.89295369757684</v>
          </cell>
          <cell r="L85" t="str">
            <v>577336400.109</v>
          </cell>
        </row>
        <row r="86">
          <cell r="K86">
            <v>5206.6257243816253</v>
          </cell>
          <cell r="L86" t="str">
            <v>577336681.530</v>
          </cell>
        </row>
        <row r="87">
          <cell r="K87">
            <v>2855.8793895413478</v>
          </cell>
          <cell r="L87" t="str">
            <v>577336681.531</v>
          </cell>
        </row>
        <row r="88">
          <cell r="K88">
            <v>160.37368174613562</v>
          </cell>
          <cell r="L88" t="str">
            <v>577336687.373</v>
          </cell>
        </row>
        <row r="89">
          <cell r="K89">
            <v>94.074477487615169</v>
          </cell>
          <cell r="L89" t="str">
            <v>577336710.102</v>
          </cell>
        </row>
        <row r="90">
          <cell r="K90">
            <v>757.32737809187279</v>
          </cell>
          <cell r="L90" t="str">
            <v>577336724.106</v>
          </cell>
        </row>
        <row r="91">
          <cell r="K91">
            <v>3226.3911082530904</v>
          </cell>
          <cell r="L91" t="str">
            <v>577336729.103</v>
          </cell>
        </row>
        <row r="92">
          <cell r="K92">
            <v>18.035726692098024</v>
          </cell>
          <cell r="L92" t="str">
            <v>577336900.535</v>
          </cell>
        </row>
        <row r="93">
          <cell r="K93">
            <v>196.93331202894404</v>
          </cell>
          <cell r="L93" t="str">
            <v>577336902.105</v>
          </cell>
        </row>
        <row r="94">
          <cell r="K94">
            <v>22.907746141464735</v>
          </cell>
          <cell r="L94" t="str">
            <v>577336902.107</v>
          </cell>
        </row>
        <row r="95">
          <cell r="K95">
            <v>24.981285041224972</v>
          </cell>
          <cell r="L95" t="str">
            <v>577336554.109</v>
          </cell>
        </row>
        <row r="96">
          <cell r="K96">
            <v>36.230167779086507</v>
          </cell>
          <cell r="L96" t="str">
            <v>577336902.416</v>
          </cell>
        </row>
        <row r="97">
          <cell r="K97">
            <v>13.072687131395874</v>
          </cell>
          <cell r="L97" t="str">
            <v>577336920.107</v>
          </cell>
        </row>
        <row r="98">
          <cell r="K98" t="str">
            <v>NOT QUOTED</v>
          </cell>
          <cell r="L98" t="str">
            <v>577336</v>
          </cell>
        </row>
        <row r="99">
          <cell r="K99" t="str">
            <v>NOT QUOTED</v>
          </cell>
          <cell r="L99" t="str">
            <v>577336</v>
          </cell>
        </row>
        <row r="100">
          <cell r="K100">
            <v>110021.55663323954</v>
          </cell>
          <cell r="L100" t="str">
            <v>578850100.101</v>
          </cell>
        </row>
        <row r="101">
          <cell r="K101">
            <v>6825.9778740129987</v>
          </cell>
          <cell r="L101" t="str">
            <v>578850130.102</v>
          </cell>
        </row>
        <row r="102">
          <cell r="K102">
            <v>43101.813607103817</v>
          </cell>
          <cell r="L102" t="str">
            <v>578850161.123</v>
          </cell>
        </row>
        <row r="103">
          <cell r="K103">
            <v>5764.8917048292124</v>
          </cell>
          <cell r="L103" t="str">
            <v>578850350.302</v>
          </cell>
        </row>
        <row r="104">
          <cell r="K104">
            <v>5764.8917048292124</v>
          </cell>
          <cell r="L104" t="str">
            <v>578850350.304</v>
          </cell>
        </row>
        <row r="105">
          <cell r="K105">
            <v>1837.67161293291</v>
          </cell>
          <cell r="L105" t="str">
            <v>578850524.239</v>
          </cell>
        </row>
        <row r="106">
          <cell r="K106">
            <v>2047.7828180384922</v>
          </cell>
          <cell r="L106" t="str">
            <v>578850542.218</v>
          </cell>
        </row>
        <row r="107">
          <cell r="K107">
            <v>1343.373066934229</v>
          </cell>
          <cell r="L107" t="str">
            <v>578850546.210</v>
          </cell>
        </row>
        <row r="108">
          <cell r="K108">
            <v>262.96089517078912</v>
          </cell>
          <cell r="L108" t="str">
            <v>578850710.101</v>
          </cell>
        </row>
        <row r="109">
          <cell r="K109">
            <v>73.044693102996987</v>
          </cell>
          <cell r="L109" t="str">
            <v>578850721.355</v>
          </cell>
        </row>
        <row r="110">
          <cell r="K110">
            <v>65.740223792697279</v>
          </cell>
          <cell r="L110" t="str">
            <v>578850721.355</v>
          </cell>
        </row>
        <row r="111">
          <cell r="K111">
            <v>220.43665957008693</v>
          </cell>
          <cell r="L111" t="str">
            <v>578850724.159</v>
          </cell>
        </row>
        <row r="112">
          <cell r="K112">
            <v>904.4931138889765</v>
          </cell>
          <cell r="L112" t="str">
            <v>578850723.152</v>
          </cell>
        </row>
        <row r="113">
          <cell r="K113">
            <v>904.4931138889765</v>
          </cell>
          <cell r="L113" t="str">
            <v>578850723.153</v>
          </cell>
        </row>
        <row r="114">
          <cell r="K114">
            <v>904.4931138889765</v>
          </cell>
          <cell r="L114" t="str">
            <v>578850723.154</v>
          </cell>
        </row>
        <row r="115">
          <cell r="K115">
            <v>904.4931138889765</v>
          </cell>
          <cell r="L115" t="str">
            <v>578850723.155</v>
          </cell>
        </row>
        <row r="116">
          <cell r="K116">
            <v>904.4931138889765</v>
          </cell>
          <cell r="L116" t="str">
            <v>578850723.156</v>
          </cell>
        </row>
        <row r="117">
          <cell r="K117">
            <v>904.4931138889765</v>
          </cell>
          <cell r="L117" t="str">
            <v>578850723.157</v>
          </cell>
        </row>
        <row r="118">
          <cell r="K118" t="str">
            <v>NOT QUOTED</v>
          </cell>
          <cell r="L118" t="str">
            <v>578850740.350</v>
          </cell>
        </row>
        <row r="119">
          <cell r="K119">
            <v>340.67483751740707</v>
          </cell>
          <cell r="L119" t="str">
            <v>578850744.158</v>
          </cell>
        </row>
        <row r="120">
          <cell r="K120" t="str">
            <v>NOT QUOTED</v>
          </cell>
          <cell r="L120" t="str">
            <v>578850901.310</v>
          </cell>
        </row>
        <row r="121">
          <cell r="K121">
            <v>45.962101858234838</v>
          </cell>
          <cell r="L121" t="str">
            <v>578850902.402</v>
          </cell>
        </row>
        <row r="122">
          <cell r="K122" t="str">
            <v>NOT QUOTED</v>
          </cell>
          <cell r="L122" t="str">
            <v>578850920.030</v>
          </cell>
        </row>
        <row r="123">
          <cell r="K123" t="str">
            <v>NOT QUOTED</v>
          </cell>
          <cell r="L123" t="str">
            <v>578850</v>
          </cell>
        </row>
        <row r="124">
          <cell r="K124" t="str">
            <v>NOT QUOTED</v>
          </cell>
          <cell r="L124" t="str">
            <v>578850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IR FORM"/>
      <sheetName val="Example SPIR Form"/>
      <sheetName val="Explanation"/>
    </sheetNames>
    <sheetDataSet>
      <sheetData sheetId="0">
        <row r="25">
          <cell r="T25" t="str">
            <v>015201805010</v>
          </cell>
          <cell r="Y25">
            <v>51.728809767032089</v>
          </cell>
        </row>
        <row r="26">
          <cell r="T26" t="str">
            <v>015201805010</v>
          </cell>
          <cell r="Y26">
            <v>37.728810793385783</v>
          </cell>
        </row>
        <row r="27">
          <cell r="T27" t="str">
            <v>015201805610</v>
          </cell>
          <cell r="Y27">
            <v>74.828808073548487</v>
          </cell>
        </row>
        <row r="28">
          <cell r="T28" t="str">
            <v>015201807310</v>
          </cell>
          <cell r="Y28">
            <v>307.07239659453785</v>
          </cell>
        </row>
        <row r="29">
          <cell r="T29" t="str">
            <v>015507500321</v>
          </cell>
          <cell r="Y29">
            <v>17.796608864804618</v>
          </cell>
        </row>
        <row r="30">
          <cell r="T30" t="str">
            <v>015507500321</v>
          </cell>
          <cell r="Y30">
            <v>17.606778370246701</v>
          </cell>
        </row>
        <row r="31">
          <cell r="T31" t="str">
            <v>015507500361</v>
          </cell>
          <cell r="Y31">
            <v>17.606778370246701</v>
          </cell>
        </row>
        <row r="32">
          <cell r="T32" t="str">
            <v>015507500501</v>
          </cell>
          <cell r="Y32">
            <v>45.839750106314924</v>
          </cell>
        </row>
        <row r="33">
          <cell r="T33" t="str">
            <v>017010612356V51</v>
          </cell>
          <cell r="Y33">
            <v>366.28656790834225</v>
          </cell>
        </row>
        <row r="34">
          <cell r="T34" t="str">
            <v>017010622516V51</v>
          </cell>
          <cell r="Y34">
            <v>814.11396188815297</v>
          </cell>
        </row>
        <row r="35">
          <cell r="T35" t="str">
            <v>017011375420</v>
          </cell>
          <cell r="Y35">
            <v>78.601689152887062</v>
          </cell>
        </row>
        <row r="36">
          <cell r="T36" t="str">
            <v>017011375420</v>
          </cell>
          <cell r="Y36">
            <v>78.601689152887062</v>
          </cell>
        </row>
        <row r="37">
          <cell r="T37" t="str">
            <v>204501626012</v>
          </cell>
          <cell r="Y37">
            <v>141.4830404751967</v>
          </cell>
        </row>
        <row r="38">
          <cell r="T38" t="str">
            <v>021702010901</v>
          </cell>
          <cell r="Y38">
            <v>7.5457621586771584</v>
          </cell>
        </row>
        <row r="39">
          <cell r="T39" t="str">
            <v>021702012501</v>
          </cell>
          <cell r="Y39">
            <v>7.2313554020656081</v>
          </cell>
        </row>
        <row r="40">
          <cell r="T40" t="str">
            <v>204415509001</v>
          </cell>
          <cell r="Y40">
            <v>2707.1014964549795</v>
          </cell>
        </row>
        <row r="41">
          <cell r="T41" t="str">
            <v>204415656001</v>
          </cell>
          <cell r="Y41">
            <v>2550.2540503265018</v>
          </cell>
        </row>
        <row r="42">
          <cell r="T42" t="str">
            <v>204500828001</v>
          </cell>
          <cell r="Y42">
            <v>292.08010185388423</v>
          </cell>
        </row>
        <row r="43">
          <cell r="T43" t="str">
            <v>204500859001</v>
          </cell>
          <cell r="Y43">
            <v>323.35899016172266</v>
          </cell>
        </row>
        <row r="44">
          <cell r="T44" t="str">
            <v>204500862001</v>
          </cell>
          <cell r="Y44">
            <v>239.55314114382452</v>
          </cell>
        </row>
        <row r="45">
          <cell r="T45" t="str">
            <v>204525854001</v>
          </cell>
          <cell r="Y45">
            <v>47.834542632562304</v>
          </cell>
        </row>
        <row r="46">
          <cell r="T46" t="str">
            <v>204526262001</v>
          </cell>
          <cell r="Y46">
            <v>666.16122491755903</v>
          </cell>
        </row>
        <row r="47">
          <cell r="T47" t="str">
            <v>204526264001</v>
          </cell>
          <cell r="Y47">
            <v>27.947267254359843</v>
          </cell>
        </row>
        <row r="48">
          <cell r="T48" t="str">
            <v>204526268001</v>
          </cell>
          <cell r="Y48">
            <v>773.9868633061983</v>
          </cell>
        </row>
        <row r="49">
          <cell r="T49" t="str">
            <v>204526270001</v>
          </cell>
          <cell r="Y49">
            <v>27.947267254359843</v>
          </cell>
        </row>
        <row r="50">
          <cell r="T50" t="str">
            <v>204796000051</v>
          </cell>
          <cell r="Y50">
            <v>172.46531863528836</v>
          </cell>
        </row>
        <row r="51">
          <cell r="T51" t="str">
            <v>204500863001</v>
          </cell>
          <cell r="Y51">
            <v>678.64401804454928</v>
          </cell>
        </row>
        <row r="52">
          <cell r="T52" t="str">
            <v>204502559011</v>
          </cell>
          <cell r="Y52">
            <v>29.576243594448336</v>
          </cell>
        </row>
        <row r="53">
          <cell r="T53" t="str">
            <v>204502559071</v>
          </cell>
          <cell r="Y53">
            <v>57.681063567954631</v>
          </cell>
        </row>
        <row r="54">
          <cell r="T54" t="str">
            <v>204502561061</v>
          </cell>
          <cell r="Y54">
            <v>54.25717398845488</v>
          </cell>
        </row>
        <row r="55">
          <cell r="T55" t="str">
            <v>204502587001</v>
          </cell>
          <cell r="Y55">
            <v>12.261863507850387</v>
          </cell>
        </row>
        <row r="56">
          <cell r="T56" t="str">
            <v>204502604001</v>
          </cell>
          <cell r="Y56">
            <v>111.78906901743937</v>
          </cell>
        </row>
        <row r="57">
          <cell r="T57" t="str">
            <v>204502605001</v>
          </cell>
          <cell r="Y57">
            <v>111.78906901743937</v>
          </cell>
        </row>
        <row r="58">
          <cell r="T58" t="str">
            <v>204524015002</v>
          </cell>
          <cell r="Y58">
            <v>1065.8579598680938</v>
          </cell>
        </row>
        <row r="59">
          <cell r="T59" t="str">
            <v>204500866001</v>
          </cell>
          <cell r="Y59">
            <v>1756.7949405450759</v>
          </cell>
        </row>
        <row r="60">
          <cell r="T60" t="str">
            <v>204500867001</v>
          </cell>
          <cell r="Y60">
            <v>801.06311538729619</v>
          </cell>
        </row>
        <row r="61">
          <cell r="T61" t="str">
            <v>204500900004</v>
          </cell>
          <cell r="Y61">
            <v>19151.739736182826</v>
          </cell>
        </row>
        <row r="62">
          <cell r="T62" t="str">
            <v>204500900004</v>
          </cell>
          <cell r="Y62">
            <v>19151.739736182826</v>
          </cell>
        </row>
        <row r="63">
          <cell r="T63" t="str">
            <v>204500904004</v>
          </cell>
          <cell r="Y63">
            <v>23718.781003833868</v>
          </cell>
        </row>
        <row r="64">
          <cell r="T64" t="str">
            <v>204500905008</v>
          </cell>
          <cell r="Y64">
            <v>2376.548361982454</v>
          </cell>
        </row>
        <row r="65">
          <cell r="T65" t="str">
            <v>204500905009</v>
          </cell>
          <cell r="Y65">
            <v>2645.43894319432</v>
          </cell>
        </row>
        <row r="66">
          <cell r="T66" t="str">
            <v>204500905013</v>
          </cell>
          <cell r="Y66">
            <v>5021.7715887056856</v>
          </cell>
        </row>
        <row r="67">
          <cell r="T67" t="str">
            <v>204500905014</v>
          </cell>
          <cell r="Y67">
            <v>5545.2076058020293</v>
          </cell>
        </row>
        <row r="68">
          <cell r="T68" t="str">
            <v>204500908001</v>
          </cell>
          <cell r="Y68">
            <v>2611.6793154689635</v>
          </cell>
        </row>
        <row r="69">
          <cell r="T69" t="str">
            <v>204500908001</v>
          </cell>
          <cell r="Y69">
            <v>29.220963959477292</v>
          </cell>
        </row>
        <row r="70">
          <cell r="T70" t="str">
            <v>204500980005</v>
          </cell>
          <cell r="Y70">
            <v>1671.4790762295581</v>
          </cell>
        </row>
        <row r="71">
          <cell r="T71" t="str">
            <v>204500995005</v>
          </cell>
          <cell r="Y71">
            <v>2302.7733288701734</v>
          </cell>
        </row>
        <row r="72">
          <cell r="T72" t="str">
            <v>204501019005</v>
          </cell>
          <cell r="Y72">
            <v>6803.3739234259438</v>
          </cell>
        </row>
        <row r="73">
          <cell r="T73" t="str">
            <v>204501057005</v>
          </cell>
          <cell r="Y73">
            <v>1797.8889282874432</v>
          </cell>
        </row>
        <row r="74">
          <cell r="T74" t="str">
            <v>204501075005</v>
          </cell>
          <cell r="Y74">
            <v>2443.6361844909902</v>
          </cell>
        </row>
        <row r="75">
          <cell r="T75" t="str">
            <v>204501135005</v>
          </cell>
          <cell r="Y75">
            <v>7338.8900629032469</v>
          </cell>
        </row>
        <row r="76">
          <cell r="T76" t="str">
            <v>204501626032</v>
          </cell>
          <cell r="Y76">
            <v>198.07625666527531</v>
          </cell>
        </row>
        <row r="77">
          <cell r="T77" t="str">
            <v>204501626152</v>
          </cell>
          <cell r="Y77">
            <v>1201.0338102561143</v>
          </cell>
        </row>
        <row r="78">
          <cell r="T78" t="str">
            <v>204502475001</v>
          </cell>
          <cell r="Y78">
            <v>14.89030399312292</v>
          </cell>
        </row>
        <row r="79">
          <cell r="T79" t="str">
            <v>104944135660</v>
          </cell>
          <cell r="Y79">
            <v>124.19066886156159</v>
          </cell>
        </row>
        <row r="80">
          <cell r="T80" t="str">
            <v>104944166660</v>
          </cell>
          <cell r="Y80">
            <v>84.261010771894902</v>
          </cell>
        </row>
        <row r="81">
          <cell r="T81" t="str">
            <v>104944199260</v>
          </cell>
          <cell r="Y81">
            <v>132.05083777685027</v>
          </cell>
        </row>
        <row r="82">
          <cell r="T82" t="str">
            <v>104954006100</v>
          </cell>
          <cell r="Y82">
            <v>46.21779322189758</v>
          </cell>
        </row>
        <row r="83">
          <cell r="T83" t="str">
            <v>017011505091</v>
          </cell>
          <cell r="Y83">
            <v>7.8601689152887078</v>
          </cell>
        </row>
        <row r="84">
          <cell r="T84" t="str">
            <v>017011506120</v>
          </cell>
          <cell r="Y84">
            <v>11.00423648140419</v>
          </cell>
        </row>
        <row r="85">
          <cell r="T85" t="str">
            <v>017011513180</v>
          </cell>
          <cell r="Y85">
            <v>31.440675661154831</v>
          </cell>
        </row>
        <row r="86">
          <cell r="T86" t="str">
            <v>017011514380</v>
          </cell>
          <cell r="Y86">
            <v>41.20184597791129</v>
          </cell>
        </row>
        <row r="87">
          <cell r="T87" t="str">
            <v>017011521461</v>
          </cell>
          <cell r="Y87">
            <v>47.161013491732234</v>
          </cell>
        </row>
        <row r="88">
          <cell r="T88" t="str">
            <v>017011524510</v>
          </cell>
          <cell r="Y88">
            <v>495.50073409037833</v>
          </cell>
        </row>
        <row r="89">
          <cell r="T89" t="str">
            <v>017722562226</v>
          </cell>
          <cell r="Y89">
            <v>140.10784797200722</v>
          </cell>
        </row>
        <row r="90">
          <cell r="T90" t="str">
            <v>017723563100</v>
          </cell>
          <cell r="Y90">
            <v>140.10784797200722</v>
          </cell>
        </row>
        <row r="91">
          <cell r="T91" t="str">
            <v>017722562430</v>
          </cell>
          <cell r="Y91">
            <v>22425.061915318667</v>
          </cell>
        </row>
        <row r="92">
          <cell r="T92" t="str">
            <v>017723563106</v>
          </cell>
          <cell r="Y92">
            <v>140.10784797200722</v>
          </cell>
        </row>
        <row r="93">
          <cell r="T93" t="str">
            <v>017733615311</v>
          </cell>
          <cell r="Y93">
            <v>2803.6669747377641</v>
          </cell>
        </row>
        <row r="94">
          <cell r="T94" t="str">
            <v>017733615311</v>
          </cell>
          <cell r="Y94">
            <v>2085.7744233610106</v>
          </cell>
        </row>
        <row r="95">
          <cell r="T95" t="str">
            <v>017733615320</v>
          </cell>
          <cell r="Y95">
            <v>5929.5064990462652</v>
          </cell>
        </row>
        <row r="96">
          <cell r="T96" t="str">
            <v>MCS100215925001001</v>
          </cell>
          <cell r="Y96" t="str">
            <v>-</v>
          </cell>
        </row>
        <row r="97">
          <cell r="T97" t="str">
            <v>MCS100215925002001</v>
          </cell>
          <cell r="Y97" t="str">
            <v>-</v>
          </cell>
        </row>
        <row r="98">
          <cell r="T98" t="str">
            <v>MCS100215925003001</v>
          </cell>
          <cell r="Y98" t="str">
            <v>-</v>
          </cell>
        </row>
        <row r="99">
          <cell r="T99" t="str">
            <v>MCS100215925004001</v>
          </cell>
          <cell r="Y99" t="str">
            <v>-</v>
          </cell>
        </row>
        <row r="100">
          <cell r="T100" t="str">
            <v>MCS100215925005001</v>
          </cell>
          <cell r="Y100" t="str">
            <v>-</v>
          </cell>
        </row>
        <row r="101">
          <cell r="T101" t="str">
            <v>MCS100215925006001</v>
          </cell>
          <cell r="Y101" t="str">
            <v>-</v>
          </cell>
        </row>
        <row r="102">
          <cell r="T102" t="str">
            <v>MCS100215925006002</v>
          </cell>
          <cell r="Y102" t="str">
            <v>-</v>
          </cell>
        </row>
        <row r="103">
          <cell r="T103" t="str">
            <v>MCS100215925007001</v>
          </cell>
          <cell r="Y103" t="str">
            <v>-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abu, Praveen" id="{6578C913-EC23-45AD-80A2-6D04FFB22A7D}" userId="S::praveen.babu@sulzer.com::08c96b94-1b73-4fc8-aab9-df78a67d4952" providerId="AD"/>
  <person displayName="Egorov, Timofey" id="{27DA5141-679D-4FB6-996F-EB88F37B8272}" userId="S::timofey.egorov@sulzer.com::89c7ea32-d54c-4ab6-abfd-f31a6a313f9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0B224-D3CC-4777-99C1-9C60DBA18B99}" name="Table1" displayName="Table1" ref="A1:X298" totalsRowShown="0" tableBorderDxfId="23">
  <autoFilter ref="A1:X298" xr:uid="{7190B224-D3CC-4777-99C1-9C60DBA18B99}"/>
  <tableColumns count="24">
    <tableColumn id="1" xr3:uid="{B2256C6D-3C9F-420C-AA9D-D36E39864ABB}" name="Sales Document" dataDxfId="22"/>
    <tableColumn id="2" xr3:uid="{AAE4825A-1767-4F09-8794-E4328A56494D}" name="Item (SD)" dataDxfId="21"/>
    <tableColumn id="3" xr3:uid="{F0916B4C-B121-4C68-89DE-9F8E32CFE8F9}" name="Quotation" dataDxfId="20"/>
    <tableColumn id="4" xr3:uid="{F8A9DE5E-9150-4DA8-A107-7D4B28CAF1D9}" name="Equipment" dataDxfId="19"/>
    <tableColumn id="5" xr3:uid="{0C4B8524-B524-4F97-BA57-BA9A6794FDBC}" name="Serial Number" dataDxfId="18"/>
    <tableColumn id="6" xr3:uid="{0AB76F7B-7683-45F9-B0F7-3ED038595D5A}" name="Model number" dataDxfId="17"/>
    <tableColumn id="7" xr3:uid="{39EF0856-7058-4C1D-B621-FFB7CE30ED59}" name="Material Number" dataDxfId="16"/>
    <tableColumn id="8" xr3:uid="{EB63C320-1C99-42F9-95C4-E5DB10E8E03A}" name="Target quantity" dataDxfId="15"/>
    <tableColumn id="9" xr3:uid="{781D24C7-2718-4E15-B2D5-8DB591646A93}" name="Part Number" dataDxfId="14"/>
    <tableColumn id="10" xr3:uid="{258DD445-7EAF-489F-8853-3F5A5D0FD785}" name="Description" dataDxfId="13"/>
    <tableColumn id="11" xr3:uid="{ACFC44EA-C85C-4403-A435-B5CECEEC2499}" name="Net Value" dataDxfId="12"/>
    <tableColumn id="12" xr3:uid="{E2B7BBB9-695B-4244-AEEE-6A1580301B93}" name="Net price" dataDxfId="11"/>
    <tableColumn id="13" xr3:uid="{D8B9881F-E35B-43B8-9531-1D92D589F37C}" name="Document Currency" dataDxfId="10"/>
    <tableColumn id="14" xr3:uid="{A42139D9-B5BF-4F2B-9221-07CD214F34FE}" name="Sulzer Contract Owner" dataDxfId="9"/>
    <tableColumn id="15" xr3:uid="{65FB48E2-92AD-4287-BB37-3D3999E4FA39}" name="Sulzer Packaging Owner" dataDxfId="8"/>
    <tableColumn id="16" xr3:uid="{26EEBC87-0F1A-4C26-901F-425F8027BC64}" name="Sulzer BSP mfg" dataDxfId="7"/>
    <tableColumn id="17" xr3:uid="{90DA6FE9-22A0-4442-A081-74B32A7116E5}" name="Column1" dataCellStyle="Normal 2"/>
    <tableColumn id="18" xr3:uid="{A638A5CC-4549-4D56-AF06-BD1138162152}" name="Currency" dataDxfId="6" dataCellStyle="Normal 2"/>
    <tableColumn id="19" xr3:uid="{0DAB7C3E-09A2-45E9-87BC-E427FFBB0DB0}" name="Conversion rate" dataDxfId="5" dataCellStyle="Normal 2"/>
    <tableColumn id="20" xr3:uid="{47584108-B55E-456E-864A-265450C3041A}" name="Price" dataDxfId="4" dataCellStyle="Comma 2">
      <calculatedColumnFormula>_xlfn.XLOOKUP(G2,'[2]SPIR FORM'!$T$25:$T$103,'[2]SPIR FORM'!$Y$25:$Y$103,"NO")</calculatedColumnFormula>
    </tableColumn>
    <tableColumn id="21" xr3:uid="{0F9CB0AE-B01B-4478-9D10-6D040C705682}" name="Year - Manual" dataDxfId="3" dataCellStyle="Normal 2"/>
    <tableColumn id="22" xr3:uid="{5289E1AC-2CD5-48D7-99DF-78CE432AEBEA}" name="Order Reference" dataDxfId="2" dataCellStyle="Comma 2">
      <calculatedColumnFormula>_xlfn.IFNA((VLOOKUP($G2, 'History-Sorted'!$A$2:$P$201, 5, FALSE)), "")</calculatedColumnFormula>
    </tableColumn>
    <tableColumn id="23" xr3:uid="{D74A2267-3ADE-486D-BB28-1978C762D34D}" name="Column2" dataCellStyle="Normal 2"/>
    <tableColumn id="24" xr3:uid="{59AF79AF-91B6-44DE-9ADE-28211D8C29FD}" name="Year - Formula" dataDxfId="1" dataCellStyle="Normal 2">
      <calculatedColumnFormula>_xlfn.IFNA((VLOOKUP($G2, 'History-Sorted'!$A$2:$P$201, 4, FALSE)),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5-04-23T10:45:42.61" personId="{27DA5141-679D-4FB6-996F-EB88F37B8272}" id="{80E1A637-8460-491C-B509-308D402F48C9}">
    <text>10% is already included in price in SAP &amp; SPIR</text>
  </threadedComment>
  <threadedComment ref="AC3" dT="2022-07-21T06:37:22.26" personId="{6578C913-EC23-45AD-80A2-6D04FFB22A7D}" id="{10BD5F36-8452-4E84-89C6-B866BDC185CA}">
    <text>Consumables and others - 0.94
Castings - 0.92
Buyouts - 0.9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M301"/>
  <sheetViews>
    <sheetView tabSelected="1" zoomScaleNormal="100" zoomScaleSheetLayoutView="100" workbookViewId="0">
      <pane xSplit="14" ySplit="3" topLeftCell="O309" activePane="bottomRight" state="frozen"/>
      <selection pane="topRight" activeCell="J1" sqref="J1"/>
      <selection pane="bottomLeft" activeCell="A4" sqref="A4"/>
      <selection pane="bottomRight" activeCell="G338" sqref="G338"/>
    </sheetView>
  </sheetViews>
  <sheetFormatPr defaultRowHeight="15" x14ac:dyDescent="0.25"/>
  <cols>
    <col min="1" max="1" width="5.140625" customWidth="1"/>
    <col min="2" max="2" width="6" customWidth="1"/>
    <col min="3" max="3" width="6.42578125" customWidth="1"/>
    <col min="4" max="5" width="9.5703125" customWidth="1"/>
    <col min="6" max="6" width="12.28515625" bestFit="1" customWidth="1"/>
    <col min="7" max="7" width="15.140625" bestFit="1" customWidth="1"/>
    <col min="8" max="8" width="4.7109375" customWidth="1"/>
    <col min="9" max="9" width="8" customWidth="1"/>
    <col min="10" max="10" width="47.140625" bestFit="1" customWidth="1"/>
    <col min="11" max="11" width="12" hidden="1" customWidth="1"/>
    <col min="12" max="12" width="12.140625" hidden="1" customWidth="1"/>
    <col min="13" max="13" width="14.5703125" customWidth="1"/>
    <col min="14" max="14" width="16.5703125" customWidth="1"/>
    <col min="15" max="15" width="2.42578125" style="14" customWidth="1"/>
    <col min="16" max="16" width="14.42578125" customWidth="1"/>
    <col min="17" max="17" width="16.28515625" customWidth="1"/>
    <col min="18" max="18" width="14.42578125" customWidth="1"/>
    <col min="19" max="19" width="16.28515625" customWidth="1"/>
    <col min="20" max="20" width="6.7109375" style="10" customWidth="1"/>
    <col min="21" max="21" width="14.42578125" customWidth="1"/>
    <col min="22" max="22" width="16" customWidth="1"/>
    <col min="23" max="24" width="6.5703125" style="3" customWidth="1"/>
    <col min="25" max="25" width="14.28515625" customWidth="1"/>
    <col min="26" max="26" width="7.42578125" customWidth="1"/>
    <col min="27" max="27" width="15.140625" customWidth="1"/>
    <col min="28" max="28" width="12.85546875" customWidth="1"/>
    <col min="29" max="29" width="12.42578125" customWidth="1"/>
    <col min="30" max="30" width="15.7109375" customWidth="1"/>
    <col min="31" max="31" width="14.140625" customWidth="1"/>
    <col min="32" max="32" width="4" bestFit="1" customWidth="1"/>
    <col min="33" max="33" width="11.85546875" customWidth="1"/>
    <col min="34" max="34" width="12.7109375" customWidth="1"/>
    <col min="35" max="35" width="12.140625" customWidth="1"/>
    <col min="36" max="36" width="12.7109375" customWidth="1"/>
    <col min="37" max="37" width="2.5703125" customWidth="1"/>
  </cols>
  <sheetData>
    <row r="1" spans="1:39" s="35" customFormat="1" ht="23.65" customHeight="1" thickBot="1" x14ac:dyDescent="0.35">
      <c r="K1" s="49" t="s">
        <v>8</v>
      </c>
      <c r="L1" s="88">
        <v>1</v>
      </c>
      <c r="M1" s="98" t="s">
        <v>19</v>
      </c>
      <c r="N1" s="99"/>
      <c r="O1" s="36"/>
      <c r="P1" s="37" t="s">
        <v>11</v>
      </c>
      <c r="Q1" s="38" t="s">
        <v>23</v>
      </c>
      <c r="R1" s="37" t="s">
        <v>11</v>
      </c>
      <c r="S1" s="38" t="s">
        <v>20</v>
      </c>
      <c r="T1" s="39"/>
      <c r="U1" s="102" t="s">
        <v>16</v>
      </c>
      <c r="V1" s="103"/>
      <c r="W1" s="106" t="s">
        <v>12</v>
      </c>
      <c r="X1" s="107"/>
      <c r="Y1" s="107"/>
      <c r="Z1" s="107"/>
      <c r="AA1" s="107"/>
      <c r="AB1" s="107"/>
      <c r="AC1" s="107"/>
      <c r="AD1" s="108"/>
      <c r="AG1" s="90" t="s">
        <v>28</v>
      </c>
      <c r="AH1" s="91"/>
      <c r="AI1" s="91"/>
      <c r="AJ1" s="92"/>
    </row>
    <row r="2" spans="1:39" s="10" customFormat="1" ht="21.75" thickBot="1" x14ac:dyDescent="0.3">
      <c r="K2" s="50" t="s">
        <v>26</v>
      </c>
      <c r="L2" s="51">
        <v>1</v>
      </c>
      <c r="M2" s="40" t="s">
        <v>9</v>
      </c>
      <c r="N2" s="75" t="s">
        <v>71</v>
      </c>
      <c r="O2" s="41"/>
      <c r="P2" s="100" t="str">
        <f>_xlfn.CONCAT((_xlfn.UNIQUE((C4:C29))),)</f>
        <v/>
      </c>
      <c r="Q2" s="101"/>
      <c r="R2" s="96" t="str">
        <f>P2</f>
        <v/>
      </c>
      <c r="S2" s="97"/>
      <c r="T2" s="15"/>
      <c r="U2" s="104"/>
      <c r="V2" s="105"/>
      <c r="W2" s="109"/>
      <c r="X2" s="110"/>
      <c r="Y2" s="110"/>
      <c r="Z2" s="110"/>
      <c r="AA2" s="110"/>
      <c r="AB2" s="110"/>
      <c r="AC2" s="110"/>
      <c r="AD2" s="111"/>
      <c r="AG2" s="93"/>
      <c r="AH2" s="94"/>
      <c r="AI2" s="94"/>
      <c r="AJ2" s="95"/>
    </row>
    <row r="3" spans="1:39" s="10" customFormat="1" ht="47.25" customHeight="1" thickBot="1" x14ac:dyDescent="0.3">
      <c r="A3" s="44" t="s">
        <v>0</v>
      </c>
      <c r="B3" s="42" t="s">
        <v>5</v>
      </c>
      <c r="C3" s="56" t="s">
        <v>34</v>
      </c>
      <c r="D3" s="42" t="s">
        <v>36</v>
      </c>
      <c r="E3" s="42" t="s">
        <v>21</v>
      </c>
      <c r="F3" s="42" t="s">
        <v>37</v>
      </c>
      <c r="G3" s="42" t="s">
        <v>22</v>
      </c>
      <c r="H3" s="42" t="s">
        <v>27</v>
      </c>
      <c r="I3" s="42" t="s">
        <v>35</v>
      </c>
      <c r="J3" s="42" t="s">
        <v>1</v>
      </c>
      <c r="K3" s="42" t="s">
        <v>14</v>
      </c>
      <c r="L3" s="43" t="s">
        <v>13</v>
      </c>
      <c r="M3" s="20" t="s">
        <v>6</v>
      </c>
      <c r="N3" s="21" t="s">
        <v>7</v>
      </c>
      <c r="O3" s="12"/>
      <c r="P3" s="20" t="s">
        <v>17</v>
      </c>
      <c r="Q3" s="21" t="s">
        <v>2</v>
      </c>
      <c r="R3" s="20" t="s">
        <v>17</v>
      </c>
      <c r="S3" s="21" t="s">
        <v>2</v>
      </c>
      <c r="T3" s="23" t="s">
        <v>18</v>
      </c>
      <c r="U3" s="20" t="s">
        <v>17</v>
      </c>
      <c r="V3" s="21" t="s">
        <v>2</v>
      </c>
      <c r="W3" s="45" t="s">
        <v>9</v>
      </c>
      <c r="X3" s="52" t="s">
        <v>25</v>
      </c>
      <c r="Y3" s="32" t="s">
        <v>4</v>
      </c>
      <c r="Z3" s="32" t="s">
        <v>3</v>
      </c>
      <c r="AA3" s="32" t="s">
        <v>15</v>
      </c>
      <c r="AB3" s="53" t="s">
        <v>24</v>
      </c>
      <c r="AC3" s="34" t="s">
        <v>33</v>
      </c>
      <c r="AD3" s="34" t="s">
        <v>70</v>
      </c>
      <c r="AE3" s="47" t="s">
        <v>10</v>
      </c>
      <c r="AG3" s="20" t="s">
        <v>30</v>
      </c>
      <c r="AH3" s="54" t="s">
        <v>31</v>
      </c>
      <c r="AI3" s="54" t="s">
        <v>32</v>
      </c>
      <c r="AJ3" s="21" t="s">
        <v>29</v>
      </c>
      <c r="AL3" s="54" t="s">
        <v>49</v>
      </c>
    </row>
    <row r="4" spans="1:39" ht="15" customHeight="1" x14ac:dyDescent="0.25">
      <c r="A4" s="18">
        <v>1</v>
      </c>
      <c r="B4" s="19"/>
      <c r="C4" s="19"/>
      <c r="D4" s="19" t="str">
        <f>IF('SAP Extract'!D2=0, "", 'SAP Extract'!D2)</f>
        <v>577324</v>
      </c>
      <c r="E4" s="19" t="str">
        <f>IF('SAP Extract'!E2=0, "", 'SAP Extract'!E2)</f>
        <v>577324</v>
      </c>
      <c r="F4" s="19" t="str">
        <f>IF('SAP Extract'!F2=0, "", 'SAP Extract'!F2)</f>
        <v>2X3X7.5B-1</v>
      </c>
      <c r="G4" s="19" t="str">
        <f>IF('SAP Extract'!G2=0, "", 'SAP Extract'!G2)</f>
        <v>204425040001</v>
      </c>
      <c r="H4" s="72">
        <f>IF('SAP Extract'!H2=0, "", 'SAP Extract'!H2)</f>
        <v>1</v>
      </c>
      <c r="I4" s="73" t="str">
        <f>IF('SAP Extract'!I2=0, "", 'SAP Extract'!I2)</f>
        <v>102.101</v>
      </c>
      <c r="J4" s="19" t="str">
        <f>IF('SAP Extract'!J2=0, "", 'SAP Extract'!J2)</f>
        <v>OHH VOLUTE CASE ASSEMBLY</v>
      </c>
      <c r="K4" s="74">
        <v>0</v>
      </c>
      <c r="L4" s="25">
        <f>K4/H4</f>
        <v>0</v>
      </c>
      <c r="M4" s="26">
        <f>ROUNDUP((IF((AJ4&gt;0),(AJ4/$L$1/$L$2),(((MAX(AG4:AI4))/$L$1/$L$2)))), 0)</f>
        <v>30150</v>
      </c>
      <c r="N4" s="25">
        <f>M4*H4</f>
        <v>30150</v>
      </c>
      <c r="O4" s="13"/>
      <c r="P4" s="26"/>
      <c r="Q4" s="25">
        <f>P4*H4</f>
        <v>0</v>
      </c>
      <c r="R4" s="26">
        <f>IFERROR(ROUND(0.7*_xlfn.XLOOKUP(AM4,'[1]SPI PRICE LIST'!$L$12:$L$124,'[1]SPI PRICE LIST'!$K$12:$K$124,"NO"),2),)</f>
        <v>21104.42</v>
      </c>
      <c r="S4" s="25">
        <f>R4*H4</f>
        <v>21104.42</v>
      </c>
      <c r="T4" s="22">
        <v>0.7</v>
      </c>
      <c r="U4" s="26">
        <f>R4/T4</f>
        <v>30149.17142857143</v>
      </c>
      <c r="V4" s="25">
        <f>U4*H4</f>
        <v>30149.17142857143</v>
      </c>
      <c r="W4" s="31" t="str">
        <f>'SAP Extract'!R2</f>
        <v>USD</v>
      </c>
      <c r="X4" s="31">
        <f>'SAP Extract'!S2</f>
        <v>1</v>
      </c>
      <c r="Y4" s="31">
        <f>'SAP Extract'!T2</f>
        <v>0</v>
      </c>
      <c r="Z4" s="31">
        <f>'SAP Extract'!U2</f>
        <v>2022</v>
      </c>
      <c r="AA4" s="31" t="str">
        <f>'SAP Extract'!V2</f>
        <v/>
      </c>
      <c r="AB4" s="48">
        <v>1</v>
      </c>
      <c r="AC4" s="55">
        <v>0.94</v>
      </c>
      <c r="AD4" s="33">
        <f>IF(Z4&gt;2010,((Y4*AB4*X4)/(POWER(AC4, (2025-Z4)))), ((Y4*AB4*X4)/(POWER(AC4, 5))))</f>
        <v>0</v>
      </c>
      <c r="AE4" s="33">
        <f>M4-L4</f>
        <v>30150</v>
      </c>
      <c r="AF4" s="3">
        <f>A4</f>
        <v>1</v>
      </c>
      <c r="AG4" s="26">
        <f>L4</f>
        <v>0</v>
      </c>
      <c r="AH4" s="24">
        <f>U4</f>
        <v>30149.17142857143</v>
      </c>
      <c r="AI4" s="24">
        <f>AD4</f>
        <v>0</v>
      </c>
      <c r="AJ4" s="25">
        <f>IF(AI4&gt;0,AI4,MAX(AG4:AH4))</f>
        <v>30149.17142857143</v>
      </c>
      <c r="AL4" s="24"/>
      <c r="AM4" t="str">
        <f>_xlfn.CONCAT(E4,I4)</f>
        <v>577324102.101</v>
      </c>
    </row>
    <row r="5" spans="1:39" ht="15" customHeight="1" x14ac:dyDescent="0.25">
      <c r="A5" s="17">
        <v>2</v>
      </c>
      <c r="B5" s="2"/>
      <c r="C5" s="2"/>
      <c r="D5" s="19" t="str">
        <f>IF('SAP Extract'!D3=0, "", 'SAP Extract'!D3)</f>
        <v>577324</v>
      </c>
      <c r="E5" s="19" t="str">
        <f>IF('SAP Extract'!E3=0, "", 'SAP Extract'!E3)</f>
        <v>577324</v>
      </c>
      <c r="F5" s="19" t="str">
        <f>IF('SAP Extract'!F3=0, "", 'SAP Extract'!F3)</f>
        <v>2X3X7.5B-1</v>
      </c>
      <c r="G5" s="19" t="str">
        <f>IF('SAP Extract'!G3=0, "", 'SAP Extract'!G3)</f>
        <v>204425040002</v>
      </c>
      <c r="H5" s="72">
        <f>IF('SAP Extract'!H3=0, "", 'SAP Extract'!H3)</f>
        <v>1</v>
      </c>
      <c r="I5" s="73" t="str">
        <f>IF('SAP Extract'!I3=0, "", 'SAP Extract'!I3)</f>
        <v>161.118</v>
      </c>
      <c r="J5" s="19" t="str">
        <f>IF('SAP Extract'!J3=0, "", 'SAP Extract'!J3)</f>
        <v>OHH CASE COVER ASSEMBLY</v>
      </c>
      <c r="K5" s="74">
        <v>0</v>
      </c>
      <c r="L5" s="27">
        <f>K5/H5</f>
        <v>0</v>
      </c>
      <c r="M5" s="26">
        <f>ROUNDUP((IF((AJ5&gt;0),(AJ5/$L$1/$L$2),(((MAX(AG5:AI5))/$L$1/$L$2)))), 0)</f>
        <v>17011</v>
      </c>
      <c r="N5" s="27">
        <f>M5*H5</f>
        <v>17011</v>
      </c>
      <c r="O5" s="13"/>
      <c r="P5" s="28"/>
      <c r="Q5" s="25">
        <f>P5*H5</f>
        <v>0</v>
      </c>
      <c r="R5" s="26">
        <f>IFERROR(ROUND(0.7*_xlfn.XLOOKUP(AM5,'[1]SPI PRICE LIST'!$L$12:$L$124,'[1]SPI PRICE LIST'!$K$12:$K$124,"NO"),2),)</f>
        <v>11907.26</v>
      </c>
      <c r="S5" s="27">
        <f>R5*H5</f>
        <v>11907.26</v>
      </c>
      <c r="T5" s="22">
        <v>0.7</v>
      </c>
      <c r="U5" s="26">
        <f>R5/T5</f>
        <v>17010.37142857143</v>
      </c>
      <c r="V5" s="27">
        <f>U5*H5</f>
        <v>17010.37142857143</v>
      </c>
      <c r="W5" s="31" t="str">
        <f>'SAP Extract'!R3</f>
        <v>USD</v>
      </c>
      <c r="X5" s="31">
        <f>'SAP Extract'!S3</f>
        <v>1</v>
      </c>
      <c r="Y5" s="31">
        <f>'SAP Extract'!T3</f>
        <v>0</v>
      </c>
      <c r="Z5" s="31">
        <f>'SAP Extract'!U3</f>
        <v>2022</v>
      </c>
      <c r="AA5" s="31" t="str">
        <f>'SAP Extract'!V3</f>
        <v/>
      </c>
      <c r="AB5" s="48">
        <v>1</v>
      </c>
      <c r="AC5" s="55">
        <v>0.94</v>
      </c>
      <c r="AD5" s="33">
        <f>IF(Z5&gt;2010,((Y5*AB5*X5)/(POWER(AC5, (2025-Z5)))), ((Y5*AB5*X5)/(POWER(AC5, 5))))</f>
        <v>0</v>
      </c>
      <c r="AE5" s="30">
        <f>M5-L5</f>
        <v>17011</v>
      </c>
      <c r="AF5" s="3">
        <f>A5</f>
        <v>2</v>
      </c>
      <c r="AG5" s="26">
        <f>L5</f>
        <v>0</v>
      </c>
      <c r="AH5" s="24">
        <f>U5</f>
        <v>17010.37142857143</v>
      </c>
      <c r="AI5" s="24">
        <f>AD5</f>
        <v>0</v>
      </c>
      <c r="AJ5" s="25">
        <f>IF(AI5&gt;0,AI5,MAX(AG5:AH5))</f>
        <v>17010.37142857143</v>
      </c>
      <c r="AL5" s="24"/>
      <c r="AM5" t="str">
        <f t="shared" ref="AM5:AM68" si="0">_xlfn.CONCAT(E5,I5)</f>
        <v>577324161.118</v>
      </c>
    </row>
    <row r="6" spans="1:39" ht="15" customHeight="1" x14ac:dyDescent="0.25">
      <c r="A6" s="17">
        <v>3</v>
      </c>
      <c r="B6" s="1"/>
      <c r="C6" s="1"/>
      <c r="D6" s="19" t="str">
        <f>IF('SAP Extract'!D4=0, "", 'SAP Extract'!D4)</f>
        <v>577324</v>
      </c>
      <c r="E6" s="19" t="str">
        <f>IF('SAP Extract'!E4=0, "", 'SAP Extract'!E4)</f>
        <v>577324</v>
      </c>
      <c r="F6" s="19" t="str">
        <f>IF('SAP Extract'!F4=0, "", 'SAP Extract'!F4)</f>
        <v>2X3X7.5B-1</v>
      </c>
      <c r="G6" s="19" t="str">
        <f>IF('SAP Extract'!G4=0, "", 'SAP Extract'!G4)</f>
        <v>017723563100</v>
      </c>
      <c r="H6" s="72">
        <f>IF('SAP Extract'!H4=0, "", 'SAP Extract'!H4)</f>
        <v>1</v>
      </c>
      <c r="I6" s="73" t="str">
        <f>IF('SAP Extract'!I4=0, "", 'SAP Extract'!I4)</f>
        <v>320.304</v>
      </c>
      <c r="J6" s="19" t="str">
        <f>IF('SAP Extract'!J4=0, "", 'SAP Extract'!J4)</f>
        <v>DEEP GROOVE BALL BEARING</v>
      </c>
      <c r="K6" s="74">
        <f>IF('SAP Extract'!K4=0, "", 'SAP Extract'!K4)</f>
        <v>1030.92</v>
      </c>
      <c r="L6" s="27">
        <f>K6/H6</f>
        <v>1030.92</v>
      </c>
      <c r="M6" s="26">
        <f>ROUNDUP((IF((AJ6&gt;0),(AJ6/$L$1/$L$2),(((MAX(AG6:AI6))/$L$1/$L$2)))), 0)</f>
        <v>169</v>
      </c>
      <c r="N6" s="27">
        <f>M6*H6</f>
        <v>169</v>
      </c>
      <c r="O6" s="13"/>
      <c r="P6" s="28"/>
      <c r="Q6" s="25">
        <f>P6*H6</f>
        <v>0</v>
      </c>
      <c r="R6" s="26">
        <f>IFERROR(ROUND(0.7*_xlfn.XLOOKUP(AM6,'[1]SPI PRICE LIST'!$L$12:$L$124,'[1]SPI PRICE LIST'!$K$12:$K$124,"NO"),2),)</f>
        <v>0</v>
      </c>
      <c r="S6" s="27">
        <f>R6*H6</f>
        <v>0</v>
      </c>
      <c r="T6" s="22">
        <v>0.7</v>
      </c>
      <c r="U6" s="26">
        <f>R6/T6</f>
        <v>0</v>
      </c>
      <c r="V6" s="27">
        <f>U6*H6</f>
        <v>0</v>
      </c>
      <c r="W6" s="31" t="str">
        <f>'SAP Extract'!R4</f>
        <v>USD</v>
      </c>
      <c r="X6" s="31">
        <f>'SAP Extract'!S4</f>
        <v>1</v>
      </c>
      <c r="Y6" s="31">
        <f>'SAP Extract'!T4</f>
        <v>140.10784797200722</v>
      </c>
      <c r="Z6" s="31">
        <f>'SAP Extract'!U4</f>
        <v>2022</v>
      </c>
      <c r="AA6" s="31" t="str">
        <f>'SAP Extract'!V4</f>
        <v/>
      </c>
      <c r="AB6" s="48">
        <v>1</v>
      </c>
      <c r="AC6" s="55">
        <v>0.94</v>
      </c>
      <c r="AD6" s="33">
        <f>IF(Z6&gt;2010,((Y6*AB6*X6)/(POWER(AC6, (2025-Z6)))), ((Y6*AB6*X6)/(POWER(AC6, 5))))</f>
        <v>168.6859462402445</v>
      </c>
      <c r="AE6" s="30">
        <f>M6-L6</f>
        <v>-861.92000000000007</v>
      </c>
      <c r="AF6" s="3">
        <f>A6</f>
        <v>3</v>
      </c>
      <c r="AG6" s="26">
        <f>L6</f>
        <v>1030.92</v>
      </c>
      <c r="AH6" s="24">
        <f>U6</f>
        <v>0</v>
      </c>
      <c r="AI6" s="24">
        <f>AD6</f>
        <v>168.6859462402445</v>
      </c>
      <c r="AJ6" s="25">
        <f>IF(AI6&gt;0,AI6,MAX(AG6:AH6))</f>
        <v>168.6859462402445</v>
      </c>
      <c r="AL6" s="24"/>
      <c r="AM6" t="str">
        <f t="shared" si="0"/>
        <v>577324320.304</v>
      </c>
    </row>
    <row r="7" spans="1:39" ht="15" customHeight="1" x14ac:dyDescent="0.25">
      <c r="A7" s="17">
        <v>4</v>
      </c>
      <c r="B7" s="2"/>
      <c r="C7" s="2"/>
      <c r="D7" s="19" t="str">
        <f>IF('SAP Extract'!D5=0, "", 'SAP Extract'!D5)</f>
        <v>577324</v>
      </c>
      <c r="E7" s="19" t="str">
        <f>IF('SAP Extract'!E5=0, "", 'SAP Extract'!E5)</f>
        <v>577324</v>
      </c>
      <c r="F7" s="19" t="str">
        <f>IF('SAP Extract'!F5=0, "", 'SAP Extract'!F5)</f>
        <v>2X3X7.5B-1</v>
      </c>
      <c r="G7" s="19" t="str">
        <f>IF('SAP Extract'!G5=0, "", 'SAP Extract'!G5)</f>
        <v>017733615311</v>
      </c>
      <c r="H7" s="72">
        <f>IF('SAP Extract'!H5=0, "", 'SAP Extract'!H5)</f>
        <v>1</v>
      </c>
      <c r="I7" s="73" t="str">
        <f>IF('SAP Extract'!I5=0, "", 'SAP Extract'!I5)</f>
        <v>320.305</v>
      </c>
      <c r="J7" s="19" t="str">
        <f>IF('SAP Extract'!J5=0, "", 'SAP Extract'!J5)</f>
        <v>ANGULAR CONTACT BALL BEARING</v>
      </c>
      <c r="K7" s="74">
        <f>IF('SAP Extract'!K5=0, "", 'SAP Extract'!K5)</f>
        <v>2682.7</v>
      </c>
      <c r="L7" s="27">
        <f>K7/H7</f>
        <v>2682.7</v>
      </c>
      <c r="M7" s="26">
        <f>ROUNDUP((IF((AJ7&gt;0),(AJ7/$L$1/$L$2),(((MAX(AG7:AI7))/$L$1/$L$2)))), 0)</f>
        <v>3376</v>
      </c>
      <c r="N7" s="27">
        <f>M7*H7</f>
        <v>3376</v>
      </c>
      <c r="O7" s="13"/>
      <c r="P7" s="28"/>
      <c r="Q7" s="25">
        <f>P7*H7</f>
        <v>0</v>
      </c>
      <c r="R7" s="26">
        <f>IFERROR(ROUND(0.7*_xlfn.XLOOKUP(AM7,'[1]SPI PRICE LIST'!$L$12:$L$124,'[1]SPI PRICE LIST'!$K$12:$K$124,"NO"),2),)</f>
        <v>0</v>
      </c>
      <c r="S7" s="27">
        <f>R7*H7</f>
        <v>0</v>
      </c>
      <c r="T7" s="22">
        <v>0.7</v>
      </c>
      <c r="U7" s="26">
        <f>R7/T7</f>
        <v>0</v>
      </c>
      <c r="V7" s="27">
        <f>U7*H7</f>
        <v>0</v>
      </c>
      <c r="W7" s="31" t="str">
        <f>'SAP Extract'!R5</f>
        <v>USD</v>
      </c>
      <c r="X7" s="31">
        <f>'SAP Extract'!S5</f>
        <v>1</v>
      </c>
      <c r="Y7" s="31">
        <f>'SAP Extract'!T5</f>
        <v>2803.6669747377641</v>
      </c>
      <c r="Z7" s="31">
        <f>'SAP Extract'!U5</f>
        <v>2022</v>
      </c>
      <c r="AA7" s="31" t="str">
        <f>'SAP Extract'!V5</f>
        <v/>
      </c>
      <c r="AB7" s="48">
        <v>1</v>
      </c>
      <c r="AC7" s="55">
        <v>0.94</v>
      </c>
      <c r="AD7" s="33">
        <f>IF(Z7&gt;2010,((Y7*AB7*X7)/(POWER(AC7, (2025-Z7)))), ((Y7*AB7*X7)/(POWER(AC7, 5))))</f>
        <v>3375.536941161598</v>
      </c>
      <c r="AE7" s="30">
        <f>M7-L7</f>
        <v>693.30000000000018</v>
      </c>
      <c r="AF7" s="3">
        <f>A7</f>
        <v>4</v>
      </c>
      <c r="AG7" s="26">
        <f>L7</f>
        <v>2682.7</v>
      </c>
      <c r="AH7" s="24">
        <f>U7</f>
        <v>0</v>
      </c>
      <c r="AI7" s="24">
        <f>AD7</f>
        <v>3375.536941161598</v>
      </c>
      <c r="AJ7" s="25">
        <f>IF(AI7&gt;0,AI7,MAX(AG7:AH7))</f>
        <v>3375.536941161598</v>
      </c>
      <c r="AL7" s="24"/>
      <c r="AM7" t="str">
        <f t="shared" si="0"/>
        <v>577324320.305</v>
      </c>
    </row>
    <row r="8" spans="1:39" ht="15" customHeight="1" x14ac:dyDescent="0.25">
      <c r="A8" s="17">
        <v>5</v>
      </c>
      <c r="B8" s="1"/>
      <c r="C8" s="1"/>
      <c r="D8" s="19" t="str">
        <f>IF('SAP Extract'!D6=0, "", 'SAP Extract'!D6)</f>
        <v>577324</v>
      </c>
      <c r="E8" s="19" t="str">
        <f>IF('SAP Extract'!E6=0, "", 'SAP Extract'!E6)</f>
        <v>577324</v>
      </c>
      <c r="F8" s="19" t="str">
        <f>IF('SAP Extract'!F6=0, "", 'SAP Extract'!F6)</f>
        <v>2X3X7.5B-1</v>
      </c>
      <c r="G8" s="19" t="str">
        <f>IF('SAP Extract'!G6=0, "", 'SAP Extract'!G6)</f>
        <v>204500838005</v>
      </c>
      <c r="H8" s="72">
        <f>IF('SAP Extract'!H6=0, "", 'SAP Extract'!H6)</f>
        <v>1</v>
      </c>
      <c r="I8" s="73" t="str">
        <f>IF('SAP Extract'!I6=0, "", 'SAP Extract'!I6)</f>
        <v>330.302</v>
      </c>
      <c r="J8" s="19" t="str">
        <f>IF('SAP Extract'!J6=0, "", 'SAP Extract'!J6)</f>
        <v>BEARING HOUSING;3C</v>
      </c>
      <c r="K8" s="74">
        <f>IF('SAP Extract'!K6=0, "", 'SAP Extract'!K6)</f>
        <v>22191.8</v>
      </c>
      <c r="L8" s="27">
        <f>K8/H8</f>
        <v>22191.8</v>
      </c>
      <c r="M8" s="26">
        <f>ROUNDUP((IF((AJ8&gt;0),(AJ8/$L$1/$L$2),(((MAX(AG8:AI8))/$L$1/$L$2)))), 0)</f>
        <v>22192</v>
      </c>
      <c r="N8" s="27">
        <f>M8*H8</f>
        <v>22192</v>
      </c>
      <c r="O8" s="13"/>
      <c r="P8" s="28"/>
      <c r="Q8" s="25">
        <f>P8*H8</f>
        <v>0</v>
      </c>
      <c r="R8" s="26">
        <f>IFERROR(ROUND(0.7*_xlfn.XLOOKUP(AM8,'[1]SPI PRICE LIST'!$L$12:$L$124,'[1]SPI PRICE LIST'!$K$12:$K$124,"NO"),2),)</f>
        <v>0</v>
      </c>
      <c r="S8" s="27">
        <f>R8*H8</f>
        <v>0</v>
      </c>
      <c r="T8" s="22">
        <v>0.7</v>
      </c>
      <c r="U8" s="26">
        <f>R8/T8</f>
        <v>0</v>
      </c>
      <c r="V8" s="27">
        <f>U8*H8</f>
        <v>0</v>
      </c>
      <c r="W8" s="31" t="str">
        <f>'SAP Extract'!R6</f>
        <v>USD</v>
      </c>
      <c r="X8" s="31">
        <f>'SAP Extract'!S6</f>
        <v>1</v>
      </c>
      <c r="Y8" s="31">
        <f>'SAP Extract'!T6</f>
        <v>0</v>
      </c>
      <c r="Z8" s="31">
        <f>'SAP Extract'!U6</f>
        <v>2022</v>
      </c>
      <c r="AA8" s="31" t="str">
        <f>'SAP Extract'!V6</f>
        <v/>
      </c>
      <c r="AB8" s="48">
        <v>1</v>
      </c>
      <c r="AC8" s="55">
        <v>0.94</v>
      </c>
      <c r="AD8" s="33">
        <f>IF(Z8&gt;2010,((Y8*AB8*X8)/(POWER(AC8, (2025-Z8)))), ((Y8*AB8*X8)/(POWER(AC8, 5))))</f>
        <v>0</v>
      </c>
      <c r="AE8" s="30">
        <f>M8-L8</f>
        <v>0.2000000000007276</v>
      </c>
      <c r="AF8" s="3">
        <f>A8</f>
        <v>5</v>
      </c>
      <c r="AG8" s="26">
        <f>L8</f>
        <v>22191.8</v>
      </c>
      <c r="AH8" s="24">
        <f>U8</f>
        <v>0</v>
      </c>
      <c r="AI8" s="24">
        <f>AD8</f>
        <v>0</v>
      </c>
      <c r="AJ8" s="25">
        <f>IF(AI8&gt;0,AI8,MAX(AG8:AH8))</f>
        <v>22191.8</v>
      </c>
      <c r="AL8" s="24"/>
      <c r="AM8" t="str">
        <f t="shared" si="0"/>
        <v>577324330.302</v>
      </c>
    </row>
    <row r="9" spans="1:39" ht="15" customHeight="1" x14ac:dyDescent="0.25">
      <c r="A9" s="17">
        <v>6</v>
      </c>
      <c r="B9" s="2"/>
      <c r="C9" s="2"/>
      <c r="D9" s="19" t="str">
        <f>IF('SAP Extract'!D7=0, "", 'SAP Extract'!D7)</f>
        <v>577324</v>
      </c>
      <c r="E9" s="19" t="str">
        <f>IF('SAP Extract'!E7=0, "", 'SAP Extract'!E7)</f>
        <v>577324</v>
      </c>
      <c r="F9" s="19" t="str">
        <f>IF('SAP Extract'!F7=0, "", 'SAP Extract'!F7)</f>
        <v>2X3X7.5B-1</v>
      </c>
      <c r="G9" s="19" t="str">
        <f>IF('SAP Extract'!G7=0, "", 'SAP Extract'!G7)</f>
        <v>204500846001</v>
      </c>
      <c r="H9" s="72">
        <f>IF('SAP Extract'!H7=0, "", 'SAP Extract'!H7)</f>
        <v>1</v>
      </c>
      <c r="I9" s="73" t="str">
        <f>IF('SAP Extract'!I7=0, "", 'SAP Extract'!I7)</f>
        <v>360.316</v>
      </c>
      <c r="J9" s="19" t="str">
        <f>IF('SAP Extract'!J7=0, "", 'SAP Extract'!J7)</f>
        <v>BEARING COVER;MACH;3C</v>
      </c>
      <c r="K9" s="74">
        <v>0</v>
      </c>
      <c r="L9" s="27">
        <f>K9/H9</f>
        <v>0</v>
      </c>
      <c r="M9" s="26">
        <f>ROUNDUP((IF((AJ9&gt;0),(AJ9/$L$1/$L$2),(((MAX(AG9:AI9))/$L$1/$L$2)))), 0)</f>
        <v>370</v>
      </c>
      <c r="N9" s="27">
        <f>M9*H9</f>
        <v>370</v>
      </c>
      <c r="O9" s="13"/>
      <c r="P9" s="28"/>
      <c r="Q9" s="25">
        <f>P9*H9</f>
        <v>0</v>
      </c>
      <c r="R9" s="26">
        <f>IFERROR(ROUND(0.7*_xlfn.XLOOKUP(AM9,'[1]SPI PRICE LIST'!$L$12:$L$124,'[1]SPI PRICE LIST'!$K$12:$K$124,"NO"),2),)</f>
        <v>258.39</v>
      </c>
      <c r="S9" s="27">
        <f>R9*H9</f>
        <v>258.39</v>
      </c>
      <c r="T9" s="22">
        <v>0.7</v>
      </c>
      <c r="U9" s="26">
        <f>R9/T9</f>
        <v>369.12857142857143</v>
      </c>
      <c r="V9" s="27">
        <f>U9*H9</f>
        <v>369.12857142857143</v>
      </c>
      <c r="W9" s="31" t="str">
        <f>'SAP Extract'!R7</f>
        <v>USD</v>
      </c>
      <c r="X9" s="31">
        <f>'SAP Extract'!S7</f>
        <v>1</v>
      </c>
      <c r="Y9" s="31">
        <f>'SAP Extract'!T7</f>
        <v>0</v>
      </c>
      <c r="Z9" s="31">
        <f>'SAP Extract'!U7</f>
        <v>2022</v>
      </c>
      <c r="AA9" s="31" t="str">
        <f>'SAP Extract'!V7</f>
        <v/>
      </c>
      <c r="AB9" s="48">
        <v>1</v>
      </c>
      <c r="AC9" s="55">
        <v>0.94</v>
      </c>
      <c r="AD9" s="33">
        <f>IF(Z9&gt;2010,((Y9*AB9*X9)/(POWER(AC9, (2025-Z9)))), ((Y9*AB9*X9)/(POWER(AC9, 5))))</f>
        <v>0</v>
      </c>
      <c r="AE9" s="30">
        <f>M9-L9</f>
        <v>370</v>
      </c>
      <c r="AF9" s="3">
        <f>A9</f>
        <v>6</v>
      </c>
      <c r="AG9" s="26">
        <f>L9</f>
        <v>0</v>
      </c>
      <c r="AH9" s="24">
        <f>U9</f>
        <v>369.12857142857143</v>
      </c>
      <c r="AI9" s="24">
        <f>AD9</f>
        <v>0</v>
      </c>
      <c r="AJ9" s="25">
        <f>IF(AI9&gt;0,AI9,MAX(AG9:AH9))</f>
        <v>369.12857142857143</v>
      </c>
      <c r="AL9" s="24"/>
      <c r="AM9" t="str">
        <f t="shared" si="0"/>
        <v>577324360.316</v>
      </c>
    </row>
    <row r="10" spans="1:39" ht="15" customHeight="1" x14ac:dyDescent="0.25">
      <c r="A10" s="17">
        <v>7</v>
      </c>
      <c r="B10" s="1"/>
      <c r="C10" s="1"/>
      <c r="D10" s="19" t="str">
        <f>IF('SAP Extract'!D8=0, "", 'SAP Extract'!D8)</f>
        <v>577324</v>
      </c>
      <c r="E10" s="19" t="str">
        <f>IF('SAP Extract'!E8=0, "", 'SAP Extract'!E8)</f>
        <v>577324</v>
      </c>
      <c r="F10" s="19" t="str">
        <f>IF('SAP Extract'!F8=0, "", 'SAP Extract'!F8)</f>
        <v>2X3X7.5B-1</v>
      </c>
      <c r="G10" s="19" t="str">
        <f>IF('SAP Extract'!G8=0, "", 'SAP Extract'!G8)</f>
        <v>021026030325</v>
      </c>
      <c r="H10" s="72">
        <f>IF('SAP Extract'!H8=0, "", 'SAP Extract'!H8)</f>
        <v>1</v>
      </c>
      <c r="I10" s="73" t="str">
        <f>IF('SAP Extract'!I8=0, "", 'SAP Extract'!I8)</f>
        <v>400.109</v>
      </c>
      <c r="J10" s="19" t="str">
        <f>IF('SAP Extract'!J8=0, "", 'SAP Extract'!J8)</f>
        <v>GASKET</v>
      </c>
      <c r="K10" s="74">
        <v>0</v>
      </c>
      <c r="L10" s="27">
        <f>K10/H10</f>
        <v>0</v>
      </c>
      <c r="M10" s="26">
        <f>ROUNDUP((IF((AJ10&gt;0),(AJ10/$L$1/$L$2),(((MAX(AG10:AI10))/$L$1/$L$2)))), 0)</f>
        <v>275</v>
      </c>
      <c r="N10" s="27">
        <f>M10*H10</f>
        <v>275</v>
      </c>
      <c r="O10" s="13"/>
      <c r="P10" s="28"/>
      <c r="Q10" s="25">
        <f>P10*H10</f>
        <v>0</v>
      </c>
      <c r="R10" s="26">
        <f>IFERROR(ROUND(0.7*_xlfn.XLOOKUP(AM10,'[1]SPI PRICE LIST'!$L$12:$L$124,'[1]SPI PRICE LIST'!$K$12:$K$124,"NO"),2),)</f>
        <v>192.43</v>
      </c>
      <c r="S10" s="27">
        <f>R10*H10</f>
        <v>192.43</v>
      </c>
      <c r="T10" s="22">
        <v>0.7</v>
      </c>
      <c r="U10" s="26">
        <f>R10/T10</f>
        <v>274.90000000000003</v>
      </c>
      <c r="V10" s="27">
        <f>U10*H10</f>
        <v>274.90000000000003</v>
      </c>
      <c r="W10" s="31" t="str">
        <f>'SAP Extract'!R8</f>
        <v>USD</v>
      </c>
      <c r="X10" s="31">
        <f>'SAP Extract'!S8</f>
        <v>1</v>
      </c>
      <c r="Y10" s="31">
        <f>'SAP Extract'!T8</f>
        <v>0</v>
      </c>
      <c r="Z10" s="31">
        <f>'SAP Extract'!U8</f>
        <v>2022</v>
      </c>
      <c r="AA10" s="31" t="str">
        <f>'SAP Extract'!V8</f>
        <v/>
      </c>
      <c r="AB10" s="48">
        <v>1</v>
      </c>
      <c r="AC10" s="55">
        <v>0.94</v>
      </c>
      <c r="AD10" s="33">
        <f>IF(Z10&gt;2010,((Y10*AB10*X10)/(POWER(AC10, (2025-Z10)))), ((Y10*AB10*X10)/(POWER(AC10, 5))))</f>
        <v>0</v>
      </c>
      <c r="AE10" s="30">
        <f>M10-L10</f>
        <v>275</v>
      </c>
      <c r="AF10" s="3">
        <f>A10</f>
        <v>7</v>
      </c>
      <c r="AG10" s="26">
        <f>L10</f>
        <v>0</v>
      </c>
      <c r="AH10" s="24">
        <f>U10</f>
        <v>274.90000000000003</v>
      </c>
      <c r="AI10" s="24">
        <f>AD10</f>
        <v>0</v>
      </c>
      <c r="AJ10" s="25">
        <f>IF(AI10&gt;0,AI10,MAX(AG10:AH10))</f>
        <v>274.90000000000003</v>
      </c>
      <c r="AL10" s="24"/>
      <c r="AM10" t="str">
        <f t="shared" si="0"/>
        <v>577324400.109</v>
      </c>
    </row>
    <row r="11" spans="1:39" ht="15" customHeight="1" x14ac:dyDescent="0.25">
      <c r="A11" s="17">
        <v>8</v>
      </c>
      <c r="B11" s="2"/>
      <c r="C11" s="2"/>
      <c r="D11" s="19" t="str">
        <f>IF('SAP Extract'!D9=0, "", 'SAP Extract'!D9)</f>
        <v>577324</v>
      </c>
      <c r="E11" s="19" t="str">
        <f>IF('SAP Extract'!E9=0, "", 'SAP Extract'!E9)</f>
        <v>577324</v>
      </c>
      <c r="F11" s="19" t="str">
        <f>IF('SAP Extract'!F9=0, "", 'SAP Extract'!F9)</f>
        <v>2X3X7.5B-1</v>
      </c>
      <c r="G11" s="19" t="str">
        <f>IF('SAP Extract'!G9=0, "", 'SAP Extract'!G9)</f>
        <v>204501626012</v>
      </c>
      <c r="H11" s="72">
        <f>IF('SAP Extract'!H9=0, "", 'SAP Extract'!H9)</f>
        <v>1</v>
      </c>
      <c r="I11" s="73" t="str">
        <f>IF('SAP Extract'!I9=0, "", 'SAP Extract'!I9)</f>
        <v>400.115</v>
      </c>
      <c r="J11" s="19" t="str">
        <f>IF('SAP Extract'!J9=0, "", 'SAP Extract'!J9)</f>
        <v>GASKET</v>
      </c>
      <c r="K11" s="74">
        <f>IF('SAP Extract'!K9=0, "", 'SAP Extract'!K9)</f>
        <v>860.35</v>
      </c>
      <c r="L11" s="27">
        <f>K11/H11</f>
        <v>860.35</v>
      </c>
      <c r="M11" s="26">
        <f>ROUNDUP((IF((AJ11&gt;0),(AJ11/$L$1/$L$2),(((MAX(AG11:AI11))/$L$1/$L$2)))), 0)</f>
        <v>171</v>
      </c>
      <c r="N11" s="27">
        <f>M11*H11</f>
        <v>171</v>
      </c>
      <c r="O11" s="13"/>
      <c r="P11" s="28"/>
      <c r="Q11" s="25">
        <f>P11*H11</f>
        <v>0</v>
      </c>
      <c r="R11" s="26">
        <f>IFERROR(ROUND(0.7*_xlfn.XLOOKUP(AM11,'[1]SPI PRICE LIST'!$L$12:$L$124,'[1]SPI PRICE LIST'!$K$12:$K$124,"NO"),2),)</f>
        <v>0</v>
      </c>
      <c r="S11" s="27">
        <f>R11*H11</f>
        <v>0</v>
      </c>
      <c r="T11" s="22">
        <v>0.7</v>
      </c>
      <c r="U11" s="26">
        <f>R11/T11</f>
        <v>0</v>
      </c>
      <c r="V11" s="27">
        <f>U11*H11</f>
        <v>0</v>
      </c>
      <c r="W11" s="31" t="str">
        <f>'SAP Extract'!R9</f>
        <v>USD</v>
      </c>
      <c r="X11" s="31">
        <f>'SAP Extract'!S9</f>
        <v>1</v>
      </c>
      <c r="Y11" s="31">
        <f>'SAP Extract'!T9</f>
        <v>141.4830404751967</v>
      </c>
      <c r="Z11" s="31">
        <f>'SAP Extract'!U9</f>
        <v>2022</v>
      </c>
      <c r="AA11" s="31" t="str">
        <f>'SAP Extract'!V9</f>
        <v/>
      </c>
      <c r="AB11" s="48">
        <v>1</v>
      </c>
      <c r="AC11" s="55">
        <v>0.94</v>
      </c>
      <c r="AD11" s="33">
        <f>IF(Z11&gt;2010,((Y11*AB11*X11)/(POWER(AC11, (2025-Z11)))), ((Y11*AB11*X11)/(POWER(AC11, 5))))</f>
        <v>170.34163970796058</v>
      </c>
      <c r="AE11" s="30">
        <f>M11-L11</f>
        <v>-689.35</v>
      </c>
      <c r="AF11" s="3">
        <f>A11</f>
        <v>8</v>
      </c>
      <c r="AG11" s="26">
        <f>L11</f>
        <v>860.35</v>
      </c>
      <c r="AH11" s="24">
        <f>U11</f>
        <v>0</v>
      </c>
      <c r="AI11" s="24">
        <f>AD11</f>
        <v>170.34163970796058</v>
      </c>
      <c r="AJ11" s="25">
        <f>IF(AI11&gt;0,AI11,MAX(AG11:AH11))</f>
        <v>170.34163970796058</v>
      </c>
      <c r="AL11" s="24"/>
      <c r="AM11" t="str">
        <f t="shared" si="0"/>
        <v>577324400.115</v>
      </c>
    </row>
    <row r="12" spans="1:39" ht="15" customHeight="1" x14ac:dyDescent="0.25">
      <c r="A12" s="17">
        <v>9</v>
      </c>
      <c r="B12" s="1"/>
      <c r="C12" s="1"/>
      <c r="D12" s="19" t="str">
        <f>IF('SAP Extract'!D10=0, "", 'SAP Extract'!D10)</f>
        <v>577324</v>
      </c>
      <c r="E12" s="19" t="str">
        <f>IF('SAP Extract'!E10=0, "", 'SAP Extract'!E10)</f>
        <v>577324</v>
      </c>
      <c r="F12" s="19" t="str">
        <f>IF('SAP Extract'!F10=0, "", 'SAP Extract'!F10)</f>
        <v>2X3X7.5B-1</v>
      </c>
      <c r="G12" s="19" t="str">
        <f>IF('SAP Extract'!G10=0, "", 'SAP Extract'!G10)</f>
        <v>204500905009</v>
      </c>
      <c r="H12" s="72">
        <f>IF('SAP Extract'!H10=0, "", 'SAP Extract'!H10)</f>
        <v>1</v>
      </c>
      <c r="I12" s="73" t="str">
        <f>IF('SAP Extract'!I10=0, "", 'SAP Extract'!I10)</f>
        <v>426.321</v>
      </c>
      <c r="J12" s="19" t="str">
        <f>IF('SAP Extract'!J10=0, "", 'SAP Extract'!J10)</f>
        <v>BEARING ISOLATOR</v>
      </c>
      <c r="K12" s="74">
        <f>IF('SAP Extract'!K10=0, "", 'SAP Extract'!K10)</f>
        <v>2928.74</v>
      </c>
      <c r="L12" s="27">
        <f>K12/H12</f>
        <v>2928.74</v>
      </c>
      <c r="M12" s="26">
        <f>ROUNDUP((IF((AJ12&gt;0),(AJ12/$L$1/$L$2),(((MAX(AG12:AI12))/$L$1/$L$2)))), 0)</f>
        <v>3186</v>
      </c>
      <c r="N12" s="27">
        <f>M12*H12</f>
        <v>3186</v>
      </c>
      <c r="O12" s="13"/>
      <c r="P12" s="28"/>
      <c r="Q12" s="25">
        <f>P12*H12</f>
        <v>0</v>
      </c>
      <c r="R12" s="26">
        <f>IFERROR(ROUND(0.7*_xlfn.XLOOKUP(AM12,'[1]SPI PRICE LIST'!$L$12:$L$124,'[1]SPI PRICE LIST'!$K$12:$K$124,"NO"),2),)</f>
        <v>0</v>
      </c>
      <c r="S12" s="27">
        <f>R12*H12</f>
        <v>0</v>
      </c>
      <c r="T12" s="22">
        <v>0.7</v>
      </c>
      <c r="U12" s="26">
        <f>R12/T12</f>
        <v>0</v>
      </c>
      <c r="V12" s="27">
        <f>U12*H12</f>
        <v>0</v>
      </c>
      <c r="W12" s="31" t="str">
        <f>'SAP Extract'!R10</f>
        <v>USD</v>
      </c>
      <c r="X12" s="31">
        <f>'SAP Extract'!S10</f>
        <v>1</v>
      </c>
      <c r="Y12" s="31">
        <f>'SAP Extract'!T10</f>
        <v>2645.43894319432</v>
      </c>
      <c r="Z12" s="31">
        <f>'SAP Extract'!U10</f>
        <v>2022</v>
      </c>
      <c r="AA12" s="31" t="str">
        <f>'SAP Extract'!V10</f>
        <v/>
      </c>
      <c r="AB12" s="48">
        <v>1</v>
      </c>
      <c r="AC12" s="55">
        <v>0.94</v>
      </c>
      <c r="AD12" s="33">
        <f>IF(Z12&gt;2010,((Y12*AB12*X12)/(POWER(AC12, (2025-Z12)))), ((Y12*AB12*X12)/(POWER(AC12, 5))))</f>
        <v>3185.0347986408606</v>
      </c>
      <c r="AE12" s="30">
        <f>M12-L12</f>
        <v>257.26000000000022</v>
      </c>
      <c r="AF12" s="3">
        <f>A12</f>
        <v>9</v>
      </c>
      <c r="AG12" s="26">
        <f>L12</f>
        <v>2928.74</v>
      </c>
      <c r="AH12" s="24">
        <f>U12</f>
        <v>0</v>
      </c>
      <c r="AI12" s="24">
        <f>AD12</f>
        <v>3185.0347986408606</v>
      </c>
      <c r="AJ12" s="25">
        <f>IF(AI12&gt;0,AI12,MAX(AG12:AH12))</f>
        <v>3185.0347986408606</v>
      </c>
      <c r="AL12" s="24"/>
      <c r="AM12" t="str">
        <f t="shared" si="0"/>
        <v>577324426.321</v>
      </c>
    </row>
    <row r="13" spans="1:39" ht="15" customHeight="1" x14ac:dyDescent="0.25">
      <c r="A13" s="17">
        <v>10</v>
      </c>
      <c r="B13" s="2"/>
      <c r="C13" s="2"/>
      <c r="D13" s="19" t="str">
        <f>IF('SAP Extract'!D11=0, "", 'SAP Extract'!D11)</f>
        <v>577324</v>
      </c>
      <c r="E13" s="19" t="str">
        <f>IF('SAP Extract'!E11=0, "", 'SAP Extract'!E11)</f>
        <v>577324</v>
      </c>
      <c r="F13" s="19" t="str">
        <f>IF('SAP Extract'!F11=0, "", 'SAP Extract'!F11)</f>
        <v>2X3X7.5B-1</v>
      </c>
      <c r="G13" s="19" t="str">
        <f>IF('SAP Extract'!G11=0, "", 'SAP Extract'!G11)</f>
        <v>204500905008</v>
      </c>
      <c r="H13" s="72">
        <f>IF('SAP Extract'!H11=0, "", 'SAP Extract'!H11)</f>
        <v>1</v>
      </c>
      <c r="I13" s="73" t="str">
        <f>IF('SAP Extract'!I11=0, "", 'SAP Extract'!I11)</f>
        <v>426.322</v>
      </c>
      <c r="J13" s="19" t="str">
        <f>IF('SAP Extract'!J11=0, "", 'SAP Extract'!J11)</f>
        <v>BEARING ISOLATOR</v>
      </c>
      <c r="K13" s="74">
        <f>IF('SAP Extract'!K11=0, "", 'SAP Extract'!K11)</f>
        <v>2753.04</v>
      </c>
      <c r="L13" s="27">
        <f>K13/H13</f>
        <v>2753.04</v>
      </c>
      <c r="M13" s="26">
        <f>ROUNDUP((IF((AJ13&gt;0),(AJ13/$L$1/$L$2),(((MAX(AG13:AI13))/$L$1/$L$2)))), 0)</f>
        <v>2862</v>
      </c>
      <c r="N13" s="27">
        <f>M13*H13</f>
        <v>2862</v>
      </c>
      <c r="O13" s="13"/>
      <c r="P13" s="28"/>
      <c r="Q13" s="25">
        <f>P13*H13</f>
        <v>0</v>
      </c>
      <c r="R13" s="26">
        <f>IFERROR(ROUND(0.7*_xlfn.XLOOKUP(AM13,'[1]SPI PRICE LIST'!$L$12:$L$124,'[1]SPI PRICE LIST'!$K$12:$K$124,"NO"),2),)</f>
        <v>0</v>
      </c>
      <c r="S13" s="27">
        <f>R13*H13</f>
        <v>0</v>
      </c>
      <c r="T13" s="22">
        <v>0.7</v>
      </c>
      <c r="U13" s="26">
        <f>R13/T13</f>
        <v>0</v>
      </c>
      <c r="V13" s="27">
        <f>U13*H13</f>
        <v>0</v>
      </c>
      <c r="W13" s="31" t="str">
        <f>'SAP Extract'!R11</f>
        <v>USD</v>
      </c>
      <c r="X13" s="31">
        <f>'SAP Extract'!S11</f>
        <v>1</v>
      </c>
      <c r="Y13" s="31">
        <f>'SAP Extract'!T11</f>
        <v>2376.548361982454</v>
      </c>
      <c r="Z13" s="31">
        <f>'SAP Extract'!U11</f>
        <v>2022</v>
      </c>
      <c r="AA13" s="31" t="str">
        <f>'SAP Extract'!V11</f>
        <v/>
      </c>
      <c r="AB13" s="48">
        <v>1</v>
      </c>
      <c r="AC13" s="55">
        <v>0.94</v>
      </c>
      <c r="AD13" s="33">
        <f>IF(Z13&gt;2010,((Y13*AB13*X13)/(POWER(AC13, (2025-Z13)))), ((Y13*AB13*X13)/(POWER(AC13, 5))))</f>
        <v>2861.2980288356798</v>
      </c>
      <c r="AE13" s="30">
        <f>M13-L13</f>
        <v>108.96000000000004</v>
      </c>
      <c r="AF13" s="3">
        <f>A13</f>
        <v>10</v>
      </c>
      <c r="AG13" s="26">
        <f>L13</f>
        <v>2753.04</v>
      </c>
      <c r="AH13" s="24">
        <f>U13</f>
        <v>0</v>
      </c>
      <c r="AI13" s="24">
        <f>AD13</f>
        <v>2861.2980288356798</v>
      </c>
      <c r="AJ13" s="25">
        <f>IF(AI13&gt;0,AI13,MAX(AG13:AH13))</f>
        <v>2861.2980288356798</v>
      </c>
      <c r="AL13" s="24"/>
      <c r="AM13" t="str">
        <f t="shared" si="0"/>
        <v>577324426.322</v>
      </c>
    </row>
    <row r="14" spans="1:39" ht="15" customHeight="1" x14ac:dyDescent="0.25">
      <c r="A14" s="17">
        <v>11</v>
      </c>
      <c r="B14" s="1"/>
      <c r="C14" s="1"/>
      <c r="D14" s="19" t="str">
        <f>IF('SAP Extract'!D12=0, "", 'SAP Extract'!D12)</f>
        <v>577324</v>
      </c>
      <c r="E14" s="19" t="str">
        <f>IF('SAP Extract'!E12=0, "", 'SAP Extract'!E12)</f>
        <v>577324</v>
      </c>
      <c r="F14" s="19" t="str">
        <f>IF('SAP Extract'!F12=0, "", 'SAP Extract'!F12)</f>
        <v>2X3X7.5B-1</v>
      </c>
      <c r="G14" s="19" t="str">
        <f>IF('SAP Extract'!G12=0, "", 'SAP Extract'!G12)</f>
        <v>204501057005</v>
      </c>
      <c r="H14" s="72">
        <f>IF('SAP Extract'!H12=0, "", 'SAP Extract'!H12)</f>
        <v>1</v>
      </c>
      <c r="I14" s="73" t="str">
        <f>IF('SAP Extract'!I12=0, "", 'SAP Extract'!I12)</f>
        <v>502.204</v>
      </c>
      <c r="J14" s="19" t="str">
        <f>IF('SAP Extract'!J12=0, "", 'SAP Extract'!J12)</f>
        <v>STATIONARY RING;MACH</v>
      </c>
      <c r="K14" s="74">
        <f>IF('SAP Extract'!K12=0, "", 'SAP Extract'!K12)</f>
        <v>6850.55</v>
      </c>
      <c r="L14" s="27">
        <f>K14/H14</f>
        <v>6850.55</v>
      </c>
      <c r="M14" s="26">
        <f>ROUNDUP((IF((AJ14&gt;0),(AJ14/$L$1/$L$2),(((MAX(AG14:AI14))/$L$1/$L$2)))), 0)</f>
        <v>2165</v>
      </c>
      <c r="N14" s="27">
        <f>M14*H14</f>
        <v>2165</v>
      </c>
      <c r="O14" s="13"/>
      <c r="P14" s="28"/>
      <c r="Q14" s="25">
        <f>P14*H14</f>
        <v>0</v>
      </c>
      <c r="R14" s="26">
        <f>IFERROR(ROUND(0.7*_xlfn.XLOOKUP(AM14,'[1]SPI PRICE LIST'!$L$12:$L$124,'[1]SPI PRICE LIST'!$K$12:$K$124,"NO"),2),)</f>
        <v>0</v>
      </c>
      <c r="S14" s="27">
        <f>R14*H14</f>
        <v>0</v>
      </c>
      <c r="T14" s="22">
        <v>0.7</v>
      </c>
      <c r="U14" s="26">
        <f>R14/T14</f>
        <v>0</v>
      </c>
      <c r="V14" s="27">
        <f>U14*H14</f>
        <v>0</v>
      </c>
      <c r="W14" s="31" t="str">
        <f>'SAP Extract'!R12</f>
        <v>USD</v>
      </c>
      <c r="X14" s="31">
        <f>'SAP Extract'!S12</f>
        <v>1</v>
      </c>
      <c r="Y14" s="31">
        <f>'SAP Extract'!T12</f>
        <v>1797.8889282874432</v>
      </c>
      <c r="Z14" s="31">
        <f>'SAP Extract'!U12</f>
        <v>2022</v>
      </c>
      <c r="AA14" s="31" t="str">
        <f>'SAP Extract'!V12</f>
        <v/>
      </c>
      <c r="AB14" s="48">
        <v>1</v>
      </c>
      <c r="AC14" s="55">
        <v>0.94</v>
      </c>
      <c r="AD14" s="33">
        <f>IF(Z14&gt;2010,((Y14*AB14*X14)/(POWER(AC14, (2025-Z14)))), ((Y14*AB14*X14)/(POWER(AC14, 5))))</f>
        <v>2164.6081892830148</v>
      </c>
      <c r="AE14" s="30">
        <f>M14-L14</f>
        <v>-4685.55</v>
      </c>
      <c r="AF14" s="3">
        <f>A14</f>
        <v>11</v>
      </c>
      <c r="AG14" s="26">
        <f>L14</f>
        <v>6850.55</v>
      </c>
      <c r="AH14" s="24">
        <f>U14</f>
        <v>0</v>
      </c>
      <c r="AI14" s="24">
        <f>AD14</f>
        <v>2164.6081892830148</v>
      </c>
      <c r="AJ14" s="25">
        <f>IF(AI14&gt;0,AI14,MAX(AG14:AH14))</f>
        <v>2164.6081892830148</v>
      </c>
      <c r="AL14" s="24"/>
      <c r="AM14" t="str">
        <f t="shared" si="0"/>
        <v>577324502.204</v>
      </c>
    </row>
    <row r="15" spans="1:39" ht="15" customHeight="1" x14ac:dyDescent="0.25">
      <c r="A15" s="17">
        <v>12</v>
      </c>
      <c r="B15" s="2"/>
      <c r="C15" s="2"/>
      <c r="D15" s="19" t="str">
        <f>IF('SAP Extract'!D13=0, "", 'SAP Extract'!D13)</f>
        <v>577324</v>
      </c>
      <c r="E15" s="19" t="str">
        <f>IF('SAP Extract'!E13=0, "", 'SAP Extract'!E13)</f>
        <v>577324</v>
      </c>
      <c r="F15" s="19" t="str">
        <f>IF('SAP Extract'!F13=0, "", 'SAP Extract'!F13)</f>
        <v>2X3X7.5B-1</v>
      </c>
      <c r="G15" s="19" t="str">
        <f>IF('SAP Extract'!G13=0, "", 'SAP Extract'!G13)</f>
        <v>204500980005</v>
      </c>
      <c r="H15" s="72">
        <f>IF('SAP Extract'!H13=0, "", 'SAP Extract'!H13)</f>
        <v>1</v>
      </c>
      <c r="I15" s="73" t="str">
        <f>IF('SAP Extract'!I13=0, "", 'SAP Extract'!I13)</f>
        <v>503.208</v>
      </c>
      <c r="J15" s="19" t="str">
        <f>IF('SAP Extract'!J13=0, "", 'SAP Extract'!J13)</f>
        <v>IMPELLER RING;MACH</v>
      </c>
      <c r="K15" s="74">
        <f>IF('SAP Extract'!K13=0, "", 'SAP Extract'!K13)</f>
        <v>10092.89</v>
      </c>
      <c r="L15" s="27">
        <f>K15/H15</f>
        <v>10092.89</v>
      </c>
      <c r="M15" s="26">
        <f>ROUNDUP((IF((AJ15&gt;0),(AJ15/$L$1/$L$2),(((MAX(AG15:AI15))/$L$1/$L$2)))), 0)</f>
        <v>2013</v>
      </c>
      <c r="N15" s="27">
        <f>M15*H15</f>
        <v>2013</v>
      </c>
      <c r="O15" s="13"/>
      <c r="P15" s="28"/>
      <c r="Q15" s="25">
        <f>P15*H15</f>
        <v>0</v>
      </c>
      <c r="R15" s="26">
        <f>IFERROR(ROUND(0.7*_xlfn.XLOOKUP(AM15,'[1]SPI PRICE LIST'!$L$12:$L$124,'[1]SPI PRICE LIST'!$K$12:$K$124,"NO"),2),)</f>
        <v>0</v>
      </c>
      <c r="S15" s="27">
        <f>R15*H15</f>
        <v>0</v>
      </c>
      <c r="T15" s="22">
        <v>0.7</v>
      </c>
      <c r="U15" s="26">
        <f>R15/T15</f>
        <v>0</v>
      </c>
      <c r="V15" s="27">
        <f>U15*H15</f>
        <v>0</v>
      </c>
      <c r="W15" s="31" t="str">
        <f>'SAP Extract'!R13</f>
        <v>USD</v>
      </c>
      <c r="X15" s="31">
        <f>'SAP Extract'!S13</f>
        <v>1</v>
      </c>
      <c r="Y15" s="31">
        <f>'SAP Extract'!T13</f>
        <v>1671.4790762295581</v>
      </c>
      <c r="Z15" s="31">
        <f>'SAP Extract'!U13</f>
        <v>2022</v>
      </c>
      <c r="AA15" s="31" t="str">
        <f>'SAP Extract'!V13</f>
        <v/>
      </c>
      <c r="AB15" s="48">
        <v>1</v>
      </c>
      <c r="AC15" s="55">
        <v>0.94</v>
      </c>
      <c r="AD15" s="33">
        <f>IF(Z15&gt;2010,((Y15*AB15*X15)/(POWER(AC15, (2025-Z15)))), ((Y15*AB15*X15)/(POWER(AC15, 5))))</f>
        <v>2012.4142485643335</v>
      </c>
      <c r="AE15" s="30">
        <f>M15-L15</f>
        <v>-8079.8899999999994</v>
      </c>
      <c r="AF15" s="3">
        <f>A15</f>
        <v>12</v>
      </c>
      <c r="AG15" s="26">
        <f>L15</f>
        <v>10092.89</v>
      </c>
      <c r="AH15" s="24">
        <f>U15</f>
        <v>0</v>
      </c>
      <c r="AI15" s="24">
        <f>AD15</f>
        <v>2012.4142485643335</v>
      </c>
      <c r="AJ15" s="25">
        <f>IF(AI15&gt;0,AI15,MAX(AG15:AH15))</f>
        <v>2012.4142485643335</v>
      </c>
      <c r="AL15" s="24"/>
      <c r="AM15" t="str">
        <f t="shared" si="0"/>
        <v>577324503.208</v>
      </c>
    </row>
    <row r="16" spans="1:39" ht="15" customHeight="1" x14ac:dyDescent="0.25">
      <c r="A16" s="17">
        <v>13</v>
      </c>
      <c r="B16" s="1"/>
      <c r="C16" s="1"/>
      <c r="D16" s="19" t="str">
        <f>IF('SAP Extract'!D14=0, "", 'SAP Extract'!D14)</f>
        <v>577324</v>
      </c>
      <c r="E16" s="19" t="str">
        <f>IF('SAP Extract'!E14=0, "", 'SAP Extract'!E14)</f>
        <v>577324</v>
      </c>
      <c r="F16" s="19" t="str">
        <f>IF('SAP Extract'!F14=0, "", 'SAP Extract'!F14)</f>
        <v>2X3X7.5B-1</v>
      </c>
      <c r="G16" s="19" t="str">
        <f>IF('SAP Extract'!G14=0, "", 'SAP Extract'!G14)</f>
        <v>015500200695</v>
      </c>
      <c r="H16" s="72">
        <f>IF('SAP Extract'!H14=0, "", 'SAP Extract'!H14)</f>
        <v>1</v>
      </c>
      <c r="I16" s="73" t="str">
        <f>IF('SAP Extract'!I14=0, "", 'SAP Extract'!I14)</f>
        <v>554.418</v>
      </c>
      <c r="J16" s="19" t="str">
        <f>IF('SAP Extract'!J14=0, "", 'SAP Extract'!J14)</f>
        <v>WASHER</v>
      </c>
      <c r="K16" s="74">
        <f>IF('SAP Extract'!K14=0, "", 'SAP Extract'!K14)</f>
        <v>72.09</v>
      </c>
      <c r="L16" s="27">
        <f>K16/H16</f>
        <v>72.09</v>
      </c>
      <c r="M16" s="26">
        <f>ROUNDUP((IF((AJ16&gt;0),(AJ16/$L$1/$L$2),(((MAX(AG16:AI16))/$L$1/$L$2)))), 0)</f>
        <v>73</v>
      </c>
      <c r="N16" s="27">
        <f>M16*H16</f>
        <v>73</v>
      </c>
      <c r="O16" s="13"/>
      <c r="P16" s="28"/>
      <c r="Q16" s="25">
        <f>P16*H16</f>
        <v>0</v>
      </c>
      <c r="R16" s="26">
        <f>IFERROR(ROUND(0.7*_xlfn.XLOOKUP(AM16,'[1]SPI PRICE LIST'!$L$12:$L$124,'[1]SPI PRICE LIST'!$K$12:$K$124,"NO"),2),)</f>
        <v>0</v>
      </c>
      <c r="S16" s="27">
        <f>R16*H16</f>
        <v>0</v>
      </c>
      <c r="T16" s="22">
        <v>0.7</v>
      </c>
      <c r="U16" s="26">
        <f>R16/T16</f>
        <v>0</v>
      </c>
      <c r="V16" s="27">
        <f>U16*H16</f>
        <v>0</v>
      </c>
      <c r="W16" s="31" t="str">
        <f>'SAP Extract'!R14</f>
        <v>USD</v>
      </c>
      <c r="X16" s="31">
        <f>'SAP Extract'!S14</f>
        <v>1</v>
      </c>
      <c r="Y16" s="31">
        <f>'SAP Extract'!T14</f>
        <v>0</v>
      </c>
      <c r="Z16" s="31">
        <f>'SAP Extract'!U14</f>
        <v>2022</v>
      </c>
      <c r="AA16" s="31" t="str">
        <f>'SAP Extract'!V14</f>
        <v/>
      </c>
      <c r="AB16" s="48">
        <v>1</v>
      </c>
      <c r="AC16" s="55">
        <v>0.94</v>
      </c>
      <c r="AD16" s="33">
        <f>IF(Z16&gt;2010,((Y16*AB16*X16)/(POWER(AC16, (2025-Z16)))), ((Y16*AB16*X16)/(POWER(AC16, 5))))</f>
        <v>0</v>
      </c>
      <c r="AE16" s="30">
        <f>M16-L16</f>
        <v>0.90999999999999659</v>
      </c>
      <c r="AF16" s="3">
        <f>A16</f>
        <v>13</v>
      </c>
      <c r="AG16" s="26">
        <f>L16</f>
        <v>72.09</v>
      </c>
      <c r="AH16" s="24">
        <f>U16</f>
        <v>0</v>
      </c>
      <c r="AI16" s="24">
        <f>AD16</f>
        <v>0</v>
      </c>
      <c r="AJ16" s="25">
        <f>IF(AI16&gt;0,AI16,MAX(AG16:AH16))</f>
        <v>72.09</v>
      </c>
      <c r="AL16" s="24"/>
      <c r="AM16" t="str">
        <f t="shared" si="0"/>
        <v>577324554.418</v>
      </c>
    </row>
    <row r="17" spans="1:39" ht="15" customHeight="1" x14ac:dyDescent="0.25">
      <c r="A17" s="17">
        <v>14</v>
      </c>
      <c r="B17" s="2"/>
      <c r="C17" s="2"/>
      <c r="D17" s="19" t="str">
        <f>IF('SAP Extract'!D15=0, "", 'SAP Extract'!D15)</f>
        <v>577324</v>
      </c>
      <c r="E17" s="19" t="str">
        <f>IF('SAP Extract'!E15=0, "", 'SAP Extract'!E15)</f>
        <v>577324</v>
      </c>
      <c r="F17" s="19" t="str">
        <f>IF('SAP Extract'!F15=0, "", 'SAP Extract'!F15)</f>
        <v>2X3X7.5B-1</v>
      </c>
      <c r="G17" s="19" t="str">
        <f>IF('SAP Extract'!G15=0, "", 'SAP Extract'!G15)</f>
        <v>204500878002</v>
      </c>
      <c r="H17" s="72">
        <f>IF('SAP Extract'!H15=0, "", 'SAP Extract'!H15)</f>
        <v>1</v>
      </c>
      <c r="I17" s="73" t="str">
        <f>IF('SAP Extract'!I15=0, "", 'SAP Extract'!I15)</f>
        <v>592.329</v>
      </c>
      <c r="J17" s="19" t="str">
        <f>IF('SAP Extract'!J15=0, "", 'SAP Extract'!J15)</f>
        <v>SHIM;RING;MACH</v>
      </c>
      <c r="K17" s="74">
        <f>IF('SAP Extract'!K15=0, "", 'SAP Extract'!K15)</f>
        <v>386.58</v>
      </c>
      <c r="L17" s="27">
        <f>K17/H17</f>
        <v>386.58</v>
      </c>
      <c r="M17" s="26">
        <f>ROUNDUP((IF((AJ17&gt;0),(AJ17/$L$1/$L$2),(((MAX(AG17:AI17))/$L$1/$L$2)))), 0)</f>
        <v>387</v>
      </c>
      <c r="N17" s="27">
        <f>M17*H17</f>
        <v>387</v>
      </c>
      <c r="O17" s="13"/>
      <c r="P17" s="28"/>
      <c r="Q17" s="25">
        <f>P17*H17</f>
        <v>0</v>
      </c>
      <c r="R17" s="26">
        <f>IFERROR(ROUND(0.7*_xlfn.XLOOKUP(AM17,'[1]SPI PRICE LIST'!$L$12:$L$124,'[1]SPI PRICE LIST'!$K$12:$K$124,"NO"),2),)</f>
        <v>0</v>
      </c>
      <c r="S17" s="27">
        <f>R17*H17</f>
        <v>0</v>
      </c>
      <c r="T17" s="22">
        <v>0.7</v>
      </c>
      <c r="U17" s="26">
        <f>R17/T17</f>
        <v>0</v>
      </c>
      <c r="V17" s="27">
        <f>U17*H17</f>
        <v>0</v>
      </c>
      <c r="W17" s="31" t="str">
        <f>'SAP Extract'!R15</f>
        <v>USD</v>
      </c>
      <c r="X17" s="31">
        <f>'SAP Extract'!S15</f>
        <v>1</v>
      </c>
      <c r="Y17" s="31">
        <f>'SAP Extract'!T15</f>
        <v>0</v>
      </c>
      <c r="Z17" s="31">
        <f>'SAP Extract'!U15</f>
        <v>2022</v>
      </c>
      <c r="AA17" s="31" t="str">
        <f>'SAP Extract'!V15</f>
        <v/>
      </c>
      <c r="AB17" s="48">
        <v>1</v>
      </c>
      <c r="AC17" s="55">
        <v>0.94</v>
      </c>
      <c r="AD17" s="33">
        <f>IF(Z17&gt;2010,((Y17*AB17*X17)/(POWER(AC17, (2025-Z17)))), ((Y17*AB17*X17)/(POWER(AC17, 5))))</f>
        <v>0</v>
      </c>
      <c r="AE17" s="30">
        <f>M17-L17</f>
        <v>0.42000000000001592</v>
      </c>
      <c r="AF17" s="3">
        <f>A17</f>
        <v>14</v>
      </c>
      <c r="AG17" s="26">
        <f>L17</f>
        <v>386.58</v>
      </c>
      <c r="AH17" s="24">
        <f>U17</f>
        <v>0</v>
      </c>
      <c r="AI17" s="24">
        <f>AD17</f>
        <v>0</v>
      </c>
      <c r="AJ17" s="25">
        <f>IF(AI17&gt;0,AI17,MAX(AG17:AH17))</f>
        <v>386.58</v>
      </c>
      <c r="AL17" s="24"/>
      <c r="AM17" t="str">
        <f t="shared" si="0"/>
        <v>577324592.329</v>
      </c>
    </row>
    <row r="18" spans="1:39" ht="15" customHeight="1" x14ac:dyDescent="0.25">
      <c r="A18" s="17">
        <v>15</v>
      </c>
      <c r="B18" s="1"/>
      <c r="C18" s="1"/>
      <c r="D18" s="19" t="str">
        <f>IF('SAP Extract'!D16=0, "", 'SAP Extract'!D16)</f>
        <v>577324</v>
      </c>
      <c r="E18" s="19" t="str">
        <f>IF('SAP Extract'!E16=0, "", 'SAP Extract'!E16)</f>
        <v>577324</v>
      </c>
      <c r="F18" s="19" t="str">
        <f>IF('SAP Extract'!F16=0, "", 'SAP Extract'!F16)</f>
        <v>2X3X7.5B-1</v>
      </c>
      <c r="G18" s="19" t="str">
        <f>IF('SAP Extract'!G16=0, "", 'SAP Extract'!G16)</f>
        <v>204500882002</v>
      </c>
      <c r="H18" s="72">
        <f>IF('SAP Extract'!H16=0, "", 'SAP Extract'!H16)</f>
        <v>1</v>
      </c>
      <c r="I18" s="73" t="str">
        <f>IF('SAP Extract'!I16=0, "", 'SAP Extract'!I16)</f>
        <v>681.530</v>
      </c>
      <c r="J18" s="19" t="str">
        <f>IF('SAP Extract'!J16=0, "", 'SAP Extract'!J16)</f>
        <v>COUPLING GUARD</v>
      </c>
      <c r="K18" s="74">
        <v>0</v>
      </c>
      <c r="L18" s="27">
        <f>K18/H18</f>
        <v>0</v>
      </c>
      <c r="M18" s="26">
        <f>ROUNDUP((IF((AJ18&gt;0),(AJ18/$L$1/$L$2),(((MAX(AG18:AI18))/$L$1/$L$2)))), 0)</f>
        <v>2497</v>
      </c>
      <c r="N18" s="27">
        <f>M18*H18</f>
        <v>2497</v>
      </c>
      <c r="O18" s="13"/>
      <c r="P18" s="28"/>
      <c r="Q18" s="25">
        <f>P18*H18</f>
        <v>0</v>
      </c>
      <c r="R18" s="26">
        <f>IFERROR(ROUND(0.7*_xlfn.XLOOKUP(AM18,'[1]SPI PRICE LIST'!$L$12:$L$124,'[1]SPI PRICE LIST'!$K$12:$K$124,"NO"),2),)</f>
        <v>1747.87</v>
      </c>
      <c r="S18" s="27">
        <f>R18*H18</f>
        <v>1747.87</v>
      </c>
      <c r="T18" s="22">
        <v>0.7</v>
      </c>
      <c r="U18" s="26">
        <f>R18/T18</f>
        <v>2496.957142857143</v>
      </c>
      <c r="V18" s="27">
        <f>U18*H18</f>
        <v>2496.957142857143</v>
      </c>
      <c r="W18" s="31" t="str">
        <f>'SAP Extract'!R16</f>
        <v>USD</v>
      </c>
      <c r="X18" s="31">
        <f>'SAP Extract'!S16</f>
        <v>1</v>
      </c>
      <c r="Y18" s="31">
        <f>'SAP Extract'!T16</f>
        <v>0</v>
      </c>
      <c r="Z18" s="31">
        <f>'SAP Extract'!U16</f>
        <v>2022</v>
      </c>
      <c r="AA18" s="31" t="str">
        <f>'SAP Extract'!V16</f>
        <v/>
      </c>
      <c r="AB18" s="48">
        <v>1</v>
      </c>
      <c r="AC18" s="55">
        <v>0.94</v>
      </c>
      <c r="AD18" s="33">
        <f>IF(Z18&gt;2010,((Y18*AB18*X18)/(POWER(AC18, (2025-Z18)))), ((Y18*AB18*X18)/(POWER(AC18, 5))))</f>
        <v>0</v>
      </c>
      <c r="AE18" s="30">
        <f>M18-L18</f>
        <v>2497</v>
      </c>
      <c r="AF18" s="3">
        <f>A18</f>
        <v>15</v>
      </c>
      <c r="AG18" s="26">
        <f>L18</f>
        <v>0</v>
      </c>
      <c r="AH18" s="24">
        <f>U18</f>
        <v>2496.957142857143</v>
      </c>
      <c r="AI18" s="24">
        <f>AD18</f>
        <v>0</v>
      </c>
      <c r="AJ18" s="25">
        <f>IF(AI18&gt;0,AI18,MAX(AG18:AH18))</f>
        <v>2496.957142857143</v>
      </c>
      <c r="AL18" s="24"/>
      <c r="AM18" t="str">
        <f t="shared" si="0"/>
        <v>577324681.530</v>
      </c>
    </row>
    <row r="19" spans="1:39" ht="15" customHeight="1" x14ac:dyDescent="0.25">
      <c r="A19" s="17">
        <v>16</v>
      </c>
      <c r="B19" s="2"/>
      <c r="C19" s="2"/>
      <c r="D19" s="19" t="str">
        <f>IF('SAP Extract'!D17=0, "", 'SAP Extract'!D17)</f>
        <v>577324</v>
      </c>
      <c r="E19" s="19" t="str">
        <f>IF('SAP Extract'!E17=0, "", 'SAP Extract'!E17)</f>
        <v>577324</v>
      </c>
      <c r="F19" s="19" t="str">
        <f>IF('SAP Extract'!F17=0, "", 'SAP Extract'!F17)</f>
        <v>2X3X7.5B-1</v>
      </c>
      <c r="G19" s="19" t="str">
        <f>IF('SAP Extract'!G17=0, "", 'SAP Extract'!G17)</f>
        <v>204500886002</v>
      </c>
      <c r="H19" s="72">
        <f>IF('SAP Extract'!H17=0, "", 'SAP Extract'!H17)</f>
        <v>1</v>
      </c>
      <c r="I19" s="73" t="str">
        <f>IF('SAP Extract'!I17=0, "", 'SAP Extract'!I17)</f>
        <v>681.531</v>
      </c>
      <c r="J19" s="19" t="str">
        <f>IF('SAP Extract'!J17=0, "", 'SAP Extract'!J17)</f>
        <v>COUPLING GUARD</v>
      </c>
      <c r="K19" s="74">
        <v>0</v>
      </c>
      <c r="L19" s="27">
        <f>K19/H19</f>
        <v>0</v>
      </c>
      <c r="M19" s="26">
        <f>ROUNDUP((IF((AJ19&gt;0),(AJ19/$L$1/$L$2),(((MAX(AG19:AI19))/$L$1/$L$2)))), 0)</f>
        <v>1308</v>
      </c>
      <c r="N19" s="27">
        <f>M19*H19</f>
        <v>1308</v>
      </c>
      <c r="O19" s="13"/>
      <c r="P19" s="28"/>
      <c r="Q19" s="25">
        <f>P19*H19</f>
        <v>0</v>
      </c>
      <c r="R19" s="26">
        <f>IFERROR(ROUND(0.7*_xlfn.XLOOKUP(AM19,'[1]SPI PRICE LIST'!$L$12:$L$124,'[1]SPI PRICE LIST'!$K$12:$K$124,"NO"),2),)</f>
        <v>914.91</v>
      </c>
      <c r="S19" s="27">
        <f>R19*H19</f>
        <v>914.91</v>
      </c>
      <c r="T19" s="22">
        <v>0.7</v>
      </c>
      <c r="U19" s="26">
        <f>R19/T19</f>
        <v>1307.0142857142857</v>
      </c>
      <c r="V19" s="27">
        <f>U19*H19</f>
        <v>1307.0142857142857</v>
      </c>
      <c r="W19" s="31" t="str">
        <f>'SAP Extract'!R17</f>
        <v>USD</v>
      </c>
      <c r="X19" s="31">
        <f>'SAP Extract'!S17</f>
        <v>1</v>
      </c>
      <c r="Y19" s="31">
        <f>'SAP Extract'!T17</f>
        <v>0</v>
      </c>
      <c r="Z19" s="31">
        <f>'SAP Extract'!U17</f>
        <v>2022</v>
      </c>
      <c r="AA19" s="31" t="str">
        <f>'SAP Extract'!V17</f>
        <v/>
      </c>
      <c r="AB19" s="48">
        <v>1</v>
      </c>
      <c r="AC19" s="55">
        <v>0.94</v>
      </c>
      <c r="AD19" s="33">
        <f>IF(Z19&gt;2010,((Y19*AB19*X19)/(POWER(AC19, (2025-Z19)))), ((Y19*AB19*X19)/(POWER(AC19, 5))))</f>
        <v>0</v>
      </c>
      <c r="AE19" s="30">
        <f>M19-L19</f>
        <v>1308</v>
      </c>
      <c r="AF19" s="3">
        <f>A19</f>
        <v>16</v>
      </c>
      <c r="AG19" s="26">
        <f>L19</f>
        <v>0</v>
      </c>
      <c r="AH19" s="24">
        <f>U19</f>
        <v>1307.0142857142857</v>
      </c>
      <c r="AI19" s="24">
        <f>AD19</f>
        <v>0</v>
      </c>
      <c r="AJ19" s="25">
        <f>IF(AI19&gt;0,AI19,MAX(AG19:AH19))</f>
        <v>1307.0142857142857</v>
      </c>
      <c r="AL19" s="24"/>
      <c r="AM19" t="str">
        <f t="shared" si="0"/>
        <v>577324681.531</v>
      </c>
    </row>
    <row r="20" spans="1:39" ht="15" customHeight="1" x14ac:dyDescent="0.25">
      <c r="A20" s="17">
        <v>17</v>
      </c>
      <c r="B20" s="1"/>
      <c r="C20" s="1"/>
      <c r="D20" s="19" t="str">
        <f>IF('SAP Extract'!D18=0, "", 'SAP Extract'!D18)</f>
        <v>577324</v>
      </c>
      <c r="E20" s="19" t="str">
        <f>IF('SAP Extract'!E18=0, "", 'SAP Extract'!E18)</f>
        <v>577324</v>
      </c>
      <c r="F20" s="19" t="str">
        <f>IF('SAP Extract'!F18=0, "", 'SAP Extract'!F18)</f>
        <v>2X3X7.5B-1</v>
      </c>
      <c r="G20" s="19" t="str">
        <f>IF('SAP Extract'!G18=0, "", 'SAP Extract'!G18)</f>
        <v>204509285001</v>
      </c>
      <c r="H20" s="72">
        <f>IF('SAP Extract'!H18=0, "", 'SAP Extract'!H18)</f>
        <v>1</v>
      </c>
      <c r="I20" s="73" t="str">
        <f>IF('SAP Extract'!I18=0, "", 'SAP Extract'!I18)</f>
        <v>687.373</v>
      </c>
      <c r="J20" s="19" t="str">
        <f>IF('SAP Extract'!J18=0, "", 'SAP Extract'!J18)</f>
        <v>GUARD;DE FAN GUARD</v>
      </c>
      <c r="K20" s="74">
        <v>0</v>
      </c>
      <c r="L20" s="27">
        <f>K20/H20</f>
        <v>0</v>
      </c>
      <c r="M20" s="26">
        <f>ROUNDUP((IF((AJ20&gt;0),(AJ20/$L$1/$L$2),(((MAX(AG20:AI20))/$L$1/$L$2)))), 0)</f>
        <v>129</v>
      </c>
      <c r="N20" s="27">
        <f>M20*H20</f>
        <v>129</v>
      </c>
      <c r="O20" s="13"/>
      <c r="P20" s="28"/>
      <c r="Q20" s="25">
        <f>P20*H20</f>
        <v>0</v>
      </c>
      <c r="R20" s="26">
        <f>IFERROR(ROUND(0.7*_xlfn.XLOOKUP(AM20,'[1]SPI PRICE LIST'!$L$12:$L$124,'[1]SPI PRICE LIST'!$K$12:$K$124,"NO"),2),)</f>
        <v>89.64</v>
      </c>
      <c r="S20" s="27">
        <f>R20*H20</f>
        <v>89.64</v>
      </c>
      <c r="T20" s="22">
        <v>0.7</v>
      </c>
      <c r="U20" s="26">
        <f>R20/T20</f>
        <v>128.05714285714288</v>
      </c>
      <c r="V20" s="27">
        <f>U20*H20</f>
        <v>128.05714285714288</v>
      </c>
      <c r="W20" s="31" t="str">
        <f>'SAP Extract'!R18</f>
        <v>USD</v>
      </c>
      <c r="X20" s="31">
        <f>'SAP Extract'!S18</f>
        <v>1</v>
      </c>
      <c r="Y20" s="31">
        <f>'SAP Extract'!T18</f>
        <v>0</v>
      </c>
      <c r="Z20" s="31">
        <f>'SAP Extract'!U18</f>
        <v>2022</v>
      </c>
      <c r="AA20" s="31" t="str">
        <f>'SAP Extract'!V18</f>
        <v/>
      </c>
      <c r="AB20" s="48">
        <v>1</v>
      </c>
      <c r="AC20" s="55">
        <v>0.94</v>
      </c>
      <c r="AD20" s="33">
        <f>IF(Z20&gt;2010,((Y20*AB20*X20)/(POWER(AC20, (2025-Z20)))), ((Y20*AB20*X20)/(POWER(AC20, 5))))</f>
        <v>0</v>
      </c>
      <c r="AE20" s="30">
        <f>M20-L20</f>
        <v>129</v>
      </c>
      <c r="AF20" s="3">
        <f>A20</f>
        <v>17</v>
      </c>
      <c r="AG20" s="26">
        <f>L20</f>
        <v>0</v>
      </c>
      <c r="AH20" s="24">
        <f>U20</f>
        <v>128.05714285714288</v>
      </c>
      <c r="AI20" s="24">
        <f>AD20</f>
        <v>0</v>
      </c>
      <c r="AJ20" s="25">
        <f>IF(AI20&gt;0,AI20,MAX(AG20:AH20))</f>
        <v>128.05714285714288</v>
      </c>
      <c r="AL20" s="24"/>
      <c r="AM20" t="str">
        <f t="shared" si="0"/>
        <v>577324687.373</v>
      </c>
    </row>
    <row r="21" spans="1:39" ht="15" customHeight="1" x14ac:dyDescent="0.25">
      <c r="A21" s="17">
        <v>18</v>
      </c>
      <c r="B21" s="2"/>
      <c r="C21" s="2"/>
      <c r="D21" s="19" t="str">
        <f>IF('SAP Extract'!D19=0, "", 'SAP Extract'!D19)</f>
        <v>577324</v>
      </c>
      <c r="E21" s="19" t="str">
        <f>IF('SAP Extract'!E19=0, "", 'SAP Extract'!E19)</f>
        <v>577324</v>
      </c>
      <c r="F21" s="19" t="str">
        <f>IF('SAP Extract'!F19=0, "", 'SAP Extract'!F19)</f>
        <v>2X3X7.5B-1</v>
      </c>
      <c r="G21" s="19" t="str">
        <f>IF('SAP Extract'!G19=0, "", 'SAP Extract'!G19)</f>
        <v>104961124223V51</v>
      </c>
      <c r="H21" s="72">
        <f>IF('SAP Extract'!H19=0, "", 'SAP Extract'!H19)</f>
        <v>1</v>
      </c>
      <c r="I21" s="73" t="str">
        <f>IF('SAP Extract'!I19=0, "", 'SAP Extract'!I19)</f>
        <v>710.102</v>
      </c>
      <c r="J21" s="19" t="str">
        <f>IF('SAP Extract'!J19=0, "", 'SAP Extract'!J19)</f>
        <v>PIPE</v>
      </c>
      <c r="K21" s="74">
        <v>0</v>
      </c>
      <c r="L21" s="27">
        <f>K21/H21</f>
        <v>0</v>
      </c>
      <c r="M21" s="26">
        <f>ROUNDUP((IF((AJ21&gt;0),(AJ21/$L$1/$L$2),(((MAX(AG21:AI21))/$L$1/$L$2)))), 0)</f>
        <v>95</v>
      </c>
      <c r="N21" s="27">
        <f>M21*H21</f>
        <v>95</v>
      </c>
      <c r="O21" s="13"/>
      <c r="P21" s="28"/>
      <c r="Q21" s="25">
        <f>P21*H21</f>
        <v>0</v>
      </c>
      <c r="R21" s="26">
        <f>IFERROR(ROUND(0.7*_xlfn.XLOOKUP(AM21,'[1]SPI PRICE LIST'!$L$12:$L$124,'[1]SPI PRICE LIST'!$K$12:$K$124,"NO"),2),)</f>
        <v>65.849999999999994</v>
      </c>
      <c r="S21" s="27">
        <f>R21*H21</f>
        <v>65.849999999999994</v>
      </c>
      <c r="T21" s="22">
        <v>0.7</v>
      </c>
      <c r="U21" s="26">
        <f>R21/T21</f>
        <v>94.071428571428569</v>
      </c>
      <c r="V21" s="27">
        <f>U21*H21</f>
        <v>94.071428571428569</v>
      </c>
      <c r="W21" s="31" t="str">
        <f>'SAP Extract'!R19</f>
        <v>USD</v>
      </c>
      <c r="X21" s="31">
        <f>'SAP Extract'!S19</f>
        <v>1</v>
      </c>
      <c r="Y21" s="31">
        <f>'SAP Extract'!T19</f>
        <v>0</v>
      </c>
      <c r="Z21" s="31">
        <f>'SAP Extract'!U19</f>
        <v>2022</v>
      </c>
      <c r="AA21" s="31" t="str">
        <f>'SAP Extract'!V19</f>
        <v/>
      </c>
      <c r="AB21" s="48">
        <v>1</v>
      </c>
      <c r="AC21" s="55">
        <v>0.94</v>
      </c>
      <c r="AD21" s="33">
        <f>IF(Z21&gt;2010,((Y21*AB21*X21)/(POWER(AC21, (2025-Z21)))), ((Y21*AB21*X21)/(POWER(AC21, 5))))</f>
        <v>0</v>
      </c>
      <c r="AE21" s="30">
        <f>M21-L21</f>
        <v>95</v>
      </c>
      <c r="AF21" s="3">
        <f>A21</f>
        <v>18</v>
      </c>
      <c r="AG21" s="26">
        <f>L21</f>
        <v>0</v>
      </c>
      <c r="AH21" s="24">
        <f>U21</f>
        <v>94.071428571428569</v>
      </c>
      <c r="AI21" s="24">
        <f>AD21</f>
        <v>0</v>
      </c>
      <c r="AJ21" s="25">
        <f>IF(AI21&gt;0,AI21,MAX(AG21:AH21))</f>
        <v>94.071428571428569</v>
      </c>
      <c r="AL21" s="24"/>
      <c r="AM21" t="str">
        <f t="shared" si="0"/>
        <v>577324710.102</v>
      </c>
    </row>
    <row r="22" spans="1:39" ht="15" customHeight="1" x14ac:dyDescent="0.25">
      <c r="A22" s="17">
        <v>19</v>
      </c>
      <c r="B22" s="1"/>
      <c r="C22" s="1"/>
      <c r="D22" s="19" t="str">
        <f>IF('SAP Extract'!D20=0, "", 'SAP Extract'!D20)</f>
        <v>577324</v>
      </c>
      <c r="E22" s="19" t="str">
        <f>IF('SAP Extract'!E20=0, "", 'SAP Extract'!E20)</f>
        <v>577324</v>
      </c>
      <c r="F22" s="19" t="str">
        <f>IF('SAP Extract'!F20=0, "", 'SAP Extract'!F20)</f>
        <v>2X3X7.5B-1</v>
      </c>
      <c r="G22" s="19" t="str">
        <f>IF('SAP Extract'!G20=0, "", 'SAP Extract'!G20)</f>
        <v>020095411117</v>
      </c>
      <c r="H22" s="72">
        <f>IF('SAP Extract'!H20=0, "", 'SAP Extract'!H20)</f>
        <v>1</v>
      </c>
      <c r="I22" s="73" t="str">
        <f>IF('SAP Extract'!I20=0, "", 'SAP Extract'!I20)</f>
        <v>724.106</v>
      </c>
      <c r="J22" s="19" t="str">
        <f>IF('SAP Extract'!J20=0, "", 'SAP Extract'!J20)</f>
        <v>BLIND FLANGE</v>
      </c>
      <c r="K22" s="74">
        <v>0</v>
      </c>
      <c r="L22" s="27">
        <f>K22/H22</f>
        <v>0</v>
      </c>
      <c r="M22" s="26">
        <f>ROUNDUP((IF((AJ22&gt;0),(AJ22/$L$1/$L$2),(((MAX(AG22:AI22))/$L$1/$L$2)))), 0)</f>
        <v>758</v>
      </c>
      <c r="N22" s="27">
        <f>M22*H22</f>
        <v>758</v>
      </c>
      <c r="O22" s="13"/>
      <c r="P22" s="28"/>
      <c r="Q22" s="25">
        <f>P22*H22</f>
        <v>0</v>
      </c>
      <c r="R22" s="26">
        <f>IFERROR(ROUND(0.7*_xlfn.XLOOKUP(AM22,'[1]SPI PRICE LIST'!$L$12:$L$124,'[1]SPI PRICE LIST'!$K$12:$K$124,"NO"),2),)</f>
        <v>530.13</v>
      </c>
      <c r="S22" s="27">
        <f>R22*H22</f>
        <v>530.13</v>
      </c>
      <c r="T22" s="22">
        <v>0.7</v>
      </c>
      <c r="U22" s="26">
        <f>R22/T22</f>
        <v>757.32857142857142</v>
      </c>
      <c r="V22" s="27">
        <f>U22*H22</f>
        <v>757.32857142857142</v>
      </c>
      <c r="W22" s="31" t="str">
        <f>'SAP Extract'!R20</f>
        <v>USD</v>
      </c>
      <c r="X22" s="31">
        <f>'SAP Extract'!S20</f>
        <v>1</v>
      </c>
      <c r="Y22" s="31">
        <f>'SAP Extract'!T20</f>
        <v>0</v>
      </c>
      <c r="Z22" s="31">
        <f>'SAP Extract'!U20</f>
        <v>2022</v>
      </c>
      <c r="AA22" s="31" t="str">
        <f>'SAP Extract'!V20</f>
        <v/>
      </c>
      <c r="AB22" s="48">
        <v>1</v>
      </c>
      <c r="AC22" s="55">
        <v>0.94</v>
      </c>
      <c r="AD22" s="33">
        <f>IF(Z22&gt;2010,((Y22*AB22*X22)/(POWER(AC22, (2025-Z22)))), ((Y22*AB22*X22)/(POWER(AC22, 5))))</f>
        <v>0</v>
      </c>
      <c r="AE22" s="30">
        <f>M22-L22</f>
        <v>758</v>
      </c>
      <c r="AF22" s="3">
        <f>A22</f>
        <v>19</v>
      </c>
      <c r="AG22" s="26">
        <f>L22</f>
        <v>0</v>
      </c>
      <c r="AH22" s="24">
        <f>U22</f>
        <v>757.32857142857142</v>
      </c>
      <c r="AI22" s="24">
        <f>AD22</f>
        <v>0</v>
      </c>
      <c r="AJ22" s="25">
        <f>IF(AI22&gt;0,AI22,MAX(AG22:AH22))</f>
        <v>757.32857142857142</v>
      </c>
      <c r="AL22" s="24"/>
      <c r="AM22" t="str">
        <f t="shared" si="0"/>
        <v>577324724.106</v>
      </c>
    </row>
    <row r="23" spans="1:39" ht="15" customHeight="1" x14ac:dyDescent="0.25">
      <c r="A23" s="17">
        <v>20</v>
      </c>
      <c r="B23" s="2"/>
      <c r="C23" s="2"/>
      <c r="D23" s="19" t="str">
        <f>IF('SAP Extract'!D21=0, "", 'SAP Extract'!D21)</f>
        <v>577324</v>
      </c>
      <c r="E23" s="19" t="str">
        <f>IF('SAP Extract'!E21=0, "", 'SAP Extract'!E21)</f>
        <v>577324</v>
      </c>
      <c r="F23" s="19" t="str">
        <f>IF('SAP Extract'!F21=0, "", 'SAP Extract'!F21)</f>
        <v>2X3X7.5B-1</v>
      </c>
      <c r="G23" s="19" t="str">
        <f>IF('SAP Extract'!G21=0, "", 'SAP Extract'!G21)</f>
        <v>020030419026</v>
      </c>
      <c r="H23" s="72">
        <f>IF('SAP Extract'!H21=0, "", 'SAP Extract'!H21)</f>
        <v>1</v>
      </c>
      <c r="I23" s="73" t="str">
        <f>IF('SAP Extract'!I21=0, "", 'SAP Extract'!I21)</f>
        <v>729.103</v>
      </c>
      <c r="J23" s="19" t="str">
        <f>IF('SAP Extract'!J21=0, "", 'SAP Extract'!J21)</f>
        <v>WELD NECK FLANGE</v>
      </c>
      <c r="K23" s="74">
        <v>0</v>
      </c>
      <c r="L23" s="27">
        <f>K23/H23</f>
        <v>0</v>
      </c>
      <c r="M23" s="26">
        <f>ROUNDUP((IF((AJ23&gt;0),(AJ23/$L$1/$L$2),(((MAX(AG23:AI23))/$L$1/$L$2)))), 0)</f>
        <v>3227</v>
      </c>
      <c r="N23" s="27">
        <f>M23*H23</f>
        <v>3227</v>
      </c>
      <c r="O23" s="13"/>
      <c r="P23" s="28"/>
      <c r="Q23" s="25">
        <f>P23*H23</f>
        <v>0</v>
      </c>
      <c r="R23" s="26">
        <f>IFERROR(ROUND(0.7*_xlfn.XLOOKUP(AM23,'[1]SPI PRICE LIST'!$L$12:$L$124,'[1]SPI PRICE LIST'!$K$12:$K$124,"NO"),2),)</f>
        <v>2258.4699999999998</v>
      </c>
      <c r="S23" s="27">
        <f>R23*H23</f>
        <v>2258.4699999999998</v>
      </c>
      <c r="T23" s="22">
        <v>0.7</v>
      </c>
      <c r="U23" s="26">
        <f>R23/T23</f>
        <v>3226.3857142857141</v>
      </c>
      <c r="V23" s="27">
        <f>U23*H23</f>
        <v>3226.3857142857141</v>
      </c>
      <c r="W23" s="31" t="str">
        <f>'SAP Extract'!R21</f>
        <v>USD</v>
      </c>
      <c r="X23" s="31">
        <f>'SAP Extract'!S21</f>
        <v>1</v>
      </c>
      <c r="Y23" s="31">
        <f>'SAP Extract'!T21</f>
        <v>0</v>
      </c>
      <c r="Z23" s="31">
        <f>'SAP Extract'!U21</f>
        <v>2022</v>
      </c>
      <c r="AA23" s="31" t="str">
        <f>'SAP Extract'!V21</f>
        <v/>
      </c>
      <c r="AB23" s="48">
        <v>1</v>
      </c>
      <c r="AC23" s="55">
        <v>0.94</v>
      </c>
      <c r="AD23" s="33">
        <f>IF(Z23&gt;2010,((Y23*AB23*X23)/(POWER(AC23, (2025-Z23)))), ((Y23*AB23*X23)/(POWER(AC23, 5))))</f>
        <v>0</v>
      </c>
      <c r="AE23" s="30">
        <f>M23-L23</f>
        <v>3227</v>
      </c>
      <c r="AF23" s="3">
        <f>A23</f>
        <v>20</v>
      </c>
      <c r="AG23" s="26">
        <f>L23</f>
        <v>0</v>
      </c>
      <c r="AH23" s="24">
        <f>U23</f>
        <v>3226.3857142857141</v>
      </c>
      <c r="AI23" s="24">
        <f>AD23</f>
        <v>0</v>
      </c>
      <c r="AJ23" s="25">
        <f>IF(AI23&gt;0,AI23,MAX(AG23:AH23))</f>
        <v>3226.3857142857141</v>
      </c>
      <c r="AL23" s="24"/>
      <c r="AM23" t="str">
        <f t="shared" si="0"/>
        <v>577324729.103</v>
      </c>
    </row>
    <row r="24" spans="1:39" ht="15" customHeight="1" x14ac:dyDescent="0.25">
      <c r="A24" s="17">
        <v>21</v>
      </c>
      <c r="B24" s="1"/>
      <c r="C24" s="1"/>
      <c r="D24" s="19" t="str">
        <f>IF('SAP Extract'!D22=0, "", 'SAP Extract'!D22)</f>
        <v>577324</v>
      </c>
      <c r="E24" s="19" t="str">
        <f>IF('SAP Extract'!E22=0, "", 'SAP Extract'!E22)</f>
        <v>577324</v>
      </c>
      <c r="F24" s="19" t="str">
        <f>IF('SAP Extract'!F22=0, "", 'SAP Extract'!F22)</f>
        <v>2X3X7.5B-1</v>
      </c>
      <c r="G24" s="19" t="str">
        <f>IF('SAP Extract'!G22=0, "", 'SAP Extract'!G22)</f>
        <v>204500828001</v>
      </c>
      <c r="H24" s="72">
        <f>IF('SAP Extract'!H22=0, "", 'SAP Extract'!H22)</f>
        <v>1</v>
      </c>
      <c r="I24" s="73" t="str">
        <f>IF('SAP Extract'!I22=0, "", 'SAP Extract'!I22)</f>
        <v>831.381</v>
      </c>
      <c r="J24" s="19" t="str">
        <f>IF('SAP Extract'!J22=0, "", 'SAP Extract'!J22)</f>
        <v>FAN;3C</v>
      </c>
      <c r="K24" s="74">
        <f>IF('SAP Extract'!K22=0, "", 'SAP Extract'!K22)</f>
        <v>3771.14</v>
      </c>
      <c r="L24" s="27">
        <f>K24/H24</f>
        <v>3771.14</v>
      </c>
      <c r="M24" s="26">
        <f>ROUNDUP((IF((AJ24&gt;0),(AJ24/$L$1/$L$2),(((MAX(AG24:AI24))/$L$1/$L$2)))), 0)</f>
        <v>352</v>
      </c>
      <c r="N24" s="27">
        <f>M24*H24</f>
        <v>352</v>
      </c>
      <c r="O24" s="13"/>
      <c r="P24" s="28"/>
      <c r="Q24" s="25">
        <f>P24*H24</f>
        <v>0</v>
      </c>
      <c r="R24" s="26">
        <f>IFERROR(ROUND(0.7*_xlfn.XLOOKUP(AM24,'[1]SPI PRICE LIST'!$L$12:$L$124,'[1]SPI PRICE LIST'!$K$12:$K$124,"NO"),2),)</f>
        <v>0</v>
      </c>
      <c r="S24" s="27">
        <f>R24*H24</f>
        <v>0</v>
      </c>
      <c r="T24" s="22">
        <v>0.7</v>
      </c>
      <c r="U24" s="26">
        <f>R24/T24</f>
        <v>0</v>
      </c>
      <c r="V24" s="27">
        <f>U24*H24</f>
        <v>0</v>
      </c>
      <c r="W24" s="31" t="str">
        <f>'SAP Extract'!R22</f>
        <v>USD</v>
      </c>
      <c r="X24" s="31">
        <f>'SAP Extract'!S22</f>
        <v>1</v>
      </c>
      <c r="Y24" s="31">
        <f>'SAP Extract'!T22</f>
        <v>292.08010185388423</v>
      </c>
      <c r="Z24" s="31">
        <f>'SAP Extract'!U22</f>
        <v>2022</v>
      </c>
      <c r="AA24" s="31" t="str">
        <f>'SAP Extract'!V22</f>
        <v/>
      </c>
      <c r="AB24" s="48">
        <v>1</v>
      </c>
      <c r="AC24" s="55">
        <v>0.94</v>
      </c>
      <c r="AD24" s="33">
        <f>IF(Z24&gt;2010,((Y24*AB24*X24)/(POWER(AC24, (2025-Z24)))), ((Y24*AB24*X24)/(POWER(AC24, 5))))</f>
        <v>351.65630671176456</v>
      </c>
      <c r="AE24" s="30">
        <f>M24-L24</f>
        <v>-3419.14</v>
      </c>
      <c r="AF24" s="3">
        <f>A24</f>
        <v>21</v>
      </c>
      <c r="AG24" s="26">
        <f>L24</f>
        <v>3771.14</v>
      </c>
      <c r="AH24" s="24">
        <f>U24</f>
        <v>0</v>
      </c>
      <c r="AI24" s="24">
        <f>AD24</f>
        <v>351.65630671176456</v>
      </c>
      <c r="AJ24" s="25">
        <f>IF(AI24&gt;0,AI24,MAX(AG24:AH24))</f>
        <v>351.65630671176456</v>
      </c>
      <c r="AL24" s="24"/>
      <c r="AM24" t="str">
        <f t="shared" si="0"/>
        <v>577324831.381</v>
      </c>
    </row>
    <row r="25" spans="1:39" ht="15" customHeight="1" x14ac:dyDescent="0.25">
      <c r="A25" s="17">
        <v>22</v>
      </c>
      <c r="B25" s="2"/>
      <c r="C25" s="2"/>
      <c r="D25" s="19" t="str">
        <f>IF('SAP Extract'!D23=0, "", 'SAP Extract'!D23)</f>
        <v>577324</v>
      </c>
      <c r="E25" s="19" t="str">
        <f>IF('SAP Extract'!E23=0, "", 'SAP Extract'!E23)</f>
        <v>577324</v>
      </c>
      <c r="F25" s="19" t="str">
        <f>IF('SAP Extract'!F23=0, "", 'SAP Extract'!F23)</f>
        <v>2X3X7.5B-1</v>
      </c>
      <c r="G25" s="19" t="str">
        <f>IF('SAP Extract'!G23=0, "", 'SAP Extract'!G23)</f>
        <v>015301453031</v>
      </c>
      <c r="H25" s="72">
        <f>IF('SAP Extract'!H23=0, "", 'SAP Extract'!H23)</f>
        <v>1</v>
      </c>
      <c r="I25" s="73" t="str">
        <f>IF('SAP Extract'!I23=0, "", 'SAP Extract'!I23)</f>
        <v>900.535</v>
      </c>
      <c r="J25" s="19" t="str">
        <f>IF('SAP Extract'!J23=0, "", 'SAP Extract'!J23)</f>
        <v>SCREW;SLOTTED CHEESE HEAD</v>
      </c>
      <c r="K25" s="74">
        <v>0</v>
      </c>
      <c r="L25" s="27">
        <f>K25/H25</f>
        <v>0</v>
      </c>
      <c r="M25" s="26">
        <f>ROUNDUP((IF((AJ25&gt;0),(AJ25/$L$1/$L$2),(((MAX(AG25:AI25))/$L$1/$L$2)))), 0)</f>
        <v>19</v>
      </c>
      <c r="N25" s="27">
        <f>M25*H25</f>
        <v>19</v>
      </c>
      <c r="O25" s="13"/>
      <c r="P25" s="28"/>
      <c r="Q25" s="25">
        <f>P25*H25</f>
        <v>0</v>
      </c>
      <c r="R25" s="26">
        <f>IFERROR(ROUND(0.7*_xlfn.XLOOKUP(AM25,'[1]SPI PRICE LIST'!$L$12:$L$124,'[1]SPI PRICE LIST'!$K$12:$K$124,"NO"),2),)</f>
        <v>12.63</v>
      </c>
      <c r="S25" s="27">
        <f>R25*H25</f>
        <v>12.63</v>
      </c>
      <c r="T25" s="22">
        <v>0.7</v>
      </c>
      <c r="U25" s="26">
        <f>R25/T25</f>
        <v>18.042857142857144</v>
      </c>
      <c r="V25" s="27">
        <f>U25*H25</f>
        <v>18.042857142857144</v>
      </c>
      <c r="W25" s="31" t="str">
        <f>'SAP Extract'!R23</f>
        <v>USD</v>
      </c>
      <c r="X25" s="31">
        <f>'SAP Extract'!S23</f>
        <v>1</v>
      </c>
      <c r="Y25" s="31">
        <f>'SAP Extract'!T23</f>
        <v>0</v>
      </c>
      <c r="Z25" s="31">
        <f>'SAP Extract'!U23</f>
        <v>2022</v>
      </c>
      <c r="AA25" s="31" t="str">
        <f>'SAP Extract'!V23</f>
        <v/>
      </c>
      <c r="AB25" s="48">
        <v>1</v>
      </c>
      <c r="AC25" s="55">
        <v>0.94</v>
      </c>
      <c r="AD25" s="33">
        <f>IF(Z25&gt;2010,((Y25*AB25*X25)/(POWER(AC25, (2025-Z25)))), ((Y25*AB25*X25)/(POWER(AC25, 5))))</f>
        <v>0</v>
      </c>
      <c r="AE25" s="30">
        <f>M25-L25</f>
        <v>19</v>
      </c>
      <c r="AF25" s="3">
        <f>A25</f>
        <v>22</v>
      </c>
      <c r="AG25" s="26">
        <f>L25</f>
        <v>0</v>
      </c>
      <c r="AH25" s="24">
        <f>U25</f>
        <v>18.042857142857144</v>
      </c>
      <c r="AI25" s="24">
        <f>AD25</f>
        <v>0</v>
      </c>
      <c r="AJ25" s="25">
        <f>IF(AI25&gt;0,AI25,MAX(AG25:AH25))</f>
        <v>18.042857142857144</v>
      </c>
      <c r="AL25" s="24"/>
      <c r="AM25" t="str">
        <f t="shared" si="0"/>
        <v>577324900.535</v>
      </c>
    </row>
    <row r="26" spans="1:39" ht="15" customHeight="1" x14ac:dyDescent="0.25">
      <c r="A26" s="17">
        <v>23</v>
      </c>
      <c r="B26" s="1"/>
      <c r="C26" s="1"/>
      <c r="D26" s="19" t="str">
        <f>IF('SAP Extract'!D24=0, "", 'SAP Extract'!D24)</f>
        <v>577324</v>
      </c>
      <c r="E26" s="19" t="str">
        <f>IF('SAP Extract'!E24=0, "", 'SAP Extract'!E24)</f>
        <v>577324</v>
      </c>
      <c r="F26" s="19" t="str">
        <f>IF('SAP Extract'!F24=0, "", 'SAP Extract'!F24)</f>
        <v>2X3X7.5B-1</v>
      </c>
      <c r="G26" s="19" t="str">
        <f>IF('SAP Extract'!G24=0, "", 'SAP Extract'!G24)</f>
        <v>015151942305</v>
      </c>
      <c r="H26" s="72">
        <f>IF('SAP Extract'!H24=0, "", 'SAP Extract'!H24)</f>
        <v>1</v>
      </c>
      <c r="I26" s="73" t="str">
        <f>IF('SAP Extract'!I24=0, "", 'SAP Extract'!I24)</f>
        <v>901.120</v>
      </c>
      <c r="J26" s="19" t="str">
        <f>IF('SAP Extract'!J24=0, "", 'SAP Extract'!J24)</f>
        <v>HEX. HEAD SCREW (FULL THREAD)</v>
      </c>
      <c r="K26" s="74">
        <f>IF('SAP Extract'!K24=0, "", 'SAP Extract'!K24)</f>
        <v>314.48</v>
      </c>
      <c r="L26" s="27">
        <f>K26/H26</f>
        <v>314.48</v>
      </c>
      <c r="M26" s="26">
        <f>ROUNDUP((IF((AJ26&gt;0),(AJ26/$L$1/$L$2),(((MAX(AG26:AI26))/$L$1/$L$2)))), 0)</f>
        <v>315</v>
      </c>
      <c r="N26" s="27">
        <f>M26*H26</f>
        <v>315</v>
      </c>
      <c r="O26" s="13"/>
      <c r="P26" s="28"/>
      <c r="Q26" s="25">
        <f>P26*H26</f>
        <v>0</v>
      </c>
      <c r="R26" s="26">
        <f>IFERROR(ROUND(0.7*_xlfn.XLOOKUP(AM26,'[1]SPI PRICE LIST'!$L$12:$L$124,'[1]SPI PRICE LIST'!$K$12:$K$124,"NO"),2),)</f>
        <v>0</v>
      </c>
      <c r="S26" s="27">
        <f>R26*H26</f>
        <v>0</v>
      </c>
      <c r="T26" s="22">
        <v>0.7</v>
      </c>
      <c r="U26" s="26">
        <f>R26/T26</f>
        <v>0</v>
      </c>
      <c r="V26" s="27">
        <f>U26*H26</f>
        <v>0</v>
      </c>
      <c r="W26" s="31" t="str">
        <f>'SAP Extract'!R24</f>
        <v>USD</v>
      </c>
      <c r="X26" s="31">
        <f>'SAP Extract'!S24</f>
        <v>1</v>
      </c>
      <c r="Y26" s="31">
        <f>'SAP Extract'!T24</f>
        <v>0</v>
      </c>
      <c r="Z26" s="31">
        <f>'SAP Extract'!U24</f>
        <v>2022</v>
      </c>
      <c r="AA26" s="31" t="str">
        <f>'SAP Extract'!V24</f>
        <v/>
      </c>
      <c r="AB26" s="48">
        <v>1</v>
      </c>
      <c r="AC26" s="55">
        <v>0.94</v>
      </c>
      <c r="AD26" s="33">
        <f>IF(Z26&gt;2010,((Y26*AB26*X26)/(POWER(AC26, (2025-Z26)))), ((Y26*AB26*X26)/(POWER(AC26, 5))))</f>
        <v>0</v>
      </c>
      <c r="AE26" s="30">
        <f>M26-L26</f>
        <v>0.51999999999998181</v>
      </c>
      <c r="AF26" s="3">
        <f>A26</f>
        <v>23</v>
      </c>
      <c r="AG26" s="26">
        <f>L26</f>
        <v>314.48</v>
      </c>
      <c r="AH26" s="24">
        <f>U26</f>
        <v>0</v>
      </c>
      <c r="AI26" s="24">
        <f>AD26</f>
        <v>0</v>
      </c>
      <c r="AJ26" s="25">
        <f>IF(AI26&gt;0,AI26,MAX(AG26:AH26))</f>
        <v>314.48</v>
      </c>
      <c r="AL26" s="24"/>
      <c r="AM26" t="str">
        <f t="shared" si="0"/>
        <v>577324901.120</v>
      </c>
    </row>
    <row r="27" spans="1:39" ht="15" customHeight="1" x14ac:dyDescent="0.25">
      <c r="A27" s="17">
        <v>24</v>
      </c>
      <c r="B27" s="2"/>
      <c r="C27" s="2"/>
      <c r="D27" s="19" t="str">
        <f>IF('SAP Extract'!D25=0, "", 'SAP Extract'!D25)</f>
        <v>577324</v>
      </c>
      <c r="E27" s="19" t="str">
        <f>IF('SAP Extract'!E25=0, "", 'SAP Extract'!E25)</f>
        <v>577324</v>
      </c>
      <c r="F27" s="19" t="str">
        <f>IF('SAP Extract'!F25=0, "", 'SAP Extract'!F25)</f>
        <v>2X3X7.5B-1</v>
      </c>
      <c r="G27" s="19" t="str">
        <f>IF('SAP Extract'!G25=0, "", 'SAP Extract'!G25)</f>
        <v>015151036160</v>
      </c>
      <c r="H27" s="72">
        <f>IF('SAP Extract'!H25=0, "", 'SAP Extract'!H25)</f>
        <v>1</v>
      </c>
      <c r="I27" s="73" t="str">
        <f>IF('SAP Extract'!I25=0, "", 'SAP Extract'!I25)</f>
        <v>901.333</v>
      </c>
      <c r="J27" s="19" t="str">
        <f>IF('SAP Extract'!J25=0, "", 'SAP Extract'!J25)</f>
        <v>HEX. HEAD SCREW (FULL THREAD)</v>
      </c>
      <c r="K27" s="74">
        <f>IF('SAP Extract'!K25=0, "", 'SAP Extract'!K25)</f>
        <v>53.02</v>
      </c>
      <c r="L27" s="27">
        <f>K27/H27</f>
        <v>53.02</v>
      </c>
      <c r="M27" s="26">
        <f>ROUNDUP((IF((AJ27&gt;0),(AJ27/$L$1/$L$2),(((MAX(AG27:AI27))/$L$1/$L$2)))), 0)</f>
        <v>54</v>
      </c>
      <c r="N27" s="27">
        <f>M27*H27</f>
        <v>54</v>
      </c>
      <c r="O27" s="13"/>
      <c r="P27" s="28"/>
      <c r="Q27" s="25">
        <f>P27*H27</f>
        <v>0</v>
      </c>
      <c r="R27" s="26">
        <f>IFERROR(ROUND(0.7*_xlfn.XLOOKUP(AM27,'[1]SPI PRICE LIST'!$L$12:$L$124,'[1]SPI PRICE LIST'!$K$12:$K$124,"NO"),2),)</f>
        <v>0</v>
      </c>
      <c r="S27" s="27">
        <f>R27*H27</f>
        <v>0</v>
      </c>
      <c r="T27" s="22">
        <v>0.7</v>
      </c>
      <c r="U27" s="26">
        <f>R27/T27</f>
        <v>0</v>
      </c>
      <c r="V27" s="27">
        <f>U27*H27</f>
        <v>0</v>
      </c>
      <c r="W27" s="31" t="str">
        <f>'SAP Extract'!R25</f>
        <v>USD</v>
      </c>
      <c r="X27" s="31">
        <f>'SAP Extract'!S25</f>
        <v>1</v>
      </c>
      <c r="Y27" s="31">
        <f>'SAP Extract'!T25</f>
        <v>0</v>
      </c>
      <c r="Z27" s="31">
        <f>'SAP Extract'!U25</f>
        <v>2022</v>
      </c>
      <c r="AA27" s="31" t="str">
        <f>'SAP Extract'!V25</f>
        <v/>
      </c>
      <c r="AB27" s="48">
        <v>1</v>
      </c>
      <c r="AC27" s="55">
        <v>0.94</v>
      </c>
      <c r="AD27" s="33">
        <f>IF(Z27&gt;2010,((Y27*AB27*X27)/(POWER(AC27, (2025-Z27)))), ((Y27*AB27*X27)/(POWER(AC27, 5))))</f>
        <v>0</v>
      </c>
      <c r="AE27" s="30">
        <f>M27-L27</f>
        <v>0.97999999999999687</v>
      </c>
      <c r="AF27" s="3">
        <f>A27</f>
        <v>24</v>
      </c>
      <c r="AG27" s="26">
        <f>L27</f>
        <v>53.02</v>
      </c>
      <c r="AH27" s="24">
        <f>U27</f>
        <v>0</v>
      </c>
      <c r="AI27" s="24">
        <f>AD27</f>
        <v>0</v>
      </c>
      <c r="AJ27" s="25">
        <f>IF(AI27&gt;0,AI27,MAX(AG27:AH27))</f>
        <v>53.02</v>
      </c>
      <c r="AL27" s="24"/>
      <c r="AM27" t="str">
        <f t="shared" si="0"/>
        <v>577324901.333</v>
      </c>
    </row>
    <row r="28" spans="1:39" ht="15" customHeight="1" x14ac:dyDescent="0.25">
      <c r="A28" s="17">
        <v>25</v>
      </c>
      <c r="B28" s="1"/>
      <c r="C28" s="1"/>
      <c r="D28" s="19" t="str">
        <f>IF('SAP Extract'!D26=0, "", 'SAP Extract'!D26)</f>
        <v>577324</v>
      </c>
      <c r="E28" s="19" t="str">
        <f>IF('SAP Extract'!E26=0, "", 'SAP Extract'!E26)</f>
        <v>577324</v>
      </c>
      <c r="F28" s="19" t="str">
        <f>IF('SAP Extract'!F26=0, "", 'SAP Extract'!F26)</f>
        <v>2X3X7.5B-1</v>
      </c>
      <c r="G28" s="19" t="str">
        <f>IF('SAP Extract'!G26=0, "", 'SAP Extract'!G26)</f>
        <v>015151036090</v>
      </c>
      <c r="H28" s="72">
        <f>IF('SAP Extract'!H26=0, "", 'SAP Extract'!H26)</f>
        <v>1</v>
      </c>
      <c r="I28" s="73" t="str">
        <f>IF('SAP Extract'!I26=0, "", 'SAP Extract'!I26)</f>
        <v>901.532</v>
      </c>
      <c r="J28" s="19" t="str">
        <f>IF('SAP Extract'!J26=0, "", 'SAP Extract'!J26)</f>
        <v>HEX. HEAD SCREW (FULL THREAD)</v>
      </c>
      <c r="K28" s="74">
        <f>IF('SAP Extract'!K26=0, "", 'SAP Extract'!K26)</f>
        <v>45.07</v>
      </c>
      <c r="L28" s="27">
        <f>K28/H28</f>
        <v>45.07</v>
      </c>
      <c r="M28" s="26">
        <f>ROUNDUP((IF((AJ28&gt;0),(AJ28/$L$1/$L$2),(((MAX(AG28:AI28))/$L$1/$L$2)))), 0)</f>
        <v>46</v>
      </c>
      <c r="N28" s="27">
        <f>M28*H28</f>
        <v>46</v>
      </c>
      <c r="O28" s="13"/>
      <c r="P28" s="28"/>
      <c r="Q28" s="25">
        <f>P28*H28</f>
        <v>0</v>
      </c>
      <c r="R28" s="26">
        <f>IFERROR(ROUND(0.7*_xlfn.XLOOKUP(AM28,'[1]SPI PRICE LIST'!$L$12:$L$124,'[1]SPI PRICE LIST'!$K$12:$K$124,"NO"),2),)</f>
        <v>0</v>
      </c>
      <c r="S28" s="27">
        <f>R28*H28</f>
        <v>0</v>
      </c>
      <c r="T28" s="22">
        <v>0.7</v>
      </c>
      <c r="U28" s="26">
        <f>R28/T28</f>
        <v>0</v>
      </c>
      <c r="V28" s="27">
        <f>U28*H28</f>
        <v>0</v>
      </c>
      <c r="W28" s="31" t="str">
        <f>'SAP Extract'!R26</f>
        <v>USD</v>
      </c>
      <c r="X28" s="31">
        <f>'SAP Extract'!S26</f>
        <v>1</v>
      </c>
      <c r="Y28" s="31">
        <f>'SAP Extract'!T26</f>
        <v>0</v>
      </c>
      <c r="Z28" s="31">
        <f>'SAP Extract'!U26</f>
        <v>2022</v>
      </c>
      <c r="AA28" s="31" t="str">
        <f>'SAP Extract'!V26</f>
        <v/>
      </c>
      <c r="AB28" s="48">
        <v>1</v>
      </c>
      <c r="AC28" s="55">
        <v>0.94</v>
      </c>
      <c r="AD28" s="33">
        <f>IF(Z28&gt;2010,((Y28*AB28*X28)/(POWER(AC28, (2025-Z28)))), ((Y28*AB28*X28)/(POWER(AC28, 5))))</f>
        <v>0</v>
      </c>
      <c r="AE28" s="30">
        <f>M28-L28</f>
        <v>0.92999999999999972</v>
      </c>
      <c r="AF28" s="3">
        <f>A28</f>
        <v>25</v>
      </c>
      <c r="AG28" s="26">
        <f>L28</f>
        <v>45.07</v>
      </c>
      <c r="AH28" s="24">
        <f>U28</f>
        <v>0</v>
      </c>
      <c r="AI28" s="24">
        <f>AD28</f>
        <v>0</v>
      </c>
      <c r="AJ28" s="25">
        <f>IF(AI28&gt;0,AI28,MAX(AG28:AH28))</f>
        <v>45.07</v>
      </c>
      <c r="AL28" s="24"/>
      <c r="AM28" t="str">
        <f t="shared" si="0"/>
        <v>577324901.532</v>
      </c>
    </row>
    <row r="29" spans="1:39" ht="15" customHeight="1" x14ac:dyDescent="0.25">
      <c r="A29" s="17">
        <v>26</v>
      </c>
      <c r="B29" s="2"/>
      <c r="C29" s="2"/>
      <c r="D29" s="19" t="str">
        <f>IF('SAP Extract'!D27=0, "", 'SAP Extract'!D27)</f>
        <v>577324</v>
      </c>
      <c r="E29" s="19" t="str">
        <f>IF('SAP Extract'!E27=0, "", 'SAP Extract'!E27)</f>
        <v>577324</v>
      </c>
      <c r="F29" s="19" t="str">
        <f>IF('SAP Extract'!F27=0, "", 'SAP Extract'!F27)</f>
        <v>2X3X7.5B-1</v>
      </c>
      <c r="G29" s="19" t="str">
        <f>IF('SAP Extract'!G27=0, "", 'SAP Extract'!G27)</f>
        <v>015101239356</v>
      </c>
      <c r="H29" s="72">
        <f>IF('SAP Extract'!H27=0, "", 'SAP Extract'!H27)</f>
        <v>1</v>
      </c>
      <c r="I29" s="73" t="str">
        <f>IF('SAP Extract'!I27=0, "", 'SAP Extract'!I27)</f>
        <v>902.105</v>
      </c>
      <c r="J29" s="19" t="str">
        <f>IF('SAP Extract'!J27=0, "", 'SAP Extract'!J27)</f>
        <v>STUD;THREADED BOTH END</v>
      </c>
      <c r="K29" s="74">
        <v>0</v>
      </c>
      <c r="L29" s="27">
        <f>K29/H29</f>
        <v>0</v>
      </c>
      <c r="M29" s="26">
        <f>ROUNDUP((IF((AJ29&gt;0),(AJ29/$L$1/$L$2),(((MAX(AG29:AI29))/$L$1/$L$2)))), 0)</f>
        <v>39</v>
      </c>
      <c r="N29" s="27">
        <f>M29*H29</f>
        <v>39</v>
      </c>
      <c r="O29" s="13"/>
      <c r="P29" s="28"/>
      <c r="Q29" s="25">
        <f>P29*H29</f>
        <v>0</v>
      </c>
      <c r="R29" s="26">
        <f>IFERROR(ROUND(0.7*_xlfn.XLOOKUP(AM29,'[1]SPI PRICE LIST'!$L$12:$L$124,'[1]SPI PRICE LIST'!$K$12:$K$124,"NO"),2),)</f>
        <v>26.96</v>
      </c>
      <c r="S29" s="27">
        <f>R29*H29</f>
        <v>26.96</v>
      </c>
      <c r="T29" s="22">
        <v>0.7</v>
      </c>
      <c r="U29" s="26">
        <f>R29/T29</f>
        <v>38.51428571428572</v>
      </c>
      <c r="V29" s="27">
        <f>U29*H29</f>
        <v>38.51428571428572</v>
      </c>
      <c r="W29" s="31" t="str">
        <f>'SAP Extract'!R27</f>
        <v>USD</v>
      </c>
      <c r="X29" s="31">
        <f>'SAP Extract'!S27</f>
        <v>1</v>
      </c>
      <c r="Y29" s="31">
        <f>'SAP Extract'!T27</f>
        <v>0</v>
      </c>
      <c r="Z29" s="31">
        <f>'SAP Extract'!U27</f>
        <v>2022</v>
      </c>
      <c r="AA29" s="31" t="str">
        <f>'SAP Extract'!V27</f>
        <v/>
      </c>
      <c r="AB29" s="48">
        <v>1</v>
      </c>
      <c r="AC29" s="55">
        <v>0.94</v>
      </c>
      <c r="AD29" s="33">
        <f>IF(Z29&gt;2010,((Y29*AB29*X29)/(POWER(AC29, (2025-Z29)))), ((Y29*AB29*X29)/(POWER(AC29, 5))))</f>
        <v>0</v>
      </c>
      <c r="AE29" s="30">
        <f>M29-L29</f>
        <v>39</v>
      </c>
      <c r="AF29" s="3">
        <f>A29</f>
        <v>26</v>
      </c>
      <c r="AG29" s="26">
        <f>L29</f>
        <v>0</v>
      </c>
      <c r="AH29" s="24">
        <f>U29</f>
        <v>38.51428571428572</v>
      </c>
      <c r="AI29" s="24">
        <f>AD29</f>
        <v>0</v>
      </c>
      <c r="AJ29" s="25">
        <f>IF(AI29&gt;0,AI29,MAX(AG29:AH29))</f>
        <v>38.51428571428572</v>
      </c>
      <c r="AL29" s="24"/>
      <c r="AM29" t="str">
        <f t="shared" si="0"/>
        <v>577324902.105</v>
      </c>
    </row>
    <row r="30" spans="1:39" ht="15" customHeight="1" x14ac:dyDescent="0.25">
      <c r="A30" s="17">
        <v>27</v>
      </c>
      <c r="B30" s="1"/>
      <c r="C30" s="1"/>
      <c r="D30" s="19" t="str">
        <f>IF('SAP Extract'!D28=0, "", 'SAP Extract'!D28)</f>
        <v>577324</v>
      </c>
      <c r="E30" s="19" t="str">
        <f>IF('SAP Extract'!E28=0, "", 'SAP Extract'!E28)</f>
        <v>577324</v>
      </c>
      <c r="F30" s="19" t="str">
        <f>IF('SAP Extract'!F28=0, "", 'SAP Extract'!F28)</f>
        <v>2X3X7.5B-1</v>
      </c>
      <c r="G30" s="19" t="str">
        <f>IF('SAP Extract'!G28=0, "", 'SAP Extract'!G28)</f>
        <v>015103252337</v>
      </c>
      <c r="H30" s="72">
        <f>IF('SAP Extract'!H28=0, "", 'SAP Extract'!H28)</f>
        <v>1</v>
      </c>
      <c r="I30" s="73" t="str">
        <f>IF('SAP Extract'!I28=0, "", 'SAP Extract'!I28)</f>
        <v>902.107</v>
      </c>
      <c r="J30" s="19" t="str">
        <f>IF('SAP Extract'!J28=0, "", 'SAP Extract'!J28)</f>
        <v>STUD;FULLY THREAD</v>
      </c>
      <c r="K30" s="74">
        <v>0</v>
      </c>
      <c r="L30" s="27">
        <f>K30/H30</f>
        <v>0</v>
      </c>
      <c r="M30" s="26">
        <f>ROUNDUP((IF((AJ30&gt;0),(AJ30/$L$1/$L$2),(((MAX(AG30:AI30))/$L$1/$L$2)))), 0)</f>
        <v>23</v>
      </c>
      <c r="N30" s="27">
        <f>M30*H30</f>
        <v>23</v>
      </c>
      <c r="O30" s="13"/>
      <c r="P30" s="28"/>
      <c r="Q30" s="25">
        <f>P30*H30</f>
        <v>0</v>
      </c>
      <c r="R30" s="26">
        <f>IFERROR(ROUND(0.7*_xlfn.XLOOKUP(AM30,'[1]SPI PRICE LIST'!$L$12:$L$124,'[1]SPI PRICE LIST'!$K$12:$K$124,"NO"),2),)</f>
        <v>16.04</v>
      </c>
      <c r="S30" s="27">
        <f>R30*H30</f>
        <v>16.04</v>
      </c>
      <c r="T30" s="22">
        <v>0.7</v>
      </c>
      <c r="U30" s="26">
        <f>R30/T30</f>
        <v>22.914285714285715</v>
      </c>
      <c r="V30" s="27">
        <f>U30*H30</f>
        <v>22.914285714285715</v>
      </c>
      <c r="W30" s="31" t="str">
        <f>'SAP Extract'!R28</f>
        <v>USD</v>
      </c>
      <c r="X30" s="31">
        <f>'SAP Extract'!S28</f>
        <v>1</v>
      </c>
      <c r="Y30" s="31">
        <f>'SAP Extract'!T28</f>
        <v>0</v>
      </c>
      <c r="Z30" s="31">
        <f>'SAP Extract'!U28</f>
        <v>2022</v>
      </c>
      <c r="AA30" s="31" t="str">
        <f>'SAP Extract'!V28</f>
        <v/>
      </c>
      <c r="AB30" s="48">
        <v>1</v>
      </c>
      <c r="AC30" s="55">
        <v>0.94</v>
      </c>
      <c r="AD30" s="33">
        <f>IF(Z30&gt;2010,((Y30*AB30*X30)/(POWER(AC30, (2025-Z30)))), ((Y30*AB30*X30)/(POWER(AC30, 5))))</f>
        <v>0</v>
      </c>
      <c r="AE30" s="30">
        <f>M30-L30</f>
        <v>23</v>
      </c>
      <c r="AF30" s="3">
        <f>A30</f>
        <v>27</v>
      </c>
      <c r="AG30" s="26">
        <f>L30</f>
        <v>0</v>
      </c>
      <c r="AH30" s="24">
        <f>U30</f>
        <v>22.914285714285715</v>
      </c>
      <c r="AI30" s="24">
        <f>AD30</f>
        <v>0</v>
      </c>
      <c r="AJ30" s="25">
        <f>IF(AI30&gt;0,AI30,MAX(AG30:AH30))</f>
        <v>22.914285714285715</v>
      </c>
      <c r="AL30" s="24"/>
      <c r="AM30" t="str">
        <f t="shared" si="0"/>
        <v>577324902.107</v>
      </c>
    </row>
    <row r="31" spans="1:39" ht="15" customHeight="1" x14ac:dyDescent="0.25">
      <c r="A31" s="17">
        <v>28</v>
      </c>
      <c r="B31" s="2"/>
      <c r="C31" s="2"/>
      <c r="D31" s="19" t="str">
        <f>IF('SAP Extract'!D29=0, "", 'SAP Extract'!D29)</f>
        <v>577324</v>
      </c>
      <c r="E31" s="19" t="str">
        <f>IF('SAP Extract'!E29=0, "", 'SAP Extract'!E29)</f>
        <v>577324</v>
      </c>
      <c r="F31" s="19" t="str">
        <f>IF('SAP Extract'!F29=0, "", 'SAP Extract'!F29)</f>
        <v>2X3X7.5B-1</v>
      </c>
      <c r="G31" s="19" t="str">
        <f>IF('SAP Extract'!G29=0, "", 'SAP Extract'!G29)</f>
        <v>015101237256</v>
      </c>
      <c r="H31" s="72">
        <f>IF('SAP Extract'!H29=0, "", 'SAP Extract'!H29)</f>
        <v>1</v>
      </c>
      <c r="I31" s="73" t="str">
        <f>IF('SAP Extract'!I29=0, "", 'SAP Extract'!I29)</f>
        <v>902.337</v>
      </c>
      <c r="J31" s="19" t="str">
        <f>IF('SAP Extract'!J29=0, "", 'SAP Extract'!J29)</f>
        <v>STUD;THREADED BOTH END</v>
      </c>
      <c r="K31" s="74">
        <v>0</v>
      </c>
      <c r="L31" s="27">
        <f>K31/H31</f>
        <v>0</v>
      </c>
      <c r="M31" s="26">
        <f>ROUNDUP((IF((AJ31&gt;0),(AJ31/$L$1/$L$2),(((MAX(AG31:AI31))/$L$1/$L$2)))), 0)</f>
        <v>12</v>
      </c>
      <c r="N31" s="27">
        <f>M31*H31</f>
        <v>12</v>
      </c>
      <c r="O31" s="13"/>
      <c r="P31" s="28"/>
      <c r="Q31" s="25">
        <f>P31*H31</f>
        <v>0</v>
      </c>
      <c r="R31" s="26">
        <f>IFERROR(ROUND(0.7*_xlfn.XLOOKUP(AM31,'[1]SPI PRICE LIST'!$L$12:$L$124,'[1]SPI PRICE LIST'!$K$12:$K$124,"NO"),2),)</f>
        <v>7.85</v>
      </c>
      <c r="S31" s="27">
        <f>R31*H31</f>
        <v>7.85</v>
      </c>
      <c r="T31" s="22">
        <v>0.7</v>
      </c>
      <c r="U31" s="26">
        <f>R31/T31</f>
        <v>11.214285714285715</v>
      </c>
      <c r="V31" s="27">
        <f>U31*H31</f>
        <v>11.214285714285715</v>
      </c>
      <c r="W31" s="31" t="str">
        <f>'SAP Extract'!R29</f>
        <v>USD</v>
      </c>
      <c r="X31" s="31">
        <f>'SAP Extract'!S29</f>
        <v>1</v>
      </c>
      <c r="Y31" s="31">
        <f>'SAP Extract'!T29</f>
        <v>0</v>
      </c>
      <c r="Z31" s="31">
        <f>'SAP Extract'!U29</f>
        <v>2022</v>
      </c>
      <c r="AA31" s="31" t="str">
        <f>'SAP Extract'!V29</f>
        <v/>
      </c>
      <c r="AB31" s="48">
        <v>1</v>
      </c>
      <c r="AC31" s="55">
        <v>0.94</v>
      </c>
      <c r="AD31" s="33">
        <f>IF(Z31&gt;2010,((Y31*AB31*X31)/(POWER(AC31, (2025-Z31)))), ((Y31*AB31*X31)/(POWER(AC31, 5))))</f>
        <v>0</v>
      </c>
      <c r="AE31" s="30">
        <f>M31-L31</f>
        <v>12</v>
      </c>
      <c r="AF31" s="3">
        <f>A31</f>
        <v>28</v>
      </c>
      <c r="AG31" s="26">
        <f>L31</f>
        <v>0</v>
      </c>
      <c r="AH31" s="24">
        <f>U31</f>
        <v>11.214285714285715</v>
      </c>
      <c r="AI31" s="24">
        <f>AD31</f>
        <v>0</v>
      </c>
      <c r="AJ31" s="25">
        <f>IF(AI31&gt;0,AI31,MAX(AG31:AH31))</f>
        <v>11.214285714285715</v>
      </c>
      <c r="AL31" s="24"/>
      <c r="AM31" t="str">
        <f t="shared" si="0"/>
        <v>577324902.337</v>
      </c>
    </row>
    <row r="32" spans="1:39" ht="15" customHeight="1" x14ac:dyDescent="0.25">
      <c r="A32" s="17">
        <v>29</v>
      </c>
      <c r="B32" s="1"/>
      <c r="C32" s="1"/>
      <c r="D32" s="19" t="str">
        <f>IF('SAP Extract'!D30=0, "", 'SAP Extract'!D30)</f>
        <v>577324</v>
      </c>
      <c r="E32" s="19" t="str">
        <f>IF('SAP Extract'!E30=0, "", 'SAP Extract'!E30)</f>
        <v>577324</v>
      </c>
      <c r="F32" s="19" t="str">
        <f>IF('SAP Extract'!F30=0, "", 'SAP Extract'!F30)</f>
        <v>2X3X7.5B-1</v>
      </c>
      <c r="G32" s="19" t="str">
        <f>IF('SAP Extract'!G30=0, "", 'SAP Extract'!G30)</f>
        <v>015500205495</v>
      </c>
      <c r="H32" s="72">
        <f>IF('SAP Extract'!H30=0, "", 'SAP Extract'!H30)</f>
        <v>1</v>
      </c>
      <c r="I32" s="73" t="str">
        <f>IF('SAP Extract'!I30=0, "", 'SAP Extract'!I30)</f>
        <v>554.109</v>
      </c>
      <c r="J32" s="19" t="str">
        <f>IF('SAP Extract'!J30=0, "", 'SAP Extract'!J30)</f>
        <v>WASHER;FLAT</v>
      </c>
      <c r="K32" s="74">
        <f>IF('SAP Extract'!K30=0, "", 'SAP Extract'!K30)</f>
        <v>158.55000000000001</v>
      </c>
      <c r="L32" s="27">
        <f>K32/H32</f>
        <v>158.55000000000001</v>
      </c>
      <c r="M32" s="26">
        <f>ROUNDUP((IF((AJ32&gt;0),(AJ32/$L$1/$L$2),(((MAX(AG32:AI32))/$L$1/$L$2)))), 0)</f>
        <v>159</v>
      </c>
      <c r="N32" s="27">
        <f>M32*H32</f>
        <v>159</v>
      </c>
      <c r="O32" s="13"/>
      <c r="P32" s="28"/>
      <c r="Q32" s="25">
        <f>P32*H32</f>
        <v>0</v>
      </c>
      <c r="R32" s="26">
        <f>IFERROR(ROUND(0.7*_xlfn.XLOOKUP(AM32,'[1]SPI PRICE LIST'!$L$12:$L$124,'[1]SPI PRICE LIST'!$K$12:$K$124,"NO"),2),)</f>
        <v>0</v>
      </c>
      <c r="S32" s="27">
        <f>R32*H32</f>
        <v>0</v>
      </c>
      <c r="T32" s="22">
        <v>0.7</v>
      </c>
      <c r="U32" s="26">
        <f>R32/T32</f>
        <v>0</v>
      </c>
      <c r="V32" s="27">
        <f>U32*H32</f>
        <v>0</v>
      </c>
      <c r="W32" s="31" t="str">
        <f>'SAP Extract'!R30</f>
        <v>USD</v>
      </c>
      <c r="X32" s="31">
        <f>'SAP Extract'!S30</f>
        <v>1</v>
      </c>
      <c r="Y32" s="31">
        <f>'SAP Extract'!T30</f>
        <v>0</v>
      </c>
      <c r="Z32" s="31">
        <f>'SAP Extract'!U30</f>
        <v>2022</v>
      </c>
      <c r="AA32" s="31" t="str">
        <f>'SAP Extract'!V30</f>
        <v/>
      </c>
      <c r="AB32" s="48">
        <v>1</v>
      </c>
      <c r="AC32" s="55">
        <v>0.94</v>
      </c>
      <c r="AD32" s="33">
        <f>IF(Z32&gt;2010,((Y32*AB32*X32)/(POWER(AC32, (2025-Z32)))), ((Y32*AB32*X32)/(POWER(AC32, 5))))</f>
        <v>0</v>
      </c>
      <c r="AE32" s="30">
        <f>M32-L32</f>
        <v>0.44999999999998863</v>
      </c>
      <c r="AF32" s="3">
        <f>A32</f>
        <v>29</v>
      </c>
      <c r="AG32" s="26">
        <f>L32</f>
        <v>158.55000000000001</v>
      </c>
      <c r="AH32" s="24">
        <f>U32</f>
        <v>0</v>
      </c>
      <c r="AI32" s="24">
        <f>AD32</f>
        <v>0</v>
      </c>
      <c r="AJ32" s="25">
        <f>IF(AI32&gt;0,AI32,MAX(AG32:AH32))</f>
        <v>158.55000000000001</v>
      </c>
      <c r="AL32" s="24"/>
      <c r="AM32" t="str">
        <f t="shared" si="0"/>
        <v>577324554.109</v>
      </c>
    </row>
    <row r="33" spans="1:39" ht="15" customHeight="1" x14ac:dyDescent="0.25">
      <c r="A33" s="17">
        <v>30</v>
      </c>
      <c r="B33" s="2"/>
      <c r="C33" s="2"/>
      <c r="D33" s="19" t="str">
        <f>IF('SAP Extract'!D31=0, "", 'SAP Extract'!D31)</f>
        <v>577324</v>
      </c>
      <c r="E33" s="19" t="str">
        <f>IF('SAP Extract'!E31=0, "", 'SAP Extract'!E31)</f>
        <v>577324</v>
      </c>
      <c r="F33" s="19" t="str">
        <f>IF('SAP Extract'!F31=0, "", 'SAP Extract'!F31)</f>
        <v>2X3X7.5B-1</v>
      </c>
      <c r="G33" s="19" t="str">
        <f>IF('SAP Extract'!G31=0, "", 'SAP Extract'!G31)</f>
        <v>015500205295</v>
      </c>
      <c r="H33" s="72">
        <f>IF('SAP Extract'!H31=0, "", 'SAP Extract'!H31)</f>
        <v>1</v>
      </c>
      <c r="I33" s="73" t="str">
        <f>IF('SAP Extract'!I31=0, "", 'SAP Extract'!I31)</f>
        <v>554.387</v>
      </c>
      <c r="J33" s="19" t="str">
        <f>IF('SAP Extract'!J31=0, "", 'SAP Extract'!J31)</f>
        <v>WASHER;FLAT</v>
      </c>
      <c r="K33" s="74">
        <f>IF('SAP Extract'!K31=0, "", 'SAP Extract'!K31)</f>
        <v>21.11</v>
      </c>
      <c r="L33" s="27">
        <f>K33/H33</f>
        <v>21.11</v>
      </c>
      <c r="M33" s="26">
        <f>ROUNDUP((IF((AJ33&gt;0),(AJ33/$L$1/$L$2),(((MAX(AG33:AI33))/$L$1/$L$2)))), 0)</f>
        <v>22</v>
      </c>
      <c r="N33" s="27">
        <f>M33*H33</f>
        <v>22</v>
      </c>
      <c r="O33" s="13"/>
      <c r="P33" s="28"/>
      <c r="Q33" s="25">
        <f>P33*H33</f>
        <v>0</v>
      </c>
      <c r="R33" s="26">
        <f>IFERROR(ROUND(0.7*_xlfn.XLOOKUP(AM33,'[1]SPI PRICE LIST'!$L$12:$L$124,'[1]SPI PRICE LIST'!$K$12:$K$124,"NO"),2),)</f>
        <v>0</v>
      </c>
      <c r="S33" s="27">
        <f>R33*H33</f>
        <v>0</v>
      </c>
      <c r="T33" s="22">
        <v>0.7</v>
      </c>
      <c r="U33" s="26">
        <f>R33/T33</f>
        <v>0</v>
      </c>
      <c r="V33" s="27">
        <f>U33*H33</f>
        <v>0</v>
      </c>
      <c r="W33" s="31" t="str">
        <f>'SAP Extract'!R31</f>
        <v>USD</v>
      </c>
      <c r="X33" s="31">
        <f>'SAP Extract'!S31</f>
        <v>1</v>
      </c>
      <c r="Y33" s="31">
        <f>'SAP Extract'!T31</f>
        <v>0</v>
      </c>
      <c r="Z33" s="31">
        <f>'SAP Extract'!U31</f>
        <v>2022</v>
      </c>
      <c r="AA33" s="31" t="str">
        <f>'SAP Extract'!V31</f>
        <v/>
      </c>
      <c r="AB33" s="48">
        <v>1</v>
      </c>
      <c r="AC33" s="55">
        <v>0.94</v>
      </c>
      <c r="AD33" s="33">
        <f>IF(Z33&gt;2010,((Y33*AB33*X33)/(POWER(AC33, (2025-Z33)))), ((Y33*AB33*X33)/(POWER(AC33, 5))))</f>
        <v>0</v>
      </c>
      <c r="AE33" s="30">
        <f>M33-L33</f>
        <v>0.89000000000000057</v>
      </c>
      <c r="AF33" s="3">
        <f>A33</f>
        <v>30</v>
      </c>
      <c r="AG33" s="26">
        <f>L33</f>
        <v>21.11</v>
      </c>
      <c r="AH33" s="24">
        <f>U33</f>
        <v>0</v>
      </c>
      <c r="AI33" s="24">
        <f>AD33</f>
        <v>0</v>
      </c>
      <c r="AJ33" s="25">
        <f>IF(AI33&gt;0,AI33,MAX(AG33:AH33))</f>
        <v>21.11</v>
      </c>
      <c r="AL33" s="24"/>
      <c r="AM33" t="str">
        <f t="shared" si="0"/>
        <v>577324554.387</v>
      </c>
    </row>
    <row r="34" spans="1:39" ht="15" customHeight="1" x14ac:dyDescent="0.25">
      <c r="A34" s="17">
        <v>31</v>
      </c>
      <c r="B34" s="1"/>
      <c r="C34" s="1"/>
      <c r="D34" s="19" t="str">
        <f>IF('SAP Extract'!D32=0, "", 'SAP Extract'!D32)</f>
        <v>577324</v>
      </c>
      <c r="E34" s="19" t="str">
        <f>IF('SAP Extract'!E32=0, "", 'SAP Extract'!E32)</f>
        <v>577324</v>
      </c>
      <c r="F34" s="19" t="str">
        <f>IF('SAP Extract'!F32=0, "", 'SAP Extract'!F32)</f>
        <v>2X3X7.5B-1</v>
      </c>
      <c r="G34" s="19" t="str">
        <f>IF('SAP Extract'!G32=0, "", 'SAP Extract'!G32)</f>
        <v>015101235416</v>
      </c>
      <c r="H34" s="72">
        <f>IF('SAP Extract'!H32=0, "", 'SAP Extract'!H32)</f>
        <v>1</v>
      </c>
      <c r="I34" s="73" t="str">
        <f>IF('SAP Extract'!I32=0, "", 'SAP Extract'!I32)</f>
        <v>902.416</v>
      </c>
      <c r="J34" s="19" t="str">
        <f>IF('SAP Extract'!J32=0, "", 'SAP Extract'!J32)</f>
        <v>STUD;THREADED BOTH END</v>
      </c>
      <c r="K34" s="74">
        <v>0</v>
      </c>
      <c r="L34" s="27">
        <f>K34/H34</f>
        <v>0</v>
      </c>
      <c r="M34" s="26">
        <f>ROUNDUP((IF((AJ34&gt;0),(AJ34/$L$1/$L$2),(((MAX(AG34:AI34))/$L$1/$L$2)))), 0)</f>
        <v>13</v>
      </c>
      <c r="N34" s="27">
        <f>M34*H34</f>
        <v>13</v>
      </c>
      <c r="O34" s="13"/>
      <c r="P34" s="28"/>
      <c r="Q34" s="25">
        <f>P34*H34</f>
        <v>0</v>
      </c>
      <c r="R34" s="26">
        <f>IFERROR(ROUND(0.7*_xlfn.XLOOKUP(AM34,'[1]SPI PRICE LIST'!$L$12:$L$124,'[1]SPI PRICE LIST'!$K$12:$K$124,"NO"),2),)</f>
        <v>9.02</v>
      </c>
      <c r="S34" s="27">
        <f>R34*H34</f>
        <v>9.02</v>
      </c>
      <c r="T34" s="22">
        <v>0.7</v>
      </c>
      <c r="U34" s="26">
        <f>R34/T34</f>
        <v>12.885714285714286</v>
      </c>
      <c r="V34" s="27">
        <f>U34*H34</f>
        <v>12.885714285714286</v>
      </c>
      <c r="W34" s="31" t="str">
        <f>'SAP Extract'!R32</f>
        <v>USD</v>
      </c>
      <c r="X34" s="31">
        <f>'SAP Extract'!S32</f>
        <v>1</v>
      </c>
      <c r="Y34" s="31">
        <f>'SAP Extract'!T32</f>
        <v>0</v>
      </c>
      <c r="Z34" s="31">
        <f>'SAP Extract'!U32</f>
        <v>2022</v>
      </c>
      <c r="AA34" s="31" t="str">
        <f>'SAP Extract'!V32</f>
        <v/>
      </c>
      <c r="AB34" s="48">
        <v>1</v>
      </c>
      <c r="AC34" s="55">
        <v>0.94</v>
      </c>
      <c r="AD34" s="33">
        <f>IF(Z34&gt;2010,((Y34*AB34*X34)/(POWER(AC34, (2025-Z34)))), ((Y34*AB34*X34)/(POWER(AC34, 5))))</f>
        <v>0</v>
      </c>
      <c r="AE34" s="30">
        <f>M34-L34</f>
        <v>13</v>
      </c>
      <c r="AF34" s="3">
        <f>A34</f>
        <v>31</v>
      </c>
      <c r="AG34" s="26">
        <f>L34</f>
        <v>0</v>
      </c>
      <c r="AH34" s="24">
        <f>U34</f>
        <v>12.885714285714286</v>
      </c>
      <c r="AI34" s="24">
        <f>AD34</f>
        <v>0</v>
      </c>
      <c r="AJ34" s="25">
        <f>IF(AI34&gt;0,AI34,MAX(AG34:AH34))</f>
        <v>12.885714285714286</v>
      </c>
      <c r="AL34" s="24"/>
      <c r="AM34" t="str">
        <f t="shared" si="0"/>
        <v>577324902.416</v>
      </c>
    </row>
    <row r="35" spans="1:39" ht="15" customHeight="1" x14ac:dyDescent="0.25">
      <c r="A35" s="17">
        <v>32</v>
      </c>
      <c r="B35" s="2"/>
      <c r="C35" s="2"/>
      <c r="D35" s="19" t="str">
        <f>IF('SAP Extract'!D33=0, "", 'SAP Extract'!D33)</f>
        <v>577324</v>
      </c>
      <c r="E35" s="19" t="str">
        <f>IF('SAP Extract'!E33=0, "", 'SAP Extract'!E33)</f>
        <v>577324</v>
      </c>
      <c r="F35" s="19" t="str">
        <f>IF('SAP Extract'!F33=0, "", 'SAP Extract'!F33)</f>
        <v>2X3X7.5B-1</v>
      </c>
      <c r="G35" s="19" t="str">
        <f>IF('SAP Extract'!G33=0, "", 'SAP Extract'!G33)</f>
        <v>015402241042</v>
      </c>
      <c r="H35" s="72">
        <f>IF('SAP Extract'!H33=0, "", 'SAP Extract'!H33)</f>
        <v>1</v>
      </c>
      <c r="I35" s="73" t="str">
        <f>IF('SAP Extract'!I33=0, "", 'SAP Extract'!I33)</f>
        <v>903.342</v>
      </c>
      <c r="J35" s="19" t="str">
        <f>IF('SAP Extract'!J33=0, "", 'SAP Extract'!J33)</f>
        <v>THREADED PLUG, HEX. HEAD</v>
      </c>
      <c r="K35" s="74">
        <f>IF('SAP Extract'!K33=0, "", 'SAP Extract'!K33)</f>
        <v>61.09</v>
      </c>
      <c r="L35" s="27">
        <f>K35/H35</f>
        <v>61.09</v>
      </c>
      <c r="M35" s="26">
        <f>ROUNDUP((IF((AJ35&gt;0),(AJ35/$L$1/$L$2),(((MAX(AG35:AI35))/$L$1/$L$2)))), 0)</f>
        <v>62</v>
      </c>
      <c r="N35" s="27">
        <f>M35*H35</f>
        <v>62</v>
      </c>
      <c r="O35" s="13"/>
      <c r="P35" s="28"/>
      <c r="Q35" s="25">
        <f>P35*H35</f>
        <v>0</v>
      </c>
      <c r="R35" s="26">
        <f>IFERROR(ROUND(0.7*_xlfn.XLOOKUP(AM35,'[1]SPI PRICE LIST'!$L$12:$L$124,'[1]SPI PRICE LIST'!$K$12:$K$124,"NO"),2),)</f>
        <v>0</v>
      </c>
      <c r="S35" s="27">
        <f>R35*H35</f>
        <v>0</v>
      </c>
      <c r="T35" s="22">
        <v>0.7</v>
      </c>
      <c r="U35" s="26">
        <f>R35/T35</f>
        <v>0</v>
      </c>
      <c r="V35" s="27">
        <f>U35*H35</f>
        <v>0</v>
      </c>
      <c r="W35" s="31" t="str">
        <f>'SAP Extract'!R33</f>
        <v>USD</v>
      </c>
      <c r="X35" s="31">
        <f>'SAP Extract'!S33</f>
        <v>1</v>
      </c>
      <c r="Y35" s="31">
        <f>'SAP Extract'!T33</f>
        <v>0</v>
      </c>
      <c r="Z35" s="31">
        <f>'SAP Extract'!U33</f>
        <v>2022</v>
      </c>
      <c r="AA35" s="31" t="str">
        <f>'SAP Extract'!V33</f>
        <v/>
      </c>
      <c r="AB35" s="48">
        <v>1</v>
      </c>
      <c r="AC35" s="55">
        <v>0.94</v>
      </c>
      <c r="AD35" s="33">
        <f>IF(Z35&gt;2010,((Y35*AB35*X35)/(POWER(AC35, (2025-Z35)))), ((Y35*AB35*X35)/(POWER(AC35, 5))))</f>
        <v>0</v>
      </c>
      <c r="AE35" s="30">
        <f>M35-L35</f>
        <v>0.90999999999999659</v>
      </c>
      <c r="AF35" s="3">
        <f>A35</f>
        <v>32</v>
      </c>
      <c r="AG35" s="26">
        <f>L35</f>
        <v>61.09</v>
      </c>
      <c r="AH35" s="24">
        <f>U35</f>
        <v>0</v>
      </c>
      <c r="AI35" s="24">
        <f>AD35</f>
        <v>0</v>
      </c>
      <c r="AJ35" s="25">
        <f>IF(AI35&gt;0,AI35,MAX(AG35:AH35))</f>
        <v>61.09</v>
      </c>
      <c r="AL35" s="24"/>
      <c r="AM35" t="str">
        <f t="shared" si="0"/>
        <v>577324903.342</v>
      </c>
    </row>
    <row r="36" spans="1:39" ht="15" customHeight="1" x14ac:dyDescent="0.25">
      <c r="A36" s="17">
        <v>33</v>
      </c>
      <c r="B36" s="1"/>
      <c r="C36" s="1"/>
      <c r="D36" s="19" t="str">
        <f>IF('SAP Extract'!D34=0, "", 'SAP Extract'!D34)</f>
        <v>577324</v>
      </c>
      <c r="E36" s="19" t="str">
        <f>IF('SAP Extract'!E34=0, "", 'SAP Extract'!E34)</f>
        <v>577324</v>
      </c>
      <c r="F36" s="19" t="str">
        <f>IF('SAP Extract'!F34=0, "", 'SAP Extract'!F34)</f>
        <v>2X3X7.5B-1</v>
      </c>
      <c r="G36" s="19" t="str">
        <f>IF('SAP Extract'!G34=0, "", 'SAP Extract'!G34)</f>
        <v>015400933043</v>
      </c>
      <c r="H36" s="72">
        <f>IF('SAP Extract'!H34=0, "", 'SAP Extract'!H34)</f>
        <v>1</v>
      </c>
      <c r="I36" s="73" t="str">
        <f>IF('SAP Extract'!I34=0, "", 'SAP Extract'!I34)</f>
        <v>904.217</v>
      </c>
      <c r="J36" s="19" t="str">
        <f>IF('SAP Extract'!J34=0, "", 'SAP Extract'!J34)</f>
        <v>HEX SOCKET SET SCR CUP POINT</v>
      </c>
      <c r="K36" s="74">
        <f>IF('SAP Extract'!K34=0, "", 'SAP Extract'!K34)</f>
        <v>92.79</v>
      </c>
      <c r="L36" s="27">
        <f>K36/H36</f>
        <v>92.79</v>
      </c>
      <c r="M36" s="26">
        <f>ROUNDUP((IF((AJ36&gt;0),(AJ36/$L$1/$L$2),(((MAX(AG36:AI36))/$L$1/$L$2)))), 0)</f>
        <v>93</v>
      </c>
      <c r="N36" s="27">
        <f>M36*H36</f>
        <v>93</v>
      </c>
      <c r="O36" s="13"/>
      <c r="P36" s="28"/>
      <c r="Q36" s="25">
        <f>P36*H36</f>
        <v>0</v>
      </c>
      <c r="R36" s="26">
        <f>IFERROR(ROUND(0.7*_xlfn.XLOOKUP(AM36,'[1]SPI PRICE LIST'!$L$12:$L$124,'[1]SPI PRICE LIST'!$K$12:$K$124,"NO"),2),)</f>
        <v>0</v>
      </c>
      <c r="S36" s="27">
        <f>R36*H36</f>
        <v>0</v>
      </c>
      <c r="T36" s="22">
        <v>0.7</v>
      </c>
      <c r="U36" s="26">
        <f>R36/T36</f>
        <v>0</v>
      </c>
      <c r="V36" s="27">
        <f>U36*H36</f>
        <v>0</v>
      </c>
      <c r="W36" s="31" t="str">
        <f>'SAP Extract'!R34</f>
        <v>USD</v>
      </c>
      <c r="X36" s="31">
        <f>'SAP Extract'!S34</f>
        <v>1</v>
      </c>
      <c r="Y36" s="31">
        <f>'SAP Extract'!T34</f>
        <v>0</v>
      </c>
      <c r="Z36" s="31">
        <f>'SAP Extract'!U34</f>
        <v>2022</v>
      </c>
      <c r="AA36" s="31" t="str">
        <f>'SAP Extract'!V34</f>
        <v/>
      </c>
      <c r="AB36" s="48">
        <v>1</v>
      </c>
      <c r="AC36" s="55">
        <v>0.94</v>
      </c>
      <c r="AD36" s="33">
        <f>IF(Z36&gt;2010,((Y36*AB36*X36)/(POWER(AC36, (2025-Z36)))), ((Y36*AB36*X36)/(POWER(AC36, 5))))</f>
        <v>0</v>
      </c>
      <c r="AE36" s="30">
        <f>M36-L36</f>
        <v>0.20999999999999375</v>
      </c>
      <c r="AF36" s="3">
        <f>A36</f>
        <v>33</v>
      </c>
      <c r="AG36" s="26">
        <f>L36</f>
        <v>92.79</v>
      </c>
      <c r="AH36" s="24">
        <f>U36</f>
        <v>0</v>
      </c>
      <c r="AI36" s="24">
        <f>AD36</f>
        <v>0</v>
      </c>
      <c r="AJ36" s="25">
        <f>IF(AI36&gt;0,AI36,MAX(AG36:AH36))</f>
        <v>92.79</v>
      </c>
      <c r="AL36" s="24"/>
      <c r="AM36" t="str">
        <f t="shared" si="0"/>
        <v>577324904.217</v>
      </c>
    </row>
    <row r="37" spans="1:39" ht="15" customHeight="1" x14ac:dyDescent="0.25">
      <c r="A37" s="17">
        <v>34</v>
      </c>
      <c r="B37" s="2"/>
      <c r="C37" s="2"/>
      <c r="D37" s="19" t="str">
        <f>IF('SAP Extract'!D35=0, "", 'SAP Extract'!D35)</f>
        <v>577324</v>
      </c>
      <c r="E37" s="19" t="str">
        <f>IF('SAP Extract'!E35=0, "", 'SAP Extract'!E35)</f>
        <v>577324</v>
      </c>
      <c r="F37" s="19" t="str">
        <f>IF('SAP Extract'!F35=0, "", 'SAP Extract'!F35)</f>
        <v>2X3X7.5B-1</v>
      </c>
      <c r="G37" s="19" t="str">
        <f>IF('SAP Extract'!G35=0, "", 'SAP Extract'!G35)</f>
        <v>015401035095</v>
      </c>
      <c r="H37" s="72">
        <f>IF('SAP Extract'!H35=0, "", 'SAP Extract'!H35)</f>
        <v>1</v>
      </c>
      <c r="I37" s="73" t="str">
        <f>IF('SAP Extract'!I35=0, "", 'SAP Extract'!I35)</f>
        <v>904.384</v>
      </c>
      <c r="J37" s="19" t="str">
        <f>IF('SAP Extract'!J35=0, "", 'SAP Extract'!J35)</f>
        <v>HEX SOCKET SET SCR CUP POINT</v>
      </c>
      <c r="K37" s="74">
        <f>IF('SAP Extract'!K35=0, "", 'SAP Extract'!K35)</f>
        <v>28.11</v>
      </c>
      <c r="L37" s="27">
        <f>K37/H37</f>
        <v>28.11</v>
      </c>
      <c r="M37" s="26">
        <f>ROUNDUP((IF((AJ37&gt;0),(AJ37/$L$1/$L$2),(((MAX(AG37:AI37))/$L$1/$L$2)))), 0)</f>
        <v>29</v>
      </c>
      <c r="N37" s="27">
        <f>M37*H37</f>
        <v>29</v>
      </c>
      <c r="O37" s="13"/>
      <c r="P37" s="28"/>
      <c r="Q37" s="25">
        <f>P37*H37</f>
        <v>0</v>
      </c>
      <c r="R37" s="26">
        <f>IFERROR(ROUND(0.7*_xlfn.XLOOKUP(AM37,'[1]SPI PRICE LIST'!$L$12:$L$124,'[1]SPI PRICE LIST'!$K$12:$K$124,"NO"),2),)</f>
        <v>0</v>
      </c>
      <c r="S37" s="27">
        <f>R37*H37</f>
        <v>0</v>
      </c>
      <c r="T37" s="22">
        <v>0.7</v>
      </c>
      <c r="U37" s="26">
        <f>R37/T37</f>
        <v>0</v>
      </c>
      <c r="V37" s="27">
        <f>U37*H37</f>
        <v>0</v>
      </c>
      <c r="W37" s="31" t="str">
        <f>'SAP Extract'!R35</f>
        <v>USD</v>
      </c>
      <c r="X37" s="31">
        <f>'SAP Extract'!S35</f>
        <v>1</v>
      </c>
      <c r="Y37" s="31">
        <f>'SAP Extract'!T35</f>
        <v>0</v>
      </c>
      <c r="Z37" s="31">
        <f>'SAP Extract'!U35</f>
        <v>2022</v>
      </c>
      <c r="AA37" s="31" t="str">
        <f>'SAP Extract'!V35</f>
        <v/>
      </c>
      <c r="AB37" s="48">
        <v>1</v>
      </c>
      <c r="AC37" s="55">
        <v>0.94</v>
      </c>
      <c r="AD37" s="33">
        <f>IF(Z37&gt;2010,((Y37*AB37*X37)/(POWER(AC37, (2025-Z37)))), ((Y37*AB37*X37)/(POWER(AC37, 5))))</f>
        <v>0</v>
      </c>
      <c r="AE37" s="30">
        <f>M37-L37</f>
        <v>0.89000000000000057</v>
      </c>
      <c r="AF37" s="3">
        <f>A37</f>
        <v>34</v>
      </c>
      <c r="AG37" s="26">
        <f>L37</f>
        <v>28.11</v>
      </c>
      <c r="AH37" s="24">
        <f>U37</f>
        <v>0</v>
      </c>
      <c r="AI37" s="24">
        <f>AD37</f>
        <v>0</v>
      </c>
      <c r="AJ37" s="25">
        <f>IF(AI37&gt;0,AI37,MAX(AG37:AH37))</f>
        <v>28.11</v>
      </c>
      <c r="AL37" s="24"/>
      <c r="AM37" t="str">
        <f t="shared" si="0"/>
        <v>577324904.384</v>
      </c>
    </row>
    <row r="38" spans="1:39" ht="15" customHeight="1" x14ac:dyDescent="0.25">
      <c r="A38" s="17">
        <v>35</v>
      </c>
      <c r="B38" s="1"/>
      <c r="C38" s="1"/>
      <c r="D38" s="19" t="str">
        <f>IF('SAP Extract'!D36=0, "", 'SAP Extract'!D36)</f>
        <v>577324</v>
      </c>
      <c r="E38" s="19" t="str">
        <f>IF('SAP Extract'!E36=0, "", 'SAP Extract'!E36)</f>
        <v>577324</v>
      </c>
      <c r="F38" s="19" t="str">
        <f>IF('SAP Extract'!F36=0, "", 'SAP Extract'!F36)</f>
        <v>2X3X7.5B-1</v>
      </c>
      <c r="G38" s="19" t="str">
        <f>IF('SAP Extract'!G36=0, "", 'SAP Extract'!G36)</f>
        <v>015251432040</v>
      </c>
      <c r="H38" s="72">
        <f>IF('SAP Extract'!H36=0, "", 'SAP Extract'!H36)</f>
        <v>1</v>
      </c>
      <c r="I38" s="73" t="str">
        <f>IF('SAP Extract'!I36=0, "", 'SAP Extract'!I36)</f>
        <v>914.375</v>
      </c>
      <c r="J38" s="19" t="str">
        <f>IF('SAP Extract'!J36=0, "", 'SAP Extract'!J36)</f>
        <v>CAP SCREW SOCKET HD</v>
      </c>
      <c r="K38" s="74">
        <f>IF('SAP Extract'!K36=0, "", 'SAP Extract'!K36)</f>
        <v>132.46</v>
      </c>
      <c r="L38" s="27">
        <f>K38/H38</f>
        <v>132.46</v>
      </c>
      <c r="M38" s="26">
        <f>ROUNDUP((IF((AJ38&gt;0),(AJ38/$L$1/$L$2),(((MAX(AG38:AI38))/$L$1/$L$2)))), 0)</f>
        <v>133</v>
      </c>
      <c r="N38" s="27">
        <f>M38*H38</f>
        <v>133</v>
      </c>
      <c r="O38" s="13"/>
      <c r="P38" s="28"/>
      <c r="Q38" s="25">
        <f>P38*H38</f>
        <v>0</v>
      </c>
      <c r="R38" s="26">
        <f>IFERROR(ROUND(0.7*_xlfn.XLOOKUP(AM38,'[1]SPI PRICE LIST'!$L$12:$L$124,'[1]SPI PRICE LIST'!$K$12:$K$124,"NO"),2),)</f>
        <v>0</v>
      </c>
      <c r="S38" s="27">
        <f>R38*H38</f>
        <v>0</v>
      </c>
      <c r="T38" s="22">
        <v>0.7</v>
      </c>
      <c r="U38" s="26">
        <f>R38/T38</f>
        <v>0</v>
      </c>
      <c r="V38" s="27">
        <f>U38*H38</f>
        <v>0</v>
      </c>
      <c r="W38" s="31" t="str">
        <f>'SAP Extract'!R36</f>
        <v>USD</v>
      </c>
      <c r="X38" s="31">
        <f>'SAP Extract'!S36</f>
        <v>1</v>
      </c>
      <c r="Y38" s="31">
        <f>'SAP Extract'!T36</f>
        <v>0</v>
      </c>
      <c r="Z38" s="31">
        <f>'SAP Extract'!U36</f>
        <v>2022</v>
      </c>
      <c r="AA38" s="31" t="str">
        <f>'SAP Extract'!V36</f>
        <v/>
      </c>
      <c r="AB38" s="48">
        <v>1</v>
      </c>
      <c r="AC38" s="55">
        <v>0.94</v>
      </c>
      <c r="AD38" s="33">
        <f>IF(Z38&gt;2010,((Y38*AB38*X38)/(POWER(AC38, (2025-Z38)))), ((Y38*AB38*X38)/(POWER(AC38, 5))))</f>
        <v>0</v>
      </c>
      <c r="AE38" s="30">
        <f>M38-L38</f>
        <v>0.53999999999999204</v>
      </c>
      <c r="AF38" s="3">
        <f>A38</f>
        <v>35</v>
      </c>
      <c r="AG38" s="26">
        <f>L38</f>
        <v>132.46</v>
      </c>
      <c r="AH38" s="24">
        <f>U38</f>
        <v>0</v>
      </c>
      <c r="AI38" s="24">
        <f>AD38</f>
        <v>0</v>
      </c>
      <c r="AJ38" s="25">
        <f>IF(AI38&gt;0,AI38,MAX(AG38:AH38))</f>
        <v>132.46</v>
      </c>
      <c r="AL38" s="24"/>
      <c r="AM38" t="str">
        <f t="shared" si="0"/>
        <v>577324914.375</v>
      </c>
    </row>
    <row r="39" spans="1:39" ht="15" customHeight="1" x14ac:dyDescent="0.25">
      <c r="A39" s="17">
        <v>36</v>
      </c>
      <c r="B39" s="2"/>
      <c r="C39" s="2"/>
      <c r="D39" s="19" t="str">
        <f>IF('SAP Extract'!D37=0, "", 'SAP Extract'!D37)</f>
        <v>577324</v>
      </c>
      <c r="E39" s="19" t="str">
        <f>IF('SAP Extract'!E37=0, "", 'SAP Extract'!E37)</f>
        <v>577324</v>
      </c>
      <c r="F39" s="19" t="str">
        <f>IF('SAP Extract'!F37=0, "", 'SAP Extract'!F37)</f>
        <v>2X3X7.5B-1</v>
      </c>
      <c r="G39" s="19" t="str">
        <f>IF('SAP Extract'!G37=0, "", 'SAP Extract'!G37)</f>
        <v>015203690739</v>
      </c>
      <c r="H39" s="72">
        <f>IF('SAP Extract'!H37=0, "", 'SAP Extract'!H37)</f>
        <v>1</v>
      </c>
      <c r="I39" s="73" t="str">
        <f>IF('SAP Extract'!I37=0, "", 'SAP Extract'!I37)</f>
        <v>920.107</v>
      </c>
      <c r="J39" s="19" t="str">
        <f>IF('SAP Extract'!J37=0, "", 'SAP Extract'!J37)</f>
        <v>HEX. NUT (HEAVY/HIGH)</v>
      </c>
      <c r="K39" s="74">
        <v>0</v>
      </c>
      <c r="L39" s="27">
        <f>K39/H39</f>
        <v>0</v>
      </c>
      <c r="M39" s="26">
        <f>ROUNDUP((IF((AJ39&gt;0),(AJ39/$L$1/$L$2),(((MAX(AG39:AI39))/$L$1/$L$2)))), 0)</f>
        <v>14</v>
      </c>
      <c r="N39" s="27">
        <f>M39*H39</f>
        <v>14</v>
      </c>
      <c r="O39" s="13"/>
      <c r="P39" s="28"/>
      <c r="Q39" s="25">
        <f>P39*H39</f>
        <v>0</v>
      </c>
      <c r="R39" s="26">
        <f>IFERROR(ROUND(0.7*_xlfn.XLOOKUP(AM39,'[1]SPI PRICE LIST'!$L$12:$L$124,'[1]SPI PRICE LIST'!$K$12:$K$124,"NO"),2),)</f>
        <v>9.15</v>
      </c>
      <c r="S39" s="27">
        <f>R39*H39</f>
        <v>9.15</v>
      </c>
      <c r="T39" s="22">
        <v>0.7</v>
      </c>
      <c r="U39" s="26">
        <f>R39/T39</f>
        <v>13.071428571428573</v>
      </c>
      <c r="V39" s="27">
        <f>U39*H39</f>
        <v>13.071428571428573</v>
      </c>
      <c r="W39" s="31" t="str">
        <f>'SAP Extract'!R37</f>
        <v>USD</v>
      </c>
      <c r="X39" s="31">
        <f>'SAP Extract'!S37</f>
        <v>1</v>
      </c>
      <c r="Y39" s="31">
        <f>'SAP Extract'!T37</f>
        <v>0</v>
      </c>
      <c r="Z39" s="31">
        <f>'SAP Extract'!U37</f>
        <v>2022</v>
      </c>
      <c r="AA39" s="31" t="str">
        <f>'SAP Extract'!V37</f>
        <v/>
      </c>
      <c r="AB39" s="48">
        <v>1</v>
      </c>
      <c r="AC39" s="55">
        <v>0.94</v>
      </c>
      <c r="AD39" s="33">
        <f>IF(Z39&gt;2010,((Y39*AB39*X39)/(POWER(AC39, (2025-Z39)))), ((Y39*AB39*X39)/(POWER(AC39, 5))))</f>
        <v>0</v>
      </c>
      <c r="AE39" s="30">
        <f>M39-L39</f>
        <v>14</v>
      </c>
      <c r="AF39" s="3">
        <f>A39</f>
        <v>36</v>
      </c>
      <c r="AG39" s="26">
        <f>L39</f>
        <v>0</v>
      </c>
      <c r="AH39" s="24">
        <f>U39</f>
        <v>13.071428571428573</v>
      </c>
      <c r="AI39" s="24">
        <f>AD39</f>
        <v>0</v>
      </c>
      <c r="AJ39" s="25">
        <f>IF(AI39&gt;0,AI39,MAX(AG39:AH39))</f>
        <v>13.071428571428573</v>
      </c>
      <c r="AL39" s="24"/>
      <c r="AM39" t="str">
        <f t="shared" si="0"/>
        <v>577324920.107</v>
      </c>
    </row>
    <row r="40" spans="1:39" ht="15" customHeight="1" x14ac:dyDescent="0.25">
      <c r="A40" s="17">
        <v>37</v>
      </c>
      <c r="B40" s="1"/>
      <c r="C40" s="1"/>
      <c r="D40" s="19" t="str">
        <f>IF('SAP Extract'!D38=0, "", 'SAP Extract'!D38)</f>
        <v>577324</v>
      </c>
      <c r="E40" s="19" t="str">
        <f>IF('SAP Extract'!E38=0, "", 'SAP Extract'!E38)</f>
        <v>577324</v>
      </c>
      <c r="F40" s="19" t="str">
        <f>IF('SAP Extract'!F38=0, "", 'SAP Extract'!F38)</f>
        <v>2X3X7.5B-1</v>
      </c>
      <c r="G40" s="19" t="str">
        <f>IF('SAP Extract'!G38=0, "", 'SAP Extract'!G38)</f>
        <v>015201920251</v>
      </c>
      <c r="H40" s="72">
        <f>IF('SAP Extract'!H38=0, "", 'SAP Extract'!H38)</f>
        <v>1</v>
      </c>
      <c r="I40" s="73" t="str">
        <f>IF('SAP Extract'!I38=0, "", 'SAP Extract'!I38)</f>
        <v>920.108</v>
      </c>
      <c r="J40" s="19" t="str">
        <f>IF('SAP Extract'!J38=0, "", 'SAP Extract'!J38)</f>
        <v>HEX. NUT (HEAVY/HIGH)</v>
      </c>
      <c r="K40" s="74">
        <f>IF('SAP Extract'!K38=0, "", 'SAP Extract'!K38)</f>
        <v>79.680000000000007</v>
      </c>
      <c r="L40" s="27">
        <f>K40/H40</f>
        <v>79.680000000000007</v>
      </c>
      <c r="M40" s="26">
        <f>ROUNDUP((IF((AJ40&gt;0),(AJ40/$L$1/$L$2),(((MAX(AG40:AI40))/$L$1/$L$2)))), 0)</f>
        <v>80</v>
      </c>
      <c r="N40" s="27">
        <f>M40*H40</f>
        <v>80</v>
      </c>
      <c r="O40" s="13"/>
      <c r="P40" s="28"/>
      <c r="Q40" s="25">
        <f>P40*H40</f>
        <v>0</v>
      </c>
      <c r="R40" s="26">
        <f>IFERROR(ROUND(0.7*_xlfn.XLOOKUP(AM40,'[1]SPI PRICE LIST'!$L$12:$L$124,'[1]SPI PRICE LIST'!$K$12:$K$124,"NO"),2),)</f>
        <v>0</v>
      </c>
      <c r="S40" s="27">
        <f>R40*H40</f>
        <v>0</v>
      </c>
      <c r="T40" s="22">
        <v>0.7</v>
      </c>
      <c r="U40" s="26">
        <f>R40/T40</f>
        <v>0</v>
      </c>
      <c r="V40" s="27">
        <f>U40*H40</f>
        <v>0</v>
      </c>
      <c r="W40" s="31" t="str">
        <f>'SAP Extract'!R38</f>
        <v>USD</v>
      </c>
      <c r="X40" s="31">
        <f>'SAP Extract'!S38</f>
        <v>1</v>
      </c>
      <c r="Y40" s="31">
        <f>'SAP Extract'!T38</f>
        <v>0</v>
      </c>
      <c r="Z40" s="31">
        <f>'SAP Extract'!U38</f>
        <v>2022</v>
      </c>
      <c r="AA40" s="31" t="str">
        <f>'SAP Extract'!V38</f>
        <v/>
      </c>
      <c r="AB40" s="48">
        <v>1</v>
      </c>
      <c r="AC40" s="55">
        <v>0.94</v>
      </c>
      <c r="AD40" s="33">
        <f>IF(Z40&gt;2010,((Y40*AB40*X40)/(POWER(AC40, (2025-Z40)))), ((Y40*AB40*X40)/(POWER(AC40, 5))))</f>
        <v>0</v>
      </c>
      <c r="AE40" s="30">
        <f>M40-L40</f>
        <v>0.31999999999999318</v>
      </c>
      <c r="AF40" s="3">
        <f>A40</f>
        <v>37</v>
      </c>
      <c r="AG40" s="26">
        <f>L40</f>
        <v>79.680000000000007</v>
      </c>
      <c r="AH40" s="24">
        <f>U40</f>
        <v>0</v>
      </c>
      <c r="AI40" s="24">
        <f>AD40</f>
        <v>0</v>
      </c>
      <c r="AJ40" s="25">
        <f>IF(AI40&gt;0,AI40,MAX(AG40:AH40))</f>
        <v>79.680000000000007</v>
      </c>
      <c r="AL40" s="24"/>
      <c r="AM40" t="str">
        <f t="shared" si="0"/>
        <v>577324920.108</v>
      </c>
    </row>
    <row r="41" spans="1:39" ht="15" customHeight="1" x14ac:dyDescent="0.25">
      <c r="A41" s="17">
        <v>38</v>
      </c>
      <c r="B41" s="2"/>
      <c r="C41" s="2"/>
      <c r="D41" s="19" t="str">
        <f>IF('SAP Extract'!D39=0, "", 'SAP Extract'!D39)</f>
        <v>577324</v>
      </c>
      <c r="E41" s="19" t="str">
        <f>IF('SAP Extract'!E39=0, "", 'SAP Extract'!E39)</f>
        <v>577324</v>
      </c>
      <c r="F41" s="19" t="str">
        <f>IF('SAP Extract'!F39=0, "", 'SAP Extract'!F39)</f>
        <v>2X3X7.5B-1</v>
      </c>
      <c r="G41" s="19" t="str">
        <f>IF('SAP Extract'!G39=0, "", 'SAP Extract'!G39)</f>
        <v>015201012211</v>
      </c>
      <c r="H41" s="72">
        <f>IF('SAP Extract'!H39=0, "", 'SAP Extract'!H39)</f>
        <v>1</v>
      </c>
      <c r="I41" s="73" t="str">
        <f>IF('SAP Extract'!I39=0, "", 'SAP Extract'!I39)</f>
        <v>920.338</v>
      </c>
      <c r="J41" s="19" t="str">
        <f>IF('SAP Extract'!J39=0, "", 'SAP Extract'!J39)</f>
        <v>HEXAGON NUT</v>
      </c>
      <c r="K41" s="74">
        <f>IF('SAP Extract'!K39=0, "", 'SAP Extract'!K39)</f>
        <v>68.41</v>
      </c>
      <c r="L41" s="27">
        <f>K41/H41</f>
        <v>68.41</v>
      </c>
      <c r="M41" s="26">
        <f>ROUNDUP((IF((AJ41&gt;0),(AJ41/$L$1/$L$2),(((MAX(AG41:AI41))/$L$1/$L$2)))), 0)</f>
        <v>69</v>
      </c>
      <c r="N41" s="27">
        <f>M41*H41</f>
        <v>69</v>
      </c>
      <c r="O41" s="13"/>
      <c r="P41" s="28"/>
      <c r="Q41" s="25">
        <f>P41*H41</f>
        <v>0</v>
      </c>
      <c r="R41" s="26">
        <f>IFERROR(ROUND(0.7*_xlfn.XLOOKUP(AM41,'[1]SPI PRICE LIST'!$L$12:$L$124,'[1]SPI PRICE LIST'!$K$12:$K$124,"NO"),2),)</f>
        <v>0</v>
      </c>
      <c r="S41" s="27">
        <f>R41*H41</f>
        <v>0</v>
      </c>
      <c r="T41" s="22">
        <v>0.7</v>
      </c>
      <c r="U41" s="26">
        <f>R41/T41</f>
        <v>0</v>
      </c>
      <c r="V41" s="27">
        <f>U41*H41</f>
        <v>0</v>
      </c>
      <c r="W41" s="31" t="str">
        <f>'SAP Extract'!R39</f>
        <v>USD</v>
      </c>
      <c r="X41" s="31">
        <f>'SAP Extract'!S39</f>
        <v>1</v>
      </c>
      <c r="Y41" s="31">
        <f>'SAP Extract'!T39</f>
        <v>0</v>
      </c>
      <c r="Z41" s="31">
        <f>'SAP Extract'!U39</f>
        <v>2022</v>
      </c>
      <c r="AA41" s="31" t="str">
        <f>'SAP Extract'!V39</f>
        <v/>
      </c>
      <c r="AB41" s="48">
        <v>1</v>
      </c>
      <c r="AC41" s="55">
        <v>0.94</v>
      </c>
      <c r="AD41" s="33">
        <f>IF(Z41&gt;2010,((Y41*AB41*X41)/(POWER(AC41, (2025-Z41)))), ((Y41*AB41*X41)/(POWER(AC41, 5))))</f>
        <v>0</v>
      </c>
      <c r="AE41" s="30">
        <f>M41-L41</f>
        <v>0.59000000000000341</v>
      </c>
      <c r="AF41" s="3">
        <f>A41</f>
        <v>38</v>
      </c>
      <c r="AG41" s="26">
        <f>L41</f>
        <v>68.41</v>
      </c>
      <c r="AH41" s="24">
        <f>U41</f>
        <v>0</v>
      </c>
      <c r="AI41" s="24">
        <f>AD41</f>
        <v>0</v>
      </c>
      <c r="AJ41" s="25">
        <f>IF(AI41&gt;0,AI41,MAX(AG41:AH41))</f>
        <v>68.41</v>
      </c>
      <c r="AL41" s="24"/>
      <c r="AM41" t="str">
        <f t="shared" si="0"/>
        <v>577324920.338</v>
      </c>
    </row>
    <row r="42" spans="1:39" ht="15" customHeight="1" x14ac:dyDescent="0.25">
      <c r="A42" s="17">
        <v>39</v>
      </c>
      <c r="B42" s="1"/>
      <c r="C42" s="1"/>
      <c r="D42" s="19" t="str">
        <f>IF('SAP Extract'!D40=0, "", 'SAP Extract'!D40)</f>
        <v>577324</v>
      </c>
      <c r="E42" s="19" t="str">
        <f>IF('SAP Extract'!E40=0, "", 'SAP Extract'!E40)</f>
        <v>577324</v>
      </c>
      <c r="F42" s="19" t="str">
        <f>IF('SAP Extract'!F40=0, "", 'SAP Extract'!F40)</f>
        <v>2X3X7.5B-1</v>
      </c>
      <c r="G42" s="19" t="str">
        <f>IF('SAP Extract'!G40=0, "", 'SAP Extract'!G40)</f>
        <v>015201920191</v>
      </c>
      <c r="H42" s="72">
        <f>IF('SAP Extract'!H40=0, "", 'SAP Extract'!H40)</f>
        <v>1</v>
      </c>
      <c r="I42" s="73" t="str">
        <f>IF('SAP Extract'!I40=0, "", 'SAP Extract'!I40)</f>
        <v>920.417</v>
      </c>
      <c r="J42" s="19" t="str">
        <f>IF('SAP Extract'!J40=0, "", 'SAP Extract'!J40)</f>
        <v>HEX. NUT (HEAVY/HIGH)</v>
      </c>
      <c r="K42" s="74">
        <f>IF('SAP Extract'!K40=0, "", 'SAP Extract'!K40)</f>
        <v>57.17</v>
      </c>
      <c r="L42" s="27">
        <f>K42/H42</f>
        <v>57.17</v>
      </c>
      <c r="M42" s="26">
        <f>ROUNDUP((IF((AJ42&gt;0),(AJ42/$L$1/$L$2),(((MAX(AG42:AI42))/$L$1/$L$2)))), 0)</f>
        <v>58</v>
      </c>
      <c r="N42" s="27">
        <f>M42*H42</f>
        <v>58</v>
      </c>
      <c r="O42" s="13"/>
      <c r="P42" s="28"/>
      <c r="Q42" s="25">
        <f>P42*H42</f>
        <v>0</v>
      </c>
      <c r="R42" s="26">
        <f>IFERROR(ROUND(0.7*_xlfn.XLOOKUP(AM42,'[1]SPI PRICE LIST'!$L$12:$L$124,'[1]SPI PRICE LIST'!$K$12:$K$124,"NO"),2),)</f>
        <v>0</v>
      </c>
      <c r="S42" s="27">
        <f>R42*H42</f>
        <v>0</v>
      </c>
      <c r="T42" s="22">
        <v>0.7</v>
      </c>
      <c r="U42" s="26">
        <f>R42/T42</f>
        <v>0</v>
      </c>
      <c r="V42" s="27">
        <f>U42*H42</f>
        <v>0</v>
      </c>
      <c r="W42" s="31" t="str">
        <f>'SAP Extract'!R40</f>
        <v>USD</v>
      </c>
      <c r="X42" s="31">
        <f>'SAP Extract'!S40</f>
        <v>1</v>
      </c>
      <c r="Y42" s="31">
        <f>'SAP Extract'!T40</f>
        <v>0</v>
      </c>
      <c r="Z42" s="31">
        <f>'SAP Extract'!U40</f>
        <v>2022</v>
      </c>
      <c r="AA42" s="31" t="str">
        <f>'SAP Extract'!V40</f>
        <v/>
      </c>
      <c r="AB42" s="48">
        <v>1</v>
      </c>
      <c r="AC42" s="55">
        <v>0.94</v>
      </c>
      <c r="AD42" s="33">
        <f>IF(Z42&gt;2010,((Y42*AB42*X42)/(POWER(AC42, (2025-Z42)))), ((Y42*AB42*X42)/(POWER(AC42, 5))))</f>
        <v>0</v>
      </c>
      <c r="AE42" s="30">
        <f>M42-L42</f>
        <v>0.82999999999999829</v>
      </c>
      <c r="AF42" s="3">
        <f>A42</f>
        <v>39</v>
      </c>
      <c r="AG42" s="26">
        <f>L42</f>
        <v>57.17</v>
      </c>
      <c r="AH42" s="24">
        <f>U42</f>
        <v>0</v>
      </c>
      <c r="AI42" s="24">
        <f>AD42</f>
        <v>0</v>
      </c>
      <c r="AJ42" s="25">
        <f>IF(AI42&gt;0,AI42,MAX(AG42:AH42))</f>
        <v>57.17</v>
      </c>
      <c r="AL42" s="24"/>
      <c r="AM42" t="str">
        <f t="shared" si="0"/>
        <v>577324920.417</v>
      </c>
    </row>
    <row r="43" spans="1:39" ht="15" customHeight="1" x14ac:dyDescent="0.25">
      <c r="A43" s="17">
        <v>40</v>
      </c>
      <c r="B43" s="2"/>
      <c r="C43" s="2"/>
      <c r="D43" s="19" t="str">
        <f>IF('SAP Extract'!D41=0, "", 'SAP Extract'!D41)</f>
        <v>577324</v>
      </c>
      <c r="E43" s="19" t="str">
        <f>IF('SAP Extract'!E41=0, "", 'SAP Extract'!E41)</f>
        <v>577324</v>
      </c>
      <c r="F43" s="19" t="str">
        <f>IF('SAP Extract'!F41=0, "", 'SAP Extract'!F41)</f>
        <v>2X3X7.5B-1</v>
      </c>
      <c r="G43" s="19" t="str">
        <f>IF('SAP Extract'!G41=0, "", 'SAP Extract'!G41)</f>
        <v>015201011700</v>
      </c>
      <c r="H43" s="72">
        <f>IF('SAP Extract'!H41=0, "", 'SAP Extract'!H41)</f>
        <v>1</v>
      </c>
      <c r="I43" s="73" t="str">
        <f>IF('SAP Extract'!I41=0, "", 'SAP Extract'!I41)</f>
        <v>920.533</v>
      </c>
      <c r="J43" s="19" t="str">
        <f>IF('SAP Extract'!J41=0, "", 'SAP Extract'!J41)</f>
        <v>HEXAGON NUT</v>
      </c>
      <c r="K43" s="74">
        <f>IF('SAP Extract'!K41=0, "", 'SAP Extract'!K41)</f>
        <v>70.31</v>
      </c>
      <c r="L43" s="27">
        <f>K43/H43</f>
        <v>70.31</v>
      </c>
      <c r="M43" s="26">
        <f>ROUNDUP((IF((AJ43&gt;0),(AJ43/$L$1/$L$2),(((MAX(AG43:AI43))/$L$1/$L$2)))), 0)</f>
        <v>71</v>
      </c>
      <c r="N43" s="27">
        <f>M43*H43</f>
        <v>71</v>
      </c>
      <c r="O43" s="13"/>
      <c r="P43" s="28"/>
      <c r="Q43" s="25">
        <f>P43*H43</f>
        <v>0</v>
      </c>
      <c r="R43" s="26">
        <f>IFERROR(ROUND(0.7*_xlfn.XLOOKUP(AM43,'[1]SPI PRICE LIST'!$L$12:$L$124,'[1]SPI PRICE LIST'!$K$12:$K$124,"NO"),2),)</f>
        <v>0</v>
      </c>
      <c r="S43" s="27">
        <f>R43*H43</f>
        <v>0</v>
      </c>
      <c r="T43" s="22">
        <v>0.7</v>
      </c>
      <c r="U43" s="26">
        <f>R43/T43</f>
        <v>0</v>
      </c>
      <c r="V43" s="27">
        <f>U43*H43</f>
        <v>0</v>
      </c>
      <c r="W43" s="31" t="str">
        <f>'SAP Extract'!R41</f>
        <v>USD</v>
      </c>
      <c r="X43" s="31">
        <f>'SAP Extract'!S41</f>
        <v>1</v>
      </c>
      <c r="Y43" s="31">
        <f>'SAP Extract'!T41</f>
        <v>0</v>
      </c>
      <c r="Z43" s="31">
        <f>'SAP Extract'!U41</f>
        <v>2022</v>
      </c>
      <c r="AA43" s="31" t="str">
        <f>'SAP Extract'!V41</f>
        <v/>
      </c>
      <c r="AB43" s="48">
        <v>1</v>
      </c>
      <c r="AC43" s="55">
        <v>0.94</v>
      </c>
      <c r="AD43" s="33">
        <f>IF(Z43&gt;2010,((Y43*AB43*X43)/(POWER(AC43, (2025-Z43)))), ((Y43*AB43*X43)/(POWER(AC43, 5))))</f>
        <v>0</v>
      </c>
      <c r="AE43" s="30">
        <f>M43-L43</f>
        <v>0.68999999999999773</v>
      </c>
      <c r="AF43" s="3">
        <f>A43</f>
        <v>40</v>
      </c>
      <c r="AG43" s="26">
        <f>L43</f>
        <v>70.31</v>
      </c>
      <c r="AH43" s="24">
        <f>U43</f>
        <v>0</v>
      </c>
      <c r="AI43" s="24">
        <f>AD43</f>
        <v>0</v>
      </c>
      <c r="AJ43" s="25">
        <f>IF(AI43&gt;0,AI43,MAX(AG43:AH43))</f>
        <v>70.31</v>
      </c>
      <c r="AL43" s="24"/>
      <c r="AM43" t="str">
        <f t="shared" si="0"/>
        <v>577324920.533</v>
      </c>
    </row>
    <row r="44" spans="1:39" ht="15" customHeight="1" x14ac:dyDescent="0.25">
      <c r="A44" s="17">
        <v>41</v>
      </c>
      <c r="B44" s="1"/>
      <c r="C44" s="1"/>
      <c r="D44" s="19" t="str">
        <f>IF('SAP Extract'!D42=0, "", 'SAP Extract'!D42)</f>
        <v>577324</v>
      </c>
      <c r="E44" s="19" t="str">
        <f>IF('SAP Extract'!E42=0, "", 'SAP Extract'!E42)</f>
        <v>577324</v>
      </c>
      <c r="F44" s="19" t="str">
        <f>IF('SAP Extract'!F42=0, "", 'SAP Extract'!F42)</f>
        <v>2X3X7.5B-1</v>
      </c>
      <c r="G44" s="19" t="str">
        <f>IF('SAP Extract'!G42=0, "", 'SAP Extract'!G42)</f>
        <v>015201805010</v>
      </c>
      <c r="H44" s="72">
        <f>IF('SAP Extract'!H42=0, "", 'SAP Extract'!H42)</f>
        <v>1</v>
      </c>
      <c r="I44" s="73" t="str">
        <f>IF('SAP Extract'!I42=0, "", 'SAP Extract'!I42)</f>
        <v>923.307</v>
      </c>
      <c r="J44" s="19" t="str">
        <f>IF('SAP Extract'!J42=0, "", 'SAP Extract'!J42)</f>
        <v>BEARING NUT</v>
      </c>
      <c r="K44" s="74">
        <f>IF('SAP Extract'!K42=0, "", 'SAP Extract'!K42)</f>
        <v>243.68</v>
      </c>
      <c r="L44" s="27">
        <f>K44/H44</f>
        <v>243.68</v>
      </c>
      <c r="M44" s="26">
        <f>ROUNDUP((IF((AJ44&gt;0),(AJ44/$L$1/$L$2),(((MAX(AG44:AI44))/$L$1/$L$2)))), 0)</f>
        <v>63</v>
      </c>
      <c r="N44" s="27">
        <f>M44*H44</f>
        <v>63</v>
      </c>
      <c r="O44" s="13"/>
      <c r="P44" s="28"/>
      <c r="Q44" s="25">
        <f>P44*H44</f>
        <v>0</v>
      </c>
      <c r="R44" s="26">
        <f>IFERROR(ROUND(0.7*_xlfn.XLOOKUP(AM44,'[1]SPI PRICE LIST'!$L$12:$L$124,'[1]SPI PRICE LIST'!$K$12:$K$124,"NO"),2),)</f>
        <v>0</v>
      </c>
      <c r="S44" s="27">
        <f>R44*H44</f>
        <v>0</v>
      </c>
      <c r="T44" s="22">
        <v>0.7</v>
      </c>
      <c r="U44" s="26">
        <f>R44/T44</f>
        <v>0</v>
      </c>
      <c r="V44" s="27">
        <f>U44*H44</f>
        <v>0</v>
      </c>
      <c r="W44" s="31" t="str">
        <f>'SAP Extract'!R42</f>
        <v>USD</v>
      </c>
      <c r="X44" s="31">
        <f>'SAP Extract'!S42</f>
        <v>1</v>
      </c>
      <c r="Y44" s="31">
        <f>'SAP Extract'!T42</f>
        <v>51.728809767032089</v>
      </c>
      <c r="Z44" s="31">
        <f>'SAP Extract'!U42</f>
        <v>2022</v>
      </c>
      <c r="AA44" s="31" t="str">
        <f>'SAP Extract'!V42</f>
        <v/>
      </c>
      <c r="AB44" s="48">
        <v>1</v>
      </c>
      <c r="AC44" s="55">
        <v>0.94</v>
      </c>
      <c r="AD44" s="33">
        <f>IF(Z44&gt;2010,((Y44*AB44*X44)/(POWER(AC44, (2025-Z44)))), ((Y44*AB44*X44)/(POWER(AC44, 5))))</f>
        <v>62.280046048361271</v>
      </c>
      <c r="AE44" s="30">
        <f>M44-L44</f>
        <v>-180.68</v>
      </c>
      <c r="AF44" s="3">
        <f>A44</f>
        <v>41</v>
      </c>
      <c r="AG44" s="26">
        <f>L44</f>
        <v>243.68</v>
      </c>
      <c r="AH44" s="24">
        <f>U44</f>
        <v>0</v>
      </c>
      <c r="AI44" s="24">
        <f>AD44</f>
        <v>62.280046048361271</v>
      </c>
      <c r="AJ44" s="25">
        <f>IF(AI44&gt;0,AI44,MAX(AG44:AH44))</f>
        <v>62.280046048361271</v>
      </c>
      <c r="AL44" s="24"/>
      <c r="AM44" t="str">
        <f t="shared" si="0"/>
        <v>577324923.307</v>
      </c>
    </row>
    <row r="45" spans="1:39" ht="15" customHeight="1" x14ac:dyDescent="0.25">
      <c r="A45" s="17">
        <v>42</v>
      </c>
      <c r="B45" s="2"/>
      <c r="C45" s="2"/>
      <c r="D45" s="19" t="str">
        <f>IF('SAP Extract'!D43=0, "", 'SAP Extract'!D43)</f>
        <v>577324</v>
      </c>
      <c r="E45" s="19" t="str">
        <f>IF('SAP Extract'!E43=0, "", 'SAP Extract'!E43)</f>
        <v>577324</v>
      </c>
      <c r="F45" s="19" t="str">
        <f>IF('SAP Extract'!F43=0, "", 'SAP Extract'!F43)</f>
        <v>2X3X7.5B-1</v>
      </c>
      <c r="G45" s="19" t="str">
        <f>IF('SAP Extract'!G43=0, "", 'SAP Extract'!G43)</f>
        <v>015507500321</v>
      </c>
      <c r="H45" s="72">
        <f>IF('SAP Extract'!H43=0, "", 'SAP Extract'!H43)</f>
        <v>1</v>
      </c>
      <c r="I45" s="73" t="str">
        <f>IF('SAP Extract'!I43=0, "", 'SAP Extract'!I43)</f>
        <v>931.306</v>
      </c>
      <c r="J45" s="19" t="str">
        <f>IF('SAP Extract'!J43=0, "", 'SAP Extract'!J43)</f>
        <v>LOCK WASHER</v>
      </c>
      <c r="K45" s="74">
        <f>IF('SAP Extract'!K43=0, "", 'SAP Extract'!K43)</f>
        <v>48.03</v>
      </c>
      <c r="L45" s="27">
        <f>K45/H45</f>
        <v>48.03</v>
      </c>
      <c r="M45" s="26">
        <f>ROUNDUP((IF((AJ45&gt;0),(AJ45/$L$1/$L$2),(((MAX(AG45:AI45))/$L$1/$L$2)))), 0)</f>
        <v>22</v>
      </c>
      <c r="N45" s="27">
        <f>M45*H45</f>
        <v>22</v>
      </c>
      <c r="O45" s="13"/>
      <c r="P45" s="28"/>
      <c r="Q45" s="25">
        <f>P45*H45</f>
        <v>0</v>
      </c>
      <c r="R45" s="26">
        <f>IFERROR(ROUND(0.7*_xlfn.XLOOKUP(AM45,'[1]SPI PRICE LIST'!$L$12:$L$124,'[1]SPI PRICE LIST'!$K$12:$K$124,"NO"),2),)</f>
        <v>0</v>
      </c>
      <c r="S45" s="27">
        <f>R45*H45</f>
        <v>0</v>
      </c>
      <c r="T45" s="22">
        <v>0.7</v>
      </c>
      <c r="U45" s="26">
        <f>R45/T45</f>
        <v>0</v>
      </c>
      <c r="V45" s="27">
        <f>U45*H45</f>
        <v>0</v>
      </c>
      <c r="W45" s="31" t="str">
        <f>'SAP Extract'!R43</f>
        <v>USD</v>
      </c>
      <c r="X45" s="31">
        <f>'SAP Extract'!S43</f>
        <v>1</v>
      </c>
      <c r="Y45" s="31">
        <f>'SAP Extract'!T43</f>
        <v>17.796608864804618</v>
      </c>
      <c r="Z45" s="31">
        <f>'SAP Extract'!U43</f>
        <v>2022</v>
      </c>
      <c r="AA45" s="31" t="str">
        <f>'SAP Extract'!V43</f>
        <v/>
      </c>
      <c r="AB45" s="48">
        <v>1</v>
      </c>
      <c r="AC45" s="55">
        <v>0.94</v>
      </c>
      <c r="AD45" s="33">
        <f>IF(Z45&gt;2010,((Y45*AB45*X45)/(POWER(AC45, (2025-Z45)))), ((Y45*AB45*X45)/(POWER(AC45, 5))))</f>
        <v>21.426621346913283</v>
      </c>
      <c r="AE45" s="30">
        <f>M45-L45</f>
        <v>-26.03</v>
      </c>
      <c r="AF45" s="3">
        <f>A45</f>
        <v>42</v>
      </c>
      <c r="AG45" s="26">
        <f>L45</f>
        <v>48.03</v>
      </c>
      <c r="AH45" s="24">
        <f>U45</f>
        <v>0</v>
      </c>
      <c r="AI45" s="24">
        <f>AD45</f>
        <v>21.426621346913283</v>
      </c>
      <c r="AJ45" s="25">
        <f>IF(AI45&gt;0,AI45,MAX(AG45:AH45))</f>
        <v>21.426621346913283</v>
      </c>
      <c r="AL45" s="24"/>
      <c r="AM45" t="str">
        <f t="shared" si="0"/>
        <v>577324931.306</v>
      </c>
    </row>
    <row r="46" spans="1:39" ht="15" customHeight="1" x14ac:dyDescent="0.25">
      <c r="A46" s="17">
        <v>43</v>
      </c>
      <c r="B46" s="1"/>
      <c r="C46" s="1"/>
      <c r="D46" s="19" t="str">
        <f>IF('SAP Extract'!D44=0, "", 'SAP Extract'!D44)</f>
        <v>577324</v>
      </c>
      <c r="E46" s="19" t="str">
        <f>IF('SAP Extract'!E44=0, "", 'SAP Extract'!E44)</f>
        <v>577324</v>
      </c>
      <c r="F46" s="19" t="str">
        <f>IF('SAP Extract'!F44=0, "", 'SAP Extract'!F44)</f>
        <v>2X3X7.5B-1</v>
      </c>
      <c r="G46" s="19" t="str">
        <f>IF('SAP Extract'!G44=0, "", 'SAP Extract'!G44)</f>
        <v>204796002692</v>
      </c>
      <c r="H46" s="72">
        <f>IF('SAP Extract'!H44=0, "", 'SAP Extract'!H44)</f>
        <v>1</v>
      </c>
      <c r="I46" s="73" t="str">
        <f>IF('SAP Extract'!I44=0, "", 'SAP Extract'!I44)</f>
        <v>936.374</v>
      </c>
      <c r="J46" s="19" t="str">
        <f>IF('SAP Extract'!J44=0, "", 'SAP Extract'!J44)</f>
        <v>FASTENER LOCK WASHER</v>
      </c>
      <c r="K46" s="74">
        <f>IF('SAP Extract'!K44=0, "", 'SAP Extract'!K44)</f>
        <v>72.849999999999994</v>
      </c>
      <c r="L46" s="27">
        <f>K46/H46</f>
        <v>72.849999999999994</v>
      </c>
      <c r="M46" s="26">
        <f>ROUNDUP((IF((AJ46&gt;0),(AJ46/$L$1/$L$2),(((MAX(AG46:AI46))/$L$1/$L$2)))), 0)</f>
        <v>73</v>
      </c>
      <c r="N46" s="27">
        <f>M46*H46</f>
        <v>73</v>
      </c>
      <c r="O46" s="13"/>
      <c r="P46" s="28"/>
      <c r="Q46" s="25">
        <f>P46*H46</f>
        <v>0</v>
      </c>
      <c r="R46" s="26">
        <f>IFERROR(ROUND(0.7*_xlfn.XLOOKUP(AM46,'[1]SPI PRICE LIST'!$L$12:$L$124,'[1]SPI PRICE LIST'!$K$12:$K$124,"NO"),2),)</f>
        <v>0</v>
      </c>
      <c r="S46" s="27">
        <f>R46*H46</f>
        <v>0</v>
      </c>
      <c r="T46" s="22">
        <v>0.7</v>
      </c>
      <c r="U46" s="26">
        <f>R46/T46</f>
        <v>0</v>
      </c>
      <c r="V46" s="27">
        <f>U46*H46</f>
        <v>0</v>
      </c>
      <c r="W46" s="31" t="str">
        <f>'SAP Extract'!R44</f>
        <v>USD</v>
      </c>
      <c r="X46" s="31">
        <f>'SAP Extract'!S44</f>
        <v>1</v>
      </c>
      <c r="Y46" s="31">
        <f>'SAP Extract'!T44</f>
        <v>0</v>
      </c>
      <c r="Z46" s="31">
        <f>'SAP Extract'!U44</f>
        <v>2022</v>
      </c>
      <c r="AA46" s="31" t="str">
        <f>'SAP Extract'!V44</f>
        <v/>
      </c>
      <c r="AB46" s="48">
        <v>1</v>
      </c>
      <c r="AC46" s="55">
        <v>0.94</v>
      </c>
      <c r="AD46" s="33">
        <f>IF(Z46&gt;2010,((Y46*AB46*X46)/(POWER(AC46, (2025-Z46)))), ((Y46*AB46*X46)/(POWER(AC46, 5))))</f>
        <v>0</v>
      </c>
      <c r="AE46" s="30">
        <f>M46-L46</f>
        <v>0.15000000000000568</v>
      </c>
      <c r="AF46" s="3">
        <f>A46</f>
        <v>43</v>
      </c>
      <c r="AG46" s="26">
        <f>L46</f>
        <v>72.849999999999994</v>
      </c>
      <c r="AH46" s="24">
        <f>U46</f>
        <v>0</v>
      </c>
      <c r="AI46" s="24">
        <f>AD46</f>
        <v>0</v>
      </c>
      <c r="AJ46" s="25">
        <f>IF(AI46&gt;0,AI46,MAX(AG46:AH46))</f>
        <v>72.849999999999994</v>
      </c>
      <c r="AL46" s="24"/>
      <c r="AM46" t="str">
        <f t="shared" si="0"/>
        <v>577324936.374</v>
      </c>
    </row>
    <row r="47" spans="1:39" ht="15" customHeight="1" x14ac:dyDescent="0.25">
      <c r="A47" s="17">
        <v>44</v>
      </c>
      <c r="B47" s="2"/>
      <c r="C47" s="2"/>
      <c r="D47" s="19" t="str">
        <f>IF('SAP Extract'!D45=0, "", 'SAP Extract'!D45)</f>
        <v>577324</v>
      </c>
      <c r="E47" s="19" t="str">
        <f>IF('SAP Extract'!E45=0, "", 'SAP Extract'!E45)</f>
        <v>577324</v>
      </c>
      <c r="F47" s="19" t="str">
        <f>IF('SAP Extract'!F45=0, "", 'SAP Extract'!F45)</f>
        <v>2X3X7.5B-1</v>
      </c>
      <c r="G47" s="19" t="str">
        <f>IF('SAP Extract'!G45=0, "", 'SAP Extract'!G45)</f>
        <v>017011514380</v>
      </c>
      <c r="H47" s="72">
        <f>IF('SAP Extract'!H45=0, "", 'SAP Extract'!H45)</f>
        <v>1</v>
      </c>
      <c r="I47" s="73" t="str">
        <f>IF('SAP Extract'!I45=0, "", 'SAP Extract'!I45)</f>
        <v>940.352</v>
      </c>
      <c r="J47" s="19" t="str">
        <f>IF('SAP Extract'!J45=0, "", 'SAP Extract'!J45)</f>
        <v>KEY</v>
      </c>
      <c r="K47" s="74">
        <f>IF('SAP Extract'!K45=0, "", 'SAP Extract'!K45)</f>
        <v>381.94</v>
      </c>
      <c r="L47" s="27">
        <f>K47/H47</f>
        <v>381.94</v>
      </c>
      <c r="M47" s="26">
        <f>ROUNDUP((IF((AJ47&gt;0),(AJ47/$L$1/$L$2),(((MAX(AG47:AI47))/$L$1/$L$2)))), 0)</f>
        <v>50</v>
      </c>
      <c r="N47" s="27">
        <f>M47*H47</f>
        <v>50</v>
      </c>
      <c r="O47" s="13"/>
      <c r="P47" s="28"/>
      <c r="Q47" s="25">
        <f>P47*H47</f>
        <v>0</v>
      </c>
      <c r="R47" s="26">
        <f>IFERROR(ROUND(0.7*_xlfn.XLOOKUP(AM47,'[1]SPI PRICE LIST'!$L$12:$L$124,'[1]SPI PRICE LIST'!$K$12:$K$124,"NO"),2),)</f>
        <v>0</v>
      </c>
      <c r="S47" s="27">
        <f>R47*H47</f>
        <v>0</v>
      </c>
      <c r="T47" s="22">
        <v>0.7</v>
      </c>
      <c r="U47" s="26">
        <f>R47/T47</f>
        <v>0</v>
      </c>
      <c r="V47" s="27">
        <f>U47*H47</f>
        <v>0</v>
      </c>
      <c r="W47" s="31" t="str">
        <f>'SAP Extract'!R45</f>
        <v>USD</v>
      </c>
      <c r="X47" s="31">
        <f>'SAP Extract'!S45</f>
        <v>1</v>
      </c>
      <c r="Y47" s="31">
        <f>'SAP Extract'!T45</f>
        <v>41.20184597791129</v>
      </c>
      <c r="Z47" s="31">
        <f>'SAP Extract'!U45</f>
        <v>2022</v>
      </c>
      <c r="AA47" s="31" t="str">
        <f>'SAP Extract'!V45</f>
        <v/>
      </c>
      <c r="AB47" s="48">
        <v>1</v>
      </c>
      <c r="AC47" s="55">
        <v>0.94</v>
      </c>
      <c r="AD47" s="33">
        <f>IF(Z47&gt;2010,((Y47*AB47*X47)/(POWER(AC47, (2025-Z47)))), ((Y47*AB47*X47)/(POWER(AC47, 5))))</f>
        <v>49.605874875884069</v>
      </c>
      <c r="AE47" s="30">
        <f>M47-L47</f>
        <v>-331.94</v>
      </c>
      <c r="AF47" s="3">
        <f>A47</f>
        <v>44</v>
      </c>
      <c r="AG47" s="26">
        <f>L47</f>
        <v>381.94</v>
      </c>
      <c r="AH47" s="24">
        <f>U47</f>
        <v>0</v>
      </c>
      <c r="AI47" s="24">
        <f>AD47</f>
        <v>49.605874875884069</v>
      </c>
      <c r="AJ47" s="25">
        <f>IF(AI47&gt;0,AI47,MAX(AG47:AH47))</f>
        <v>49.605874875884069</v>
      </c>
      <c r="AL47" s="24"/>
      <c r="AM47" t="str">
        <f t="shared" si="0"/>
        <v>577324940.352</v>
      </c>
    </row>
    <row r="48" spans="1:39" ht="15" customHeight="1" x14ac:dyDescent="0.25">
      <c r="A48" s="17">
        <v>45</v>
      </c>
      <c r="B48" s="1"/>
      <c r="C48" s="1"/>
      <c r="D48" s="19" t="str">
        <f>IF('SAP Extract'!D46=0, "", 'SAP Extract'!D46)</f>
        <v>577324</v>
      </c>
      <c r="E48" s="19" t="str">
        <f>IF('SAP Extract'!E46=0, "", 'SAP Extract'!E46)</f>
        <v>577324</v>
      </c>
      <c r="F48" s="19" t="str">
        <f>IF('SAP Extract'!F46=0, "", 'SAP Extract'!F46)</f>
        <v>2X3X7.5B-1</v>
      </c>
      <c r="G48" s="19" t="str">
        <f>IF('SAP Extract'!G46=0, "", 'SAP Extract'!G46)</f>
        <v>017010612356V51</v>
      </c>
      <c r="H48" s="72">
        <f>IF('SAP Extract'!H46=0, "", 'SAP Extract'!H46)</f>
        <v>1</v>
      </c>
      <c r="I48" s="73" t="str">
        <f>IF('SAP Extract'!I46=0, "", 'SAP Extract'!I46)</f>
        <v>940.362</v>
      </c>
      <c r="J48" s="19" t="str">
        <f>IF('SAP Extract'!J46=0, "", 'SAP Extract'!J46)</f>
        <v>KEY;C (SQUARE-ROUND)</v>
      </c>
      <c r="K48" s="74">
        <f>IF('SAP Extract'!K46=0, "", 'SAP Extract'!K46)</f>
        <v>396.68</v>
      </c>
      <c r="L48" s="27">
        <f>K48/H48</f>
        <v>396.68</v>
      </c>
      <c r="M48" s="26">
        <f>ROUNDUP((IF((AJ48&gt;0),(AJ48/$L$1/$L$2),(((MAX(AG48:AI48))/$L$1/$L$2)))), 0)</f>
        <v>441</v>
      </c>
      <c r="N48" s="27">
        <f>M48*H48</f>
        <v>441</v>
      </c>
      <c r="O48" s="13"/>
      <c r="P48" s="28"/>
      <c r="Q48" s="25">
        <f>P48*H48</f>
        <v>0</v>
      </c>
      <c r="R48" s="26">
        <f>IFERROR(ROUND(0.7*_xlfn.XLOOKUP(AM48,'[1]SPI PRICE LIST'!$L$12:$L$124,'[1]SPI PRICE LIST'!$K$12:$K$124,"NO"),2),)</f>
        <v>0</v>
      </c>
      <c r="S48" s="27">
        <f>R48*H48</f>
        <v>0</v>
      </c>
      <c r="T48" s="22">
        <v>0.7</v>
      </c>
      <c r="U48" s="26">
        <f>R48/T48</f>
        <v>0</v>
      </c>
      <c r="V48" s="27">
        <f>U48*H48</f>
        <v>0</v>
      </c>
      <c r="W48" s="31" t="str">
        <f>'SAP Extract'!R46</f>
        <v>USD</v>
      </c>
      <c r="X48" s="31">
        <f>'SAP Extract'!S46</f>
        <v>1</v>
      </c>
      <c r="Y48" s="31">
        <f>'SAP Extract'!T46</f>
        <v>366.28656790834225</v>
      </c>
      <c r="Z48" s="31">
        <f>'SAP Extract'!U46</f>
        <v>2022</v>
      </c>
      <c r="AA48" s="31" t="str">
        <f>'SAP Extract'!V46</f>
        <v/>
      </c>
      <c r="AB48" s="48">
        <v>1</v>
      </c>
      <c r="AC48" s="55">
        <v>0.94</v>
      </c>
      <c r="AD48" s="33">
        <f>IF(Z48&gt;2010,((Y48*AB48*X48)/(POWER(AC48, (2025-Z48)))), ((Y48*AB48*X48)/(POWER(AC48, 5))))</f>
        <v>440.99882481283328</v>
      </c>
      <c r="AE48" s="30">
        <f>M48-L48</f>
        <v>44.319999999999993</v>
      </c>
      <c r="AF48" s="3">
        <f>A48</f>
        <v>45</v>
      </c>
      <c r="AG48" s="26">
        <f>L48</f>
        <v>396.68</v>
      </c>
      <c r="AH48" s="24">
        <f>U48</f>
        <v>0</v>
      </c>
      <c r="AI48" s="24">
        <f>AD48</f>
        <v>440.99882481283328</v>
      </c>
      <c r="AJ48" s="25">
        <f>IF(AI48&gt;0,AI48,MAX(AG48:AH48))</f>
        <v>440.99882481283328</v>
      </c>
      <c r="AL48" s="24"/>
      <c r="AM48" t="str">
        <f t="shared" si="0"/>
        <v>577324940.362</v>
      </c>
    </row>
    <row r="49" spans="1:39" ht="15" customHeight="1" x14ac:dyDescent="0.25">
      <c r="A49" s="17">
        <v>46</v>
      </c>
      <c r="B49" s="2"/>
      <c r="C49" s="2"/>
      <c r="D49" s="19" t="str">
        <f>IF('SAP Extract'!D47=0, "", 'SAP Extract'!D47)</f>
        <v>577324</v>
      </c>
      <c r="E49" s="19" t="str">
        <f>IF('SAP Extract'!E47=0, "", 'SAP Extract'!E47)</f>
        <v>577324</v>
      </c>
      <c r="F49" s="19" t="str">
        <f>IF('SAP Extract'!F47=0, "", 'SAP Extract'!F47)</f>
        <v>2X3X7.5B-1</v>
      </c>
      <c r="G49" s="19" t="str">
        <f>IF('SAP Extract'!G47=0, "", 'SAP Extract'!G47)</f>
        <v>204527860004</v>
      </c>
      <c r="H49" s="72">
        <f>IF('SAP Extract'!H47=0, "", 'SAP Extract'!H47)</f>
        <v>1</v>
      </c>
      <c r="I49" s="73" t="str">
        <f>IF('SAP Extract'!I47=0, "", 'SAP Extract'!I47)</f>
        <v>922.368</v>
      </c>
      <c r="J49" s="19" t="str">
        <f>IF('SAP Extract'!J47=0, "", 'SAP Extract'!J47)</f>
        <v>IMPELLER NUT;MACH</v>
      </c>
      <c r="K49" s="74">
        <f>IF('SAP Extract'!K47=0, "", 'SAP Extract'!K47)</f>
        <v>5177.26</v>
      </c>
      <c r="L49" s="27">
        <f>K49/H49</f>
        <v>5177.26</v>
      </c>
      <c r="M49" s="26">
        <f>ROUNDUP((IF((AJ49&gt;0),(AJ49/$L$1/$L$2),(((MAX(AG49:AI49))/$L$1/$L$2)))), 0)</f>
        <v>23059</v>
      </c>
      <c r="N49" s="27">
        <f>M49*H49</f>
        <v>23059</v>
      </c>
      <c r="O49" s="13"/>
      <c r="P49" s="28"/>
      <c r="Q49" s="25">
        <f>P49*H49</f>
        <v>0</v>
      </c>
      <c r="R49" s="26">
        <f>IFERROR(ROUND(0.7*_xlfn.XLOOKUP(AM49,'[1]SPI PRICE LIST'!$L$12:$L$124,'[1]SPI PRICE LIST'!$K$12:$K$124,"NO"),2),)</f>
        <v>0</v>
      </c>
      <c r="S49" s="27">
        <f>R49*H49</f>
        <v>0</v>
      </c>
      <c r="T49" s="22">
        <v>0.7</v>
      </c>
      <c r="U49" s="26">
        <f>R49/T49</f>
        <v>0</v>
      </c>
      <c r="V49" s="27">
        <f>U49*H49</f>
        <v>0</v>
      </c>
      <c r="W49" s="31" t="str">
        <f>'SAP Extract'!R47</f>
        <v>USD</v>
      </c>
      <c r="X49" s="31">
        <f>'SAP Extract'!S47</f>
        <v>1</v>
      </c>
      <c r="Y49" s="31">
        <f>'SAP Extract'!T47</f>
        <v>19151.739736182826</v>
      </c>
      <c r="Z49" s="31">
        <f>'SAP Extract'!U47</f>
        <v>2022</v>
      </c>
      <c r="AA49" s="31" t="str">
        <f>'SAP Extract'!V47</f>
        <v/>
      </c>
      <c r="AB49" s="48">
        <v>1</v>
      </c>
      <c r="AC49" s="55">
        <v>0.94</v>
      </c>
      <c r="AD49" s="33">
        <f>IF(Z49&gt;2010,((Y49*AB49*X49)/(POWER(AC49, (2025-Z49)))), ((Y49*AB49*X49)/(POWER(AC49, 5))))</f>
        <v>23058.161168747327</v>
      </c>
      <c r="AE49" s="30">
        <f>M49-L49</f>
        <v>17881.739999999998</v>
      </c>
      <c r="AF49" s="3">
        <f>A49</f>
        <v>46</v>
      </c>
      <c r="AG49" s="26">
        <f>L49</f>
        <v>5177.26</v>
      </c>
      <c r="AH49" s="24">
        <f>U49</f>
        <v>0</v>
      </c>
      <c r="AI49" s="24">
        <f>AD49</f>
        <v>23058.161168747327</v>
      </c>
      <c r="AJ49" s="25">
        <f>IF(AI49&gt;0,AI49,MAX(AG49:AH49))</f>
        <v>23058.161168747327</v>
      </c>
      <c r="AL49" s="24"/>
      <c r="AM49" t="str">
        <f t="shared" si="0"/>
        <v>577324922.368</v>
      </c>
    </row>
    <row r="50" spans="1:39" ht="15" customHeight="1" x14ac:dyDescent="0.25">
      <c r="A50" s="17">
        <v>47</v>
      </c>
      <c r="B50" s="1"/>
      <c r="C50" s="1"/>
      <c r="D50" s="19">
        <f>IF('SAP Extract'!D48=0, "", 'SAP Extract'!D48)</f>
        <v>577324</v>
      </c>
      <c r="E50" s="19">
        <f>IF('SAP Extract'!E48=0, "", 'SAP Extract'!E48)</f>
        <v>577324</v>
      </c>
      <c r="F50" s="19" t="str">
        <f>IF('SAP Extract'!F48=0, "", 'SAP Extract'!F48)</f>
        <v/>
      </c>
      <c r="G50" s="19" t="str">
        <f>IF('SAP Extract'!G48=0, "", 'SAP Extract'!G48)</f>
        <v>MISC</v>
      </c>
      <c r="H50" s="72">
        <f>IF('SAP Extract'!H48=0, "", 'SAP Extract'!H48)</f>
        <v>1</v>
      </c>
      <c r="I50" s="73" t="str">
        <f>IF('SAP Extract'!I48=0, "", 'SAP Extract'!I48)</f>
        <v/>
      </c>
      <c r="J50" s="19" t="str">
        <f>IF('SAP Extract'!J48=0, "", 'SAP Extract'!J48)</f>
        <v>MOTOR DE BEARING</v>
      </c>
      <c r="K50" s="74">
        <v>0</v>
      </c>
      <c r="L50" s="27">
        <f>K50/H50</f>
        <v>0</v>
      </c>
      <c r="M50" s="26">
        <f>ROUNDUP((IF((AJ50&gt;0),(AJ50/$L$1/$L$2),(((MAX(AG50:AI50))/$L$1/$L$2)))), 0)</f>
        <v>0</v>
      </c>
      <c r="N50" s="27">
        <f>M50*H50</f>
        <v>0</v>
      </c>
      <c r="O50" s="13"/>
      <c r="P50" s="28"/>
      <c r="Q50" s="25">
        <f>P50*H50</f>
        <v>0</v>
      </c>
      <c r="R50" s="26">
        <f>IFERROR(ROUND(0.7*_xlfn.XLOOKUP(AM50,'[1]SPI PRICE LIST'!$L$12:$L$124,'[1]SPI PRICE LIST'!$K$12:$K$124,"NO"),2),)</f>
        <v>0</v>
      </c>
      <c r="S50" s="27">
        <f>R50*H50</f>
        <v>0</v>
      </c>
      <c r="T50" s="22">
        <v>0.7</v>
      </c>
      <c r="U50" s="26">
        <f>R50/T50</f>
        <v>0</v>
      </c>
      <c r="V50" s="27">
        <f>U50*H50</f>
        <v>0</v>
      </c>
      <c r="W50" s="31" t="str">
        <f>'SAP Extract'!R48</f>
        <v>USD</v>
      </c>
      <c r="X50" s="31">
        <f>'SAP Extract'!S48</f>
        <v>1</v>
      </c>
      <c r="Y50" s="31">
        <f>'SAP Extract'!T48</f>
        <v>0</v>
      </c>
      <c r="Z50" s="31">
        <f>'SAP Extract'!U48</f>
        <v>2022</v>
      </c>
      <c r="AA50" s="31" t="str">
        <f>'SAP Extract'!V48</f>
        <v/>
      </c>
      <c r="AB50" s="48">
        <v>1</v>
      </c>
      <c r="AC50" s="55">
        <v>0.94</v>
      </c>
      <c r="AD50" s="33">
        <f>IF(Z50&gt;2010,((Y50*AB50*X50)/(POWER(AC50, (2025-Z50)))), ((Y50*AB50*X50)/(POWER(AC50, 5))))</f>
        <v>0</v>
      </c>
      <c r="AE50" s="30">
        <f>M50-L50</f>
        <v>0</v>
      </c>
      <c r="AF50" s="3">
        <f>A50</f>
        <v>47</v>
      </c>
      <c r="AG50" s="26">
        <f>L50</f>
        <v>0</v>
      </c>
      <c r="AH50" s="24">
        <f>U50</f>
        <v>0</v>
      </c>
      <c r="AI50" s="24">
        <f>AD50</f>
        <v>0</v>
      </c>
      <c r="AJ50" s="25">
        <f>IF(AI50&gt;0,AI50,MAX(AG50:AH50))</f>
        <v>0</v>
      </c>
      <c r="AL50" s="24"/>
      <c r="AM50" t="str">
        <f t="shared" si="0"/>
        <v>577324</v>
      </c>
    </row>
    <row r="51" spans="1:39" ht="15" customHeight="1" x14ac:dyDescent="0.25">
      <c r="A51" s="17">
        <v>48</v>
      </c>
      <c r="B51" s="2"/>
      <c r="C51" s="2"/>
      <c r="D51" s="19">
        <f>IF('SAP Extract'!D49=0, "", 'SAP Extract'!D49)</f>
        <v>577324</v>
      </c>
      <c r="E51" s="19">
        <f>IF('SAP Extract'!E49=0, "", 'SAP Extract'!E49)</f>
        <v>577324</v>
      </c>
      <c r="F51" s="19" t="str">
        <f>IF('SAP Extract'!F49=0, "", 'SAP Extract'!F49)</f>
        <v/>
      </c>
      <c r="G51" s="19" t="str">
        <f>IF('SAP Extract'!G49=0, "", 'SAP Extract'!G49)</f>
        <v>MISC</v>
      </c>
      <c r="H51" s="72">
        <f>IF('SAP Extract'!H49=0, "", 'SAP Extract'!H49)</f>
        <v>1</v>
      </c>
      <c r="I51" s="73" t="str">
        <f>IF('SAP Extract'!I49=0, "", 'SAP Extract'!I49)</f>
        <v/>
      </c>
      <c r="J51" s="19" t="str">
        <f>IF('SAP Extract'!J49=0, "", 'SAP Extract'!J49)</f>
        <v>MOTOR NDE BEARING</v>
      </c>
      <c r="K51" s="74">
        <v>0</v>
      </c>
      <c r="L51" s="27">
        <f>K51/H51</f>
        <v>0</v>
      </c>
      <c r="M51" s="26">
        <f>ROUNDUP((IF((AJ51&gt;0),(AJ51/$L$1/$L$2),(((MAX(AG51:AI51))/$L$1/$L$2)))), 0)</f>
        <v>0</v>
      </c>
      <c r="N51" s="27">
        <f>M51*H51</f>
        <v>0</v>
      </c>
      <c r="O51" s="13"/>
      <c r="P51" s="28"/>
      <c r="Q51" s="25">
        <f>P51*H51</f>
        <v>0</v>
      </c>
      <c r="R51" s="26">
        <f>IFERROR(ROUND(0.7*_xlfn.XLOOKUP(AM51,'[1]SPI PRICE LIST'!$L$12:$L$124,'[1]SPI PRICE LIST'!$K$12:$K$124,"NO"),2),)</f>
        <v>0</v>
      </c>
      <c r="S51" s="27">
        <f>R51*H51</f>
        <v>0</v>
      </c>
      <c r="T51" s="22">
        <v>0.7</v>
      </c>
      <c r="U51" s="26">
        <f>R51/T51</f>
        <v>0</v>
      </c>
      <c r="V51" s="27">
        <f>U51*H51</f>
        <v>0</v>
      </c>
      <c r="W51" s="31" t="str">
        <f>'SAP Extract'!R49</f>
        <v>USD</v>
      </c>
      <c r="X51" s="31">
        <f>'SAP Extract'!S49</f>
        <v>1</v>
      </c>
      <c r="Y51" s="31">
        <f>'SAP Extract'!T49</f>
        <v>0</v>
      </c>
      <c r="Z51" s="31">
        <f>'SAP Extract'!U49</f>
        <v>2022</v>
      </c>
      <c r="AA51" s="31" t="str">
        <f>'SAP Extract'!V49</f>
        <v/>
      </c>
      <c r="AB51" s="48">
        <v>1</v>
      </c>
      <c r="AC51" s="55">
        <v>0.94</v>
      </c>
      <c r="AD51" s="33">
        <f>IF(Z51&gt;2010,((Y51*AB51*X51)/(POWER(AC51, (2025-Z51)))), ((Y51*AB51*X51)/(POWER(AC51, 5))))</f>
        <v>0</v>
      </c>
      <c r="AE51" s="30">
        <f>M51-L51</f>
        <v>0</v>
      </c>
      <c r="AF51" s="3">
        <f>A51</f>
        <v>48</v>
      </c>
      <c r="AG51" s="26">
        <f>L51</f>
        <v>0</v>
      </c>
      <c r="AH51" s="24">
        <f>U51</f>
        <v>0</v>
      </c>
      <c r="AI51" s="24">
        <f>AD51</f>
        <v>0</v>
      </c>
      <c r="AJ51" s="25">
        <f>IF(AI51&gt;0,AI51,MAX(AG51:AH51))</f>
        <v>0</v>
      </c>
      <c r="AL51" s="24"/>
      <c r="AM51" t="str">
        <f t="shared" si="0"/>
        <v>577324</v>
      </c>
    </row>
    <row r="52" spans="1:39" ht="15" customHeight="1" x14ac:dyDescent="0.25">
      <c r="A52" s="17">
        <v>49</v>
      </c>
      <c r="B52" s="1"/>
      <c r="C52" s="1"/>
      <c r="D52" s="19" t="str">
        <f>IF('SAP Extract'!D50=0, "", 'SAP Extract'!D50)</f>
        <v>577326</v>
      </c>
      <c r="E52" s="19" t="str">
        <f>IF('SAP Extract'!E50=0, "", 'SAP Extract'!E50)</f>
        <v>577326</v>
      </c>
      <c r="F52" s="19" t="str">
        <f>IF('SAP Extract'!F50=0, "", 'SAP Extract'!F50)</f>
        <v>2X3X9B-1</v>
      </c>
      <c r="G52" s="19" t="str">
        <f>IF('SAP Extract'!G50=0, "", 'SAP Extract'!G50)</f>
        <v>204425040001</v>
      </c>
      <c r="H52" s="72">
        <f>IF('SAP Extract'!H50=0, "", 'SAP Extract'!H50)</f>
        <v>1</v>
      </c>
      <c r="I52" s="73" t="str">
        <f>IF('SAP Extract'!I50=0, "", 'SAP Extract'!I50)</f>
        <v>102.101</v>
      </c>
      <c r="J52" s="19" t="str">
        <f>IF('SAP Extract'!J50=0, "", 'SAP Extract'!J50)</f>
        <v>OHH VOLUTE CASE ASSEMBLY</v>
      </c>
      <c r="K52" s="74">
        <v>0</v>
      </c>
      <c r="L52" s="27">
        <f>K52/H52</f>
        <v>0</v>
      </c>
      <c r="M52" s="26">
        <f>ROUNDUP((IF((AJ52&gt;0),(AJ52/$L$1/$L$2),(((MAX(AG52:AI52))/$L$1/$L$2)))), 0)</f>
        <v>30150</v>
      </c>
      <c r="N52" s="27">
        <f>M52*H52</f>
        <v>30150</v>
      </c>
      <c r="O52" s="13"/>
      <c r="P52" s="28"/>
      <c r="Q52" s="25">
        <f>P52*H52</f>
        <v>0</v>
      </c>
      <c r="R52" s="26">
        <f>IFERROR(ROUND(0.7*_xlfn.XLOOKUP(AM52,'[1]SPI PRICE LIST'!$L$12:$L$124,'[1]SPI PRICE LIST'!$K$12:$K$124,"NO"),2),)</f>
        <v>21104.42</v>
      </c>
      <c r="S52" s="27">
        <f>R52*H52</f>
        <v>21104.42</v>
      </c>
      <c r="T52" s="22">
        <v>0.7</v>
      </c>
      <c r="U52" s="26">
        <f>R52/T52</f>
        <v>30149.17142857143</v>
      </c>
      <c r="V52" s="27">
        <f>U52*H52</f>
        <v>30149.17142857143</v>
      </c>
      <c r="W52" s="31" t="str">
        <f>'SAP Extract'!R50</f>
        <v>USD</v>
      </c>
      <c r="X52" s="31">
        <f>'SAP Extract'!S50</f>
        <v>1</v>
      </c>
      <c r="Y52" s="31">
        <f>'SAP Extract'!T50</f>
        <v>0</v>
      </c>
      <c r="Z52" s="31">
        <f>'SAP Extract'!U50</f>
        <v>2022</v>
      </c>
      <c r="AA52" s="31" t="str">
        <f>'SAP Extract'!V50</f>
        <v/>
      </c>
      <c r="AB52" s="48">
        <v>1</v>
      </c>
      <c r="AC52" s="55">
        <v>0.94</v>
      </c>
      <c r="AD52" s="33">
        <f>IF(Z52&gt;2010,((Y52*AB52*X52)/(POWER(AC52, (2025-Z52)))), ((Y52*AB52*X52)/(POWER(AC52, 5))))</f>
        <v>0</v>
      </c>
      <c r="AE52" s="30">
        <f>M52-L52</f>
        <v>30150</v>
      </c>
      <c r="AF52" s="3">
        <f>A52</f>
        <v>49</v>
      </c>
      <c r="AG52" s="26">
        <f>L52</f>
        <v>0</v>
      </c>
      <c r="AH52" s="24">
        <f>U52</f>
        <v>30149.17142857143</v>
      </c>
      <c r="AI52" s="24">
        <f>AD52</f>
        <v>0</v>
      </c>
      <c r="AJ52" s="25">
        <f>IF(AI52&gt;0,AI52,MAX(AG52:AH52))</f>
        <v>30149.17142857143</v>
      </c>
      <c r="AL52" s="24"/>
      <c r="AM52" t="str">
        <f t="shared" si="0"/>
        <v>577326102.101</v>
      </c>
    </row>
    <row r="53" spans="1:39" ht="15" customHeight="1" x14ac:dyDescent="0.25">
      <c r="A53" s="17">
        <v>50</v>
      </c>
      <c r="B53" s="2"/>
      <c r="C53" s="2"/>
      <c r="D53" s="19" t="str">
        <f>IF('SAP Extract'!D51=0, "", 'SAP Extract'!D51)</f>
        <v>577326</v>
      </c>
      <c r="E53" s="19" t="str">
        <f>IF('SAP Extract'!E51=0, "", 'SAP Extract'!E51)</f>
        <v>577326</v>
      </c>
      <c r="F53" s="19" t="str">
        <f>IF('SAP Extract'!F51=0, "", 'SAP Extract'!F51)</f>
        <v>2X3X9B-1</v>
      </c>
      <c r="G53" s="19" t="str">
        <f>IF('SAP Extract'!G51=0, "", 'SAP Extract'!G51)</f>
        <v>204425040002</v>
      </c>
      <c r="H53" s="72">
        <f>IF('SAP Extract'!H51=0, "", 'SAP Extract'!H51)</f>
        <v>1</v>
      </c>
      <c r="I53" s="73" t="str">
        <f>IF('SAP Extract'!I51=0, "", 'SAP Extract'!I51)</f>
        <v>161.118</v>
      </c>
      <c r="J53" s="19" t="str">
        <f>IF('SAP Extract'!J51=0, "", 'SAP Extract'!J51)</f>
        <v>OHH CASE COVER ASSEMBLY</v>
      </c>
      <c r="K53" s="74">
        <v>0</v>
      </c>
      <c r="L53" s="27">
        <f>K53/H53</f>
        <v>0</v>
      </c>
      <c r="M53" s="26">
        <f>ROUNDUP((IF((AJ53&gt;0),(AJ53/$L$1/$L$2),(((MAX(AG53:AI53))/$L$1/$L$2)))), 0)</f>
        <v>17011</v>
      </c>
      <c r="N53" s="27">
        <f>M53*H53</f>
        <v>17011</v>
      </c>
      <c r="O53" s="13"/>
      <c r="P53" s="28"/>
      <c r="Q53" s="25">
        <f>P53*H53</f>
        <v>0</v>
      </c>
      <c r="R53" s="26">
        <f>IFERROR(ROUND(0.7*_xlfn.XLOOKUP(AM53,'[1]SPI PRICE LIST'!$L$12:$L$124,'[1]SPI PRICE LIST'!$K$12:$K$124,"NO"),2),)</f>
        <v>11907.26</v>
      </c>
      <c r="S53" s="27">
        <f>R53*H53</f>
        <v>11907.26</v>
      </c>
      <c r="T53" s="22">
        <v>0.7</v>
      </c>
      <c r="U53" s="26">
        <f>R53/T53</f>
        <v>17010.37142857143</v>
      </c>
      <c r="V53" s="27">
        <f>U53*H53</f>
        <v>17010.37142857143</v>
      </c>
      <c r="W53" s="31" t="str">
        <f>'SAP Extract'!R51</f>
        <v>USD</v>
      </c>
      <c r="X53" s="31">
        <f>'SAP Extract'!S51</f>
        <v>1</v>
      </c>
      <c r="Y53" s="31">
        <f>'SAP Extract'!T51</f>
        <v>0</v>
      </c>
      <c r="Z53" s="31">
        <f>'SAP Extract'!U51</f>
        <v>2022</v>
      </c>
      <c r="AA53" s="31" t="str">
        <f>'SAP Extract'!V51</f>
        <v/>
      </c>
      <c r="AB53" s="48">
        <v>1</v>
      </c>
      <c r="AC53" s="55">
        <v>0.94</v>
      </c>
      <c r="AD53" s="33">
        <f>IF(Z53&gt;2010,((Y53*AB53*X53)/(POWER(AC53, (2025-Z53)))), ((Y53*AB53*X53)/(POWER(AC53, 5))))</f>
        <v>0</v>
      </c>
      <c r="AE53" s="30">
        <f>M53-L53</f>
        <v>17011</v>
      </c>
      <c r="AF53" s="3">
        <f>A53</f>
        <v>50</v>
      </c>
      <c r="AG53" s="26">
        <f>L53</f>
        <v>0</v>
      </c>
      <c r="AH53" s="24">
        <f>U53</f>
        <v>17010.37142857143</v>
      </c>
      <c r="AI53" s="24">
        <f>AD53</f>
        <v>0</v>
      </c>
      <c r="AJ53" s="25">
        <f>IF(AI53&gt;0,AI53,MAX(AG53:AH53))</f>
        <v>17010.37142857143</v>
      </c>
      <c r="AL53" s="24"/>
      <c r="AM53" t="str">
        <f t="shared" si="0"/>
        <v>577326161.118</v>
      </c>
    </row>
    <row r="54" spans="1:39" ht="15" customHeight="1" x14ac:dyDescent="0.25">
      <c r="A54" s="17">
        <v>51</v>
      </c>
      <c r="B54" s="1"/>
      <c r="C54" s="1"/>
      <c r="D54" s="19" t="str">
        <f>IF('SAP Extract'!D52=0, "", 'SAP Extract'!D52)</f>
        <v>577326</v>
      </c>
      <c r="E54" s="19" t="str">
        <f>IF('SAP Extract'!E52=0, "", 'SAP Extract'!E52)</f>
        <v>577326</v>
      </c>
      <c r="F54" s="19" t="str">
        <f>IF('SAP Extract'!F52=0, "", 'SAP Extract'!F52)</f>
        <v>2X3X9B-1</v>
      </c>
      <c r="G54" s="19" t="str">
        <f>IF('SAP Extract'!G52=0, "", 'SAP Extract'!G52)</f>
        <v>017723563106</v>
      </c>
      <c r="H54" s="72">
        <f>IF('SAP Extract'!H52=0, "", 'SAP Extract'!H52)</f>
        <v>1</v>
      </c>
      <c r="I54" s="73" t="str">
        <f>IF('SAP Extract'!I52=0, "", 'SAP Extract'!I52)</f>
        <v>320.304</v>
      </c>
      <c r="J54" s="19" t="str">
        <f>IF('SAP Extract'!J52=0, "", 'SAP Extract'!J52)</f>
        <v>DEEP GROOVE BALL BEARING</v>
      </c>
      <c r="K54" s="74">
        <f>IF('SAP Extract'!K52=0, "", 'SAP Extract'!K52)</f>
        <v>1944.67</v>
      </c>
      <c r="L54" s="27">
        <f>K54/H54</f>
        <v>1944.67</v>
      </c>
      <c r="M54" s="26">
        <f>ROUNDUP((IF((AJ54&gt;0),(AJ54/$L$1/$L$2),(((MAX(AG54:AI54))/$L$1/$L$2)))), 0)</f>
        <v>169</v>
      </c>
      <c r="N54" s="27">
        <f>M54*H54</f>
        <v>169</v>
      </c>
      <c r="O54" s="13"/>
      <c r="P54" s="28"/>
      <c r="Q54" s="25">
        <f>P54*H54</f>
        <v>0</v>
      </c>
      <c r="R54" s="26">
        <f>IFERROR(ROUND(0.7*_xlfn.XLOOKUP(AM54,'[1]SPI PRICE LIST'!$L$12:$L$124,'[1]SPI PRICE LIST'!$K$12:$K$124,"NO"),2),)</f>
        <v>0</v>
      </c>
      <c r="S54" s="27">
        <f>R54*H54</f>
        <v>0</v>
      </c>
      <c r="T54" s="22">
        <v>0.7</v>
      </c>
      <c r="U54" s="26">
        <f>R54/T54</f>
        <v>0</v>
      </c>
      <c r="V54" s="27">
        <f>U54*H54</f>
        <v>0</v>
      </c>
      <c r="W54" s="31" t="str">
        <f>'SAP Extract'!R52</f>
        <v>USD</v>
      </c>
      <c r="X54" s="31">
        <f>'SAP Extract'!S52</f>
        <v>1</v>
      </c>
      <c r="Y54" s="31">
        <f>'SAP Extract'!T52</f>
        <v>140.10784797200722</v>
      </c>
      <c r="Z54" s="31">
        <f>'SAP Extract'!U52</f>
        <v>2022</v>
      </c>
      <c r="AA54" s="31" t="str">
        <f>'SAP Extract'!V52</f>
        <v/>
      </c>
      <c r="AB54" s="48">
        <v>1</v>
      </c>
      <c r="AC54" s="55">
        <v>0.94</v>
      </c>
      <c r="AD54" s="33">
        <f>IF(Z54&gt;2010,((Y54*AB54*X54)/(POWER(AC54, (2025-Z54)))), ((Y54*AB54*X54)/(POWER(AC54, 5))))</f>
        <v>168.6859462402445</v>
      </c>
      <c r="AE54" s="30">
        <f>M54-L54</f>
        <v>-1775.67</v>
      </c>
      <c r="AF54" s="3">
        <f>A54</f>
        <v>51</v>
      </c>
      <c r="AG54" s="26">
        <f>L54</f>
        <v>1944.67</v>
      </c>
      <c r="AH54" s="24">
        <f>U54</f>
        <v>0</v>
      </c>
      <c r="AI54" s="24">
        <f>AD54</f>
        <v>168.6859462402445</v>
      </c>
      <c r="AJ54" s="25">
        <f>IF(AI54&gt;0,AI54,MAX(AG54:AH54))</f>
        <v>168.6859462402445</v>
      </c>
      <c r="AL54" s="24"/>
      <c r="AM54" t="str">
        <f t="shared" si="0"/>
        <v>577326320.304</v>
      </c>
    </row>
    <row r="55" spans="1:39" ht="15" customHeight="1" x14ac:dyDescent="0.25">
      <c r="A55" s="17">
        <v>52</v>
      </c>
      <c r="B55" s="2"/>
      <c r="C55" s="2"/>
      <c r="D55" s="19" t="str">
        <f>IF('SAP Extract'!D53=0, "", 'SAP Extract'!D53)</f>
        <v>577326</v>
      </c>
      <c r="E55" s="19" t="str">
        <f>IF('SAP Extract'!E53=0, "", 'SAP Extract'!E53)</f>
        <v>577326</v>
      </c>
      <c r="F55" s="19" t="str">
        <f>IF('SAP Extract'!F53=0, "", 'SAP Extract'!F53)</f>
        <v>2X3X9B-1</v>
      </c>
      <c r="G55" s="19" t="str">
        <f>IF('SAP Extract'!G53=0, "", 'SAP Extract'!G53)</f>
        <v>017733615311</v>
      </c>
      <c r="H55" s="72">
        <f>IF('SAP Extract'!H53=0, "", 'SAP Extract'!H53)</f>
        <v>1</v>
      </c>
      <c r="I55" s="73" t="str">
        <f>IF('SAP Extract'!I53=0, "", 'SAP Extract'!I53)</f>
        <v>320.305</v>
      </c>
      <c r="J55" s="19" t="str">
        <f>IF('SAP Extract'!J53=0, "", 'SAP Extract'!J53)</f>
        <v>ANGULAR CONTACT BALL BEARING</v>
      </c>
      <c r="K55" s="74">
        <f>IF('SAP Extract'!K53=0, "", 'SAP Extract'!K53)</f>
        <v>2682.7</v>
      </c>
      <c r="L55" s="27">
        <f>K55/H55</f>
        <v>2682.7</v>
      </c>
      <c r="M55" s="26">
        <f>ROUNDUP((IF((AJ55&gt;0),(AJ55/$L$1/$L$2),(((MAX(AG55:AI55))/$L$1/$L$2)))), 0)</f>
        <v>3376</v>
      </c>
      <c r="N55" s="27">
        <f>M55*H55</f>
        <v>3376</v>
      </c>
      <c r="O55" s="13"/>
      <c r="P55" s="28"/>
      <c r="Q55" s="25">
        <f>P55*H55</f>
        <v>0</v>
      </c>
      <c r="R55" s="26">
        <f>IFERROR(ROUND(0.7*_xlfn.XLOOKUP(AM55,'[1]SPI PRICE LIST'!$L$12:$L$124,'[1]SPI PRICE LIST'!$K$12:$K$124,"NO"),2),)</f>
        <v>0</v>
      </c>
      <c r="S55" s="27">
        <f>R55*H55</f>
        <v>0</v>
      </c>
      <c r="T55" s="22">
        <v>0.7</v>
      </c>
      <c r="U55" s="26">
        <f>R55/T55</f>
        <v>0</v>
      </c>
      <c r="V55" s="27">
        <f>U55*H55</f>
        <v>0</v>
      </c>
      <c r="W55" s="31" t="str">
        <f>'SAP Extract'!R53</f>
        <v>USD</v>
      </c>
      <c r="X55" s="31">
        <f>'SAP Extract'!S53</f>
        <v>1</v>
      </c>
      <c r="Y55" s="31">
        <f>'SAP Extract'!T53</f>
        <v>2803.6669747377641</v>
      </c>
      <c r="Z55" s="31">
        <f>'SAP Extract'!U53</f>
        <v>2022</v>
      </c>
      <c r="AA55" s="31" t="str">
        <f>'SAP Extract'!V53</f>
        <v/>
      </c>
      <c r="AB55" s="48">
        <v>1</v>
      </c>
      <c r="AC55" s="55">
        <v>0.94</v>
      </c>
      <c r="AD55" s="33">
        <f>IF(Z55&gt;2010,((Y55*AB55*X55)/(POWER(AC55, (2025-Z55)))), ((Y55*AB55*X55)/(POWER(AC55, 5))))</f>
        <v>3375.536941161598</v>
      </c>
      <c r="AE55" s="30">
        <f>M55-L55</f>
        <v>693.30000000000018</v>
      </c>
      <c r="AF55" s="3">
        <f>A55</f>
        <v>52</v>
      </c>
      <c r="AG55" s="26">
        <f>L55</f>
        <v>2682.7</v>
      </c>
      <c r="AH55" s="24">
        <f>U55</f>
        <v>0</v>
      </c>
      <c r="AI55" s="24">
        <f>AD55</f>
        <v>3375.536941161598</v>
      </c>
      <c r="AJ55" s="25">
        <f>IF(AI55&gt;0,AI55,MAX(AG55:AH55))</f>
        <v>3375.536941161598</v>
      </c>
      <c r="AL55" s="24"/>
      <c r="AM55" t="str">
        <f t="shared" si="0"/>
        <v>577326320.305</v>
      </c>
    </row>
    <row r="56" spans="1:39" ht="15" customHeight="1" x14ac:dyDescent="0.25">
      <c r="A56" s="17">
        <v>53</v>
      </c>
      <c r="B56" s="1"/>
      <c r="C56" s="1"/>
      <c r="D56" s="19" t="str">
        <f>IF('SAP Extract'!D54=0, "", 'SAP Extract'!D54)</f>
        <v>577326</v>
      </c>
      <c r="E56" s="19" t="str">
        <f>IF('SAP Extract'!E54=0, "", 'SAP Extract'!E54)</f>
        <v>577326</v>
      </c>
      <c r="F56" s="19" t="str">
        <f>IF('SAP Extract'!F54=0, "", 'SAP Extract'!F54)</f>
        <v>2X3X9B-1</v>
      </c>
      <c r="G56" s="19" t="str">
        <f>IF('SAP Extract'!G54=0, "", 'SAP Extract'!G54)</f>
        <v>204500838005</v>
      </c>
      <c r="H56" s="72">
        <f>IF('SAP Extract'!H54=0, "", 'SAP Extract'!H54)</f>
        <v>1</v>
      </c>
      <c r="I56" s="73" t="str">
        <f>IF('SAP Extract'!I54=0, "", 'SAP Extract'!I54)</f>
        <v>330.302</v>
      </c>
      <c r="J56" s="19" t="str">
        <f>IF('SAP Extract'!J54=0, "", 'SAP Extract'!J54)</f>
        <v>BEARING HOUSING;3C</v>
      </c>
      <c r="K56" s="74">
        <f>IF('SAP Extract'!K54=0, "", 'SAP Extract'!K54)</f>
        <v>22191.8</v>
      </c>
      <c r="L56" s="27">
        <f>K56/H56</f>
        <v>22191.8</v>
      </c>
      <c r="M56" s="26">
        <f>ROUNDUP((IF((AJ56&gt;0),(AJ56/$L$1/$L$2),(((MAX(AG56:AI56))/$L$1/$L$2)))), 0)</f>
        <v>22192</v>
      </c>
      <c r="N56" s="27">
        <f>M56*H56</f>
        <v>22192</v>
      </c>
      <c r="O56" s="13"/>
      <c r="P56" s="28"/>
      <c r="Q56" s="25">
        <f>P56*H56</f>
        <v>0</v>
      </c>
      <c r="R56" s="26">
        <f>IFERROR(ROUND(0.7*_xlfn.XLOOKUP(AM56,'[1]SPI PRICE LIST'!$L$12:$L$124,'[1]SPI PRICE LIST'!$K$12:$K$124,"NO"),2),)</f>
        <v>0</v>
      </c>
      <c r="S56" s="27">
        <f>R56*H56</f>
        <v>0</v>
      </c>
      <c r="T56" s="22">
        <v>0.7</v>
      </c>
      <c r="U56" s="26">
        <f>R56/T56</f>
        <v>0</v>
      </c>
      <c r="V56" s="27">
        <f>U56*H56</f>
        <v>0</v>
      </c>
      <c r="W56" s="31" t="str">
        <f>'SAP Extract'!R54</f>
        <v>USD</v>
      </c>
      <c r="X56" s="31">
        <f>'SAP Extract'!S54</f>
        <v>1</v>
      </c>
      <c r="Y56" s="31">
        <f>'SAP Extract'!T54</f>
        <v>0</v>
      </c>
      <c r="Z56" s="31">
        <f>'SAP Extract'!U54</f>
        <v>2022</v>
      </c>
      <c r="AA56" s="31" t="str">
        <f>'SAP Extract'!V54</f>
        <v/>
      </c>
      <c r="AB56" s="48">
        <v>1</v>
      </c>
      <c r="AC56" s="55">
        <v>0.94</v>
      </c>
      <c r="AD56" s="33">
        <f>IF(Z56&gt;2010,((Y56*AB56*X56)/(POWER(AC56, (2025-Z56)))), ((Y56*AB56*X56)/(POWER(AC56, 5))))</f>
        <v>0</v>
      </c>
      <c r="AE56" s="30">
        <f>M56-L56</f>
        <v>0.2000000000007276</v>
      </c>
      <c r="AF56" s="3">
        <f>A56</f>
        <v>53</v>
      </c>
      <c r="AG56" s="26">
        <f>L56</f>
        <v>22191.8</v>
      </c>
      <c r="AH56" s="24">
        <f>U56</f>
        <v>0</v>
      </c>
      <c r="AI56" s="24">
        <f>AD56</f>
        <v>0</v>
      </c>
      <c r="AJ56" s="25">
        <f>IF(AI56&gt;0,AI56,MAX(AG56:AH56))</f>
        <v>22191.8</v>
      </c>
      <c r="AL56" s="24"/>
      <c r="AM56" t="str">
        <f t="shared" si="0"/>
        <v>577326330.302</v>
      </c>
    </row>
    <row r="57" spans="1:39" ht="15" customHeight="1" x14ac:dyDescent="0.25">
      <c r="A57" s="17">
        <v>54</v>
      </c>
      <c r="B57" s="2"/>
      <c r="C57" s="2"/>
      <c r="D57" s="19" t="str">
        <f>IF('SAP Extract'!D55=0, "", 'SAP Extract'!D55)</f>
        <v>577326</v>
      </c>
      <c r="E57" s="19" t="str">
        <f>IF('SAP Extract'!E55=0, "", 'SAP Extract'!E55)</f>
        <v>577326</v>
      </c>
      <c r="F57" s="19" t="str">
        <f>IF('SAP Extract'!F55=0, "", 'SAP Extract'!F55)</f>
        <v>2X3X9B-1</v>
      </c>
      <c r="G57" s="19" t="str">
        <f>IF('SAP Extract'!G55=0, "", 'SAP Extract'!G55)</f>
        <v>204500846001</v>
      </c>
      <c r="H57" s="72">
        <f>IF('SAP Extract'!H55=0, "", 'SAP Extract'!H55)</f>
        <v>1</v>
      </c>
      <c r="I57" s="73" t="str">
        <f>IF('SAP Extract'!I55=0, "", 'SAP Extract'!I55)</f>
        <v>360.316</v>
      </c>
      <c r="J57" s="19" t="str">
        <f>IF('SAP Extract'!J55=0, "", 'SAP Extract'!J55)</f>
        <v>BEARING COVER;MACH;3C</v>
      </c>
      <c r="K57" s="74">
        <v>0</v>
      </c>
      <c r="L57" s="27">
        <f>K57/H57</f>
        <v>0</v>
      </c>
      <c r="M57" s="26">
        <f>ROUNDUP((IF((AJ57&gt;0),(AJ57/$L$1/$L$2),(((MAX(AG57:AI57))/$L$1/$L$2)))), 0)</f>
        <v>370</v>
      </c>
      <c r="N57" s="27">
        <f>M57*H57</f>
        <v>370</v>
      </c>
      <c r="O57" s="13"/>
      <c r="P57" s="28"/>
      <c r="Q57" s="25">
        <f>P57*H57</f>
        <v>0</v>
      </c>
      <c r="R57" s="26">
        <f>IFERROR(ROUND(0.7*_xlfn.XLOOKUP(AM57,'[1]SPI PRICE LIST'!$L$12:$L$124,'[1]SPI PRICE LIST'!$K$12:$K$124,"NO"),2),)</f>
        <v>258.39</v>
      </c>
      <c r="S57" s="27">
        <f>R57*H57</f>
        <v>258.39</v>
      </c>
      <c r="T57" s="22">
        <v>0.7</v>
      </c>
      <c r="U57" s="26">
        <f>R57/T57</f>
        <v>369.12857142857143</v>
      </c>
      <c r="V57" s="27">
        <f>U57*H57</f>
        <v>369.12857142857143</v>
      </c>
      <c r="W57" s="31" t="str">
        <f>'SAP Extract'!R55</f>
        <v>USD</v>
      </c>
      <c r="X57" s="31">
        <f>'SAP Extract'!S55</f>
        <v>1</v>
      </c>
      <c r="Y57" s="31">
        <f>'SAP Extract'!T55</f>
        <v>0</v>
      </c>
      <c r="Z57" s="31">
        <f>'SAP Extract'!U55</f>
        <v>2022</v>
      </c>
      <c r="AA57" s="31" t="str">
        <f>'SAP Extract'!V55</f>
        <v/>
      </c>
      <c r="AB57" s="48">
        <v>1</v>
      </c>
      <c r="AC57" s="55">
        <v>0.94</v>
      </c>
      <c r="AD57" s="33">
        <f>IF(Z57&gt;2010,((Y57*AB57*X57)/(POWER(AC57, (2025-Z57)))), ((Y57*AB57*X57)/(POWER(AC57, 5))))</f>
        <v>0</v>
      </c>
      <c r="AE57" s="30">
        <f>M57-L57</f>
        <v>370</v>
      </c>
      <c r="AF57" s="3">
        <f>A57</f>
        <v>54</v>
      </c>
      <c r="AG57" s="26">
        <f>L57</f>
        <v>0</v>
      </c>
      <c r="AH57" s="24">
        <f>U57</f>
        <v>369.12857142857143</v>
      </c>
      <c r="AI57" s="24">
        <f>AD57</f>
        <v>0</v>
      </c>
      <c r="AJ57" s="25">
        <f>IF(AI57&gt;0,AI57,MAX(AG57:AH57))</f>
        <v>369.12857142857143</v>
      </c>
      <c r="AL57" s="24"/>
      <c r="AM57" t="str">
        <f t="shared" si="0"/>
        <v>577326360.316</v>
      </c>
    </row>
    <row r="58" spans="1:39" ht="15" customHeight="1" x14ac:dyDescent="0.25">
      <c r="A58" s="17">
        <v>55</v>
      </c>
      <c r="B58" s="1"/>
      <c r="C58" s="1"/>
      <c r="D58" s="19" t="str">
        <f>IF('SAP Extract'!D56=0, "", 'SAP Extract'!D56)</f>
        <v>577326</v>
      </c>
      <c r="E58" s="19" t="str">
        <f>IF('SAP Extract'!E56=0, "", 'SAP Extract'!E56)</f>
        <v>577326</v>
      </c>
      <c r="F58" s="19" t="str">
        <f>IF('SAP Extract'!F56=0, "", 'SAP Extract'!F56)</f>
        <v>2X3X9B-1</v>
      </c>
      <c r="G58" s="19" t="str">
        <f>IF('SAP Extract'!G56=0, "", 'SAP Extract'!G56)</f>
        <v>021026030325</v>
      </c>
      <c r="H58" s="72">
        <f>IF('SAP Extract'!H56=0, "", 'SAP Extract'!H56)</f>
        <v>1</v>
      </c>
      <c r="I58" s="73" t="str">
        <f>IF('SAP Extract'!I56=0, "", 'SAP Extract'!I56)</f>
        <v>400.109</v>
      </c>
      <c r="J58" s="19" t="str">
        <f>IF('SAP Extract'!J56=0, "", 'SAP Extract'!J56)</f>
        <v>GASKET</v>
      </c>
      <c r="K58" s="74">
        <v>0</v>
      </c>
      <c r="L58" s="27">
        <f>K58/H58</f>
        <v>0</v>
      </c>
      <c r="M58" s="26">
        <f>ROUNDUP((IF((AJ58&gt;0),(AJ58/$L$1/$L$2),(((MAX(AG58:AI58))/$L$1/$L$2)))), 0)</f>
        <v>275</v>
      </c>
      <c r="N58" s="27">
        <f>M58*H58</f>
        <v>275</v>
      </c>
      <c r="O58" s="13"/>
      <c r="P58" s="28"/>
      <c r="Q58" s="25">
        <f>P58*H58</f>
        <v>0</v>
      </c>
      <c r="R58" s="26">
        <f>IFERROR(ROUND(0.7*_xlfn.XLOOKUP(AM58,'[1]SPI PRICE LIST'!$L$12:$L$124,'[1]SPI PRICE LIST'!$K$12:$K$124,"NO"),2),)</f>
        <v>192.43</v>
      </c>
      <c r="S58" s="27">
        <f>R58*H58</f>
        <v>192.43</v>
      </c>
      <c r="T58" s="22">
        <v>0.7</v>
      </c>
      <c r="U58" s="26">
        <f>R58/T58</f>
        <v>274.90000000000003</v>
      </c>
      <c r="V58" s="27">
        <f>U58*H58</f>
        <v>274.90000000000003</v>
      </c>
      <c r="W58" s="31" t="str">
        <f>'SAP Extract'!R56</f>
        <v>USD</v>
      </c>
      <c r="X58" s="31">
        <f>'SAP Extract'!S56</f>
        <v>1</v>
      </c>
      <c r="Y58" s="31">
        <f>'SAP Extract'!T56</f>
        <v>0</v>
      </c>
      <c r="Z58" s="31">
        <f>'SAP Extract'!U56</f>
        <v>2022</v>
      </c>
      <c r="AA58" s="31" t="str">
        <f>'SAP Extract'!V56</f>
        <v/>
      </c>
      <c r="AB58" s="48">
        <v>1</v>
      </c>
      <c r="AC58" s="55">
        <v>0.94</v>
      </c>
      <c r="AD58" s="33">
        <f>IF(Z58&gt;2010,((Y58*AB58*X58)/(POWER(AC58, (2025-Z58)))), ((Y58*AB58*X58)/(POWER(AC58, 5))))</f>
        <v>0</v>
      </c>
      <c r="AE58" s="30">
        <f>M58-L58</f>
        <v>275</v>
      </c>
      <c r="AF58" s="3">
        <f>A58</f>
        <v>55</v>
      </c>
      <c r="AG58" s="26">
        <f>L58</f>
        <v>0</v>
      </c>
      <c r="AH58" s="24">
        <f>U58</f>
        <v>274.90000000000003</v>
      </c>
      <c r="AI58" s="24">
        <f>AD58</f>
        <v>0</v>
      </c>
      <c r="AJ58" s="25">
        <f>IF(AI58&gt;0,AI58,MAX(AG58:AH58))</f>
        <v>274.90000000000003</v>
      </c>
      <c r="AL58" s="24"/>
      <c r="AM58" t="str">
        <f t="shared" si="0"/>
        <v>577326400.109</v>
      </c>
    </row>
    <row r="59" spans="1:39" ht="15" customHeight="1" x14ac:dyDescent="0.25">
      <c r="A59" s="17">
        <v>56</v>
      </c>
      <c r="B59" s="2"/>
      <c r="C59" s="2"/>
      <c r="D59" s="19" t="str">
        <f>IF('SAP Extract'!D57=0, "", 'SAP Extract'!D57)</f>
        <v>577326</v>
      </c>
      <c r="E59" s="19" t="str">
        <f>IF('SAP Extract'!E57=0, "", 'SAP Extract'!E57)</f>
        <v>577326</v>
      </c>
      <c r="F59" s="19" t="str">
        <f>IF('SAP Extract'!F57=0, "", 'SAP Extract'!F57)</f>
        <v>2X3X9B-1</v>
      </c>
      <c r="G59" s="19" t="str">
        <f>IF('SAP Extract'!G57=0, "", 'SAP Extract'!G57)</f>
        <v>204500905009</v>
      </c>
      <c r="H59" s="72">
        <f>IF('SAP Extract'!H57=0, "", 'SAP Extract'!H57)</f>
        <v>1</v>
      </c>
      <c r="I59" s="73" t="str">
        <f>IF('SAP Extract'!I57=0, "", 'SAP Extract'!I57)</f>
        <v>426.321</v>
      </c>
      <c r="J59" s="19" t="str">
        <f>IF('SAP Extract'!J57=0, "", 'SAP Extract'!J57)</f>
        <v>BEARING ISOLATOR</v>
      </c>
      <c r="K59" s="74">
        <f>IF('SAP Extract'!K57=0, "", 'SAP Extract'!K57)</f>
        <v>2928.74</v>
      </c>
      <c r="L59" s="27">
        <f>K59/H59</f>
        <v>2928.74</v>
      </c>
      <c r="M59" s="26">
        <f>ROUNDUP((IF((AJ59&gt;0),(AJ59/$L$1/$L$2),(((MAX(AG59:AI59))/$L$1/$L$2)))), 0)</f>
        <v>3186</v>
      </c>
      <c r="N59" s="27">
        <f>M59*H59</f>
        <v>3186</v>
      </c>
      <c r="O59" s="13"/>
      <c r="P59" s="28"/>
      <c r="Q59" s="25">
        <f>P59*H59</f>
        <v>0</v>
      </c>
      <c r="R59" s="26">
        <f>IFERROR(ROUND(0.7*_xlfn.XLOOKUP(AM59,'[1]SPI PRICE LIST'!$L$12:$L$124,'[1]SPI PRICE LIST'!$K$12:$K$124,"NO"),2),)</f>
        <v>0</v>
      </c>
      <c r="S59" s="27">
        <f>R59*H59</f>
        <v>0</v>
      </c>
      <c r="T59" s="22">
        <v>0.7</v>
      </c>
      <c r="U59" s="26">
        <f>R59/T59</f>
        <v>0</v>
      </c>
      <c r="V59" s="27">
        <f>U59*H59</f>
        <v>0</v>
      </c>
      <c r="W59" s="31" t="str">
        <f>'SAP Extract'!R57</f>
        <v>USD</v>
      </c>
      <c r="X59" s="31">
        <f>'SAP Extract'!S57</f>
        <v>1</v>
      </c>
      <c r="Y59" s="31">
        <f>'SAP Extract'!T57</f>
        <v>2645.43894319432</v>
      </c>
      <c r="Z59" s="31">
        <f>'SAP Extract'!U57</f>
        <v>2022</v>
      </c>
      <c r="AA59" s="31" t="str">
        <f>'SAP Extract'!V57</f>
        <v/>
      </c>
      <c r="AB59" s="48">
        <v>1</v>
      </c>
      <c r="AC59" s="55">
        <v>0.94</v>
      </c>
      <c r="AD59" s="33">
        <f>IF(Z59&gt;2010,((Y59*AB59*X59)/(POWER(AC59, (2025-Z59)))), ((Y59*AB59*X59)/(POWER(AC59, 5))))</f>
        <v>3185.0347986408606</v>
      </c>
      <c r="AE59" s="30">
        <f>M59-L59</f>
        <v>257.26000000000022</v>
      </c>
      <c r="AF59" s="3">
        <f>A59</f>
        <v>56</v>
      </c>
      <c r="AG59" s="26">
        <f>L59</f>
        <v>2928.74</v>
      </c>
      <c r="AH59" s="24">
        <f>U59</f>
        <v>0</v>
      </c>
      <c r="AI59" s="24">
        <f>AD59</f>
        <v>3185.0347986408606</v>
      </c>
      <c r="AJ59" s="25">
        <f>IF(AI59&gt;0,AI59,MAX(AG59:AH59))</f>
        <v>3185.0347986408606</v>
      </c>
      <c r="AL59" s="24"/>
      <c r="AM59" t="str">
        <f t="shared" si="0"/>
        <v>577326426.321</v>
      </c>
    </row>
    <row r="60" spans="1:39" ht="15" customHeight="1" x14ac:dyDescent="0.25">
      <c r="A60" s="17">
        <v>57</v>
      </c>
      <c r="B60" s="1"/>
      <c r="C60" s="1"/>
      <c r="D60" s="19" t="str">
        <f>IF('SAP Extract'!D58=0, "", 'SAP Extract'!D58)</f>
        <v>577326</v>
      </c>
      <c r="E60" s="19" t="str">
        <f>IF('SAP Extract'!E58=0, "", 'SAP Extract'!E58)</f>
        <v>577326</v>
      </c>
      <c r="F60" s="19" t="str">
        <f>IF('SAP Extract'!F58=0, "", 'SAP Extract'!F58)</f>
        <v>2X3X9B-1</v>
      </c>
      <c r="G60" s="19" t="str">
        <f>IF('SAP Extract'!G58=0, "", 'SAP Extract'!G58)</f>
        <v>204500905008</v>
      </c>
      <c r="H60" s="72">
        <f>IF('SAP Extract'!H58=0, "", 'SAP Extract'!H58)</f>
        <v>1</v>
      </c>
      <c r="I60" s="73" t="str">
        <f>IF('SAP Extract'!I58=0, "", 'SAP Extract'!I58)</f>
        <v>426.322</v>
      </c>
      <c r="J60" s="19" t="str">
        <f>IF('SAP Extract'!J58=0, "", 'SAP Extract'!J58)</f>
        <v>BEARING ISOLATOR</v>
      </c>
      <c r="K60" s="74">
        <f>IF('SAP Extract'!K58=0, "", 'SAP Extract'!K58)</f>
        <v>2753.04</v>
      </c>
      <c r="L60" s="27">
        <f>K60/H60</f>
        <v>2753.04</v>
      </c>
      <c r="M60" s="26">
        <f>ROUNDUP((IF((AJ60&gt;0),(AJ60/$L$1/$L$2),(((MAX(AG60:AI60))/$L$1/$L$2)))), 0)</f>
        <v>2862</v>
      </c>
      <c r="N60" s="27">
        <f>M60*H60</f>
        <v>2862</v>
      </c>
      <c r="O60" s="13"/>
      <c r="P60" s="28"/>
      <c r="Q60" s="25">
        <f>P60*H60</f>
        <v>0</v>
      </c>
      <c r="R60" s="26">
        <f>IFERROR(ROUND(0.7*_xlfn.XLOOKUP(AM60,'[1]SPI PRICE LIST'!$L$12:$L$124,'[1]SPI PRICE LIST'!$K$12:$K$124,"NO"),2),)</f>
        <v>0</v>
      </c>
      <c r="S60" s="27">
        <f>R60*H60</f>
        <v>0</v>
      </c>
      <c r="T60" s="22">
        <v>0.7</v>
      </c>
      <c r="U60" s="26">
        <f>R60/T60</f>
        <v>0</v>
      </c>
      <c r="V60" s="27">
        <f>U60*H60</f>
        <v>0</v>
      </c>
      <c r="W60" s="31" t="str">
        <f>'SAP Extract'!R58</f>
        <v>USD</v>
      </c>
      <c r="X60" s="31">
        <f>'SAP Extract'!S58</f>
        <v>1</v>
      </c>
      <c r="Y60" s="31">
        <f>'SAP Extract'!T58</f>
        <v>2376.548361982454</v>
      </c>
      <c r="Z60" s="31">
        <f>'SAP Extract'!U58</f>
        <v>2022</v>
      </c>
      <c r="AA60" s="31" t="str">
        <f>'SAP Extract'!V58</f>
        <v/>
      </c>
      <c r="AB60" s="48">
        <v>1</v>
      </c>
      <c r="AC60" s="55">
        <v>0.94</v>
      </c>
      <c r="AD60" s="33">
        <f>IF(Z60&gt;2010,((Y60*AB60*X60)/(POWER(AC60, (2025-Z60)))), ((Y60*AB60*X60)/(POWER(AC60, 5))))</f>
        <v>2861.2980288356798</v>
      </c>
      <c r="AE60" s="30">
        <f>M60-L60</f>
        <v>108.96000000000004</v>
      </c>
      <c r="AF60" s="3">
        <f>A60</f>
        <v>57</v>
      </c>
      <c r="AG60" s="26">
        <f>L60</f>
        <v>2753.04</v>
      </c>
      <c r="AH60" s="24">
        <f>U60</f>
        <v>0</v>
      </c>
      <c r="AI60" s="24">
        <f>AD60</f>
        <v>2861.2980288356798</v>
      </c>
      <c r="AJ60" s="25">
        <f>IF(AI60&gt;0,AI60,MAX(AG60:AH60))</f>
        <v>2861.2980288356798</v>
      </c>
      <c r="AL60" s="24"/>
      <c r="AM60" t="str">
        <f t="shared" si="0"/>
        <v>577326426.322</v>
      </c>
    </row>
    <row r="61" spans="1:39" ht="15" customHeight="1" x14ac:dyDescent="0.25">
      <c r="A61" s="17">
        <v>58</v>
      </c>
      <c r="B61" s="2"/>
      <c r="C61" s="2"/>
      <c r="D61" s="19" t="str">
        <f>IF('SAP Extract'!D59=0, "", 'SAP Extract'!D59)</f>
        <v>577326</v>
      </c>
      <c r="E61" s="19" t="str">
        <f>IF('SAP Extract'!E59=0, "", 'SAP Extract'!E59)</f>
        <v>577326</v>
      </c>
      <c r="F61" s="19" t="str">
        <f>IF('SAP Extract'!F59=0, "", 'SAP Extract'!F59)</f>
        <v>2X3X9B-1</v>
      </c>
      <c r="G61" s="19" t="str">
        <f>IF('SAP Extract'!G59=0, "", 'SAP Extract'!G59)</f>
        <v>204501057005</v>
      </c>
      <c r="H61" s="72">
        <f>IF('SAP Extract'!H59=0, "", 'SAP Extract'!H59)</f>
        <v>1</v>
      </c>
      <c r="I61" s="73" t="str">
        <f>IF('SAP Extract'!I59=0, "", 'SAP Extract'!I59)</f>
        <v>502.204</v>
      </c>
      <c r="J61" s="19" t="str">
        <f>IF('SAP Extract'!J59=0, "", 'SAP Extract'!J59)</f>
        <v>STATIONARY RING;MACH</v>
      </c>
      <c r="K61" s="74">
        <f>IF('SAP Extract'!K59=0, "", 'SAP Extract'!K59)</f>
        <v>6850.55</v>
      </c>
      <c r="L61" s="27">
        <f>K61/H61</f>
        <v>6850.55</v>
      </c>
      <c r="M61" s="26">
        <f>ROUNDUP((IF((AJ61&gt;0),(AJ61/$L$1/$L$2),(((MAX(AG61:AI61))/$L$1/$L$2)))), 0)</f>
        <v>2165</v>
      </c>
      <c r="N61" s="27">
        <f>M61*H61</f>
        <v>2165</v>
      </c>
      <c r="O61" s="13"/>
      <c r="P61" s="28"/>
      <c r="Q61" s="25">
        <f>P61*H61</f>
        <v>0</v>
      </c>
      <c r="R61" s="26">
        <f>IFERROR(ROUND(0.7*_xlfn.XLOOKUP(AM61,'[1]SPI PRICE LIST'!$L$12:$L$124,'[1]SPI PRICE LIST'!$K$12:$K$124,"NO"),2),)</f>
        <v>0</v>
      </c>
      <c r="S61" s="27">
        <f>R61*H61</f>
        <v>0</v>
      </c>
      <c r="T61" s="22">
        <v>0.7</v>
      </c>
      <c r="U61" s="26">
        <f>R61/T61</f>
        <v>0</v>
      </c>
      <c r="V61" s="27">
        <f>U61*H61</f>
        <v>0</v>
      </c>
      <c r="W61" s="31" t="str">
        <f>'SAP Extract'!R59</f>
        <v>USD</v>
      </c>
      <c r="X61" s="31">
        <f>'SAP Extract'!S59</f>
        <v>1</v>
      </c>
      <c r="Y61" s="31">
        <f>'SAP Extract'!T59</f>
        <v>1797.8889282874432</v>
      </c>
      <c r="Z61" s="31">
        <f>'SAP Extract'!U59</f>
        <v>2022</v>
      </c>
      <c r="AA61" s="31" t="str">
        <f>'SAP Extract'!V59</f>
        <v/>
      </c>
      <c r="AB61" s="48">
        <v>1</v>
      </c>
      <c r="AC61" s="55">
        <v>0.94</v>
      </c>
      <c r="AD61" s="33">
        <f>IF(Z61&gt;2010,((Y61*AB61*X61)/(POWER(AC61, (2025-Z61)))), ((Y61*AB61*X61)/(POWER(AC61, 5))))</f>
        <v>2164.6081892830148</v>
      </c>
      <c r="AE61" s="30">
        <f>M61-L61</f>
        <v>-4685.55</v>
      </c>
      <c r="AF61" s="3">
        <f>A61</f>
        <v>58</v>
      </c>
      <c r="AG61" s="26">
        <f>L61</f>
        <v>6850.55</v>
      </c>
      <c r="AH61" s="24">
        <f>U61</f>
        <v>0</v>
      </c>
      <c r="AI61" s="24">
        <f>AD61</f>
        <v>2164.6081892830148</v>
      </c>
      <c r="AJ61" s="25">
        <f>IF(AI61&gt;0,AI61,MAX(AG61:AH61))</f>
        <v>2164.6081892830148</v>
      </c>
      <c r="AL61" s="24"/>
      <c r="AM61" t="str">
        <f t="shared" si="0"/>
        <v>577326502.204</v>
      </c>
    </row>
    <row r="62" spans="1:39" ht="15" customHeight="1" x14ac:dyDescent="0.25">
      <c r="A62" s="17">
        <v>59</v>
      </c>
      <c r="B62" s="1"/>
      <c r="C62" s="1"/>
      <c r="D62" s="19" t="str">
        <f>IF('SAP Extract'!D60=0, "", 'SAP Extract'!D60)</f>
        <v>577326</v>
      </c>
      <c r="E62" s="19" t="str">
        <f>IF('SAP Extract'!E60=0, "", 'SAP Extract'!E60)</f>
        <v>577326</v>
      </c>
      <c r="F62" s="19" t="str">
        <f>IF('SAP Extract'!F60=0, "", 'SAP Extract'!F60)</f>
        <v>2X3X9B-1</v>
      </c>
      <c r="G62" s="19" t="str">
        <f>IF('SAP Extract'!G60=0, "", 'SAP Extract'!G60)</f>
        <v>204500980005</v>
      </c>
      <c r="H62" s="72">
        <f>IF('SAP Extract'!H60=0, "", 'SAP Extract'!H60)</f>
        <v>1</v>
      </c>
      <c r="I62" s="73" t="str">
        <f>IF('SAP Extract'!I60=0, "", 'SAP Extract'!I60)</f>
        <v>503.208</v>
      </c>
      <c r="J62" s="19" t="str">
        <f>IF('SAP Extract'!J60=0, "", 'SAP Extract'!J60)</f>
        <v>IMPELLER RING;MACH</v>
      </c>
      <c r="K62" s="74">
        <f>IF('SAP Extract'!K60=0, "", 'SAP Extract'!K60)</f>
        <v>10092.89</v>
      </c>
      <c r="L62" s="27">
        <f>K62/H62</f>
        <v>10092.89</v>
      </c>
      <c r="M62" s="26">
        <f>ROUNDUP((IF((AJ62&gt;0),(AJ62/$L$1/$L$2),(((MAX(AG62:AI62))/$L$1/$L$2)))), 0)</f>
        <v>2013</v>
      </c>
      <c r="N62" s="27">
        <f>M62*H62</f>
        <v>2013</v>
      </c>
      <c r="O62" s="13"/>
      <c r="P62" s="28"/>
      <c r="Q62" s="25">
        <f>P62*H62</f>
        <v>0</v>
      </c>
      <c r="R62" s="26">
        <f>IFERROR(ROUND(0.7*_xlfn.XLOOKUP(AM62,'[1]SPI PRICE LIST'!$L$12:$L$124,'[1]SPI PRICE LIST'!$K$12:$K$124,"NO"),2),)</f>
        <v>0</v>
      </c>
      <c r="S62" s="27">
        <f>R62*H62</f>
        <v>0</v>
      </c>
      <c r="T62" s="22">
        <v>0.7</v>
      </c>
      <c r="U62" s="26">
        <f>R62/T62</f>
        <v>0</v>
      </c>
      <c r="V62" s="27">
        <f>U62*H62</f>
        <v>0</v>
      </c>
      <c r="W62" s="31" t="str">
        <f>'SAP Extract'!R60</f>
        <v>USD</v>
      </c>
      <c r="X62" s="31">
        <f>'SAP Extract'!S60</f>
        <v>1</v>
      </c>
      <c r="Y62" s="31">
        <f>'SAP Extract'!T60</f>
        <v>1671.4790762295581</v>
      </c>
      <c r="Z62" s="31">
        <f>'SAP Extract'!U60</f>
        <v>2022</v>
      </c>
      <c r="AA62" s="31" t="str">
        <f>'SAP Extract'!V60</f>
        <v/>
      </c>
      <c r="AB62" s="48">
        <v>1</v>
      </c>
      <c r="AC62" s="55">
        <v>0.94</v>
      </c>
      <c r="AD62" s="33">
        <f>IF(Z62&gt;2010,((Y62*AB62*X62)/(POWER(AC62, (2025-Z62)))), ((Y62*AB62*X62)/(POWER(AC62, 5))))</f>
        <v>2012.4142485643335</v>
      </c>
      <c r="AE62" s="30">
        <f>M62-L62</f>
        <v>-8079.8899999999994</v>
      </c>
      <c r="AF62" s="3">
        <f>A62</f>
        <v>59</v>
      </c>
      <c r="AG62" s="26">
        <f>L62</f>
        <v>10092.89</v>
      </c>
      <c r="AH62" s="24">
        <f>U62</f>
        <v>0</v>
      </c>
      <c r="AI62" s="24">
        <f>AD62</f>
        <v>2012.4142485643335</v>
      </c>
      <c r="AJ62" s="25">
        <f>IF(AI62&gt;0,AI62,MAX(AG62:AH62))</f>
        <v>2012.4142485643335</v>
      </c>
      <c r="AL62" s="24"/>
      <c r="AM62" t="str">
        <f t="shared" si="0"/>
        <v>577326503.208</v>
      </c>
    </row>
    <row r="63" spans="1:39" ht="15" customHeight="1" x14ac:dyDescent="0.25">
      <c r="A63" s="17">
        <v>60</v>
      </c>
      <c r="B63" s="2"/>
      <c r="C63" s="2"/>
      <c r="D63" s="19" t="str">
        <f>IF('SAP Extract'!D61=0, "", 'SAP Extract'!D61)</f>
        <v>577326</v>
      </c>
      <c r="E63" s="19" t="str">
        <f>IF('SAP Extract'!E61=0, "", 'SAP Extract'!E61)</f>
        <v>577326</v>
      </c>
      <c r="F63" s="19" t="str">
        <f>IF('SAP Extract'!F61=0, "", 'SAP Extract'!F61)</f>
        <v>2X3X9B-1</v>
      </c>
      <c r="G63" s="19" t="str">
        <f>IF('SAP Extract'!G61=0, "", 'SAP Extract'!G61)</f>
        <v>015500200695</v>
      </c>
      <c r="H63" s="72">
        <f>IF('SAP Extract'!H61=0, "", 'SAP Extract'!H61)</f>
        <v>1</v>
      </c>
      <c r="I63" s="73" t="str">
        <f>IF('SAP Extract'!I61=0, "", 'SAP Extract'!I61)</f>
        <v>554.418</v>
      </c>
      <c r="J63" s="19" t="str">
        <f>IF('SAP Extract'!J61=0, "", 'SAP Extract'!J61)</f>
        <v>WASHER</v>
      </c>
      <c r="K63" s="74">
        <f>IF('SAP Extract'!K61=0, "", 'SAP Extract'!K61)</f>
        <v>72.09</v>
      </c>
      <c r="L63" s="27">
        <f>K63/H63</f>
        <v>72.09</v>
      </c>
      <c r="M63" s="26">
        <f>ROUNDUP((IF((AJ63&gt;0),(AJ63/$L$1/$L$2),(((MAX(AG63:AI63))/$L$1/$L$2)))), 0)</f>
        <v>73</v>
      </c>
      <c r="N63" s="27">
        <f>M63*H63</f>
        <v>73</v>
      </c>
      <c r="O63" s="13"/>
      <c r="P63" s="28"/>
      <c r="Q63" s="25">
        <f>P63*H63</f>
        <v>0</v>
      </c>
      <c r="R63" s="26">
        <f>IFERROR(ROUND(0.7*_xlfn.XLOOKUP(AM63,'[1]SPI PRICE LIST'!$L$12:$L$124,'[1]SPI PRICE LIST'!$K$12:$K$124,"NO"),2),)</f>
        <v>0</v>
      </c>
      <c r="S63" s="27">
        <f>R63*H63</f>
        <v>0</v>
      </c>
      <c r="T63" s="22">
        <v>0.7</v>
      </c>
      <c r="U63" s="26">
        <f>R63/T63</f>
        <v>0</v>
      </c>
      <c r="V63" s="27">
        <f>U63*H63</f>
        <v>0</v>
      </c>
      <c r="W63" s="31" t="str">
        <f>'SAP Extract'!R61</f>
        <v>USD</v>
      </c>
      <c r="X63" s="31">
        <f>'SAP Extract'!S61</f>
        <v>1</v>
      </c>
      <c r="Y63" s="31">
        <f>'SAP Extract'!T61</f>
        <v>0</v>
      </c>
      <c r="Z63" s="31">
        <f>'SAP Extract'!U61</f>
        <v>2022</v>
      </c>
      <c r="AA63" s="31" t="str">
        <f>'SAP Extract'!V61</f>
        <v/>
      </c>
      <c r="AB63" s="48">
        <v>1</v>
      </c>
      <c r="AC63" s="55">
        <v>0.94</v>
      </c>
      <c r="AD63" s="33">
        <f>IF(Z63&gt;2010,((Y63*AB63*X63)/(POWER(AC63, (2025-Z63)))), ((Y63*AB63*X63)/(POWER(AC63, 5))))</f>
        <v>0</v>
      </c>
      <c r="AE63" s="30">
        <f>M63-L63</f>
        <v>0.90999999999999659</v>
      </c>
      <c r="AF63" s="3">
        <f>A63</f>
        <v>60</v>
      </c>
      <c r="AG63" s="26">
        <f>L63</f>
        <v>72.09</v>
      </c>
      <c r="AH63" s="24">
        <f>U63</f>
        <v>0</v>
      </c>
      <c r="AI63" s="24">
        <f>AD63</f>
        <v>0</v>
      </c>
      <c r="AJ63" s="25">
        <f>IF(AI63&gt;0,AI63,MAX(AG63:AH63))</f>
        <v>72.09</v>
      </c>
      <c r="AL63" s="24"/>
      <c r="AM63" t="str">
        <f t="shared" si="0"/>
        <v>577326554.418</v>
      </c>
    </row>
    <row r="64" spans="1:39" ht="15" customHeight="1" x14ac:dyDescent="0.25">
      <c r="A64" s="17">
        <v>61</v>
      </c>
      <c r="B64" s="1"/>
      <c r="C64" s="1"/>
      <c r="D64" s="19" t="str">
        <f>IF('SAP Extract'!D62=0, "", 'SAP Extract'!D62)</f>
        <v>577326</v>
      </c>
      <c r="E64" s="19" t="str">
        <f>IF('SAP Extract'!E62=0, "", 'SAP Extract'!E62)</f>
        <v>577326</v>
      </c>
      <c r="F64" s="19" t="str">
        <f>IF('SAP Extract'!F62=0, "", 'SAP Extract'!F62)</f>
        <v>2X3X9B-1</v>
      </c>
      <c r="G64" s="19" t="str">
        <f>IF('SAP Extract'!G62=0, "", 'SAP Extract'!G62)</f>
        <v>204500878002</v>
      </c>
      <c r="H64" s="72">
        <f>IF('SAP Extract'!H62=0, "", 'SAP Extract'!H62)</f>
        <v>1</v>
      </c>
      <c r="I64" s="73" t="str">
        <f>IF('SAP Extract'!I62=0, "", 'SAP Extract'!I62)</f>
        <v>592.329</v>
      </c>
      <c r="J64" s="19" t="str">
        <f>IF('SAP Extract'!J62=0, "", 'SAP Extract'!J62)</f>
        <v>SHIM;RING;MACH</v>
      </c>
      <c r="K64" s="74">
        <f>IF('SAP Extract'!K62=0, "", 'SAP Extract'!K62)</f>
        <v>386.58</v>
      </c>
      <c r="L64" s="27">
        <f>K64/H64</f>
        <v>386.58</v>
      </c>
      <c r="M64" s="26">
        <f>ROUNDUP((IF((AJ64&gt;0),(AJ64/$L$1/$L$2),(((MAX(AG64:AI64))/$L$1/$L$2)))), 0)</f>
        <v>387</v>
      </c>
      <c r="N64" s="27">
        <f>M64*H64</f>
        <v>387</v>
      </c>
      <c r="O64" s="13"/>
      <c r="P64" s="28"/>
      <c r="Q64" s="25">
        <f>P64*H64</f>
        <v>0</v>
      </c>
      <c r="R64" s="26">
        <f>IFERROR(ROUND(0.7*_xlfn.XLOOKUP(AM64,'[1]SPI PRICE LIST'!$L$12:$L$124,'[1]SPI PRICE LIST'!$K$12:$K$124,"NO"),2),)</f>
        <v>0</v>
      </c>
      <c r="S64" s="27">
        <f>R64*H64</f>
        <v>0</v>
      </c>
      <c r="T64" s="22">
        <v>0.7</v>
      </c>
      <c r="U64" s="26">
        <f>R64/T64</f>
        <v>0</v>
      </c>
      <c r="V64" s="27">
        <f>U64*H64</f>
        <v>0</v>
      </c>
      <c r="W64" s="31" t="str">
        <f>'SAP Extract'!R62</f>
        <v>USD</v>
      </c>
      <c r="X64" s="31">
        <f>'SAP Extract'!S62</f>
        <v>1</v>
      </c>
      <c r="Y64" s="31">
        <f>'SAP Extract'!T62</f>
        <v>0</v>
      </c>
      <c r="Z64" s="31">
        <f>'SAP Extract'!U62</f>
        <v>2022</v>
      </c>
      <c r="AA64" s="31" t="str">
        <f>'SAP Extract'!V62</f>
        <v/>
      </c>
      <c r="AB64" s="48">
        <v>1</v>
      </c>
      <c r="AC64" s="55">
        <v>0.94</v>
      </c>
      <c r="AD64" s="33">
        <f>IF(Z64&gt;2010,((Y64*AB64*X64)/(POWER(AC64, (2025-Z64)))), ((Y64*AB64*X64)/(POWER(AC64, 5))))</f>
        <v>0</v>
      </c>
      <c r="AE64" s="30">
        <f>M64-L64</f>
        <v>0.42000000000001592</v>
      </c>
      <c r="AF64" s="3">
        <f>A64</f>
        <v>61</v>
      </c>
      <c r="AG64" s="26">
        <f>L64</f>
        <v>386.58</v>
      </c>
      <c r="AH64" s="24">
        <f>U64</f>
        <v>0</v>
      </c>
      <c r="AI64" s="24">
        <f>AD64</f>
        <v>0</v>
      </c>
      <c r="AJ64" s="25">
        <f>IF(AI64&gt;0,AI64,MAX(AG64:AH64))</f>
        <v>386.58</v>
      </c>
      <c r="AL64" s="24"/>
      <c r="AM64" t="str">
        <f t="shared" si="0"/>
        <v>577326592.329</v>
      </c>
    </row>
    <row r="65" spans="1:39" ht="15" customHeight="1" x14ac:dyDescent="0.25">
      <c r="A65" s="17">
        <v>62</v>
      </c>
      <c r="B65" s="2"/>
      <c r="C65" s="2"/>
      <c r="D65" s="19" t="str">
        <f>IF('SAP Extract'!D63=0, "", 'SAP Extract'!D63)</f>
        <v>577326</v>
      </c>
      <c r="E65" s="19" t="str">
        <f>IF('SAP Extract'!E63=0, "", 'SAP Extract'!E63)</f>
        <v>577326</v>
      </c>
      <c r="F65" s="19" t="str">
        <f>IF('SAP Extract'!F63=0, "", 'SAP Extract'!F63)</f>
        <v>2X3X9B-1</v>
      </c>
      <c r="G65" s="19" t="str">
        <f>IF('SAP Extract'!G63=0, "", 'SAP Extract'!G63)</f>
        <v>204500882002</v>
      </c>
      <c r="H65" s="72">
        <f>IF('SAP Extract'!H63=0, "", 'SAP Extract'!H63)</f>
        <v>1</v>
      </c>
      <c r="I65" s="73" t="str">
        <f>IF('SAP Extract'!I63=0, "", 'SAP Extract'!I63)</f>
        <v>681.530</v>
      </c>
      <c r="J65" s="19" t="str">
        <f>IF('SAP Extract'!J63=0, "", 'SAP Extract'!J63)</f>
        <v>COUPLING GUARD</v>
      </c>
      <c r="K65" s="74">
        <v>0</v>
      </c>
      <c r="L65" s="27">
        <f>K65/H65</f>
        <v>0</v>
      </c>
      <c r="M65" s="26">
        <f>ROUNDUP((IF((AJ65&gt;0),(AJ65/$L$1/$L$2),(((MAX(AG65:AI65))/$L$1/$L$2)))), 0)</f>
        <v>2497</v>
      </c>
      <c r="N65" s="27">
        <f>M65*H65</f>
        <v>2497</v>
      </c>
      <c r="O65" s="13"/>
      <c r="P65" s="28"/>
      <c r="Q65" s="25">
        <f>P65*H65</f>
        <v>0</v>
      </c>
      <c r="R65" s="26">
        <f>IFERROR(ROUND(0.7*_xlfn.XLOOKUP(AM65,'[1]SPI PRICE LIST'!$L$12:$L$124,'[1]SPI PRICE LIST'!$K$12:$K$124,"NO"),2),)</f>
        <v>1747.87</v>
      </c>
      <c r="S65" s="27">
        <f>R65*H65</f>
        <v>1747.87</v>
      </c>
      <c r="T65" s="22">
        <v>0.7</v>
      </c>
      <c r="U65" s="26">
        <f>R65/T65</f>
        <v>2496.957142857143</v>
      </c>
      <c r="V65" s="27">
        <f>U65*H65</f>
        <v>2496.957142857143</v>
      </c>
      <c r="W65" s="31" t="str">
        <f>'SAP Extract'!R63</f>
        <v>USD</v>
      </c>
      <c r="X65" s="31">
        <f>'SAP Extract'!S63</f>
        <v>1</v>
      </c>
      <c r="Y65" s="31">
        <f>'SAP Extract'!T63</f>
        <v>0</v>
      </c>
      <c r="Z65" s="31">
        <f>'SAP Extract'!U63</f>
        <v>2022</v>
      </c>
      <c r="AA65" s="31" t="str">
        <f>'SAP Extract'!V63</f>
        <v/>
      </c>
      <c r="AB65" s="48">
        <v>1</v>
      </c>
      <c r="AC65" s="55">
        <v>0.94</v>
      </c>
      <c r="AD65" s="33">
        <f>IF(Z65&gt;2010,((Y65*AB65*X65)/(POWER(AC65, (2025-Z65)))), ((Y65*AB65*X65)/(POWER(AC65, 5))))</f>
        <v>0</v>
      </c>
      <c r="AE65" s="30">
        <f>M65-L65</f>
        <v>2497</v>
      </c>
      <c r="AF65" s="3">
        <f>A65</f>
        <v>62</v>
      </c>
      <c r="AG65" s="26">
        <f>L65</f>
        <v>0</v>
      </c>
      <c r="AH65" s="24">
        <f>U65</f>
        <v>2496.957142857143</v>
      </c>
      <c r="AI65" s="24">
        <f>AD65</f>
        <v>0</v>
      </c>
      <c r="AJ65" s="25">
        <f>IF(AI65&gt;0,AI65,MAX(AG65:AH65))</f>
        <v>2496.957142857143</v>
      </c>
      <c r="AL65" s="24"/>
      <c r="AM65" t="str">
        <f t="shared" si="0"/>
        <v>577326681.530</v>
      </c>
    </row>
    <row r="66" spans="1:39" ht="15" customHeight="1" x14ac:dyDescent="0.25">
      <c r="A66" s="17">
        <v>63</v>
      </c>
      <c r="B66" s="1"/>
      <c r="C66" s="1"/>
      <c r="D66" s="19" t="str">
        <f>IF('SAP Extract'!D64=0, "", 'SAP Extract'!D64)</f>
        <v>577326</v>
      </c>
      <c r="E66" s="19" t="str">
        <f>IF('SAP Extract'!E64=0, "", 'SAP Extract'!E64)</f>
        <v>577326</v>
      </c>
      <c r="F66" s="19" t="str">
        <f>IF('SAP Extract'!F64=0, "", 'SAP Extract'!F64)</f>
        <v>2X3X9B-1</v>
      </c>
      <c r="G66" s="19" t="str">
        <f>IF('SAP Extract'!G64=0, "", 'SAP Extract'!G64)</f>
        <v>204500886002</v>
      </c>
      <c r="H66" s="72">
        <f>IF('SAP Extract'!H64=0, "", 'SAP Extract'!H64)</f>
        <v>1</v>
      </c>
      <c r="I66" s="73" t="str">
        <f>IF('SAP Extract'!I64=0, "", 'SAP Extract'!I64)</f>
        <v>681.531</v>
      </c>
      <c r="J66" s="19" t="str">
        <f>IF('SAP Extract'!J64=0, "", 'SAP Extract'!J64)</f>
        <v>COUPLING GUARD</v>
      </c>
      <c r="K66" s="74">
        <v>0</v>
      </c>
      <c r="L66" s="27">
        <f>K66/H66</f>
        <v>0</v>
      </c>
      <c r="M66" s="26">
        <f>ROUNDUP((IF((AJ66&gt;0),(AJ66/$L$1/$L$2),(((MAX(AG66:AI66))/$L$1/$L$2)))), 0)</f>
        <v>1308</v>
      </c>
      <c r="N66" s="27">
        <f>M66*H66</f>
        <v>1308</v>
      </c>
      <c r="O66" s="13"/>
      <c r="P66" s="28"/>
      <c r="Q66" s="25">
        <f>P66*H66</f>
        <v>0</v>
      </c>
      <c r="R66" s="26">
        <f>IFERROR(ROUND(0.7*_xlfn.XLOOKUP(AM66,'[1]SPI PRICE LIST'!$L$12:$L$124,'[1]SPI PRICE LIST'!$K$12:$K$124,"NO"),2),)</f>
        <v>914.91</v>
      </c>
      <c r="S66" s="27">
        <f>R66*H66</f>
        <v>914.91</v>
      </c>
      <c r="T66" s="22">
        <v>0.7</v>
      </c>
      <c r="U66" s="26">
        <f>R66/T66</f>
        <v>1307.0142857142857</v>
      </c>
      <c r="V66" s="27">
        <f>U66*H66</f>
        <v>1307.0142857142857</v>
      </c>
      <c r="W66" s="31" t="str">
        <f>'SAP Extract'!R64</f>
        <v>USD</v>
      </c>
      <c r="X66" s="31">
        <f>'SAP Extract'!S64</f>
        <v>1</v>
      </c>
      <c r="Y66" s="31">
        <f>'SAP Extract'!T64</f>
        <v>0</v>
      </c>
      <c r="Z66" s="31">
        <f>'SAP Extract'!U64</f>
        <v>2022</v>
      </c>
      <c r="AA66" s="31" t="str">
        <f>'SAP Extract'!V64</f>
        <v/>
      </c>
      <c r="AB66" s="48">
        <v>1</v>
      </c>
      <c r="AC66" s="55">
        <v>0.94</v>
      </c>
      <c r="AD66" s="33">
        <f>IF(Z66&gt;2010,((Y66*AB66*X66)/(POWER(AC66, (2025-Z66)))), ((Y66*AB66*X66)/(POWER(AC66, 5))))</f>
        <v>0</v>
      </c>
      <c r="AE66" s="30">
        <f>M66-L66</f>
        <v>1308</v>
      </c>
      <c r="AF66" s="3">
        <f>A66</f>
        <v>63</v>
      </c>
      <c r="AG66" s="26">
        <f>L66</f>
        <v>0</v>
      </c>
      <c r="AH66" s="24">
        <f>U66</f>
        <v>1307.0142857142857</v>
      </c>
      <c r="AI66" s="24">
        <f>AD66</f>
        <v>0</v>
      </c>
      <c r="AJ66" s="25">
        <f>IF(AI66&gt;0,AI66,MAX(AG66:AH66))</f>
        <v>1307.0142857142857</v>
      </c>
      <c r="AL66" s="24"/>
      <c r="AM66" t="str">
        <f t="shared" si="0"/>
        <v>577326681.531</v>
      </c>
    </row>
    <row r="67" spans="1:39" ht="15" customHeight="1" x14ac:dyDescent="0.25">
      <c r="A67" s="17">
        <v>64</v>
      </c>
      <c r="B67" s="2"/>
      <c r="C67" s="2"/>
      <c r="D67" s="19" t="str">
        <f>IF('SAP Extract'!D65=0, "", 'SAP Extract'!D65)</f>
        <v>577326</v>
      </c>
      <c r="E67" s="19" t="str">
        <f>IF('SAP Extract'!E65=0, "", 'SAP Extract'!E65)</f>
        <v>577326</v>
      </c>
      <c r="F67" s="19" t="str">
        <f>IF('SAP Extract'!F65=0, "", 'SAP Extract'!F65)</f>
        <v>2X3X9B-1</v>
      </c>
      <c r="G67" s="19" t="str">
        <f>IF('SAP Extract'!G65=0, "", 'SAP Extract'!G65)</f>
        <v>204509285001</v>
      </c>
      <c r="H67" s="72">
        <f>IF('SAP Extract'!H65=0, "", 'SAP Extract'!H65)</f>
        <v>1</v>
      </c>
      <c r="I67" s="73" t="str">
        <f>IF('SAP Extract'!I65=0, "", 'SAP Extract'!I65)</f>
        <v>687.373</v>
      </c>
      <c r="J67" s="19" t="str">
        <f>IF('SAP Extract'!J65=0, "", 'SAP Extract'!J65)</f>
        <v>GUARD;DE FAN GUARD</v>
      </c>
      <c r="K67" s="74">
        <v>0</v>
      </c>
      <c r="L67" s="27">
        <f>K67/H67</f>
        <v>0</v>
      </c>
      <c r="M67" s="26">
        <f>ROUNDUP((IF((AJ67&gt;0),(AJ67/$L$1/$L$2),(((MAX(AG67:AI67))/$L$1/$L$2)))), 0)</f>
        <v>129</v>
      </c>
      <c r="N67" s="27">
        <f>M67*H67</f>
        <v>129</v>
      </c>
      <c r="O67" s="13"/>
      <c r="P67" s="28"/>
      <c r="Q67" s="25">
        <f>P67*H67</f>
        <v>0</v>
      </c>
      <c r="R67" s="26">
        <f>IFERROR(ROUND(0.7*_xlfn.XLOOKUP(AM67,'[1]SPI PRICE LIST'!$L$12:$L$124,'[1]SPI PRICE LIST'!$K$12:$K$124,"NO"),2),)</f>
        <v>89.64</v>
      </c>
      <c r="S67" s="27">
        <f>R67*H67</f>
        <v>89.64</v>
      </c>
      <c r="T67" s="22">
        <v>0.7</v>
      </c>
      <c r="U67" s="26">
        <f>R67/T67</f>
        <v>128.05714285714288</v>
      </c>
      <c r="V67" s="27">
        <f>U67*H67</f>
        <v>128.05714285714288</v>
      </c>
      <c r="W67" s="31" t="str">
        <f>'SAP Extract'!R65</f>
        <v>USD</v>
      </c>
      <c r="X67" s="31">
        <f>'SAP Extract'!S65</f>
        <v>1</v>
      </c>
      <c r="Y67" s="31">
        <f>'SAP Extract'!T65</f>
        <v>0</v>
      </c>
      <c r="Z67" s="31">
        <f>'SAP Extract'!U65</f>
        <v>2022</v>
      </c>
      <c r="AA67" s="31" t="str">
        <f>'SAP Extract'!V65</f>
        <v/>
      </c>
      <c r="AB67" s="48">
        <v>1</v>
      </c>
      <c r="AC67" s="55">
        <v>0.94</v>
      </c>
      <c r="AD67" s="33">
        <f>IF(Z67&gt;2010,((Y67*AB67*X67)/(POWER(AC67, (2025-Z67)))), ((Y67*AB67*X67)/(POWER(AC67, 5))))</f>
        <v>0</v>
      </c>
      <c r="AE67" s="30">
        <f>M67-L67</f>
        <v>129</v>
      </c>
      <c r="AF67" s="3">
        <f>A67</f>
        <v>64</v>
      </c>
      <c r="AG67" s="26">
        <f>L67</f>
        <v>0</v>
      </c>
      <c r="AH67" s="24">
        <f>U67</f>
        <v>128.05714285714288</v>
      </c>
      <c r="AI67" s="24">
        <f>AD67</f>
        <v>0</v>
      </c>
      <c r="AJ67" s="25">
        <f>IF(AI67&gt;0,AI67,MAX(AG67:AH67))</f>
        <v>128.05714285714288</v>
      </c>
      <c r="AL67" s="24"/>
      <c r="AM67" t="str">
        <f t="shared" si="0"/>
        <v>577326687.373</v>
      </c>
    </row>
    <row r="68" spans="1:39" ht="15" customHeight="1" x14ac:dyDescent="0.25">
      <c r="A68" s="17">
        <v>65</v>
      </c>
      <c r="B68" s="1"/>
      <c r="C68" s="1"/>
      <c r="D68" s="19" t="str">
        <f>IF('SAP Extract'!D66=0, "", 'SAP Extract'!D66)</f>
        <v>577326</v>
      </c>
      <c r="E68" s="19" t="str">
        <f>IF('SAP Extract'!E66=0, "", 'SAP Extract'!E66)</f>
        <v>577326</v>
      </c>
      <c r="F68" s="19" t="str">
        <f>IF('SAP Extract'!F66=0, "", 'SAP Extract'!F66)</f>
        <v>2X3X9B-1</v>
      </c>
      <c r="G68" s="19" t="str">
        <f>IF('SAP Extract'!G66=0, "", 'SAP Extract'!G66)</f>
        <v>104961124223V51</v>
      </c>
      <c r="H68" s="72">
        <f>IF('SAP Extract'!H66=0, "", 'SAP Extract'!H66)</f>
        <v>1</v>
      </c>
      <c r="I68" s="73" t="str">
        <f>IF('SAP Extract'!I66=0, "", 'SAP Extract'!I66)</f>
        <v>710.102</v>
      </c>
      <c r="J68" s="19" t="str">
        <f>IF('SAP Extract'!J66=0, "", 'SAP Extract'!J66)</f>
        <v>PIPE</v>
      </c>
      <c r="K68" s="74">
        <v>0</v>
      </c>
      <c r="L68" s="27">
        <f>K68/H68</f>
        <v>0</v>
      </c>
      <c r="M68" s="26">
        <f>ROUNDUP((IF((AJ68&gt;0),(AJ68/$L$1/$L$2),(((MAX(AG68:AI68))/$L$1/$L$2)))), 0)</f>
        <v>95</v>
      </c>
      <c r="N68" s="27">
        <f>M68*H68</f>
        <v>95</v>
      </c>
      <c r="O68" s="13"/>
      <c r="P68" s="28"/>
      <c r="Q68" s="25">
        <f>P68*H68</f>
        <v>0</v>
      </c>
      <c r="R68" s="26">
        <f>IFERROR(ROUND(0.7*_xlfn.XLOOKUP(AM68,'[1]SPI PRICE LIST'!$L$12:$L$124,'[1]SPI PRICE LIST'!$K$12:$K$124,"NO"),2),)</f>
        <v>65.849999999999994</v>
      </c>
      <c r="S68" s="27">
        <f>R68*H68</f>
        <v>65.849999999999994</v>
      </c>
      <c r="T68" s="22">
        <v>0.7</v>
      </c>
      <c r="U68" s="26">
        <f>R68/T68</f>
        <v>94.071428571428569</v>
      </c>
      <c r="V68" s="27">
        <f>U68*H68</f>
        <v>94.071428571428569</v>
      </c>
      <c r="W68" s="31" t="str">
        <f>'SAP Extract'!R66</f>
        <v>USD</v>
      </c>
      <c r="X68" s="31">
        <f>'SAP Extract'!S66</f>
        <v>1</v>
      </c>
      <c r="Y68" s="31">
        <f>'SAP Extract'!T66</f>
        <v>0</v>
      </c>
      <c r="Z68" s="31">
        <f>'SAP Extract'!U66</f>
        <v>2022</v>
      </c>
      <c r="AA68" s="31" t="str">
        <f>'SAP Extract'!V66</f>
        <v/>
      </c>
      <c r="AB68" s="48">
        <v>1</v>
      </c>
      <c r="AC68" s="55">
        <v>0.94</v>
      </c>
      <c r="AD68" s="33">
        <f>IF(Z68&gt;2010,((Y68*AB68*X68)/(POWER(AC68, (2025-Z68)))), ((Y68*AB68*X68)/(POWER(AC68, 5))))</f>
        <v>0</v>
      </c>
      <c r="AE68" s="30">
        <f>M68-L68</f>
        <v>95</v>
      </c>
      <c r="AF68" s="3">
        <f>A68</f>
        <v>65</v>
      </c>
      <c r="AG68" s="26">
        <f>L68</f>
        <v>0</v>
      </c>
      <c r="AH68" s="24">
        <f>U68</f>
        <v>94.071428571428569</v>
      </c>
      <c r="AI68" s="24">
        <f>AD68</f>
        <v>0</v>
      </c>
      <c r="AJ68" s="25">
        <f>IF(AI68&gt;0,AI68,MAX(AG68:AH68))</f>
        <v>94.071428571428569</v>
      </c>
      <c r="AL68" s="24"/>
      <c r="AM68" t="str">
        <f t="shared" si="0"/>
        <v>577326710.102</v>
      </c>
    </row>
    <row r="69" spans="1:39" ht="15" customHeight="1" x14ac:dyDescent="0.25">
      <c r="A69" s="17">
        <v>66</v>
      </c>
      <c r="B69" s="2"/>
      <c r="C69" s="2"/>
      <c r="D69" s="19" t="str">
        <f>IF('SAP Extract'!D67=0, "", 'SAP Extract'!D67)</f>
        <v>577326</v>
      </c>
      <c r="E69" s="19" t="str">
        <f>IF('SAP Extract'!E67=0, "", 'SAP Extract'!E67)</f>
        <v>577326</v>
      </c>
      <c r="F69" s="19" t="str">
        <f>IF('SAP Extract'!F67=0, "", 'SAP Extract'!F67)</f>
        <v>2X3X9B-1</v>
      </c>
      <c r="G69" s="19" t="str">
        <f>IF('SAP Extract'!G67=0, "", 'SAP Extract'!G67)</f>
        <v>020095411117</v>
      </c>
      <c r="H69" s="72">
        <f>IF('SAP Extract'!H67=0, "", 'SAP Extract'!H67)</f>
        <v>1</v>
      </c>
      <c r="I69" s="73" t="str">
        <f>IF('SAP Extract'!I67=0, "", 'SAP Extract'!I67)</f>
        <v>724.106</v>
      </c>
      <c r="J69" s="19" t="str">
        <f>IF('SAP Extract'!J67=0, "", 'SAP Extract'!J67)</f>
        <v>BLIND FLANGE</v>
      </c>
      <c r="K69" s="74">
        <v>0</v>
      </c>
      <c r="L69" s="27">
        <f>K69/H69</f>
        <v>0</v>
      </c>
      <c r="M69" s="26">
        <f>ROUNDUP((IF((AJ69&gt;0),(AJ69/$L$1/$L$2),(((MAX(AG69:AI69))/$L$1/$L$2)))), 0)</f>
        <v>758</v>
      </c>
      <c r="N69" s="27">
        <f>M69*H69</f>
        <v>758</v>
      </c>
      <c r="O69" s="13"/>
      <c r="P69" s="28"/>
      <c r="Q69" s="25">
        <f>P69*H69</f>
        <v>0</v>
      </c>
      <c r="R69" s="26">
        <f>IFERROR(ROUND(0.7*_xlfn.XLOOKUP(AM69,'[1]SPI PRICE LIST'!$L$12:$L$124,'[1]SPI PRICE LIST'!$K$12:$K$124,"NO"),2),)</f>
        <v>530.13</v>
      </c>
      <c r="S69" s="27">
        <f>R69*H69</f>
        <v>530.13</v>
      </c>
      <c r="T69" s="22">
        <v>0.7</v>
      </c>
      <c r="U69" s="26">
        <f>R69/T69</f>
        <v>757.32857142857142</v>
      </c>
      <c r="V69" s="27">
        <f>U69*H69</f>
        <v>757.32857142857142</v>
      </c>
      <c r="W69" s="31" t="str">
        <f>'SAP Extract'!R67</f>
        <v>USD</v>
      </c>
      <c r="X69" s="31">
        <f>'SAP Extract'!S67</f>
        <v>1</v>
      </c>
      <c r="Y69" s="31">
        <f>'SAP Extract'!T67</f>
        <v>0</v>
      </c>
      <c r="Z69" s="31">
        <f>'SAP Extract'!U67</f>
        <v>2022</v>
      </c>
      <c r="AA69" s="31" t="str">
        <f>'SAP Extract'!V67</f>
        <v/>
      </c>
      <c r="AB69" s="48">
        <v>1</v>
      </c>
      <c r="AC69" s="55">
        <v>0.94</v>
      </c>
      <c r="AD69" s="33">
        <f>IF(Z69&gt;2010,((Y69*AB69*X69)/(POWER(AC69, (2025-Z69)))), ((Y69*AB69*X69)/(POWER(AC69, 5))))</f>
        <v>0</v>
      </c>
      <c r="AE69" s="30">
        <f>M69-L69</f>
        <v>758</v>
      </c>
      <c r="AF69" s="3">
        <f>A69</f>
        <v>66</v>
      </c>
      <c r="AG69" s="26">
        <f>L69</f>
        <v>0</v>
      </c>
      <c r="AH69" s="24">
        <f>U69</f>
        <v>757.32857142857142</v>
      </c>
      <c r="AI69" s="24">
        <f>AD69</f>
        <v>0</v>
      </c>
      <c r="AJ69" s="25">
        <f>IF(AI69&gt;0,AI69,MAX(AG69:AH69))</f>
        <v>757.32857142857142</v>
      </c>
      <c r="AL69" s="24"/>
      <c r="AM69" t="str">
        <f t="shared" ref="AM69:AM132" si="1">_xlfn.CONCAT(E69,I69)</f>
        <v>577326724.106</v>
      </c>
    </row>
    <row r="70" spans="1:39" ht="15" customHeight="1" x14ac:dyDescent="0.25">
      <c r="A70" s="17">
        <v>67</v>
      </c>
      <c r="B70" s="1"/>
      <c r="C70" s="1"/>
      <c r="D70" s="19" t="str">
        <f>IF('SAP Extract'!D68=0, "", 'SAP Extract'!D68)</f>
        <v>577326</v>
      </c>
      <c r="E70" s="19" t="str">
        <f>IF('SAP Extract'!E68=0, "", 'SAP Extract'!E68)</f>
        <v>577326</v>
      </c>
      <c r="F70" s="19" t="str">
        <f>IF('SAP Extract'!F68=0, "", 'SAP Extract'!F68)</f>
        <v>2X3X9B-1</v>
      </c>
      <c r="G70" s="19" t="str">
        <f>IF('SAP Extract'!G68=0, "", 'SAP Extract'!G68)</f>
        <v>020030419026</v>
      </c>
      <c r="H70" s="72">
        <f>IF('SAP Extract'!H68=0, "", 'SAP Extract'!H68)</f>
        <v>1</v>
      </c>
      <c r="I70" s="73" t="str">
        <f>IF('SAP Extract'!I68=0, "", 'SAP Extract'!I68)</f>
        <v>729.103</v>
      </c>
      <c r="J70" s="19" t="str">
        <f>IF('SAP Extract'!J68=0, "", 'SAP Extract'!J68)</f>
        <v>WELD NECK FLANGE</v>
      </c>
      <c r="K70" s="74">
        <v>0</v>
      </c>
      <c r="L70" s="27">
        <f>K70/H70</f>
        <v>0</v>
      </c>
      <c r="M70" s="26">
        <f>ROUNDUP((IF((AJ70&gt;0),(AJ70/$L$1/$L$2),(((MAX(AG70:AI70))/$L$1/$L$2)))), 0)</f>
        <v>3227</v>
      </c>
      <c r="N70" s="27">
        <f>M70*H70</f>
        <v>3227</v>
      </c>
      <c r="O70" s="13"/>
      <c r="P70" s="28"/>
      <c r="Q70" s="25">
        <f>P70*H70</f>
        <v>0</v>
      </c>
      <c r="R70" s="26">
        <f>IFERROR(ROUND(0.7*_xlfn.XLOOKUP(AM70,'[1]SPI PRICE LIST'!$L$12:$L$124,'[1]SPI PRICE LIST'!$K$12:$K$124,"NO"),2),)</f>
        <v>2258.4699999999998</v>
      </c>
      <c r="S70" s="27">
        <f>R70*H70</f>
        <v>2258.4699999999998</v>
      </c>
      <c r="T70" s="22">
        <v>0.7</v>
      </c>
      <c r="U70" s="26">
        <f>R70/T70</f>
        <v>3226.3857142857141</v>
      </c>
      <c r="V70" s="27">
        <f>U70*H70</f>
        <v>3226.3857142857141</v>
      </c>
      <c r="W70" s="31" t="str">
        <f>'SAP Extract'!R68</f>
        <v>USD</v>
      </c>
      <c r="X70" s="31">
        <f>'SAP Extract'!S68</f>
        <v>1</v>
      </c>
      <c r="Y70" s="31">
        <f>'SAP Extract'!T68</f>
        <v>0</v>
      </c>
      <c r="Z70" s="31">
        <f>'SAP Extract'!U68</f>
        <v>2022</v>
      </c>
      <c r="AA70" s="31" t="str">
        <f>'SAP Extract'!V68</f>
        <v/>
      </c>
      <c r="AB70" s="48">
        <v>1</v>
      </c>
      <c r="AC70" s="55">
        <v>0.94</v>
      </c>
      <c r="AD70" s="33">
        <f>IF(Z70&gt;2010,((Y70*AB70*X70)/(POWER(AC70, (2025-Z70)))), ((Y70*AB70*X70)/(POWER(AC70, 5))))</f>
        <v>0</v>
      </c>
      <c r="AE70" s="30">
        <f>M70-L70</f>
        <v>3227</v>
      </c>
      <c r="AF70" s="3">
        <f>A70</f>
        <v>67</v>
      </c>
      <c r="AG70" s="26">
        <f>L70</f>
        <v>0</v>
      </c>
      <c r="AH70" s="24">
        <f>U70</f>
        <v>3226.3857142857141</v>
      </c>
      <c r="AI70" s="24">
        <f>AD70</f>
        <v>0</v>
      </c>
      <c r="AJ70" s="25">
        <f>IF(AI70&gt;0,AI70,MAX(AG70:AH70))</f>
        <v>3226.3857142857141</v>
      </c>
      <c r="AL70" s="24"/>
      <c r="AM70" t="str">
        <f t="shared" si="1"/>
        <v>577326729.103</v>
      </c>
    </row>
    <row r="71" spans="1:39" ht="15" customHeight="1" x14ac:dyDescent="0.25">
      <c r="A71" s="17">
        <v>68</v>
      </c>
      <c r="B71" s="2"/>
      <c r="C71" s="2"/>
      <c r="D71" s="19" t="str">
        <f>IF('SAP Extract'!D69=0, "", 'SAP Extract'!D69)</f>
        <v>577326</v>
      </c>
      <c r="E71" s="19" t="str">
        <f>IF('SAP Extract'!E69=0, "", 'SAP Extract'!E69)</f>
        <v>577326</v>
      </c>
      <c r="F71" s="19" t="str">
        <f>IF('SAP Extract'!F69=0, "", 'SAP Extract'!F69)</f>
        <v>2X3X9B-1</v>
      </c>
      <c r="G71" s="19" t="str">
        <f>IF('SAP Extract'!G69=0, "", 'SAP Extract'!G69)</f>
        <v>204500828001</v>
      </c>
      <c r="H71" s="72">
        <f>IF('SAP Extract'!H69=0, "", 'SAP Extract'!H69)</f>
        <v>1</v>
      </c>
      <c r="I71" s="73" t="str">
        <f>IF('SAP Extract'!I69=0, "", 'SAP Extract'!I69)</f>
        <v>831.381</v>
      </c>
      <c r="J71" s="19" t="str">
        <f>IF('SAP Extract'!J69=0, "", 'SAP Extract'!J69)</f>
        <v>FAN;3C</v>
      </c>
      <c r="K71" s="74">
        <f>IF('SAP Extract'!K69=0, "", 'SAP Extract'!K69)</f>
        <v>3771.14</v>
      </c>
      <c r="L71" s="27">
        <f>K71/H71</f>
        <v>3771.14</v>
      </c>
      <c r="M71" s="26">
        <f>ROUNDUP((IF((AJ71&gt;0),(AJ71/$L$1/$L$2),(((MAX(AG71:AI71))/$L$1/$L$2)))), 0)</f>
        <v>352</v>
      </c>
      <c r="N71" s="27">
        <f>M71*H71</f>
        <v>352</v>
      </c>
      <c r="O71" s="13"/>
      <c r="P71" s="28"/>
      <c r="Q71" s="25">
        <f>P71*H71</f>
        <v>0</v>
      </c>
      <c r="R71" s="26">
        <f>IFERROR(ROUND(0.7*_xlfn.XLOOKUP(AM71,'[1]SPI PRICE LIST'!$L$12:$L$124,'[1]SPI PRICE LIST'!$K$12:$K$124,"NO"),2),)</f>
        <v>0</v>
      </c>
      <c r="S71" s="27">
        <f>R71*H71</f>
        <v>0</v>
      </c>
      <c r="T71" s="22">
        <v>0.7</v>
      </c>
      <c r="U71" s="26">
        <f>R71/T71</f>
        <v>0</v>
      </c>
      <c r="V71" s="27">
        <f>U71*H71</f>
        <v>0</v>
      </c>
      <c r="W71" s="31" t="str">
        <f>'SAP Extract'!R69</f>
        <v>USD</v>
      </c>
      <c r="X71" s="31">
        <f>'SAP Extract'!S69</f>
        <v>1</v>
      </c>
      <c r="Y71" s="31">
        <f>'SAP Extract'!T69</f>
        <v>292.08010185388423</v>
      </c>
      <c r="Z71" s="31">
        <f>'SAP Extract'!U69</f>
        <v>2022</v>
      </c>
      <c r="AA71" s="31" t="str">
        <f>'SAP Extract'!V69</f>
        <v/>
      </c>
      <c r="AB71" s="48">
        <v>1</v>
      </c>
      <c r="AC71" s="55">
        <v>0.94</v>
      </c>
      <c r="AD71" s="33">
        <f>IF(Z71&gt;2010,((Y71*AB71*X71)/(POWER(AC71, (2025-Z71)))), ((Y71*AB71*X71)/(POWER(AC71, 5))))</f>
        <v>351.65630671176456</v>
      </c>
      <c r="AE71" s="30">
        <f>M71-L71</f>
        <v>-3419.14</v>
      </c>
      <c r="AF71" s="3">
        <f>A71</f>
        <v>68</v>
      </c>
      <c r="AG71" s="26">
        <f>L71</f>
        <v>3771.14</v>
      </c>
      <c r="AH71" s="24">
        <f>U71</f>
        <v>0</v>
      </c>
      <c r="AI71" s="24">
        <f>AD71</f>
        <v>351.65630671176456</v>
      </c>
      <c r="AJ71" s="25">
        <f>IF(AI71&gt;0,AI71,MAX(AG71:AH71))</f>
        <v>351.65630671176456</v>
      </c>
      <c r="AL71" s="24"/>
      <c r="AM71" t="str">
        <f t="shared" si="1"/>
        <v>577326831.381</v>
      </c>
    </row>
    <row r="72" spans="1:39" ht="15" customHeight="1" x14ac:dyDescent="0.25">
      <c r="A72" s="17">
        <v>69</v>
      </c>
      <c r="B72" s="1"/>
      <c r="C72" s="1"/>
      <c r="D72" s="19" t="str">
        <f>IF('SAP Extract'!D70=0, "", 'SAP Extract'!D70)</f>
        <v>577326</v>
      </c>
      <c r="E72" s="19" t="str">
        <f>IF('SAP Extract'!E70=0, "", 'SAP Extract'!E70)</f>
        <v>577326</v>
      </c>
      <c r="F72" s="19" t="str">
        <f>IF('SAP Extract'!F70=0, "", 'SAP Extract'!F70)</f>
        <v>2X3X9B-1</v>
      </c>
      <c r="G72" s="19" t="str">
        <f>IF('SAP Extract'!G70=0, "", 'SAP Extract'!G70)</f>
        <v>015301453031</v>
      </c>
      <c r="H72" s="72">
        <f>IF('SAP Extract'!H70=0, "", 'SAP Extract'!H70)</f>
        <v>1</v>
      </c>
      <c r="I72" s="73" t="str">
        <f>IF('SAP Extract'!I70=0, "", 'SAP Extract'!I70)</f>
        <v>900.535</v>
      </c>
      <c r="J72" s="19" t="str">
        <f>IF('SAP Extract'!J70=0, "", 'SAP Extract'!J70)</f>
        <v>SCREW;SLOTTED CHEESE HEAD</v>
      </c>
      <c r="K72" s="74">
        <v>0</v>
      </c>
      <c r="L72" s="27">
        <f>K72/H72</f>
        <v>0</v>
      </c>
      <c r="M72" s="26">
        <f>ROUNDUP((IF((AJ72&gt;0),(AJ72/$L$1/$L$2),(((MAX(AG72:AI72))/$L$1/$L$2)))), 0)</f>
        <v>19</v>
      </c>
      <c r="N72" s="27">
        <f>M72*H72</f>
        <v>19</v>
      </c>
      <c r="O72" s="13"/>
      <c r="P72" s="28"/>
      <c r="Q72" s="25">
        <f>P72*H72</f>
        <v>0</v>
      </c>
      <c r="R72" s="26">
        <f>IFERROR(ROUND(0.7*_xlfn.XLOOKUP(AM72,'[1]SPI PRICE LIST'!$L$12:$L$124,'[1]SPI PRICE LIST'!$K$12:$K$124,"NO"),2),)</f>
        <v>12.63</v>
      </c>
      <c r="S72" s="27">
        <f>R72*H72</f>
        <v>12.63</v>
      </c>
      <c r="T72" s="22">
        <v>0.7</v>
      </c>
      <c r="U72" s="26">
        <f>R72/T72</f>
        <v>18.042857142857144</v>
      </c>
      <c r="V72" s="27">
        <f>U72*H72</f>
        <v>18.042857142857144</v>
      </c>
      <c r="W72" s="31" t="str">
        <f>'SAP Extract'!R70</f>
        <v>USD</v>
      </c>
      <c r="X72" s="31">
        <f>'SAP Extract'!S70</f>
        <v>1</v>
      </c>
      <c r="Y72" s="31">
        <f>'SAP Extract'!T70</f>
        <v>0</v>
      </c>
      <c r="Z72" s="31">
        <f>'SAP Extract'!U70</f>
        <v>2022</v>
      </c>
      <c r="AA72" s="31" t="str">
        <f>'SAP Extract'!V70</f>
        <v/>
      </c>
      <c r="AB72" s="48">
        <v>1</v>
      </c>
      <c r="AC72" s="55">
        <v>0.94</v>
      </c>
      <c r="AD72" s="33">
        <f>IF(Z72&gt;2010,((Y72*AB72*X72)/(POWER(AC72, (2025-Z72)))), ((Y72*AB72*X72)/(POWER(AC72, 5))))</f>
        <v>0</v>
      </c>
      <c r="AE72" s="30">
        <f>M72-L72</f>
        <v>19</v>
      </c>
      <c r="AF72" s="3">
        <f>A72</f>
        <v>69</v>
      </c>
      <c r="AG72" s="26">
        <f>L72</f>
        <v>0</v>
      </c>
      <c r="AH72" s="24">
        <f>U72</f>
        <v>18.042857142857144</v>
      </c>
      <c r="AI72" s="24">
        <f>AD72</f>
        <v>0</v>
      </c>
      <c r="AJ72" s="25">
        <f>IF(AI72&gt;0,AI72,MAX(AG72:AH72))</f>
        <v>18.042857142857144</v>
      </c>
      <c r="AL72" s="24"/>
      <c r="AM72" t="str">
        <f t="shared" si="1"/>
        <v>577326900.535</v>
      </c>
    </row>
    <row r="73" spans="1:39" ht="15" customHeight="1" x14ac:dyDescent="0.25">
      <c r="A73" s="17">
        <v>70</v>
      </c>
      <c r="B73" s="2"/>
      <c r="C73" s="2"/>
      <c r="D73" s="19" t="str">
        <f>IF('SAP Extract'!D71=0, "", 'SAP Extract'!D71)</f>
        <v>577326</v>
      </c>
      <c r="E73" s="19" t="str">
        <f>IF('SAP Extract'!E71=0, "", 'SAP Extract'!E71)</f>
        <v>577326</v>
      </c>
      <c r="F73" s="19" t="str">
        <f>IF('SAP Extract'!F71=0, "", 'SAP Extract'!F71)</f>
        <v>2X3X9B-1</v>
      </c>
      <c r="G73" s="19" t="str">
        <f>IF('SAP Extract'!G71=0, "", 'SAP Extract'!G71)</f>
        <v>015151942305</v>
      </c>
      <c r="H73" s="72">
        <f>IF('SAP Extract'!H71=0, "", 'SAP Extract'!H71)</f>
        <v>1</v>
      </c>
      <c r="I73" s="73" t="str">
        <f>IF('SAP Extract'!I71=0, "", 'SAP Extract'!I71)</f>
        <v>901.120</v>
      </c>
      <c r="J73" s="19" t="str">
        <f>IF('SAP Extract'!J71=0, "", 'SAP Extract'!J71)</f>
        <v>HEX. HEAD SCREW (FULL THREAD)</v>
      </c>
      <c r="K73" s="74">
        <f>IF('SAP Extract'!K71=0, "", 'SAP Extract'!K71)</f>
        <v>314.48</v>
      </c>
      <c r="L73" s="27">
        <f>K73/H73</f>
        <v>314.48</v>
      </c>
      <c r="M73" s="26">
        <f>ROUNDUP((IF((AJ73&gt;0),(AJ73/$L$1/$L$2),(((MAX(AG73:AI73))/$L$1/$L$2)))), 0)</f>
        <v>315</v>
      </c>
      <c r="N73" s="27">
        <f>M73*H73</f>
        <v>315</v>
      </c>
      <c r="O73" s="13"/>
      <c r="P73" s="28"/>
      <c r="Q73" s="25">
        <f>P73*H73</f>
        <v>0</v>
      </c>
      <c r="R73" s="26">
        <f>IFERROR(ROUND(0.7*_xlfn.XLOOKUP(AM73,'[1]SPI PRICE LIST'!$L$12:$L$124,'[1]SPI PRICE LIST'!$K$12:$K$124,"NO"),2),)</f>
        <v>0</v>
      </c>
      <c r="S73" s="27">
        <f>R73*H73</f>
        <v>0</v>
      </c>
      <c r="T73" s="22">
        <v>0.7</v>
      </c>
      <c r="U73" s="26">
        <f>R73/T73</f>
        <v>0</v>
      </c>
      <c r="V73" s="27">
        <f>U73*H73</f>
        <v>0</v>
      </c>
      <c r="W73" s="31" t="str">
        <f>'SAP Extract'!R71</f>
        <v>USD</v>
      </c>
      <c r="X73" s="31">
        <f>'SAP Extract'!S71</f>
        <v>1</v>
      </c>
      <c r="Y73" s="31">
        <f>'SAP Extract'!T71</f>
        <v>0</v>
      </c>
      <c r="Z73" s="31">
        <f>'SAP Extract'!U71</f>
        <v>2022</v>
      </c>
      <c r="AA73" s="31" t="str">
        <f>'SAP Extract'!V71</f>
        <v/>
      </c>
      <c r="AB73" s="48">
        <v>1</v>
      </c>
      <c r="AC73" s="55">
        <v>0.94</v>
      </c>
      <c r="AD73" s="33">
        <f>IF(Z73&gt;2010,((Y73*AB73*X73)/(POWER(AC73, (2025-Z73)))), ((Y73*AB73*X73)/(POWER(AC73, 5))))</f>
        <v>0</v>
      </c>
      <c r="AE73" s="30">
        <f>M73-L73</f>
        <v>0.51999999999998181</v>
      </c>
      <c r="AF73" s="3">
        <f>A73</f>
        <v>70</v>
      </c>
      <c r="AG73" s="26">
        <f>L73</f>
        <v>314.48</v>
      </c>
      <c r="AH73" s="24">
        <f>U73</f>
        <v>0</v>
      </c>
      <c r="AI73" s="24">
        <f>AD73</f>
        <v>0</v>
      </c>
      <c r="AJ73" s="25">
        <f>IF(AI73&gt;0,AI73,MAX(AG73:AH73))</f>
        <v>314.48</v>
      </c>
      <c r="AL73" s="24"/>
      <c r="AM73" t="str">
        <f t="shared" si="1"/>
        <v>577326901.120</v>
      </c>
    </row>
    <row r="74" spans="1:39" ht="15" customHeight="1" x14ac:dyDescent="0.25">
      <c r="A74" s="17">
        <v>71</v>
      </c>
      <c r="B74" s="1"/>
      <c r="C74" s="1"/>
      <c r="D74" s="19" t="str">
        <f>IF('SAP Extract'!D72=0, "", 'SAP Extract'!D72)</f>
        <v>577326</v>
      </c>
      <c r="E74" s="19" t="str">
        <f>IF('SAP Extract'!E72=0, "", 'SAP Extract'!E72)</f>
        <v>577326</v>
      </c>
      <c r="F74" s="19" t="str">
        <f>IF('SAP Extract'!F72=0, "", 'SAP Extract'!F72)</f>
        <v>2X3X9B-1</v>
      </c>
      <c r="G74" s="19" t="str">
        <f>IF('SAP Extract'!G72=0, "", 'SAP Extract'!G72)</f>
        <v>015151036160</v>
      </c>
      <c r="H74" s="72">
        <f>IF('SAP Extract'!H72=0, "", 'SAP Extract'!H72)</f>
        <v>1</v>
      </c>
      <c r="I74" s="73" t="str">
        <f>IF('SAP Extract'!I72=0, "", 'SAP Extract'!I72)</f>
        <v>901.333</v>
      </c>
      <c r="J74" s="19" t="str">
        <f>IF('SAP Extract'!J72=0, "", 'SAP Extract'!J72)</f>
        <v>HEX. HEAD SCREW (FULL THREAD)</v>
      </c>
      <c r="K74" s="74">
        <f>IF('SAP Extract'!K72=0, "", 'SAP Extract'!K72)</f>
        <v>53.02</v>
      </c>
      <c r="L74" s="27">
        <f>K74/H74</f>
        <v>53.02</v>
      </c>
      <c r="M74" s="26">
        <f>ROUNDUP((IF((AJ74&gt;0),(AJ74/$L$1/$L$2),(((MAX(AG74:AI74))/$L$1/$L$2)))), 0)</f>
        <v>54</v>
      </c>
      <c r="N74" s="27">
        <f>M74*H74</f>
        <v>54</v>
      </c>
      <c r="O74" s="13"/>
      <c r="P74" s="28"/>
      <c r="Q74" s="25">
        <f>P74*H74</f>
        <v>0</v>
      </c>
      <c r="R74" s="26">
        <f>IFERROR(ROUND(0.7*_xlfn.XLOOKUP(AM74,'[1]SPI PRICE LIST'!$L$12:$L$124,'[1]SPI PRICE LIST'!$K$12:$K$124,"NO"),2),)</f>
        <v>0</v>
      </c>
      <c r="S74" s="27">
        <f>R74*H74</f>
        <v>0</v>
      </c>
      <c r="T74" s="22">
        <v>0.7</v>
      </c>
      <c r="U74" s="26">
        <f>R74/T74</f>
        <v>0</v>
      </c>
      <c r="V74" s="27">
        <f>U74*H74</f>
        <v>0</v>
      </c>
      <c r="W74" s="31" t="str">
        <f>'SAP Extract'!R72</f>
        <v>USD</v>
      </c>
      <c r="X74" s="31">
        <f>'SAP Extract'!S72</f>
        <v>1</v>
      </c>
      <c r="Y74" s="31">
        <f>'SAP Extract'!T72</f>
        <v>0</v>
      </c>
      <c r="Z74" s="31">
        <f>'SAP Extract'!U72</f>
        <v>2022</v>
      </c>
      <c r="AA74" s="31" t="str">
        <f>'SAP Extract'!V72</f>
        <v/>
      </c>
      <c r="AB74" s="48">
        <v>1</v>
      </c>
      <c r="AC74" s="55">
        <v>0.94</v>
      </c>
      <c r="AD74" s="33">
        <f>IF(Z74&gt;2010,((Y74*AB74*X74)/(POWER(AC74, (2025-Z74)))), ((Y74*AB74*X74)/(POWER(AC74, 5))))</f>
        <v>0</v>
      </c>
      <c r="AE74" s="30">
        <f>M74-L74</f>
        <v>0.97999999999999687</v>
      </c>
      <c r="AF74" s="3">
        <f>A74</f>
        <v>71</v>
      </c>
      <c r="AG74" s="26">
        <f>L74</f>
        <v>53.02</v>
      </c>
      <c r="AH74" s="24">
        <f>U74</f>
        <v>0</v>
      </c>
      <c r="AI74" s="24">
        <f>AD74</f>
        <v>0</v>
      </c>
      <c r="AJ74" s="25">
        <f>IF(AI74&gt;0,AI74,MAX(AG74:AH74))</f>
        <v>53.02</v>
      </c>
      <c r="AL74" s="24"/>
      <c r="AM74" t="str">
        <f t="shared" si="1"/>
        <v>577326901.333</v>
      </c>
    </row>
    <row r="75" spans="1:39" ht="15" customHeight="1" x14ac:dyDescent="0.25">
      <c r="A75" s="17">
        <v>72</v>
      </c>
      <c r="B75" s="2"/>
      <c r="C75" s="2"/>
      <c r="D75" s="19" t="str">
        <f>IF('SAP Extract'!D73=0, "", 'SAP Extract'!D73)</f>
        <v>577326</v>
      </c>
      <c r="E75" s="19" t="str">
        <f>IF('SAP Extract'!E73=0, "", 'SAP Extract'!E73)</f>
        <v>577326</v>
      </c>
      <c r="F75" s="19" t="str">
        <f>IF('SAP Extract'!F73=0, "", 'SAP Extract'!F73)</f>
        <v>2X3X9B-1</v>
      </c>
      <c r="G75" s="19" t="str">
        <f>IF('SAP Extract'!G73=0, "", 'SAP Extract'!G73)</f>
        <v>015151036090</v>
      </c>
      <c r="H75" s="72">
        <f>IF('SAP Extract'!H73=0, "", 'SAP Extract'!H73)</f>
        <v>1</v>
      </c>
      <c r="I75" s="73" t="str">
        <f>IF('SAP Extract'!I73=0, "", 'SAP Extract'!I73)</f>
        <v>901.532</v>
      </c>
      <c r="J75" s="19" t="str">
        <f>IF('SAP Extract'!J73=0, "", 'SAP Extract'!J73)</f>
        <v>HEX. HEAD SCREW (FULL THREAD)</v>
      </c>
      <c r="K75" s="74">
        <f>IF('SAP Extract'!K73=0, "", 'SAP Extract'!K73)</f>
        <v>45.07</v>
      </c>
      <c r="L75" s="27">
        <f>K75/H75</f>
        <v>45.07</v>
      </c>
      <c r="M75" s="26">
        <f>ROUNDUP((IF((AJ75&gt;0),(AJ75/$L$1/$L$2),(((MAX(AG75:AI75))/$L$1/$L$2)))), 0)</f>
        <v>46</v>
      </c>
      <c r="N75" s="27">
        <f>M75*H75</f>
        <v>46</v>
      </c>
      <c r="O75" s="13"/>
      <c r="P75" s="28"/>
      <c r="Q75" s="25">
        <f>P75*H75</f>
        <v>0</v>
      </c>
      <c r="R75" s="26">
        <f>IFERROR(ROUND(0.7*_xlfn.XLOOKUP(AM75,'[1]SPI PRICE LIST'!$L$12:$L$124,'[1]SPI PRICE LIST'!$K$12:$K$124,"NO"),2),)</f>
        <v>0</v>
      </c>
      <c r="S75" s="27">
        <f>R75*H75</f>
        <v>0</v>
      </c>
      <c r="T75" s="22">
        <v>0.7</v>
      </c>
      <c r="U75" s="26">
        <f>R75/T75</f>
        <v>0</v>
      </c>
      <c r="V75" s="27">
        <f>U75*H75</f>
        <v>0</v>
      </c>
      <c r="W75" s="31" t="str">
        <f>'SAP Extract'!R73</f>
        <v>USD</v>
      </c>
      <c r="X75" s="31">
        <f>'SAP Extract'!S73</f>
        <v>1</v>
      </c>
      <c r="Y75" s="31">
        <f>'SAP Extract'!T73</f>
        <v>0</v>
      </c>
      <c r="Z75" s="31">
        <f>'SAP Extract'!U73</f>
        <v>2022</v>
      </c>
      <c r="AA75" s="31" t="str">
        <f>'SAP Extract'!V73</f>
        <v/>
      </c>
      <c r="AB75" s="48">
        <v>1</v>
      </c>
      <c r="AC75" s="55">
        <v>0.94</v>
      </c>
      <c r="AD75" s="33">
        <f>IF(Z75&gt;2010,((Y75*AB75*X75)/(POWER(AC75, (2025-Z75)))), ((Y75*AB75*X75)/(POWER(AC75, 5))))</f>
        <v>0</v>
      </c>
      <c r="AE75" s="30">
        <f>M75-L75</f>
        <v>0.92999999999999972</v>
      </c>
      <c r="AF75" s="3">
        <f>A75</f>
        <v>72</v>
      </c>
      <c r="AG75" s="26">
        <f>L75</f>
        <v>45.07</v>
      </c>
      <c r="AH75" s="24">
        <f>U75</f>
        <v>0</v>
      </c>
      <c r="AI75" s="24">
        <f>AD75</f>
        <v>0</v>
      </c>
      <c r="AJ75" s="25">
        <f>IF(AI75&gt;0,AI75,MAX(AG75:AH75))</f>
        <v>45.07</v>
      </c>
      <c r="AL75" s="24"/>
      <c r="AM75" t="str">
        <f t="shared" si="1"/>
        <v>577326901.532</v>
      </c>
    </row>
    <row r="76" spans="1:39" ht="15" customHeight="1" x14ac:dyDescent="0.25">
      <c r="A76" s="17">
        <v>73</v>
      </c>
      <c r="B76" s="1"/>
      <c r="C76" s="1"/>
      <c r="D76" s="19" t="str">
        <f>IF('SAP Extract'!D74=0, "", 'SAP Extract'!D74)</f>
        <v>577326</v>
      </c>
      <c r="E76" s="19" t="str">
        <f>IF('SAP Extract'!E74=0, "", 'SAP Extract'!E74)</f>
        <v>577326</v>
      </c>
      <c r="F76" s="19" t="str">
        <f>IF('SAP Extract'!F74=0, "", 'SAP Extract'!F74)</f>
        <v>2X3X9B-1</v>
      </c>
      <c r="G76" s="19" t="str">
        <f>IF('SAP Extract'!G74=0, "", 'SAP Extract'!G74)</f>
        <v>015101239356</v>
      </c>
      <c r="H76" s="72">
        <f>IF('SAP Extract'!H74=0, "", 'SAP Extract'!H74)</f>
        <v>1</v>
      </c>
      <c r="I76" s="73" t="str">
        <f>IF('SAP Extract'!I74=0, "", 'SAP Extract'!I74)</f>
        <v>902.105</v>
      </c>
      <c r="J76" s="19" t="str">
        <f>IF('SAP Extract'!J74=0, "", 'SAP Extract'!J74)</f>
        <v>STUD;THREADED BOTH END</v>
      </c>
      <c r="K76" s="74">
        <v>0</v>
      </c>
      <c r="L76" s="27">
        <f>K76/H76</f>
        <v>0</v>
      </c>
      <c r="M76" s="26">
        <f>ROUNDUP((IF((AJ76&gt;0),(AJ76/$L$1/$L$2),(((MAX(AG76:AI76))/$L$1/$L$2)))), 0)</f>
        <v>39</v>
      </c>
      <c r="N76" s="27">
        <f>M76*H76</f>
        <v>39</v>
      </c>
      <c r="O76" s="13"/>
      <c r="P76" s="28"/>
      <c r="Q76" s="25">
        <f>P76*H76</f>
        <v>0</v>
      </c>
      <c r="R76" s="26">
        <f>IFERROR(ROUND(0.7*_xlfn.XLOOKUP(AM76,'[1]SPI PRICE LIST'!$L$12:$L$124,'[1]SPI PRICE LIST'!$K$12:$K$124,"NO"),2),)</f>
        <v>26.96</v>
      </c>
      <c r="S76" s="27">
        <f>R76*H76</f>
        <v>26.96</v>
      </c>
      <c r="T76" s="22">
        <v>0.7</v>
      </c>
      <c r="U76" s="26">
        <f>R76/T76</f>
        <v>38.51428571428572</v>
      </c>
      <c r="V76" s="27">
        <f>U76*H76</f>
        <v>38.51428571428572</v>
      </c>
      <c r="W76" s="31" t="str">
        <f>'SAP Extract'!R74</f>
        <v>USD</v>
      </c>
      <c r="X76" s="31">
        <f>'SAP Extract'!S74</f>
        <v>1</v>
      </c>
      <c r="Y76" s="31">
        <f>'SAP Extract'!T74</f>
        <v>0</v>
      </c>
      <c r="Z76" s="31">
        <f>'SAP Extract'!U74</f>
        <v>2022</v>
      </c>
      <c r="AA76" s="31" t="str">
        <f>'SAP Extract'!V74</f>
        <v/>
      </c>
      <c r="AB76" s="48">
        <v>1</v>
      </c>
      <c r="AC76" s="55">
        <v>0.94</v>
      </c>
      <c r="AD76" s="33">
        <f>IF(Z76&gt;2010,((Y76*AB76*X76)/(POWER(AC76, (2025-Z76)))), ((Y76*AB76*X76)/(POWER(AC76, 5))))</f>
        <v>0</v>
      </c>
      <c r="AE76" s="30">
        <f>M76-L76</f>
        <v>39</v>
      </c>
      <c r="AF76" s="3">
        <f>A76</f>
        <v>73</v>
      </c>
      <c r="AG76" s="26">
        <f>L76</f>
        <v>0</v>
      </c>
      <c r="AH76" s="24">
        <f>U76</f>
        <v>38.51428571428572</v>
      </c>
      <c r="AI76" s="24">
        <f>AD76</f>
        <v>0</v>
      </c>
      <c r="AJ76" s="25">
        <f>IF(AI76&gt;0,AI76,MAX(AG76:AH76))</f>
        <v>38.51428571428572</v>
      </c>
      <c r="AL76" s="24"/>
      <c r="AM76" t="str">
        <f t="shared" si="1"/>
        <v>577326902.105</v>
      </c>
    </row>
    <row r="77" spans="1:39" ht="15" customHeight="1" x14ac:dyDescent="0.25">
      <c r="A77" s="17">
        <v>74</v>
      </c>
      <c r="B77" s="2"/>
      <c r="C77" s="2"/>
      <c r="D77" s="19" t="str">
        <f>IF('SAP Extract'!D75=0, "", 'SAP Extract'!D75)</f>
        <v>577326</v>
      </c>
      <c r="E77" s="19" t="str">
        <f>IF('SAP Extract'!E75=0, "", 'SAP Extract'!E75)</f>
        <v>577326</v>
      </c>
      <c r="F77" s="19" t="str">
        <f>IF('SAP Extract'!F75=0, "", 'SAP Extract'!F75)</f>
        <v>2X3X9B-1</v>
      </c>
      <c r="G77" s="19" t="str">
        <f>IF('SAP Extract'!G75=0, "", 'SAP Extract'!G75)</f>
        <v>015500205495</v>
      </c>
      <c r="H77" s="72">
        <f>IF('SAP Extract'!H75=0, "", 'SAP Extract'!H75)</f>
        <v>1</v>
      </c>
      <c r="I77" s="73" t="str">
        <f>IF('SAP Extract'!I75=0, "", 'SAP Extract'!I75)</f>
        <v>554.109</v>
      </c>
      <c r="J77" s="19" t="str">
        <f>IF('SAP Extract'!J75=0, "", 'SAP Extract'!J75)</f>
        <v>WASHER</v>
      </c>
      <c r="K77" s="74">
        <f>IF('SAP Extract'!K75=0, "", 'SAP Extract'!K75)</f>
        <v>158.55000000000001</v>
      </c>
      <c r="L77" s="27">
        <f>K77/H77</f>
        <v>158.55000000000001</v>
      </c>
      <c r="M77" s="26">
        <f>ROUNDUP((IF((AJ77&gt;0),(AJ77/$L$1/$L$2),(((MAX(AG77:AI77))/$L$1/$L$2)))), 0)</f>
        <v>159</v>
      </c>
      <c r="N77" s="27">
        <f>M77*H77</f>
        <v>159</v>
      </c>
      <c r="O77" s="13"/>
      <c r="P77" s="28"/>
      <c r="Q77" s="25">
        <f>P77*H77</f>
        <v>0</v>
      </c>
      <c r="R77" s="26">
        <f>IFERROR(ROUND(0.7*_xlfn.XLOOKUP(AM77,'[1]SPI PRICE LIST'!$L$12:$L$124,'[1]SPI PRICE LIST'!$K$12:$K$124,"NO"),2),)</f>
        <v>0</v>
      </c>
      <c r="S77" s="27">
        <f>R77*H77</f>
        <v>0</v>
      </c>
      <c r="T77" s="22">
        <v>0.7</v>
      </c>
      <c r="U77" s="26">
        <f>R77/T77</f>
        <v>0</v>
      </c>
      <c r="V77" s="27">
        <f>U77*H77</f>
        <v>0</v>
      </c>
      <c r="W77" s="31" t="str">
        <f>'SAP Extract'!R75</f>
        <v>USD</v>
      </c>
      <c r="X77" s="31">
        <f>'SAP Extract'!S75</f>
        <v>1</v>
      </c>
      <c r="Y77" s="31">
        <f>'SAP Extract'!T75</f>
        <v>0</v>
      </c>
      <c r="Z77" s="31">
        <f>'SAP Extract'!U75</f>
        <v>2022</v>
      </c>
      <c r="AA77" s="31" t="str">
        <f>'SAP Extract'!V75</f>
        <v/>
      </c>
      <c r="AB77" s="48">
        <v>1</v>
      </c>
      <c r="AC77" s="55">
        <v>0.94</v>
      </c>
      <c r="AD77" s="33">
        <f>IF(Z77&gt;2010,((Y77*AB77*X77)/(POWER(AC77, (2025-Z77)))), ((Y77*AB77*X77)/(POWER(AC77, 5))))</f>
        <v>0</v>
      </c>
      <c r="AE77" s="30">
        <f>M77-L77</f>
        <v>0.44999999999998863</v>
      </c>
      <c r="AF77" s="3">
        <f>A77</f>
        <v>74</v>
      </c>
      <c r="AG77" s="26">
        <f>L77</f>
        <v>158.55000000000001</v>
      </c>
      <c r="AH77" s="24">
        <f>U77</f>
        <v>0</v>
      </c>
      <c r="AI77" s="24">
        <f>AD77</f>
        <v>0</v>
      </c>
      <c r="AJ77" s="25">
        <f>IF(AI77&gt;0,AI77,MAX(AG77:AH77))</f>
        <v>158.55000000000001</v>
      </c>
      <c r="AL77" s="24"/>
      <c r="AM77" t="str">
        <f t="shared" si="1"/>
        <v>577326554.109</v>
      </c>
    </row>
    <row r="78" spans="1:39" ht="15" customHeight="1" x14ac:dyDescent="0.25">
      <c r="A78" s="17">
        <v>75</v>
      </c>
      <c r="B78" s="1"/>
      <c r="C78" s="1"/>
      <c r="D78" s="19" t="str">
        <f>IF('SAP Extract'!D76=0, "", 'SAP Extract'!D76)</f>
        <v>577326</v>
      </c>
      <c r="E78" s="19" t="str">
        <f>IF('SAP Extract'!E76=0, "", 'SAP Extract'!E76)</f>
        <v>577326</v>
      </c>
      <c r="F78" s="19" t="str">
        <f>IF('SAP Extract'!F76=0, "", 'SAP Extract'!F76)</f>
        <v>2X3X9B-1</v>
      </c>
      <c r="G78" s="19" t="str">
        <f>IF('SAP Extract'!G76=0, "", 'SAP Extract'!G76)</f>
        <v>015500205295</v>
      </c>
      <c r="H78" s="72">
        <f>IF('SAP Extract'!H76=0, "", 'SAP Extract'!H76)</f>
        <v>1</v>
      </c>
      <c r="I78" s="73" t="str">
        <f>IF('SAP Extract'!I76=0, "", 'SAP Extract'!I76)</f>
        <v>554.387</v>
      </c>
      <c r="J78" s="19" t="str">
        <f>IF('SAP Extract'!J76=0, "", 'SAP Extract'!J76)</f>
        <v>WASHER</v>
      </c>
      <c r="K78" s="74">
        <f>IF('SAP Extract'!K76=0, "", 'SAP Extract'!K76)</f>
        <v>21.11</v>
      </c>
      <c r="L78" s="27">
        <f>K78/H78</f>
        <v>21.11</v>
      </c>
      <c r="M78" s="26">
        <f>ROUNDUP((IF((AJ78&gt;0),(AJ78/$L$1/$L$2),(((MAX(AG78:AI78))/$L$1/$L$2)))), 0)</f>
        <v>22</v>
      </c>
      <c r="N78" s="27">
        <f>M78*H78</f>
        <v>22</v>
      </c>
      <c r="O78" s="13"/>
      <c r="P78" s="28"/>
      <c r="Q78" s="25">
        <f>P78*H78</f>
        <v>0</v>
      </c>
      <c r="R78" s="26">
        <f>IFERROR(ROUND(0.7*_xlfn.XLOOKUP(AM78,'[1]SPI PRICE LIST'!$L$12:$L$124,'[1]SPI PRICE LIST'!$K$12:$K$124,"NO"),2),)</f>
        <v>0</v>
      </c>
      <c r="S78" s="27">
        <f>R78*H78</f>
        <v>0</v>
      </c>
      <c r="T78" s="22">
        <v>0.7</v>
      </c>
      <c r="U78" s="26">
        <f>R78/T78</f>
        <v>0</v>
      </c>
      <c r="V78" s="27">
        <f>U78*H78</f>
        <v>0</v>
      </c>
      <c r="W78" s="31" t="str">
        <f>'SAP Extract'!R76</f>
        <v>USD</v>
      </c>
      <c r="X78" s="31">
        <f>'SAP Extract'!S76</f>
        <v>1</v>
      </c>
      <c r="Y78" s="31">
        <f>'SAP Extract'!T76</f>
        <v>0</v>
      </c>
      <c r="Z78" s="31">
        <f>'SAP Extract'!U76</f>
        <v>2022</v>
      </c>
      <c r="AA78" s="31" t="str">
        <f>'SAP Extract'!V76</f>
        <v/>
      </c>
      <c r="AB78" s="48">
        <v>1</v>
      </c>
      <c r="AC78" s="55">
        <v>0.94</v>
      </c>
      <c r="AD78" s="33">
        <f>IF(Z78&gt;2010,((Y78*AB78*X78)/(POWER(AC78, (2025-Z78)))), ((Y78*AB78*X78)/(POWER(AC78, 5))))</f>
        <v>0</v>
      </c>
      <c r="AE78" s="30">
        <f>M78-L78</f>
        <v>0.89000000000000057</v>
      </c>
      <c r="AF78" s="3">
        <f>A78</f>
        <v>75</v>
      </c>
      <c r="AG78" s="26">
        <f>L78</f>
        <v>21.11</v>
      </c>
      <c r="AH78" s="24">
        <f>U78</f>
        <v>0</v>
      </c>
      <c r="AI78" s="24">
        <f>AD78</f>
        <v>0</v>
      </c>
      <c r="AJ78" s="25">
        <f>IF(AI78&gt;0,AI78,MAX(AG78:AH78))</f>
        <v>21.11</v>
      </c>
      <c r="AL78" s="24"/>
      <c r="AM78" t="str">
        <f t="shared" si="1"/>
        <v>577326554.387</v>
      </c>
    </row>
    <row r="79" spans="1:39" ht="15" customHeight="1" x14ac:dyDescent="0.25">
      <c r="A79" s="17">
        <v>76</v>
      </c>
      <c r="B79" s="2"/>
      <c r="C79" s="2"/>
      <c r="D79" s="19" t="str">
        <f>IF('SAP Extract'!D77=0, "", 'SAP Extract'!D77)</f>
        <v>577326</v>
      </c>
      <c r="E79" s="19" t="str">
        <f>IF('SAP Extract'!E77=0, "", 'SAP Extract'!E77)</f>
        <v>577326</v>
      </c>
      <c r="F79" s="19" t="str">
        <f>IF('SAP Extract'!F77=0, "", 'SAP Extract'!F77)</f>
        <v>2X3X9B-1</v>
      </c>
      <c r="G79" s="19" t="str">
        <f>IF('SAP Extract'!G77=0, "", 'SAP Extract'!G77)</f>
        <v>015103252337</v>
      </c>
      <c r="H79" s="72">
        <f>IF('SAP Extract'!H77=0, "", 'SAP Extract'!H77)</f>
        <v>1</v>
      </c>
      <c r="I79" s="73" t="str">
        <f>IF('SAP Extract'!I77=0, "", 'SAP Extract'!I77)</f>
        <v>902.107</v>
      </c>
      <c r="J79" s="19" t="str">
        <f>IF('SAP Extract'!J77=0, "", 'SAP Extract'!J77)</f>
        <v>STUD;FULLY THREAD</v>
      </c>
      <c r="K79" s="74">
        <v>0</v>
      </c>
      <c r="L79" s="27">
        <f>K79/H79</f>
        <v>0</v>
      </c>
      <c r="M79" s="26">
        <f>ROUNDUP((IF((AJ79&gt;0),(AJ79/$L$1/$L$2),(((MAX(AG79:AI79))/$L$1/$L$2)))), 0)</f>
        <v>23</v>
      </c>
      <c r="N79" s="27">
        <f>M79*H79</f>
        <v>23</v>
      </c>
      <c r="O79" s="13"/>
      <c r="P79" s="28"/>
      <c r="Q79" s="25">
        <f>P79*H79</f>
        <v>0</v>
      </c>
      <c r="R79" s="26">
        <f>IFERROR(ROUND(0.7*_xlfn.XLOOKUP(AM79,'[1]SPI PRICE LIST'!$L$12:$L$124,'[1]SPI PRICE LIST'!$K$12:$K$124,"NO"),2),)</f>
        <v>16.04</v>
      </c>
      <c r="S79" s="27">
        <f>R79*H79</f>
        <v>16.04</v>
      </c>
      <c r="T79" s="22">
        <v>0.7</v>
      </c>
      <c r="U79" s="26">
        <f>R79/T79</f>
        <v>22.914285714285715</v>
      </c>
      <c r="V79" s="27">
        <f>U79*H79</f>
        <v>22.914285714285715</v>
      </c>
      <c r="W79" s="31" t="str">
        <f>'SAP Extract'!R77</f>
        <v>USD</v>
      </c>
      <c r="X79" s="31">
        <f>'SAP Extract'!S77</f>
        <v>1</v>
      </c>
      <c r="Y79" s="31">
        <f>'SAP Extract'!T77</f>
        <v>0</v>
      </c>
      <c r="Z79" s="31">
        <f>'SAP Extract'!U77</f>
        <v>2022</v>
      </c>
      <c r="AA79" s="31" t="str">
        <f>'SAP Extract'!V77</f>
        <v/>
      </c>
      <c r="AB79" s="48">
        <v>1</v>
      </c>
      <c r="AC79" s="55">
        <v>0.94</v>
      </c>
      <c r="AD79" s="33">
        <f>IF(Z79&gt;2010,((Y79*AB79*X79)/(POWER(AC79, (2025-Z79)))), ((Y79*AB79*X79)/(POWER(AC79, 5))))</f>
        <v>0</v>
      </c>
      <c r="AE79" s="30">
        <f>M79-L79</f>
        <v>23</v>
      </c>
      <c r="AF79" s="3">
        <f>A79</f>
        <v>76</v>
      </c>
      <c r="AG79" s="26">
        <f>L79</f>
        <v>0</v>
      </c>
      <c r="AH79" s="24">
        <f>U79</f>
        <v>22.914285714285715</v>
      </c>
      <c r="AI79" s="24">
        <f>AD79</f>
        <v>0</v>
      </c>
      <c r="AJ79" s="25">
        <f>IF(AI79&gt;0,AI79,MAX(AG79:AH79))</f>
        <v>22.914285714285715</v>
      </c>
      <c r="AL79" s="24"/>
      <c r="AM79" t="str">
        <f t="shared" si="1"/>
        <v>577326902.107</v>
      </c>
    </row>
    <row r="80" spans="1:39" ht="15" customHeight="1" x14ac:dyDescent="0.25">
      <c r="A80" s="17">
        <v>77</v>
      </c>
      <c r="B80" s="1"/>
      <c r="C80" s="1"/>
      <c r="D80" s="19" t="str">
        <f>IF('SAP Extract'!D78=0, "", 'SAP Extract'!D78)</f>
        <v>577326</v>
      </c>
      <c r="E80" s="19" t="str">
        <f>IF('SAP Extract'!E78=0, "", 'SAP Extract'!E78)</f>
        <v>577326</v>
      </c>
      <c r="F80" s="19" t="str">
        <f>IF('SAP Extract'!F78=0, "", 'SAP Extract'!F78)</f>
        <v>2X3X9B-1</v>
      </c>
      <c r="G80" s="19" t="str">
        <f>IF('SAP Extract'!G78=0, "", 'SAP Extract'!G78)</f>
        <v>015101232255</v>
      </c>
      <c r="H80" s="72">
        <f>IF('SAP Extract'!H78=0, "", 'SAP Extract'!H78)</f>
        <v>1</v>
      </c>
      <c r="I80" s="73" t="str">
        <f>IF('SAP Extract'!I78=0, "", 'SAP Extract'!I78)</f>
        <v>902.337</v>
      </c>
      <c r="J80" s="19" t="str">
        <f>IF('SAP Extract'!J78=0, "", 'SAP Extract'!J78)</f>
        <v>STUD;THREADED BOTH END</v>
      </c>
      <c r="K80" s="74">
        <f>IF('SAP Extract'!K78=0, "", 'SAP Extract'!K78)</f>
        <v>61.01</v>
      </c>
      <c r="L80" s="27">
        <f>K80/H80</f>
        <v>61.01</v>
      </c>
      <c r="M80" s="26">
        <f>ROUNDUP((IF((AJ80&gt;0),(AJ80/$L$1/$L$2),(((MAX(AG80:AI80))/$L$1/$L$2)))), 0)</f>
        <v>62</v>
      </c>
      <c r="N80" s="27">
        <f>M80*H80</f>
        <v>62</v>
      </c>
      <c r="O80" s="13"/>
      <c r="P80" s="28"/>
      <c r="Q80" s="25">
        <f>P80*H80</f>
        <v>0</v>
      </c>
      <c r="R80" s="26">
        <f>IFERROR(ROUND(0.7*_xlfn.XLOOKUP(AM80,'[1]SPI PRICE LIST'!$L$12:$L$124,'[1]SPI PRICE LIST'!$K$12:$K$124,"NO"),2),)</f>
        <v>0</v>
      </c>
      <c r="S80" s="27">
        <f>R80*H80</f>
        <v>0</v>
      </c>
      <c r="T80" s="22">
        <v>0.7</v>
      </c>
      <c r="U80" s="26">
        <f>R80/T80</f>
        <v>0</v>
      </c>
      <c r="V80" s="27">
        <f>U80*H80</f>
        <v>0</v>
      </c>
      <c r="W80" s="31" t="str">
        <f>'SAP Extract'!R78</f>
        <v>USD</v>
      </c>
      <c r="X80" s="31">
        <f>'SAP Extract'!S78</f>
        <v>1</v>
      </c>
      <c r="Y80" s="31">
        <f>'SAP Extract'!T78</f>
        <v>0</v>
      </c>
      <c r="Z80" s="31">
        <f>'SAP Extract'!U78</f>
        <v>2022</v>
      </c>
      <c r="AA80" s="31" t="str">
        <f>'SAP Extract'!V78</f>
        <v/>
      </c>
      <c r="AB80" s="48">
        <v>1</v>
      </c>
      <c r="AC80" s="55">
        <v>0.94</v>
      </c>
      <c r="AD80" s="33">
        <f>IF(Z80&gt;2010,((Y80*AB80*X80)/(POWER(AC80, (2025-Z80)))), ((Y80*AB80*X80)/(POWER(AC80, 5))))</f>
        <v>0</v>
      </c>
      <c r="AE80" s="30">
        <f>M80-L80</f>
        <v>0.99000000000000199</v>
      </c>
      <c r="AF80" s="3">
        <f>A80</f>
        <v>77</v>
      </c>
      <c r="AG80" s="26">
        <f>L80</f>
        <v>61.01</v>
      </c>
      <c r="AH80" s="24">
        <f>U80</f>
        <v>0</v>
      </c>
      <c r="AI80" s="24">
        <f>AD80</f>
        <v>0</v>
      </c>
      <c r="AJ80" s="25">
        <f>IF(AI80&gt;0,AI80,MAX(AG80:AH80))</f>
        <v>61.01</v>
      </c>
      <c r="AL80" s="24"/>
      <c r="AM80" t="str">
        <f t="shared" si="1"/>
        <v>577326902.337</v>
      </c>
    </row>
    <row r="81" spans="1:39" ht="15" customHeight="1" x14ac:dyDescent="0.25">
      <c r="A81" s="17">
        <v>78</v>
      </c>
      <c r="B81" s="2"/>
      <c r="C81" s="2"/>
      <c r="D81" s="19" t="str">
        <f>IF('SAP Extract'!D79=0, "", 'SAP Extract'!D79)</f>
        <v>577326</v>
      </c>
      <c r="E81" s="19" t="str">
        <f>IF('SAP Extract'!E79=0, "", 'SAP Extract'!E79)</f>
        <v>577326</v>
      </c>
      <c r="F81" s="19" t="str">
        <f>IF('SAP Extract'!F79=0, "", 'SAP Extract'!F79)</f>
        <v>2X3X9B-1</v>
      </c>
      <c r="G81" s="19" t="str">
        <f>IF('SAP Extract'!G79=0, "", 'SAP Extract'!G79)</f>
        <v>015101235416</v>
      </c>
      <c r="H81" s="72">
        <f>IF('SAP Extract'!H79=0, "", 'SAP Extract'!H79)</f>
        <v>1</v>
      </c>
      <c r="I81" s="73" t="str">
        <f>IF('SAP Extract'!I79=0, "", 'SAP Extract'!I79)</f>
        <v>902.416</v>
      </c>
      <c r="J81" s="19" t="str">
        <f>IF('SAP Extract'!J79=0, "", 'SAP Extract'!J79)</f>
        <v>STUD;THREADED BOTH END</v>
      </c>
      <c r="K81" s="74">
        <v>0</v>
      </c>
      <c r="L81" s="27">
        <f>K81/H81</f>
        <v>0</v>
      </c>
      <c r="M81" s="26">
        <f>ROUNDUP((IF((AJ81&gt;0),(AJ81/$L$1/$L$2),(((MAX(AG81:AI81))/$L$1/$L$2)))), 0)</f>
        <v>13</v>
      </c>
      <c r="N81" s="27">
        <f>M81*H81</f>
        <v>13</v>
      </c>
      <c r="O81" s="13"/>
      <c r="P81" s="28"/>
      <c r="Q81" s="25">
        <f>P81*H81</f>
        <v>0</v>
      </c>
      <c r="R81" s="26">
        <f>IFERROR(ROUND(0.7*_xlfn.XLOOKUP(AM81,'[1]SPI PRICE LIST'!$L$12:$L$124,'[1]SPI PRICE LIST'!$K$12:$K$124,"NO"),2),)</f>
        <v>9.02</v>
      </c>
      <c r="S81" s="27">
        <f>R81*H81</f>
        <v>9.02</v>
      </c>
      <c r="T81" s="22">
        <v>0.7</v>
      </c>
      <c r="U81" s="26">
        <f>R81/T81</f>
        <v>12.885714285714286</v>
      </c>
      <c r="V81" s="27">
        <f>U81*H81</f>
        <v>12.885714285714286</v>
      </c>
      <c r="W81" s="31" t="str">
        <f>'SAP Extract'!R79</f>
        <v>USD</v>
      </c>
      <c r="X81" s="31">
        <f>'SAP Extract'!S79</f>
        <v>1</v>
      </c>
      <c r="Y81" s="31">
        <f>'SAP Extract'!T79</f>
        <v>0</v>
      </c>
      <c r="Z81" s="31">
        <f>'SAP Extract'!U79</f>
        <v>2022</v>
      </c>
      <c r="AA81" s="31" t="str">
        <f>'SAP Extract'!V79</f>
        <v/>
      </c>
      <c r="AB81" s="48">
        <v>1</v>
      </c>
      <c r="AC81" s="55">
        <v>0.94</v>
      </c>
      <c r="AD81" s="33">
        <f>IF(Z81&gt;2010,((Y81*AB81*X81)/(POWER(AC81, (2025-Z81)))), ((Y81*AB81*X81)/(POWER(AC81, 5))))</f>
        <v>0</v>
      </c>
      <c r="AE81" s="30">
        <f>M81-L81</f>
        <v>13</v>
      </c>
      <c r="AF81" s="3">
        <f>A81</f>
        <v>78</v>
      </c>
      <c r="AG81" s="26">
        <f>L81</f>
        <v>0</v>
      </c>
      <c r="AH81" s="24">
        <f>U81</f>
        <v>12.885714285714286</v>
      </c>
      <c r="AI81" s="24">
        <f>AD81</f>
        <v>0</v>
      </c>
      <c r="AJ81" s="25">
        <f>IF(AI81&gt;0,AI81,MAX(AG81:AH81))</f>
        <v>12.885714285714286</v>
      </c>
      <c r="AL81" s="24"/>
      <c r="AM81" t="str">
        <f t="shared" si="1"/>
        <v>577326902.416</v>
      </c>
    </row>
    <row r="82" spans="1:39" ht="15" customHeight="1" x14ac:dyDescent="0.25">
      <c r="A82" s="17">
        <v>79</v>
      </c>
      <c r="B82" s="1"/>
      <c r="C82" s="1"/>
      <c r="D82" s="19" t="str">
        <f>IF('SAP Extract'!D80=0, "", 'SAP Extract'!D80)</f>
        <v>577326</v>
      </c>
      <c r="E82" s="19" t="str">
        <f>IF('SAP Extract'!E80=0, "", 'SAP Extract'!E80)</f>
        <v>577326</v>
      </c>
      <c r="F82" s="19" t="str">
        <f>IF('SAP Extract'!F80=0, "", 'SAP Extract'!F80)</f>
        <v>2X3X9B-1</v>
      </c>
      <c r="G82" s="19" t="str">
        <f>IF('SAP Extract'!G80=0, "", 'SAP Extract'!G80)</f>
        <v>015402241042</v>
      </c>
      <c r="H82" s="72">
        <f>IF('SAP Extract'!H80=0, "", 'SAP Extract'!H80)</f>
        <v>1</v>
      </c>
      <c r="I82" s="73" t="str">
        <f>IF('SAP Extract'!I80=0, "", 'SAP Extract'!I80)</f>
        <v>903.342</v>
      </c>
      <c r="J82" s="19" t="str">
        <f>IF('SAP Extract'!J80=0, "", 'SAP Extract'!J80)</f>
        <v>THREADED PLUG, HEX. HEAD</v>
      </c>
      <c r="K82" s="74">
        <f>IF('SAP Extract'!K80=0, "", 'SAP Extract'!K80)</f>
        <v>61.09</v>
      </c>
      <c r="L82" s="27">
        <f>K82/H82</f>
        <v>61.09</v>
      </c>
      <c r="M82" s="26">
        <f>ROUNDUP((IF((AJ82&gt;0),(AJ82/$L$1/$L$2),(((MAX(AG82:AI82))/$L$1/$L$2)))), 0)</f>
        <v>62</v>
      </c>
      <c r="N82" s="27">
        <f>M82*H82</f>
        <v>62</v>
      </c>
      <c r="O82" s="13"/>
      <c r="P82" s="28"/>
      <c r="Q82" s="25">
        <f>P82*H82</f>
        <v>0</v>
      </c>
      <c r="R82" s="26">
        <f>IFERROR(ROUND(0.7*_xlfn.XLOOKUP(AM82,'[1]SPI PRICE LIST'!$L$12:$L$124,'[1]SPI PRICE LIST'!$K$12:$K$124,"NO"),2),)</f>
        <v>0</v>
      </c>
      <c r="S82" s="27">
        <f>R82*H82</f>
        <v>0</v>
      </c>
      <c r="T82" s="22">
        <v>0.7</v>
      </c>
      <c r="U82" s="26">
        <f>R82/T82</f>
        <v>0</v>
      </c>
      <c r="V82" s="27">
        <f>U82*H82</f>
        <v>0</v>
      </c>
      <c r="W82" s="31" t="str">
        <f>'SAP Extract'!R80</f>
        <v>USD</v>
      </c>
      <c r="X82" s="31">
        <f>'SAP Extract'!S80</f>
        <v>1</v>
      </c>
      <c r="Y82" s="31">
        <f>'SAP Extract'!T80</f>
        <v>0</v>
      </c>
      <c r="Z82" s="31">
        <f>'SAP Extract'!U80</f>
        <v>2022</v>
      </c>
      <c r="AA82" s="31" t="str">
        <f>'SAP Extract'!V80</f>
        <v/>
      </c>
      <c r="AB82" s="48">
        <v>1</v>
      </c>
      <c r="AC82" s="55">
        <v>0.94</v>
      </c>
      <c r="AD82" s="33">
        <f>IF(Z82&gt;2010,((Y82*AB82*X82)/(POWER(AC82, (2025-Z82)))), ((Y82*AB82*X82)/(POWER(AC82, 5))))</f>
        <v>0</v>
      </c>
      <c r="AE82" s="30">
        <f>M82-L82</f>
        <v>0.90999999999999659</v>
      </c>
      <c r="AF82" s="3">
        <f>A82</f>
        <v>79</v>
      </c>
      <c r="AG82" s="26">
        <f>L82</f>
        <v>61.09</v>
      </c>
      <c r="AH82" s="24">
        <f>U82</f>
        <v>0</v>
      </c>
      <c r="AI82" s="24">
        <f>AD82</f>
        <v>0</v>
      </c>
      <c r="AJ82" s="25">
        <f>IF(AI82&gt;0,AI82,MAX(AG82:AH82))</f>
        <v>61.09</v>
      </c>
      <c r="AL82" s="24"/>
      <c r="AM82" t="str">
        <f t="shared" si="1"/>
        <v>577326903.342</v>
      </c>
    </row>
    <row r="83" spans="1:39" ht="15" customHeight="1" x14ac:dyDescent="0.25">
      <c r="A83" s="17">
        <v>80</v>
      </c>
      <c r="B83" s="2"/>
      <c r="C83" s="2"/>
      <c r="D83" s="19" t="str">
        <f>IF('SAP Extract'!D81=0, "", 'SAP Extract'!D81)</f>
        <v>577326</v>
      </c>
      <c r="E83" s="19" t="str">
        <f>IF('SAP Extract'!E81=0, "", 'SAP Extract'!E81)</f>
        <v>577326</v>
      </c>
      <c r="F83" s="19" t="str">
        <f>IF('SAP Extract'!F81=0, "", 'SAP Extract'!F81)</f>
        <v>2X3X9B-1</v>
      </c>
      <c r="G83" s="19" t="str">
        <f>IF('SAP Extract'!G81=0, "", 'SAP Extract'!G81)</f>
        <v>015400933043</v>
      </c>
      <c r="H83" s="72">
        <f>IF('SAP Extract'!H81=0, "", 'SAP Extract'!H81)</f>
        <v>1</v>
      </c>
      <c r="I83" s="73" t="str">
        <f>IF('SAP Extract'!I81=0, "", 'SAP Extract'!I81)</f>
        <v>904.217</v>
      </c>
      <c r="J83" s="19" t="str">
        <f>IF('SAP Extract'!J81=0, "", 'SAP Extract'!J81)</f>
        <v>HEX SOCKET SET SCR CUP POINT</v>
      </c>
      <c r="K83" s="74">
        <f>IF('SAP Extract'!K81=0, "", 'SAP Extract'!K81)</f>
        <v>92.79</v>
      </c>
      <c r="L83" s="27">
        <f>K83/H83</f>
        <v>92.79</v>
      </c>
      <c r="M83" s="26">
        <f>ROUNDUP((IF((AJ83&gt;0),(AJ83/$L$1/$L$2),(((MAX(AG83:AI83))/$L$1/$L$2)))), 0)</f>
        <v>93</v>
      </c>
      <c r="N83" s="27">
        <f>M83*H83</f>
        <v>93</v>
      </c>
      <c r="O83" s="13"/>
      <c r="P83" s="28"/>
      <c r="Q83" s="25">
        <f>P83*H83</f>
        <v>0</v>
      </c>
      <c r="R83" s="26">
        <f>IFERROR(ROUND(0.7*_xlfn.XLOOKUP(AM83,'[1]SPI PRICE LIST'!$L$12:$L$124,'[1]SPI PRICE LIST'!$K$12:$K$124,"NO"),2),)</f>
        <v>0</v>
      </c>
      <c r="S83" s="27">
        <f>R83*H83</f>
        <v>0</v>
      </c>
      <c r="T83" s="22">
        <v>0.7</v>
      </c>
      <c r="U83" s="26">
        <f>R83/T83</f>
        <v>0</v>
      </c>
      <c r="V83" s="27">
        <f>U83*H83</f>
        <v>0</v>
      </c>
      <c r="W83" s="31" t="str">
        <f>'SAP Extract'!R81</f>
        <v>USD</v>
      </c>
      <c r="X83" s="31">
        <f>'SAP Extract'!S81</f>
        <v>1</v>
      </c>
      <c r="Y83" s="31">
        <f>'SAP Extract'!T81</f>
        <v>0</v>
      </c>
      <c r="Z83" s="31">
        <f>'SAP Extract'!U81</f>
        <v>2022</v>
      </c>
      <c r="AA83" s="31" t="str">
        <f>'SAP Extract'!V81</f>
        <v/>
      </c>
      <c r="AB83" s="48">
        <v>1</v>
      </c>
      <c r="AC83" s="55">
        <v>0.94</v>
      </c>
      <c r="AD83" s="33">
        <f>IF(Z83&gt;2010,((Y83*AB83*X83)/(POWER(AC83, (2025-Z83)))), ((Y83*AB83*X83)/(POWER(AC83, 5))))</f>
        <v>0</v>
      </c>
      <c r="AE83" s="30">
        <f>M83-L83</f>
        <v>0.20999999999999375</v>
      </c>
      <c r="AF83" s="3">
        <f>A83</f>
        <v>80</v>
      </c>
      <c r="AG83" s="26">
        <f>L83</f>
        <v>92.79</v>
      </c>
      <c r="AH83" s="24">
        <f>U83</f>
        <v>0</v>
      </c>
      <c r="AI83" s="24">
        <f>AD83</f>
        <v>0</v>
      </c>
      <c r="AJ83" s="25">
        <f>IF(AI83&gt;0,AI83,MAX(AG83:AH83))</f>
        <v>92.79</v>
      </c>
      <c r="AL83" s="24"/>
      <c r="AM83" t="str">
        <f t="shared" si="1"/>
        <v>577326904.217</v>
      </c>
    </row>
    <row r="84" spans="1:39" ht="15" customHeight="1" x14ac:dyDescent="0.25">
      <c r="A84" s="17">
        <v>81</v>
      </c>
      <c r="B84" s="1"/>
      <c r="C84" s="1"/>
      <c r="D84" s="19" t="str">
        <f>IF('SAP Extract'!D82=0, "", 'SAP Extract'!D82)</f>
        <v>577326</v>
      </c>
      <c r="E84" s="19" t="str">
        <f>IF('SAP Extract'!E82=0, "", 'SAP Extract'!E82)</f>
        <v>577326</v>
      </c>
      <c r="F84" s="19" t="str">
        <f>IF('SAP Extract'!F82=0, "", 'SAP Extract'!F82)</f>
        <v>2X3X9B-1</v>
      </c>
      <c r="G84" s="19" t="str">
        <f>IF('SAP Extract'!G82=0, "", 'SAP Extract'!G82)</f>
        <v>015401035095</v>
      </c>
      <c r="H84" s="72">
        <f>IF('SAP Extract'!H82=0, "", 'SAP Extract'!H82)</f>
        <v>1</v>
      </c>
      <c r="I84" s="73" t="str">
        <f>IF('SAP Extract'!I82=0, "", 'SAP Extract'!I82)</f>
        <v>904.384</v>
      </c>
      <c r="J84" s="19" t="str">
        <f>IF('SAP Extract'!J82=0, "", 'SAP Extract'!J82)</f>
        <v>HEX SOCKET SET SCR CUP POINT</v>
      </c>
      <c r="K84" s="74">
        <f>IF('SAP Extract'!K82=0, "", 'SAP Extract'!K82)</f>
        <v>28.11</v>
      </c>
      <c r="L84" s="27">
        <f>K84/H84</f>
        <v>28.11</v>
      </c>
      <c r="M84" s="26">
        <f>ROUNDUP((IF((AJ84&gt;0),(AJ84/$L$1/$L$2),(((MAX(AG84:AI84))/$L$1/$L$2)))), 0)</f>
        <v>29</v>
      </c>
      <c r="N84" s="27">
        <f>M84*H84</f>
        <v>29</v>
      </c>
      <c r="O84" s="13"/>
      <c r="P84" s="28"/>
      <c r="Q84" s="25">
        <f>P84*H84</f>
        <v>0</v>
      </c>
      <c r="R84" s="26">
        <f>IFERROR(ROUND(0.7*_xlfn.XLOOKUP(AM84,'[1]SPI PRICE LIST'!$L$12:$L$124,'[1]SPI PRICE LIST'!$K$12:$K$124,"NO"),2),)</f>
        <v>0</v>
      </c>
      <c r="S84" s="27">
        <f>R84*H84</f>
        <v>0</v>
      </c>
      <c r="T84" s="22">
        <v>0.7</v>
      </c>
      <c r="U84" s="26">
        <f>R84/T84</f>
        <v>0</v>
      </c>
      <c r="V84" s="27">
        <f>U84*H84</f>
        <v>0</v>
      </c>
      <c r="W84" s="31" t="str">
        <f>'SAP Extract'!R82</f>
        <v>USD</v>
      </c>
      <c r="X84" s="31">
        <f>'SAP Extract'!S82</f>
        <v>1</v>
      </c>
      <c r="Y84" s="31">
        <f>'SAP Extract'!T82</f>
        <v>0</v>
      </c>
      <c r="Z84" s="31">
        <f>'SAP Extract'!U82</f>
        <v>2022</v>
      </c>
      <c r="AA84" s="31" t="str">
        <f>'SAP Extract'!V82</f>
        <v/>
      </c>
      <c r="AB84" s="48">
        <v>1</v>
      </c>
      <c r="AC84" s="55">
        <v>0.94</v>
      </c>
      <c r="AD84" s="33">
        <f>IF(Z84&gt;2010,((Y84*AB84*X84)/(POWER(AC84, (2025-Z84)))), ((Y84*AB84*X84)/(POWER(AC84, 5))))</f>
        <v>0</v>
      </c>
      <c r="AE84" s="30">
        <f>M84-L84</f>
        <v>0.89000000000000057</v>
      </c>
      <c r="AF84" s="3">
        <f>A84</f>
        <v>81</v>
      </c>
      <c r="AG84" s="26">
        <f>L84</f>
        <v>28.11</v>
      </c>
      <c r="AH84" s="24">
        <f>U84</f>
        <v>0</v>
      </c>
      <c r="AI84" s="24">
        <f>AD84</f>
        <v>0</v>
      </c>
      <c r="AJ84" s="25">
        <f>IF(AI84&gt;0,AI84,MAX(AG84:AH84))</f>
        <v>28.11</v>
      </c>
      <c r="AL84" s="24"/>
      <c r="AM84" t="str">
        <f t="shared" si="1"/>
        <v>577326904.384</v>
      </c>
    </row>
    <row r="85" spans="1:39" ht="15" customHeight="1" x14ac:dyDescent="0.25">
      <c r="A85" s="17">
        <v>82</v>
      </c>
      <c r="B85" s="2"/>
      <c r="C85" s="2"/>
      <c r="D85" s="19" t="str">
        <f>IF('SAP Extract'!D83=0, "", 'SAP Extract'!D83)</f>
        <v>577326</v>
      </c>
      <c r="E85" s="19" t="str">
        <f>IF('SAP Extract'!E83=0, "", 'SAP Extract'!E83)</f>
        <v>577326</v>
      </c>
      <c r="F85" s="19" t="str">
        <f>IF('SAP Extract'!F83=0, "", 'SAP Extract'!F83)</f>
        <v>2X3X9B-1</v>
      </c>
      <c r="G85" s="19" t="str">
        <f>IF('SAP Extract'!G83=0, "", 'SAP Extract'!G83)</f>
        <v>015251432040</v>
      </c>
      <c r="H85" s="72">
        <f>IF('SAP Extract'!H83=0, "", 'SAP Extract'!H83)</f>
        <v>1</v>
      </c>
      <c r="I85" s="73" t="str">
        <f>IF('SAP Extract'!I83=0, "", 'SAP Extract'!I83)</f>
        <v>914.375</v>
      </c>
      <c r="J85" s="19" t="str">
        <f>IF('SAP Extract'!J83=0, "", 'SAP Extract'!J83)</f>
        <v>CAP SCREW SOCKET HD</v>
      </c>
      <c r="K85" s="74">
        <f>IF('SAP Extract'!K83=0, "", 'SAP Extract'!K83)</f>
        <v>132.46</v>
      </c>
      <c r="L85" s="27">
        <f>K85/H85</f>
        <v>132.46</v>
      </c>
      <c r="M85" s="26">
        <f>ROUNDUP((IF((AJ85&gt;0),(AJ85/$L$1/$L$2),(((MAX(AG85:AI85))/$L$1/$L$2)))), 0)</f>
        <v>133</v>
      </c>
      <c r="N85" s="27">
        <f>M85*H85</f>
        <v>133</v>
      </c>
      <c r="O85" s="13"/>
      <c r="P85" s="28"/>
      <c r="Q85" s="25">
        <f>P85*H85</f>
        <v>0</v>
      </c>
      <c r="R85" s="26">
        <f>IFERROR(ROUND(0.7*_xlfn.XLOOKUP(AM85,'[1]SPI PRICE LIST'!$L$12:$L$124,'[1]SPI PRICE LIST'!$K$12:$K$124,"NO"),2),)</f>
        <v>0</v>
      </c>
      <c r="S85" s="27">
        <f>R85*H85</f>
        <v>0</v>
      </c>
      <c r="T85" s="22">
        <v>0.7</v>
      </c>
      <c r="U85" s="26">
        <f>R85/T85</f>
        <v>0</v>
      </c>
      <c r="V85" s="27">
        <f>U85*H85</f>
        <v>0</v>
      </c>
      <c r="W85" s="31" t="str">
        <f>'SAP Extract'!R83</f>
        <v>USD</v>
      </c>
      <c r="X85" s="31">
        <f>'SAP Extract'!S83</f>
        <v>1</v>
      </c>
      <c r="Y85" s="31">
        <f>'SAP Extract'!T83</f>
        <v>0</v>
      </c>
      <c r="Z85" s="31">
        <f>'SAP Extract'!U83</f>
        <v>2022</v>
      </c>
      <c r="AA85" s="31" t="str">
        <f>'SAP Extract'!V83</f>
        <v/>
      </c>
      <c r="AB85" s="48">
        <v>1</v>
      </c>
      <c r="AC85" s="55">
        <v>0.94</v>
      </c>
      <c r="AD85" s="33">
        <f>IF(Z85&gt;2010,((Y85*AB85*X85)/(POWER(AC85, (2025-Z85)))), ((Y85*AB85*X85)/(POWER(AC85, 5))))</f>
        <v>0</v>
      </c>
      <c r="AE85" s="30">
        <f>M85-L85</f>
        <v>0.53999999999999204</v>
      </c>
      <c r="AF85" s="3">
        <f>A85</f>
        <v>82</v>
      </c>
      <c r="AG85" s="26">
        <f>L85</f>
        <v>132.46</v>
      </c>
      <c r="AH85" s="24">
        <f>U85</f>
        <v>0</v>
      </c>
      <c r="AI85" s="24">
        <f>AD85</f>
        <v>0</v>
      </c>
      <c r="AJ85" s="25">
        <f>IF(AI85&gt;0,AI85,MAX(AG85:AH85))</f>
        <v>132.46</v>
      </c>
      <c r="AL85" s="24"/>
      <c r="AM85" t="str">
        <f t="shared" si="1"/>
        <v>577326914.375</v>
      </c>
    </row>
    <row r="86" spans="1:39" ht="15" customHeight="1" x14ac:dyDescent="0.25">
      <c r="A86" s="17">
        <v>83</v>
      </c>
      <c r="B86" s="1"/>
      <c r="C86" s="1"/>
      <c r="D86" s="19" t="str">
        <f>IF('SAP Extract'!D84=0, "", 'SAP Extract'!D84)</f>
        <v>577326</v>
      </c>
      <c r="E86" s="19" t="str">
        <f>IF('SAP Extract'!E84=0, "", 'SAP Extract'!E84)</f>
        <v>577326</v>
      </c>
      <c r="F86" s="19" t="str">
        <f>IF('SAP Extract'!F84=0, "", 'SAP Extract'!F84)</f>
        <v>2X3X9B-1</v>
      </c>
      <c r="G86" s="19" t="str">
        <f>IF('SAP Extract'!G84=0, "", 'SAP Extract'!G84)</f>
        <v>015203690739</v>
      </c>
      <c r="H86" s="72">
        <f>IF('SAP Extract'!H84=0, "", 'SAP Extract'!H84)</f>
        <v>1</v>
      </c>
      <c r="I86" s="73" t="str">
        <f>IF('SAP Extract'!I84=0, "", 'SAP Extract'!I84)</f>
        <v>920.107</v>
      </c>
      <c r="J86" s="19" t="str">
        <f>IF('SAP Extract'!J84=0, "", 'SAP Extract'!J84)</f>
        <v>HEX. NUT (HEAVY/HIGH)</v>
      </c>
      <c r="K86" s="74">
        <v>0</v>
      </c>
      <c r="L86" s="27">
        <f>K86/H86</f>
        <v>0</v>
      </c>
      <c r="M86" s="26">
        <f>ROUNDUP((IF((AJ86&gt;0),(AJ86/$L$1/$L$2),(((MAX(AG86:AI86))/$L$1/$L$2)))), 0)</f>
        <v>14</v>
      </c>
      <c r="N86" s="27">
        <f>M86*H86</f>
        <v>14</v>
      </c>
      <c r="O86" s="13"/>
      <c r="P86" s="28"/>
      <c r="Q86" s="25">
        <f>P86*H86</f>
        <v>0</v>
      </c>
      <c r="R86" s="26">
        <f>IFERROR(ROUND(0.7*_xlfn.XLOOKUP(AM86,'[1]SPI PRICE LIST'!$L$12:$L$124,'[1]SPI PRICE LIST'!$K$12:$K$124,"NO"),2),)</f>
        <v>9.15</v>
      </c>
      <c r="S86" s="27">
        <f>R86*H86</f>
        <v>9.15</v>
      </c>
      <c r="T86" s="22">
        <v>0.7</v>
      </c>
      <c r="U86" s="26">
        <f>R86/T86</f>
        <v>13.071428571428573</v>
      </c>
      <c r="V86" s="27">
        <f>U86*H86</f>
        <v>13.071428571428573</v>
      </c>
      <c r="W86" s="31" t="str">
        <f>'SAP Extract'!R84</f>
        <v>USD</v>
      </c>
      <c r="X86" s="31">
        <f>'SAP Extract'!S84</f>
        <v>1</v>
      </c>
      <c r="Y86" s="31">
        <f>'SAP Extract'!T84</f>
        <v>0</v>
      </c>
      <c r="Z86" s="31">
        <f>'SAP Extract'!U84</f>
        <v>2022</v>
      </c>
      <c r="AA86" s="31" t="str">
        <f>'SAP Extract'!V84</f>
        <v/>
      </c>
      <c r="AB86" s="48">
        <v>1</v>
      </c>
      <c r="AC86" s="55">
        <v>0.94</v>
      </c>
      <c r="AD86" s="33">
        <f>IF(Z86&gt;2010,((Y86*AB86*X86)/(POWER(AC86, (2025-Z86)))), ((Y86*AB86*X86)/(POWER(AC86, 5))))</f>
        <v>0</v>
      </c>
      <c r="AE86" s="30">
        <f>M86-L86</f>
        <v>14</v>
      </c>
      <c r="AF86" s="3">
        <f>A86</f>
        <v>83</v>
      </c>
      <c r="AG86" s="26">
        <f>L86</f>
        <v>0</v>
      </c>
      <c r="AH86" s="24">
        <f>U86</f>
        <v>13.071428571428573</v>
      </c>
      <c r="AI86" s="24">
        <f>AD86</f>
        <v>0</v>
      </c>
      <c r="AJ86" s="25">
        <f>IF(AI86&gt;0,AI86,MAX(AG86:AH86))</f>
        <v>13.071428571428573</v>
      </c>
      <c r="AL86" s="24"/>
      <c r="AM86" t="str">
        <f t="shared" si="1"/>
        <v>577326920.107</v>
      </c>
    </row>
    <row r="87" spans="1:39" ht="15" customHeight="1" x14ac:dyDescent="0.25">
      <c r="A87" s="17">
        <v>84</v>
      </c>
      <c r="B87" s="2"/>
      <c r="C87" s="2"/>
      <c r="D87" s="19" t="str">
        <f>IF('SAP Extract'!D85=0, "", 'SAP Extract'!D85)</f>
        <v>577326</v>
      </c>
      <c r="E87" s="19" t="str">
        <f>IF('SAP Extract'!E85=0, "", 'SAP Extract'!E85)</f>
        <v>577326</v>
      </c>
      <c r="F87" s="19" t="str">
        <f>IF('SAP Extract'!F85=0, "", 'SAP Extract'!F85)</f>
        <v>2X3X9B-1</v>
      </c>
      <c r="G87" s="19" t="str">
        <f>IF('SAP Extract'!G85=0, "", 'SAP Extract'!G85)</f>
        <v>015201920251</v>
      </c>
      <c r="H87" s="72">
        <f>IF('SAP Extract'!H85=0, "", 'SAP Extract'!H85)</f>
        <v>1</v>
      </c>
      <c r="I87" s="73" t="str">
        <f>IF('SAP Extract'!I85=0, "", 'SAP Extract'!I85)</f>
        <v>920.108</v>
      </c>
      <c r="J87" s="19" t="str">
        <f>IF('SAP Extract'!J85=0, "", 'SAP Extract'!J85)</f>
        <v>HEX. NUT (HEAVY/HIGH)</v>
      </c>
      <c r="K87" s="74">
        <f>IF('SAP Extract'!K85=0, "", 'SAP Extract'!K85)</f>
        <v>79.680000000000007</v>
      </c>
      <c r="L87" s="27">
        <f>K87/H87</f>
        <v>79.680000000000007</v>
      </c>
      <c r="M87" s="26">
        <f>ROUNDUP((IF((AJ87&gt;0),(AJ87/$L$1/$L$2),(((MAX(AG87:AI87))/$L$1/$L$2)))), 0)</f>
        <v>80</v>
      </c>
      <c r="N87" s="27">
        <f>M87*H87</f>
        <v>80</v>
      </c>
      <c r="O87" s="13"/>
      <c r="P87" s="28"/>
      <c r="Q87" s="25">
        <f>P87*H87</f>
        <v>0</v>
      </c>
      <c r="R87" s="26">
        <f>IFERROR(ROUND(0.7*_xlfn.XLOOKUP(AM87,'[1]SPI PRICE LIST'!$L$12:$L$124,'[1]SPI PRICE LIST'!$K$12:$K$124,"NO"),2),)</f>
        <v>0</v>
      </c>
      <c r="S87" s="27">
        <f>R87*H87</f>
        <v>0</v>
      </c>
      <c r="T87" s="22">
        <v>0.7</v>
      </c>
      <c r="U87" s="26">
        <f>R87/T87</f>
        <v>0</v>
      </c>
      <c r="V87" s="27">
        <f>U87*H87</f>
        <v>0</v>
      </c>
      <c r="W87" s="31" t="str">
        <f>'SAP Extract'!R85</f>
        <v>USD</v>
      </c>
      <c r="X87" s="31">
        <f>'SAP Extract'!S85</f>
        <v>1</v>
      </c>
      <c r="Y87" s="31">
        <f>'SAP Extract'!T85</f>
        <v>0</v>
      </c>
      <c r="Z87" s="31">
        <f>'SAP Extract'!U85</f>
        <v>2022</v>
      </c>
      <c r="AA87" s="31" t="str">
        <f>'SAP Extract'!V85</f>
        <v/>
      </c>
      <c r="AB87" s="48">
        <v>1</v>
      </c>
      <c r="AC87" s="55">
        <v>0.94</v>
      </c>
      <c r="AD87" s="33">
        <f>IF(Z87&gt;2010,((Y87*AB87*X87)/(POWER(AC87, (2025-Z87)))), ((Y87*AB87*X87)/(POWER(AC87, 5))))</f>
        <v>0</v>
      </c>
      <c r="AE87" s="30">
        <f>M87-L87</f>
        <v>0.31999999999999318</v>
      </c>
      <c r="AF87" s="3">
        <f>A87</f>
        <v>84</v>
      </c>
      <c r="AG87" s="26">
        <f>L87</f>
        <v>79.680000000000007</v>
      </c>
      <c r="AH87" s="24">
        <f>U87</f>
        <v>0</v>
      </c>
      <c r="AI87" s="24">
        <f>AD87</f>
        <v>0</v>
      </c>
      <c r="AJ87" s="25">
        <f>IF(AI87&gt;0,AI87,MAX(AG87:AH87))</f>
        <v>79.680000000000007</v>
      </c>
      <c r="AL87" s="24"/>
      <c r="AM87" t="str">
        <f t="shared" si="1"/>
        <v>577326920.108</v>
      </c>
    </row>
    <row r="88" spans="1:39" ht="15" customHeight="1" x14ac:dyDescent="0.25">
      <c r="A88" s="17">
        <v>85</v>
      </c>
      <c r="B88" s="1"/>
      <c r="C88" s="1"/>
      <c r="D88" s="19" t="str">
        <f>IF('SAP Extract'!D86=0, "", 'SAP Extract'!D86)</f>
        <v>577326</v>
      </c>
      <c r="E88" s="19" t="str">
        <f>IF('SAP Extract'!E86=0, "", 'SAP Extract'!E86)</f>
        <v>577326</v>
      </c>
      <c r="F88" s="19" t="str">
        <f>IF('SAP Extract'!F86=0, "", 'SAP Extract'!F86)</f>
        <v>2X3X9B-1</v>
      </c>
      <c r="G88" s="19" t="str">
        <f>IF('SAP Extract'!G86=0, "", 'SAP Extract'!G86)</f>
        <v>015201012291</v>
      </c>
      <c r="H88" s="72">
        <f>IF('SAP Extract'!H86=0, "", 'SAP Extract'!H86)</f>
        <v>1</v>
      </c>
      <c r="I88" s="73" t="str">
        <f>IF('SAP Extract'!I86=0, "", 'SAP Extract'!I86)</f>
        <v>920.338</v>
      </c>
      <c r="J88" s="19" t="str">
        <f>IF('SAP Extract'!J86=0, "", 'SAP Extract'!J86)</f>
        <v>HEXAGON NUT</v>
      </c>
      <c r="K88" s="74">
        <f>IF('SAP Extract'!K86=0, "", 'SAP Extract'!K86)</f>
        <v>98.13</v>
      </c>
      <c r="L88" s="27">
        <f>K88/H88</f>
        <v>98.13</v>
      </c>
      <c r="M88" s="26">
        <f>ROUNDUP((IF((AJ88&gt;0),(AJ88/$L$1/$L$2),(((MAX(AG88:AI88))/$L$1/$L$2)))), 0)</f>
        <v>99</v>
      </c>
      <c r="N88" s="27">
        <f>M88*H88</f>
        <v>99</v>
      </c>
      <c r="O88" s="13"/>
      <c r="P88" s="28"/>
      <c r="Q88" s="25">
        <f>P88*H88</f>
        <v>0</v>
      </c>
      <c r="R88" s="26">
        <f>IFERROR(ROUND(0.7*_xlfn.XLOOKUP(AM88,'[1]SPI PRICE LIST'!$L$12:$L$124,'[1]SPI PRICE LIST'!$K$12:$K$124,"NO"),2),)</f>
        <v>0</v>
      </c>
      <c r="S88" s="27">
        <f>R88*H88</f>
        <v>0</v>
      </c>
      <c r="T88" s="22">
        <v>0.7</v>
      </c>
      <c r="U88" s="26">
        <f>R88/T88</f>
        <v>0</v>
      </c>
      <c r="V88" s="27">
        <f>U88*H88</f>
        <v>0</v>
      </c>
      <c r="W88" s="31" t="str">
        <f>'SAP Extract'!R86</f>
        <v>USD</v>
      </c>
      <c r="X88" s="31">
        <f>'SAP Extract'!S86</f>
        <v>1</v>
      </c>
      <c r="Y88" s="31">
        <f>'SAP Extract'!T86</f>
        <v>0</v>
      </c>
      <c r="Z88" s="31">
        <f>'SAP Extract'!U86</f>
        <v>2022</v>
      </c>
      <c r="AA88" s="31" t="str">
        <f>'SAP Extract'!V86</f>
        <v/>
      </c>
      <c r="AB88" s="48">
        <v>1</v>
      </c>
      <c r="AC88" s="55">
        <v>0.94</v>
      </c>
      <c r="AD88" s="33">
        <f>IF(Z88&gt;2010,((Y88*AB88*X88)/(POWER(AC88, (2025-Z88)))), ((Y88*AB88*X88)/(POWER(AC88, 5))))</f>
        <v>0</v>
      </c>
      <c r="AE88" s="30">
        <f>M88-L88</f>
        <v>0.87000000000000455</v>
      </c>
      <c r="AF88" s="3">
        <f>A88</f>
        <v>85</v>
      </c>
      <c r="AG88" s="26">
        <f>L88</f>
        <v>98.13</v>
      </c>
      <c r="AH88" s="24">
        <f>U88</f>
        <v>0</v>
      </c>
      <c r="AI88" s="24">
        <f>AD88</f>
        <v>0</v>
      </c>
      <c r="AJ88" s="25">
        <f>IF(AI88&gt;0,AI88,MAX(AG88:AH88))</f>
        <v>98.13</v>
      </c>
      <c r="AL88" s="24"/>
      <c r="AM88" t="str">
        <f t="shared" si="1"/>
        <v>577326920.338</v>
      </c>
    </row>
    <row r="89" spans="1:39" ht="15" customHeight="1" x14ac:dyDescent="0.25">
      <c r="A89" s="17">
        <v>86</v>
      </c>
      <c r="B89" s="2"/>
      <c r="C89" s="2"/>
      <c r="D89" s="19" t="str">
        <f>IF('SAP Extract'!D87=0, "", 'SAP Extract'!D87)</f>
        <v>577326</v>
      </c>
      <c r="E89" s="19" t="str">
        <f>IF('SAP Extract'!E87=0, "", 'SAP Extract'!E87)</f>
        <v>577326</v>
      </c>
      <c r="F89" s="19" t="str">
        <f>IF('SAP Extract'!F87=0, "", 'SAP Extract'!F87)</f>
        <v>2X3X9B-1</v>
      </c>
      <c r="G89" s="19" t="str">
        <f>IF('SAP Extract'!G87=0, "", 'SAP Extract'!G87)</f>
        <v>015201920191</v>
      </c>
      <c r="H89" s="72">
        <f>IF('SAP Extract'!H87=0, "", 'SAP Extract'!H87)</f>
        <v>1</v>
      </c>
      <c r="I89" s="73" t="str">
        <f>IF('SAP Extract'!I87=0, "", 'SAP Extract'!I87)</f>
        <v>920.417</v>
      </c>
      <c r="J89" s="19" t="str">
        <f>IF('SAP Extract'!J87=0, "", 'SAP Extract'!J87)</f>
        <v>HEX. NUT (HEAVY/HIGH)</v>
      </c>
      <c r="K89" s="74">
        <f>IF('SAP Extract'!K87=0, "", 'SAP Extract'!K87)</f>
        <v>57.17</v>
      </c>
      <c r="L89" s="27">
        <f>K89/H89</f>
        <v>57.17</v>
      </c>
      <c r="M89" s="26">
        <f>ROUNDUP((IF((AJ89&gt;0),(AJ89/$L$1/$L$2),(((MAX(AG89:AI89))/$L$1/$L$2)))), 0)</f>
        <v>58</v>
      </c>
      <c r="N89" s="27">
        <f>M89*H89</f>
        <v>58</v>
      </c>
      <c r="O89" s="13"/>
      <c r="P89" s="28"/>
      <c r="Q89" s="25">
        <f>P89*H89</f>
        <v>0</v>
      </c>
      <c r="R89" s="26">
        <f>IFERROR(ROUND(0.7*_xlfn.XLOOKUP(AM89,'[1]SPI PRICE LIST'!$L$12:$L$124,'[1]SPI PRICE LIST'!$K$12:$K$124,"NO"),2),)</f>
        <v>0</v>
      </c>
      <c r="S89" s="27">
        <f>R89*H89</f>
        <v>0</v>
      </c>
      <c r="T89" s="22">
        <v>0.7</v>
      </c>
      <c r="U89" s="26">
        <f>R89/T89</f>
        <v>0</v>
      </c>
      <c r="V89" s="27">
        <f>U89*H89</f>
        <v>0</v>
      </c>
      <c r="W89" s="31" t="str">
        <f>'SAP Extract'!R87</f>
        <v>USD</v>
      </c>
      <c r="X89" s="31">
        <f>'SAP Extract'!S87</f>
        <v>1</v>
      </c>
      <c r="Y89" s="31">
        <f>'SAP Extract'!T87</f>
        <v>0</v>
      </c>
      <c r="Z89" s="31">
        <f>'SAP Extract'!U87</f>
        <v>2022</v>
      </c>
      <c r="AA89" s="31" t="str">
        <f>'SAP Extract'!V87</f>
        <v/>
      </c>
      <c r="AB89" s="48">
        <v>1</v>
      </c>
      <c r="AC89" s="55">
        <v>0.94</v>
      </c>
      <c r="AD89" s="33">
        <f>IF(Z89&gt;2010,((Y89*AB89*X89)/(POWER(AC89, (2025-Z89)))), ((Y89*AB89*X89)/(POWER(AC89, 5))))</f>
        <v>0</v>
      </c>
      <c r="AE89" s="30">
        <f>M89-L89</f>
        <v>0.82999999999999829</v>
      </c>
      <c r="AF89" s="3">
        <f>A89</f>
        <v>86</v>
      </c>
      <c r="AG89" s="26">
        <f>L89</f>
        <v>57.17</v>
      </c>
      <c r="AH89" s="24">
        <f>U89</f>
        <v>0</v>
      </c>
      <c r="AI89" s="24">
        <f>AD89</f>
        <v>0</v>
      </c>
      <c r="AJ89" s="25">
        <f>IF(AI89&gt;0,AI89,MAX(AG89:AH89))</f>
        <v>57.17</v>
      </c>
      <c r="AL89" s="24"/>
      <c r="AM89" t="str">
        <f t="shared" si="1"/>
        <v>577326920.417</v>
      </c>
    </row>
    <row r="90" spans="1:39" ht="15" customHeight="1" x14ac:dyDescent="0.25">
      <c r="A90" s="17">
        <v>87</v>
      </c>
      <c r="B90" s="1"/>
      <c r="C90" s="1"/>
      <c r="D90" s="19" t="str">
        <f>IF('SAP Extract'!D88=0, "", 'SAP Extract'!D88)</f>
        <v>577326</v>
      </c>
      <c r="E90" s="19" t="str">
        <f>IF('SAP Extract'!E88=0, "", 'SAP Extract'!E88)</f>
        <v>577326</v>
      </c>
      <c r="F90" s="19" t="str">
        <f>IF('SAP Extract'!F88=0, "", 'SAP Extract'!F88)</f>
        <v>2X3X9B-1</v>
      </c>
      <c r="G90" s="19" t="str">
        <f>IF('SAP Extract'!G88=0, "", 'SAP Extract'!G88)</f>
        <v>015201011700</v>
      </c>
      <c r="H90" s="72">
        <f>IF('SAP Extract'!H88=0, "", 'SAP Extract'!H88)</f>
        <v>1</v>
      </c>
      <c r="I90" s="73" t="str">
        <f>IF('SAP Extract'!I88=0, "", 'SAP Extract'!I88)</f>
        <v>920.533</v>
      </c>
      <c r="J90" s="19" t="str">
        <f>IF('SAP Extract'!J88=0, "", 'SAP Extract'!J88)</f>
        <v>HEXAGON NUT</v>
      </c>
      <c r="K90" s="74">
        <f>IF('SAP Extract'!K88=0, "", 'SAP Extract'!K88)</f>
        <v>70.31</v>
      </c>
      <c r="L90" s="27">
        <f>K90/H90</f>
        <v>70.31</v>
      </c>
      <c r="M90" s="26">
        <f>ROUNDUP((IF((AJ90&gt;0),(AJ90/$L$1/$L$2),(((MAX(AG90:AI90))/$L$1/$L$2)))), 0)</f>
        <v>71</v>
      </c>
      <c r="N90" s="27">
        <f>M90*H90</f>
        <v>71</v>
      </c>
      <c r="O90" s="13"/>
      <c r="P90" s="28"/>
      <c r="Q90" s="25">
        <f>P90*H90</f>
        <v>0</v>
      </c>
      <c r="R90" s="26">
        <f>IFERROR(ROUND(0.7*_xlfn.XLOOKUP(AM90,'[1]SPI PRICE LIST'!$L$12:$L$124,'[1]SPI PRICE LIST'!$K$12:$K$124,"NO"),2),)</f>
        <v>0</v>
      </c>
      <c r="S90" s="27">
        <f>R90*H90</f>
        <v>0</v>
      </c>
      <c r="T90" s="22">
        <v>0.7</v>
      </c>
      <c r="U90" s="26">
        <f>R90/T90</f>
        <v>0</v>
      </c>
      <c r="V90" s="27">
        <f>U90*H90</f>
        <v>0</v>
      </c>
      <c r="W90" s="31" t="str">
        <f>'SAP Extract'!R88</f>
        <v>USD</v>
      </c>
      <c r="X90" s="31">
        <f>'SAP Extract'!S88</f>
        <v>1</v>
      </c>
      <c r="Y90" s="31">
        <f>'SAP Extract'!T88</f>
        <v>0</v>
      </c>
      <c r="Z90" s="31">
        <f>'SAP Extract'!U88</f>
        <v>2022</v>
      </c>
      <c r="AA90" s="31" t="str">
        <f>'SAP Extract'!V88</f>
        <v/>
      </c>
      <c r="AB90" s="48">
        <v>1</v>
      </c>
      <c r="AC90" s="55">
        <v>0.94</v>
      </c>
      <c r="AD90" s="33">
        <f>IF(Z90&gt;2010,((Y90*AB90*X90)/(POWER(AC90, (2025-Z90)))), ((Y90*AB90*X90)/(POWER(AC90, 5))))</f>
        <v>0</v>
      </c>
      <c r="AE90" s="30">
        <f>M90-L90</f>
        <v>0.68999999999999773</v>
      </c>
      <c r="AF90" s="3">
        <f>A90</f>
        <v>87</v>
      </c>
      <c r="AG90" s="26">
        <f>L90</f>
        <v>70.31</v>
      </c>
      <c r="AH90" s="24">
        <f>U90</f>
        <v>0</v>
      </c>
      <c r="AI90" s="24">
        <f>AD90</f>
        <v>0</v>
      </c>
      <c r="AJ90" s="25">
        <f>IF(AI90&gt;0,AI90,MAX(AG90:AH90))</f>
        <v>70.31</v>
      </c>
      <c r="AL90" s="24"/>
      <c r="AM90" t="str">
        <f t="shared" si="1"/>
        <v>577326920.533</v>
      </c>
    </row>
    <row r="91" spans="1:39" ht="15" customHeight="1" x14ac:dyDescent="0.25">
      <c r="A91" s="17">
        <v>88</v>
      </c>
      <c r="B91" s="2"/>
      <c r="C91" s="2"/>
      <c r="D91" s="19" t="str">
        <f>IF('SAP Extract'!D89=0, "", 'SAP Extract'!D89)</f>
        <v>577326</v>
      </c>
      <c r="E91" s="19" t="str">
        <f>IF('SAP Extract'!E89=0, "", 'SAP Extract'!E89)</f>
        <v>577326</v>
      </c>
      <c r="F91" s="19" t="str">
        <f>IF('SAP Extract'!F89=0, "", 'SAP Extract'!F89)</f>
        <v>2X3X9B-1</v>
      </c>
      <c r="G91" s="19" t="str">
        <f>IF('SAP Extract'!G89=0, "", 'SAP Extract'!G89)</f>
        <v>015507500321</v>
      </c>
      <c r="H91" s="72">
        <f>IF('SAP Extract'!H89=0, "", 'SAP Extract'!H89)</f>
        <v>1</v>
      </c>
      <c r="I91" s="73" t="str">
        <f>IF('SAP Extract'!I89=0, "", 'SAP Extract'!I89)</f>
        <v>931.306</v>
      </c>
      <c r="J91" s="19" t="str">
        <f>IF('SAP Extract'!J89=0, "", 'SAP Extract'!J89)</f>
        <v>LOCK WASHER</v>
      </c>
      <c r="K91" s="74">
        <f>IF('SAP Extract'!K89=0, "", 'SAP Extract'!K89)</f>
        <v>48.03</v>
      </c>
      <c r="L91" s="27">
        <f>K91/H91</f>
        <v>48.03</v>
      </c>
      <c r="M91" s="26">
        <f>ROUNDUP((IF((AJ91&gt;0),(AJ91/$L$1/$L$2),(((MAX(AG91:AI91))/$L$1/$L$2)))), 0)</f>
        <v>22</v>
      </c>
      <c r="N91" s="27">
        <f>M91*H91</f>
        <v>22</v>
      </c>
      <c r="O91" s="13"/>
      <c r="P91" s="28"/>
      <c r="Q91" s="25">
        <f>P91*H91</f>
        <v>0</v>
      </c>
      <c r="R91" s="26">
        <f>IFERROR(ROUND(0.7*_xlfn.XLOOKUP(AM91,'[1]SPI PRICE LIST'!$L$12:$L$124,'[1]SPI PRICE LIST'!$K$12:$K$124,"NO"),2),)</f>
        <v>0</v>
      </c>
      <c r="S91" s="27">
        <f>R91*H91</f>
        <v>0</v>
      </c>
      <c r="T91" s="22">
        <v>0.7</v>
      </c>
      <c r="U91" s="26">
        <f>R91/T91</f>
        <v>0</v>
      </c>
      <c r="V91" s="27">
        <f>U91*H91</f>
        <v>0</v>
      </c>
      <c r="W91" s="31" t="str">
        <f>'SAP Extract'!R89</f>
        <v>USD</v>
      </c>
      <c r="X91" s="31">
        <f>'SAP Extract'!S89</f>
        <v>1</v>
      </c>
      <c r="Y91" s="31">
        <f>'SAP Extract'!T89</f>
        <v>17.796608864804618</v>
      </c>
      <c r="Z91" s="31">
        <f>'SAP Extract'!U89</f>
        <v>2022</v>
      </c>
      <c r="AA91" s="31" t="str">
        <f>'SAP Extract'!V89</f>
        <v/>
      </c>
      <c r="AB91" s="48">
        <v>1</v>
      </c>
      <c r="AC91" s="55">
        <v>0.94</v>
      </c>
      <c r="AD91" s="33">
        <f>IF(Z91&gt;2010,((Y91*AB91*X91)/(POWER(AC91, (2025-Z91)))), ((Y91*AB91*X91)/(POWER(AC91, 5))))</f>
        <v>21.426621346913283</v>
      </c>
      <c r="AE91" s="30">
        <f>M91-L91</f>
        <v>-26.03</v>
      </c>
      <c r="AF91" s="3">
        <f>A91</f>
        <v>88</v>
      </c>
      <c r="AG91" s="26">
        <f>L91</f>
        <v>48.03</v>
      </c>
      <c r="AH91" s="24">
        <f>U91</f>
        <v>0</v>
      </c>
      <c r="AI91" s="24">
        <f>AD91</f>
        <v>21.426621346913283</v>
      </c>
      <c r="AJ91" s="25">
        <f>IF(AI91&gt;0,AI91,MAX(AG91:AH91))</f>
        <v>21.426621346913283</v>
      </c>
      <c r="AL91" s="24"/>
      <c r="AM91" t="str">
        <f t="shared" si="1"/>
        <v>577326931.306</v>
      </c>
    </row>
    <row r="92" spans="1:39" ht="15" customHeight="1" x14ac:dyDescent="0.25">
      <c r="A92" s="17">
        <v>89</v>
      </c>
      <c r="B92" s="1"/>
      <c r="C92" s="1"/>
      <c r="D92" s="19" t="str">
        <f>IF('SAP Extract'!D90=0, "", 'SAP Extract'!D90)</f>
        <v>577326</v>
      </c>
      <c r="E92" s="19" t="str">
        <f>IF('SAP Extract'!E90=0, "", 'SAP Extract'!E90)</f>
        <v>577326</v>
      </c>
      <c r="F92" s="19" t="str">
        <f>IF('SAP Extract'!F90=0, "", 'SAP Extract'!F90)</f>
        <v>2X3X9B-1</v>
      </c>
      <c r="G92" s="19" t="str">
        <f>IF('SAP Extract'!G90=0, "", 'SAP Extract'!G90)</f>
        <v>204796002692</v>
      </c>
      <c r="H92" s="72">
        <f>IF('SAP Extract'!H90=0, "", 'SAP Extract'!H90)</f>
        <v>1</v>
      </c>
      <c r="I92" s="73" t="str">
        <f>IF('SAP Extract'!I90=0, "", 'SAP Extract'!I90)</f>
        <v>936.374</v>
      </c>
      <c r="J92" s="19" t="str">
        <f>IF('SAP Extract'!J90=0, "", 'SAP Extract'!J90)</f>
        <v>FASTENER LOCK WASHER</v>
      </c>
      <c r="K92" s="74">
        <f>IF('SAP Extract'!K90=0, "", 'SAP Extract'!K90)</f>
        <v>72.849999999999994</v>
      </c>
      <c r="L92" s="27">
        <f>K92/H92</f>
        <v>72.849999999999994</v>
      </c>
      <c r="M92" s="26">
        <f>ROUNDUP((IF((AJ92&gt;0),(AJ92/$L$1/$L$2),(((MAX(AG92:AI92))/$L$1/$L$2)))), 0)</f>
        <v>73</v>
      </c>
      <c r="N92" s="27">
        <f>M92*H92</f>
        <v>73</v>
      </c>
      <c r="O92" s="13"/>
      <c r="P92" s="28"/>
      <c r="Q92" s="25">
        <f>P92*H92</f>
        <v>0</v>
      </c>
      <c r="R92" s="26">
        <f>IFERROR(ROUND(0.7*_xlfn.XLOOKUP(AM92,'[1]SPI PRICE LIST'!$L$12:$L$124,'[1]SPI PRICE LIST'!$K$12:$K$124,"NO"),2),)</f>
        <v>0</v>
      </c>
      <c r="S92" s="27">
        <f>R92*H92</f>
        <v>0</v>
      </c>
      <c r="T92" s="22">
        <v>0.7</v>
      </c>
      <c r="U92" s="26">
        <f>R92/T92</f>
        <v>0</v>
      </c>
      <c r="V92" s="27">
        <f>U92*H92</f>
        <v>0</v>
      </c>
      <c r="W92" s="31" t="str">
        <f>'SAP Extract'!R90</f>
        <v>USD</v>
      </c>
      <c r="X92" s="31">
        <f>'SAP Extract'!S90</f>
        <v>1</v>
      </c>
      <c r="Y92" s="31">
        <f>'SAP Extract'!T90</f>
        <v>0</v>
      </c>
      <c r="Z92" s="31">
        <f>'SAP Extract'!U90</f>
        <v>2022</v>
      </c>
      <c r="AA92" s="31" t="str">
        <f>'SAP Extract'!V90</f>
        <v/>
      </c>
      <c r="AB92" s="48">
        <v>1</v>
      </c>
      <c r="AC92" s="55">
        <v>0.94</v>
      </c>
      <c r="AD92" s="33">
        <f>IF(Z92&gt;2010,((Y92*AB92*X92)/(POWER(AC92, (2025-Z92)))), ((Y92*AB92*X92)/(POWER(AC92, 5))))</f>
        <v>0</v>
      </c>
      <c r="AE92" s="30">
        <f>M92-L92</f>
        <v>0.15000000000000568</v>
      </c>
      <c r="AF92" s="3">
        <f>A92</f>
        <v>89</v>
      </c>
      <c r="AG92" s="26">
        <f>L92</f>
        <v>72.849999999999994</v>
      </c>
      <c r="AH92" s="24">
        <f>U92</f>
        <v>0</v>
      </c>
      <c r="AI92" s="24">
        <f>AD92</f>
        <v>0</v>
      </c>
      <c r="AJ92" s="25">
        <f>IF(AI92&gt;0,AI92,MAX(AG92:AH92))</f>
        <v>72.849999999999994</v>
      </c>
      <c r="AL92" s="24"/>
      <c r="AM92" t="str">
        <f t="shared" si="1"/>
        <v>577326936.374</v>
      </c>
    </row>
    <row r="93" spans="1:39" ht="15" customHeight="1" x14ac:dyDescent="0.25">
      <c r="A93" s="17">
        <v>90</v>
      </c>
      <c r="B93" s="2"/>
      <c r="C93" s="2"/>
      <c r="D93" s="19" t="str">
        <f>IF('SAP Extract'!D91=0, "", 'SAP Extract'!D91)</f>
        <v>577326</v>
      </c>
      <c r="E93" s="19" t="str">
        <f>IF('SAP Extract'!E91=0, "", 'SAP Extract'!E91)</f>
        <v>577326</v>
      </c>
      <c r="F93" s="19" t="str">
        <f>IF('SAP Extract'!F91=0, "", 'SAP Extract'!F91)</f>
        <v>2X3X9B-1</v>
      </c>
      <c r="G93" s="19" t="str">
        <f>IF('SAP Extract'!G91=0, "", 'SAP Extract'!G91)</f>
        <v>017011514380</v>
      </c>
      <c r="H93" s="72">
        <f>IF('SAP Extract'!H91=0, "", 'SAP Extract'!H91)</f>
        <v>1</v>
      </c>
      <c r="I93" s="73" t="str">
        <f>IF('SAP Extract'!I91=0, "", 'SAP Extract'!I91)</f>
        <v>940.352</v>
      </c>
      <c r="J93" s="19" t="str">
        <f>IF('SAP Extract'!J91=0, "", 'SAP Extract'!J91)</f>
        <v>KEY</v>
      </c>
      <c r="K93" s="74">
        <f>IF('SAP Extract'!K91=0, "", 'SAP Extract'!K91)</f>
        <v>381.94</v>
      </c>
      <c r="L93" s="27">
        <f>K93/H93</f>
        <v>381.94</v>
      </c>
      <c r="M93" s="26">
        <f>ROUNDUP((IF((AJ93&gt;0),(AJ93/$L$1/$L$2),(((MAX(AG93:AI93))/$L$1/$L$2)))), 0)</f>
        <v>50</v>
      </c>
      <c r="N93" s="27">
        <f>M93*H93</f>
        <v>50</v>
      </c>
      <c r="O93" s="13"/>
      <c r="P93" s="28"/>
      <c r="Q93" s="25">
        <f>P93*H93</f>
        <v>0</v>
      </c>
      <c r="R93" s="26">
        <f>IFERROR(ROUND(0.7*_xlfn.XLOOKUP(AM93,'[1]SPI PRICE LIST'!$L$12:$L$124,'[1]SPI PRICE LIST'!$K$12:$K$124,"NO"),2),)</f>
        <v>0</v>
      </c>
      <c r="S93" s="27">
        <f>R93*H93</f>
        <v>0</v>
      </c>
      <c r="T93" s="22">
        <v>0.7</v>
      </c>
      <c r="U93" s="26">
        <f>R93/T93</f>
        <v>0</v>
      </c>
      <c r="V93" s="27">
        <f>U93*H93</f>
        <v>0</v>
      </c>
      <c r="W93" s="31" t="str">
        <f>'SAP Extract'!R91</f>
        <v>USD</v>
      </c>
      <c r="X93" s="31">
        <f>'SAP Extract'!S91</f>
        <v>1</v>
      </c>
      <c r="Y93" s="31">
        <f>'SAP Extract'!T91</f>
        <v>41.20184597791129</v>
      </c>
      <c r="Z93" s="31">
        <f>'SAP Extract'!U91</f>
        <v>2022</v>
      </c>
      <c r="AA93" s="31" t="str">
        <f>'SAP Extract'!V91</f>
        <v/>
      </c>
      <c r="AB93" s="48">
        <v>1</v>
      </c>
      <c r="AC93" s="55">
        <v>0.94</v>
      </c>
      <c r="AD93" s="33">
        <f>IF(Z93&gt;2010,((Y93*AB93*X93)/(POWER(AC93, (2025-Z93)))), ((Y93*AB93*X93)/(POWER(AC93, 5))))</f>
        <v>49.605874875884069</v>
      </c>
      <c r="AE93" s="30">
        <f>M93-L93</f>
        <v>-331.94</v>
      </c>
      <c r="AF93" s="3">
        <f>A93</f>
        <v>90</v>
      </c>
      <c r="AG93" s="26">
        <f>L93</f>
        <v>381.94</v>
      </c>
      <c r="AH93" s="24">
        <f>U93</f>
        <v>0</v>
      </c>
      <c r="AI93" s="24">
        <f>AD93</f>
        <v>49.605874875884069</v>
      </c>
      <c r="AJ93" s="25">
        <f>IF(AI93&gt;0,AI93,MAX(AG93:AH93))</f>
        <v>49.605874875884069</v>
      </c>
      <c r="AL93" s="24"/>
      <c r="AM93" t="str">
        <f t="shared" si="1"/>
        <v>577326940.352</v>
      </c>
    </row>
    <row r="94" spans="1:39" ht="15" customHeight="1" x14ac:dyDescent="0.25">
      <c r="A94" s="17">
        <v>91</v>
      </c>
      <c r="B94" s="1"/>
      <c r="C94" s="1"/>
      <c r="D94" s="19" t="str">
        <f>IF('SAP Extract'!D92=0, "", 'SAP Extract'!D92)</f>
        <v>577326</v>
      </c>
      <c r="E94" s="19" t="str">
        <f>IF('SAP Extract'!E92=0, "", 'SAP Extract'!E92)</f>
        <v>577326</v>
      </c>
      <c r="F94" s="19" t="str">
        <f>IF('SAP Extract'!F92=0, "", 'SAP Extract'!F92)</f>
        <v>2X3X9B-1</v>
      </c>
      <c r="G94" s="19" t="str">
        <f>IF('SAP Extract'!G92=0, "", 'SAP Extract'!G92)</f>
        <v>017010612356V51</v>
      </c>
      <c r="H94" s="72">
        <f>IF('SAP Extract'!H92=0, "", 'SAP Extract'!H92)</f>
        <v>1</v>
      </c>
      <c r="I94" s="73" t="str">
        <f>IF('SAP Extract'!I92=0, "", 'SAP Extract'!I92)</f>
        <v>940.362</v>
      </c>
      <c r="J94" s="19" t="str">
        <f>IF('SAP Extract'!J92=0, "", 'SAP Extract'!J92)</f>
        <v>KEY;C (SQUARE-ROUND)</v>
      </c>
      <c r="K94" s="74">
        <f>IF('SAP Extract'!K92=0, "", 'SAP Extract'!K92)</f>
        <v>396.68</v>
      </c>
      <c r="L94" s="27">
        <f>K94/H94</f>
        <v>396.68</v>
      </c>
      <c r="M94" s="26">
        <f>ROUNDUP((IF((AJ94&gt;0),(AJ94/$L$1/$L$2),(((MAX(AG94:AI94))/$L$1/$L$2)))), 0)</f>
        <v>441</v>
      </c>
      <c r="N94" s="27">
        <f>M94*H94</f>
        <v>441</v>
      </c>
      <c r="O94" s="13"/>
      <c r="P94" s="28"/>
      <c r="Q94" s="25">
        <f>P94*H94</f>
        <v>0</v>
      </c>
      <c r="R94" s="26">
        <f>IFERROR(ROUND(0.7*_xlfn.XLOOKUP(AM94,'[1]SPI PRICE LIST'!$L$12:$L$124,'[1]SPI PRICE LIST'!$K$12:$K$124,"NO"),2),)</f>
        <v>0</v>
      </c>
      <c r="S94" s="27">
        <f>R94*H94</f>
        <v>0</v>
      </c>
      <c r="T94" s="22">
        <v>0.7</v>
      </c>
      <c r="U94" s="26">
        <f>R94/T94</f>
        <v>0</v>
      </c>
      <c r="V94" s="27">
        <f>U94*H94</f>
        <v>0</v>
      </c>
      <c r="W94" s="31" t="str">
        <f>'SAP Extract'!R92</f>
        <v>USD</v>
      </c>
      <c r="X94" s="31">
        <f>'SAP Extract'!S92</f>
        <v>1</v>
      </c>
      <c r="Y94" s="31">
        <f>'SAP Extract'!T92</f>
        <v>366.28656790834225</v>
      </c>
      <c r="Z94" s="31">
        <f>'SAP Extract'!U92</f>
        <v>2022</v>
      </c>
      <c r="AA94" s="31" t="str">
        <f>'SAP Extract'!V92</f>
        <v/>
      </c>
      <c r="AB94" s="48">
        <v>1</v>
      </c>
      <c r="AC94" s="55">
        <v>0.94</v>
      </c>
      <c r="AD94" s="33">
        <f>IF(Z94&gt;2010,((Y94*AB94*X94)/(POWER(AC94, (2025-Z94)))), ((Y94*AB94*X94)/(POWER(AC94, 5))))</f>
        <v>440.99882481283328</v>
      </c>
      <c r="AE94" s="30">
        <f>M94-L94</f>
        <v>44.319999999999993</v>
      </c>
      <c r="AF94" s="3">
        <f>A94</f>
        <v>91</v>
      </c>
      <c r="AG94" s="26">
        <f>L94</f>
        <v>396.68</v>
      </c>
      <c r="AH94" s="24">
        <f>U94</f>
        <v>0</v>
      </c>
      <c r="AI94" s="24">
        <f>AD94</f>
        <v>440.99882481283328</v>
      </c>
      <c r="AJ94" s="25">
        <f>IF(AI94&gt;0,AI94,MAX(AG94:AH94))</f>
        <v>440.99882481283328</v>
      </c>
      <c r="AL94" s="24"/>
      <c r="AM94" t="str">
        <f t="shared" si="1"/>
        <v>577326940.362</v>
      </c>
    </row>
    <row r="95" spans="1:39" ht="15" customHeight="1" x14ac:dyDescent="0.25">
      <c r="A95" s="17">
        <v>92</v>
      </c>
      <c r="B95" s="2"/>
      <c r="C95" s="2"/>
      <c r="D95" s="19" t="str">
        <f>IF('SAP Extract'!D93=0, "", 'SAP Extract'!D93)</f>
        <v>577326</v>
      </c>
      <c r="E95" s="19" t="str">
        <f>IF('SAP Extract'!E93=0, "", 'SAP Extract'!E93)</f>
        <v>577326</v>
      </c>
      <c r="F95" s="19" t="str">
        <f>IF('SAP Extract'!F93=0, "", 'SAP Extract'!F93)</f>
        <v>2X3X9B-1</v>
      </c>
      <c r="G95" s="19" t="str">
        <f>IF('SAP Extract'!G93=0, "", 'SAP Extract'!G93)</f>
        <v>204527860004</v>
      </c>
      <c r="H95" s="72">
        <f>IF('SAP Extract'!H93=0, "", 'SAP Extract'!H93)</f>
        <v>1</v>
      </c>
      <c r="I95" s="73" t="str">
        <f>IF('SAP Extract'!I93=0, "", 'SAP Extract'!I93)</f>
        <v>922.368</v>
      </c>
      <c r="J95" s="19" t="str">
        <f>IF('SAP Extract'!J93=0, "", 'SAP Extract'!J93)</f>
        <v>IMPELLER NUT</v>
      </c>
      <c r="K95" s="74">
        <f>IF('SAP Extract'!K93=0, "", 'SAP Extract'!K93)</f>
        <v>5177.26</v>
      </c>
      <c r="L95" s="27">
        <f>K95/H95</f>
        <v>5177.26</v>
      </c>
      <c r="M95" s="26">
        <f>ROUNDUP((IF((AJ95&gt;0),(AJ95/$L$1/$L$2),(((MAX(AG95:AI95))/$L$1/$L$2)))), 0)</f>
        <v>23059</v>
      </c>
      <c r="N95" s="27">
        <f>M95*H95</f>
        <v>23059</v>
      </c>
      <c r="O95" s="13"/>
      <c r="P95" s="28"/>
      <c r="Q95" s="25">
        <f>P95*H95</f>
        <v>0</v>
      </c>
      <c r="R95" s="26">
        <f>IFERROR(ROUND(0.7*_xlfn.XLOOKUP(AM95,'[1]SPI PRICE LIST'!$L$12:$L$124,'[1]SPI PRICE LIST'!$K$12:$K$124,"NO"),2),)</f>
        <v>0</v>
      </c>
      <c r="S95" s="27">
        <f>R95*H95</f>
        <v>0</v>
      </c>
      <c r="T95" s="22">
        <v>0.7</v>
      </c>
      <c r="U95" s="26">
        <f>R95/T95</f>
        <v>0</v>
      </c>
      <c r="V95" s="27">
        <f>U95*H95</f>
        <v>0</v>
      </c>
      <c r="W95" s="31" t="str">
        <f>'SAP Extract'!R93</f>
        <v>USD</v>
      </c>
      <c r="X95" s="31">
        <f>'SAP Extract'!S93</f>
        <v>1</v>
      </c>
      <c r="Y95" s="31">
        <f>'SAP Extract'!T93</f>
        <v>19151.739736182826</v>
      </c>
      <c r="Z95" s="31">
        <f>'SAP Extract'!U93</f>
        <v>2022</v>
      </c>
      <c r="AA95" s="31" t="str">
        <f>'SAP Extract'!V93</f>
        <v/>
      </c>
      <c r="AB95" s="48">
        <v>1</v>
      </c>
      <c r="AC95" s="55">
        <v>0.94</v>
      </c>
      <c r="AD95" s="33">
        <f>IF(Z95&gt;2010,((Y95*AB95*X95)/(POWER(AC95, (2025-Z95)))), ((Y95*AB95*X95)/(POWER(AC95, 5))))</f>
        <v>23058.161168747327</v>
      </c>
      <c r="AE95" s="30">
        <f>M95-L95</f>
        <v>17881.739999999998</v>
      </c>
      <c r="AF95" s="3">
        <f>A95</f>
        <v>92</v>
      </c>
      <c r="AG95" s="26">
        <f>L95</f>
        <v>5177.26</v>
      </c>
      <c r="AH95" s="24">
        <f>U95</f>
        <v>0</v>
      </c>
      <c r="AI95" s="24">
        <f>AD95</f>
        <v>23058.161168747327</v>
      </c>
      <c r="AJ95" s="25">
        <f>IF(AI95&gt;0,AI95,MAX(AG95:AH95))</f>
        <v>23058.161168747327</v>
      </c>
      <c r="AL95" s="24"/>
      <c r="AM95" t="str">
        <f t="shared" si="1"/>
        <v>577326922.368</v>
      </c>
    </row>
    <row r="96" spans="1:39" ht="15" customHeight="1" x14ac:dyDescent="0.25">
      <c r="A96" s="17">
        <v>93</v>
      </c>
      <c r="B96" s="1"/>
      <c r="C96" s="1"/>
      <c r="D96" s="19">
        <f>IF('SAP Extract'!D94=0, "", 'SAP Extract'!D94)</f>
        <v>577326</v>
      </c>
      <c r="E96" s="19">
        <f>IF('SAP Extract'!E94=0, "", 'SAP Extract'!E94)</f>
        <v>577326</v>
      </c>
      <c r="F96" s="19" t="str">
        <f>IF('SAP Extract'!F94=0, "", 'SAP Extract'!F94)</f>
        <v/>
      </c>
      <c r="G96" s="19" t="str">
        <f>IF('SAP Extract'!G94=0, "", 'SAP Extract'!G94)</f>
        <v>MISC</v>
      </c>
      <c r="H96" s="72">
        <f>IF('SAP Extract'!H94=0, "", 'SAP Extract'!H94)</f>
        <v>1</v>
      </c>
      <c r="I96" s="73" t="str">
        <f>IF('SAP Extract'!I94=0, "", 'SAP Extract'!I94)</f>
        <v/>
      </c>
      <c r="J96" s="19" t="str">
        <f>IF('SAP Extract'!J94=0, "", 'SAP Extract'!J94)</f>
        <v>MOTOR DE BEARING</v>
      </c>
      <c r="K96" s="74">
        <v>0</v>
      </c>
      <c r="L96" s="27">
        <f>K96/H96</f>
        <v>0</v>
      </c>
      <c r="M96" s="26">
        <f>ROUNDUP((IF((AJ96&gt;0),(AJ96/$L$1/$L$2),(((MAX(AG96:AI96))/$L$1/$L$2)))), 0)</f>
        <v>0</v>
      </c>
      <c r="N96" s="27">
        <f>M96*H96</f>
        <v>0</v>
      </c>
      <c r="O96" s="13"/>
      <c r="P96" s="28"/>
      <c r="Q96" s="25">
        <f>P96*H96</f>
        <v>0</v>
      </c>
      <c r="R96" s="26">
        <f>IFERROR(ROUND(0.7*_xlfn.XLOOKUP(AM96,'[1]SPI PRICE LIST'!$L$12:$L$124,'[1]SPI PRICE LIST'!$K$12:$K$124,"NO"),2),)</f>
        <v>0</v>
      </c>
      <c r="S96" s="27">
        <f>R96*H96</f>
        <v>0</v>
      </c>
      <c r="T96" s="22">
        <v>0.7</v>
      </c>
      <c r="U96" s="26">
        <f>R96/T96</f>
        <v>0</v>
      </c>
      <c r="V96" s="27">
        <f>U96*H96</f>
        <v>0</v>
      </c>
      <c r="W96" s="31" t="str">
        <f>'SAP Extract'!R94</f>
        <v>USD</v>
      </c>
      <c r="X96" s="31">
        <f>'SAP Extract'!S94</f>
        <v>1</v>
      </c>
      <c r="Y96" s="31">
        <f>'SAP Extract'!T94</f>
        <v>0</v>
      </c>
      <c r="Z96" s="31">
        <f>'SAP Extract'!U94</f>
        <v>2022</v>
      </c>
      <c r="AA96" s="31" t="str">
        <f>'SAP Extract'!V94</f>
        <v/>
      </c>
      <c r="AB96" s="48">
        <v>1</v>
      </c>
      <c r="AC96" s="55">
        <v>0.94</v>
      </c>
      <c r="AD96" s="33">
        <f>IF(Z96&gt;2010,((Y96*AB96*X96)/(POWER(AC96, (2025-Z96)))), ((Y96*AB96*X96)/(POWER(AC96, 5))))</f>
        <v>0</v>
      </c>
      <c r="AE96" s="30">
        <f>M96-L96</f>
        <v>0</v>
      </c>
      <c r="AF96" s="3">
        <f>A96</f>
        <v>93</v>
      </c>
      <c r="AG96" s="26">
        <f>L96</f>
        <v>0</v>
      </c>
      <c r="AH96" s="24">
        <f>U96</f>
        <v>0</v>
      </c>
      <c r="AI96" s="24">
        <f>AD96</f>
        <v>0</v>
      </c>
      <c r="AJ96" s="25">
        <f>IF(AI96&gt;0,AI96,MAX(AG96:AH96))</f>
        <v>0</v>
      </c>
      <c r="AL96" s="24"/>
      <c r="AM96" t="str">
        <f t="shared" si="1"/>
        <v>577326</v>
      </c>
    </row>
    <row r="97" spans="1:39" ht="15" customHeight="1" x14ac:dyDescent="0.25">
      <c r="A97" s="17">
        <v>94</v>
      </c>
      <c r="B97" s="2"/>
      <c r="C97" s="2"/>
      <c r="D97" s="19">
        <f>IF('SAP Extract'!D95=0, "", 'SAP Extract'!D95)</f>
        <v>577326</v>
      </c>
      <c r="E97" s="19">
        <f>IF('SAP Extract'!E95=0, "", 'SAP Extract'!E95)</f>
        <v>577326</v>
      </c>
      <c r="F97" s="19" t="str">
        <f>IF('SAP Extract'!F95=0, "", 'SAP Extract'!F95)</f>
        <v/>
      </c>
      <c r="G97" s="19" t="str">
        <f>IF('SAP Extract'!G95=0, "", 'SAP Extract'!G95)</f>
        <v>MISC</v>
      </c>
      <c r="H97" s="72">
        <f>IF('SAP Extract'!H95=0, "", 'SAP Extract'!H95)</f>
        <v>1</v>
      </c>
      <c r="I97" s="73" t="str">
        <f>IF('SAP Extract'!I95=0, "", 'SAP Extract'!I95)</f>
        <v/>
      </c>
      <c r="J97" s="19" t="str">
        <f>IF('SAP Extract'!J95=0, "", 'SAP Extract'!J95)</f>
        <v>MOTOR NDE BEARING</v>
      </c>
      <c r="K97" s="74">
        <v>0</v>
      </c>
      <c r="L97" s="27">
        <f>K97/H97</f>
        <v>0</v>
      </c>
      <c r="M97" s="26">
        <f>ROUNDUP((IF((AJ97&gt;0),(AJ97/$L$1/$L$2),(((MAX(AG97:AI97))/$L$1/$L$2)))), 0)</f>
        <v>0</v>
      </c>
      <c r="N97" s="27">
        <f>M97*H97</f>
        <v>0</v>
      </c>
      <c r="O97" s="13"/>
      <c r="P97" s="28"/>
      <c r="Q97" s="25">
        <f>P97*H97</f>
        <v>0</v>
      </c>
      <c r="R97" s="26">
        <f>IFERROR(ROUND(0.7*_xlfn.XLOOKUP(AM97,'[1]SPI PRICE LIST'!$L$12:$L$124,'[1]SPI PRICE LIST'!$K$12:$K$124,"NO"),2),)</f>
        <v>0</v>
      </c>
      <c r="S97" s="27">
        <f>R97*H97</f>
        <v>0</v>
      </c>
      <c r="T97" s="22">
        <v>0.7</v>
      </c>
      <c r="U97" s="26">
        <f>R97/T97</f>
        <v>0</v>
      </c>
      <c r="V97" s="27">
        <f>U97*H97</f>
        <v>0</v>
      </c>
      <c r="W97" s="31" t="str">
        <f>'SAP Extract'!R95</f>
        <v>USD</v>
      </c>
      <c r="X97" s="31">
        <f>'SAP Extract'!S95</f>
        <v>1</v>
      </c>
      <c r="Y97" s="31">
        <f>'SAP Extract'!T95</f>
        <v>0</v>
      </c>
      <c r="Z97" s="31">
        <f>'SAP Extract'!U95</f>
        <v>2022</v>
      </c>
      <c r="AA97" s="31" t="str">
        <f>'SAP Extract'!V95</f>
        <v/>
      </c>
      <c r="AB97" s="48">
        <v>1</v>
      </c>
      <c r="AC97" s="55">
        <v>0.94</v>
      </c>
      <c r="AD97" s="33">
        <f>IF(Z97&gt;2010,((Y97*AB97*X97)/(POWER(AC97, (2025-Z97)))), ((Y97*AB97*X97)/(POWER(AC97, 5))))</f>
        <v>0</v>
      </c>
      <c r="AE97" s="30">
        <f>M97-L97</f>
        <v>0</v>
      </c>
      <c r="AF97" s="3">
        <f>A97</f>
        <v>94</v>
      </c>
      <c r="AG97" s="26">
        <f>L97</f>
        <v>0</v>
      </c>
      <c r="AH97" s="24">
        <f>U97</f>
        <v>0</v>
      </c>
      <c r="AI97" s="24">
        <f>AD97</f>
        <v>0</v>
      </c>
      <c r="AJ97" s="25">
        <f>IF(AI97&gt;0,AI97,MAX(AG97:AH97))</f>
        <v>0</v>
      </c>
      <c r="AL97" s="24"/>
      <c r="AM97" t="str">
        <f t="shared" si="1"/>
        <v>577326</v>
      </c>
    </row>
    <row r="98" spans="1:39" ht="15" customHeight="1" x14ac:dyDescent="0.25">
      <c r="A98" s="17">
        <v>95</v>
      </c>
      <c r="B98" s="1"/>
      <c r="C98" s="1"/>
      <c r="D98" s="19" t="str">
        <f>IF('SAP Extract'!D96=0, "", 'SAP Extract'!D96)</f>
        <v>577330</v>
      </c>
      <c r="E98" s="19" t="str">
        <f>IF('SAP Extract'!E96=0, "", 'SAP Extract'!E96)</f>
        <v>577330</v>
      </c>
      <c r="F98" s="19" t="str">
        <f>IF('SAP Extract'!F96=0, "", 'SAP Extract'!F96)</f>
        <v>3x6x9-1</v>
      </c>
      <c r="G98" s="19" t="str">
        <f>IF('SAP Extract'!G96=0, "", 'SAP Extract'!G96)</f>
        <v>204425040001</v>
      </c>
      <c r="H98" s="72">
        <f>IF('SAP Extract'!H96=0, "", 'SAP Extract'!H96)</f>
        <v>1</v>
      </c>
      <c r="I98" s="73" t="str">
        <f>IF('SAP Extract'!I96=0, "", 'SAP Extract'!I96)</f>
        <v>102.101</v>
      </c>
      <c r="J98" s="19" t="str">
        <f>IF('SAP Extract'!J96=0, "", 'SAP Extract'!J96)</f>
        <v>OHH VOLUTE CASE ASSEMBLY</v>
      </c>
      <c r="K98" s="74">
        <v>0</v>
      </c>
      <c r="L98" s="27">
        <f>K98/H98</f>
        <v>0</v>
      </c>
      <c r="M98" s="26">
        <f>ROUNDUP((IF((AJ98&gt;0),(AJ98/$L$1/$L$2),(((MAX(AG98:AI98))/$L$1/$L$2)))), 0)</f>
        <v>30150</v>
      </c>
      <c r="N98" s="27">
        <f>M98*H98</f>
        <v>30150</v>
      </c>
      <c r="O98" s="13"/>
      <c r="P98" s="28"/>
      <c r="Q98" s="25">
        <f>P98*H98</f>
        <v>0</v>
      </c>
      <c r="R98" s="26">
        <f>IFERROR(ROUND(0.7*_xlfn.XLOOKUP(AM98,'[1]SPI PRICE LIST'!$L$12:$L$124,'[1]SPI PRICE LIST'!$K$12:$K$124,"NO"),2),)</f>
        <v>21104.42</v>
      </c>
      <c r="S98" s="27">
        <f>R98*H98</f>
        <v>21104.42</v>
      </c>
      <c r="T98" s="22">
        <v>0.7</v>
      </c>
      <c r="U98" s="26">
        <f>R98/T98</f>
        <v>30149.17142857143</v>
      </c>
      <c r="V98" s="27">
        <f>U98*H98</f>
        <v>30149.17142857143</v>
      </c>
      <c r="W98" s="31" t="str">
        <f>'SAP Extract'!R96</f>
        <v>USD</v>
      </c>
      <c r="X98" s="31">
        <f>'SAP Extract'!S96</f>
        <v>1</v>
      </c>
      <c r="Y98" s="31">
        <f>'SAP Extract'!T96</f>
        <v>0</v>
      </c>
      <c r="Z98" s="31">
        <f>'SAP Extract'!U96</f>
        <v>2022</v>
      </c>
      <c r="AA98" s="31" t="str">
        <f>'SAP Extract'!V96</f>
        <v/>
      </c>
      <c r="AB98" s="48">
        <v>1</v>
      </c>
      <c r="AC98" s="55">
        <v>0.94</v>
      </c>
      <c r="AD98" s="33">
        <f>IF(Z98&gt;2010,((Y98*AB98*X98)/(POWER(AC98, (2025-Z98)))), ((Y98*AB98*X98)/(POWER(AC98, 5))))</f>
        <v>0</v>
      </c>
      <c r="AE98" s="30">
        <f>M98-L98</f>
        <v>30150</v>
      </c>
      <c r="AF98" s="3">
        <f>A98</f>
        <v>95</v>
      </c>
      <c r="AG98" s="26">
        <f>L98</f>
        <v>0</v>
      </c>
      <c r="AH98" s="24">
        <f>U98</f>
        <v>30149.17142857143</v>
      </c>
      <c r="AI98" s="24">
        <f>AD98</f>
        <v>0</v>
      </c>
      <c r="AJ98" s="25">
        <f>IF(AI98&gt;0,AI98,MAX(AG98:AH98))</f>
        <v>30149.17142857143</v>
      </c>
      <c r="AL98" s="24"/>
      <c r="AM98" t="str">
        <f t="shared" si="1"/>
        <v>577330102.101</v>
      </c>
    </row>
    <row r="99" spans="1:39" ht="15" customHeight="1" x14ac:dyDescent="0.25">
      <c r="A99" s="17">
        <v>96</v>
      </c>
      <c r="B99" s="2"/>
      <c r="C99" s="2"/>
      <c r="D99" s="19" t="str">
        <f>IF('SAP Extract'!D97=0, "", 'SAP Extract'!D97)</f>
        <v>577330</v>
      </c>
      <c r="E99" s="19" t="str">
        <f>IF('SAP Extract'!E97=0, "", 'SAP Extract'!E97)</f>
        <v>577330</v>
      </c>
      <c r="F99" s="19" t="str">
        <f>IF('SAP Extract'!F97=0, "", 'SAP Extract'!F97)</f>
        <v>3x6x9-1</v>
      </c>
      <c r="G99" s="19" t="str">
        <f>IF('SAP Extract'!G97=0, "", 'SAP Extract'!G97)</f>
        <v>204425040002</v>
      </c>
      <c r="H99" s="72">
        <f>IF('SAP Extract'!H97=0, "", 'SAP Extract'!H97)</f>
        <v>1</v>
      </c>
      <c r="I99" s="73" t="str">
        <f>IF('SAP Extract'!I97=0, "", 'SAP Extract'!I97)</f>
        <v>161.118</v>
      </c>
      <c r="J99" s="19" t="str">
        <f>IF('SAP Extract'!J97=0, "", 'SAP Extract'!J97)</f>
        <v>OHH CASE COVER ASSEMBLY</v>
      </c>
      <c r="K99" s="74">
        <v>0</v>
      </c>
      <c r="L99" s="27">
        <f>K99/H99</f>
        <v>0</v>
      </c>
      <c r="M99" s="26">
        <f>ROUNDUP((IF((AJ99&gt;0),(AJ99/$L$1/$L$2),(((MAX(AG99:AI99))/$L$1/$L$2)))), 0)</f>
        <v>17011</v>
      </c>
      <c r="N99" s="27">
        <f>M99*H99</f>
        <v>17011</v>
      </c>
      <c r="O99" s="13"/>
      <c r="P99" s="28"/>
      <c r="Q99" s="25">
        <f>P99*H99</f>
        <v>0</v>
      </c>
      <c r="R99" s="26">
        <f>IFERROR(ROUND(0.7*_xlfn.XLOOKUP(AM99,'[1]SPI PRICE LIST'!$L$12:$L$124,'[1]SPI PRICE LIST'!$K$12:$K$124,"NO"),2),)</f>
        <v>11907.26</v>
      </c>
      <c r="S99" s="27">
        <f>R99*H99</f>
        <v>11907.26</v>
      </c>
      <c r="T99" s="22">
        <v>0.7</v>
      </c>
      <c r="U99" s="26">
        <f>R99/T99</f>
        <v>17010.37142857143</v>
      </c>
      <c r="V99" s="27">
        <f>U99*H99</f>
        <v>17010.37142857143</v>
      </c>
      <c r="W99" s="31" t="str">
        <f>'SAP Extract'!R97</f>
        <v>USD</v>
      </c>
      <c r="X99" s="31">
        <f>'SAP Extract'!S97</f>
        <v>1</v>
      </c>
      <c r="Y99" s="31">
        <f>'SAP Extract'!T97</f>
        <v>0</v>
      </c>
      <c r="Z99" s="31">
        <f>'SAP Extract'!U97</f>
        <v>2022</v>
      </c>
      <c r="AA99" s="31" t="str">
        <f>'SAP Extract'!V97</f>
        <v/>
      </c>
      <c r="AB99" s="48">
        <v>1</v>
      </c>
      <c r="AC99" s="55">
        <v>0.94</v>
      </c>
      <c r="AD99" s="33">
        <f>IF(Z99&gt;2010,((Y99*AB99*X99)/(POWER(AC99, (2025-Z99)))), ((Y99*AB99*X99)/(POWER(AC99, 5))))</f>
        <v>0</v>
      </c>
      <c r="AE99" s="30">
        <f>M99-L99</f>
        <v>17011</v>
      </c>
      <c r="AF99" s="3">
        <f>A99</f>
        <v>96</v>
      </c>
      <c r="AG99" s="26">
        <f>L99</f>
        <v>0</v>
      </c>
      <c r="AH99" s="24">
        <f>U99</f>
        <v>17010.37142857143</v>
      </c>
      <c r="AI99" s="24">
        <f>AD99</f>
        <v>0</v>
      </c>
      <c r="AJ99" s="25">
        <f>IF(AI99&gt;0,AI99,MAX(AG99:AH99))</f>
        <v>17010.37142857143</v>
      </c>
      <c r="AL99" s="24"/>
      <c r="AM99" t="str">
        <f t="shared" si="1"/>
        <v>577330161.118</v>
      </c>
    </row>
    <row r="100" spans="1:39" ht="15" customHeight="1" x14ac:dyDescent="0.25">
      <c r="A100" s="17">
        <v>97</v>
      </c>
      <c r="B100" s="1"/>
      <c r="C100" s="1"/>
      <c r="D100" s="19" t="str">
        <f>IF('SAP Extract'!D98=0, "", 'SAP Extract'!D98)</f>
        <v>577330</v>
      </c>
      <c r="E100" s="19" t="str">
        <f>IF('SAP Extract'!E98=0, "", 'SAP Extract'!E98)</f>
        <v>577330</v>
      </c>
      <c r="F100" s="19" t="str">
        <f>IF('SAP Extract'!F98=0, "", 'SAP Extract'!F98)</f>
        <v>3x6x9-1</v>
      </c>
      <c r="G100" s="19" t="str">
        <f>IF('SAP Extract'!G98=0, "", 'SAP Extract'!G98)</f>
        <v>017723563106</v>
      </c>
      <c r="H100" s="72">
        <f>IF('SAP Extract'!H98=0, "", 'SAP Extract'!H98)</f>
        <v>1</v>
      </c>
      <c r="I100" s="73" t="str">
        <f>IF('SAP Extract'!I98=0, "", 'SAP Extract'!I98)</f>
        <v>320.304</v>
      </c>
      <c r="J100" s="19" t="str">
        <f>IF('SAP Extract'!J98=0, "", 'SAP Extract'!J98)</f>
        <v>DEEP GROOVE BALL BEARING</v>
      </c>
      <c r="K100" s="74">
        <f>IF('SAP Extract'!K98=0, "", 'SAP Extract'!K98)</f>
        <v>1944.67</v>
      </c>
      <c r="L100" s="27">
        <f>K100/H100</f>
        <v>1944.67</v>
      </c>
      <c r="M100" s="26">
        <f>ROUNDUP((IF((AJ100&gt;0),(AJ100/$L$1/$L$2),(((MAX(AG100:AI100))/$L$1/$L$2)))), 0)</f>
        <v>169</v>
      </c>
      <c r="N100" s="27">
        <f>M100*H100</f>
        <v>169</v>
      </c>
      <c r="O100" s="13"/>
      <c r="P100" s="28"/>
      <c r="Q100" s="25">
        <f>P100*H100</f>
        <v>0</v>
      </c>
      <c r="R100" s="26">
        <f>IFERROR(ROUND(0.7*_xlfn.XLOOKUP(AM100,'[1]SPI PRICE LIST'!$L$12:$L$124,'[1]SPI PRICE LIST'!$K$12:$K$124,"NO"),2),)</f>
        <v>0</v>
      </c>
      <c r="S100" s="27">
        <f>R100*H100</f>
        <v>0</v>
      </c>
      <c r="T100" s="22">
        <v>0.7</v>
      </c>
      <c r="U100" s="26">
        <f>R100/T100</f>
        <v>0</v>
      </c>
      <c r="V100" s="27">
        <f>U100*H100</f>
        <v>0</v>
      </c>
      <c r="W100" s="31" t="str">
        <f>'SAP Extract'!R98</f>
        <v>USD</v>
      </c>
      <c r="X100" s="31">
        <f>'SAP Extract'!S98</f>
        <v>1</v>
      </c>
      <c r="Y100" s="31">
        <f>'SAP Extract'!T98</f>
        <v>140.10784797200722</v>
      </c>
      <c r="Z100" s="31">
        <f>'SAP Extract'!U98</f>
        <v>2022</v>
      </c>
      <c r="AA100" s="31" t="str">
        <f>'SAP Extract'!V98</f>
        <v/>
      </c>
      <c r="AB100" s="48">
        <v>1</v>
      </c>
      <c r="AC100" s="55">
        <v>0.94</v>
      </c>
      <c r="AD100" s="33">
        <f>IF(Z100&gt;2010,((Y100*AB100*X100)/(POWER(AC100, (2025-Z100)))), ((Y100*AB100*X100)/(POWER(AC100, 5))))</f>
        <v>168.6859462402445</v>
      </c>
      <c r="AE100" s="30">
        <f>M100-L100</f>
        <v>-1775.67</v>
      </c>
      <c r="AF100" s="3">
        <f>A100</f>
        <v>97</v>
      </c>
      <c r="AG100" s="26">
        <f>L100</f>
        <v>1944.67</v>
      </c>
      <c r="AH100" s="24">
        <f>U100</f>
        <v>0</v>
      </c>
      <c r="AI100" s="24">
        <f>AD100</f>
        <v>168.6859462402445</v>
      </c>
      <c r="AJ100" s="25">
        <f>IF(AI100&gt;0,AI100,MAX(AG100:AH100))</f>
        <v>168.6859462402445</v>
      </c>
      <c r="AL100" s="24"/>
      <c r="AM100" t="str">
        <f t="shared" si="1"/>
        <v>577330320.304</v>
      </c>
    </row>
    <row r="101" spans="1:39" ht="15" customHeight="1" x14ac:dyDescent="0.25">
      <c r="A101" s="17">
        <v>98</v>
      </c>
      <c r="B101" s="2"/>
      <c r="C101" s="2"/>
      <c r="D101" s="19" t="str">
        <f>IF('SAP Extract'!D99=0, "", 'SAP Extract'!D99)</f>
        <v>577330</v>
      </c>
      <c r="E101" s="19" t="str">
        <f>IF('SAP Extract'!E99=0, "", 'SAP Extract'!E99)</f>
        <v>577330</v>
      </c>
      <c r="F101" s="19" t="str">
        <f>IF('SAP Extract'!F99=0, "", 'SAP Extract'!F99)</f>
        <v>3x6x9-1</v>
      </c>
      <c r="G101" s="19" t="str">
        <f>IF('SAP Extract'!G99=0, "", 'SAP Extract'!G99)</f>
        <v>017733615311</v>
      </c>
      <c r="H101" s="72">
        <f>IF('SAP Extract'!H99=0, "", 'SAP Extract'!H99)</f>
        <v>1</v>
      </c>
      <c r="I101" s="73" t="str">
        <f>IF('SAP Extract'!I99=0, "", 'SAP Extract'!I99)</f>
        <v>320.305</v>
      </c>
      <c r="J101" s="19" t="str">
        <f>IF('SAP Extract'!J99=0, "", 'SAP Extract'!J99)</f>
        <v>ANGULAR CONTACT BALL BEARING</v>
      </c>
      <c r="K101" s="74">
        <f>IF('SAP Extract'!K99=0, "", 'SAP Extract'!K99)</f>
        <v>2682.7</v>
      </c>
      <c r="L101" s="27">
        <f>K101/H101</f>
        <v>2682.7</v>
      </c>
      <c r="M101" s="26">
        <f>ROUNDUP((IF((AJ101&gt;0),(AJ101/$L$1/$L$2),(((MAX(AG101:AI101))/$L$1/$L$2)))), 0)</f>
        <v>3376</v>
      </c>
      <c r="N101" s="27">
        <f>M101*H101</f>
        <v>3376</v>
      </c>
      <c r="O101" s="13"/>
      <c r="P101" s="28"/>
      <c r="Q101" s="25">
        <f>P101*H101</f>
        <v>0</v>
      </c>
      <c r="R101" s="26">
        <f>IFERROR(ROUND(0.7*_xlfn.XLOOKUP(AM101,'[1]SPI PRICE LIST'!$L$12:$L$124,'[1]SPI PRICE LIST'!$K$12:$K$124,"NO"),2),)</f>
        <v>0</v>
      </c>
      <c r="S101" s="27">
        <f>R101*H101</f>
        <v>0</v>
      </c>
      <c r="T101" s="22">
        <v>0.7</v>
      </c>
      <c r="U101" s="26">
        <f>R101/T101</f>
        <v>0</v>
      </c>
      <c r="V101" s="27">
        <f>U101*H101</f>
        <v>0</v>
      </c>
      <c r="W101" s="31" t="str">
        <f>'SAP Extract'!R99</f>
        <v>USD</v>
      </c>
      <c r="X101" s="31">
        <f>'SAP Extract'!S99</f>
        <v>1</v>
      </c>
      <c r="Y101" s="31">
        <f>'SAP Extract'!T99</f>
        <v>2803.6669747377641</v>
      </c>
      <c r="Z101" s="31">
        <f>'SAP Extract'!U99</f>
        <v>2022</v>
      </c>
      <c r="AA101" s="31" t="str">
        <f>'SAP Extract'!V99</f>
        <v/>
      </c>
      <c r="AB101" s="48">
        <v>1</v>
      </c>
      <c r="AC101" s="55">
        <v>0.94</v>
      </c>
      <c r="AD101" s="33">
        <f>IF(Z101&gt;2010,((Y101*AB101*X101)/(POWER(AC101, (2025-Z101)))), ((Y101*AB101*X101)/(POWER(AC101, 5))))</f>
        <v>3375.536941161598</v>
      </c>
      <c r="AE101" s="30">
        <f>M101-L101</f>
        <v>693.30000000000018</v>
      </c>
      <c r="AF101" s="3">
        <f>A101</f>
        <v>98</v>
      </c>
      <c r="AG101" s="26">
        <f>L101</f>
        <v>2682.7</v>
      </c>
      <c r="AH101" s="24">
        <f>U101</f>
        <v>0</v>
      </c>
      <c r="AI101" s="24">
        <f>AD101</f>
        <v>3375.536941161598</v>
      </c>
      <c r="AJ101" s="25">
        <f>IF(AI101&gt;0,AI101,MAX(AG101:AH101))</f>
        <v>3375.536941161598</v>
      </c>
      <c r="AL101" s="24"/>
      <c r="AM101" t="str">
        <f t="shared" si="1"/>
        <v>577330320.305</v>
      </c>
    </row>
    <row r="102" spans="1:39" ht="15" customHeight="1" x14ac:dyDescent="0.25">
      <c r="A102" s="17">
        <v>99</v>
      </c>
      <c r="B102" s="1"/>
      <c r="C102" s="1"/>
      <c r="D102" s="19" t="str">
        <f>IF('SAP Extract'!D100=0, "", 'SAP Extract'!D100)</f>
        <v>577330</v>
      </c>
      <c r="E102" s="19" t="str">
        <f>IF('SAP Extract'!E100=0, "", 'SAP Extract'!E100)</f>
        <v>577330</v>
      </c>
      <c r="F102" s="19" t="str">
        <f>IF('SAP Extract'!F100=0, "", 'SAP Extract'!F100)</f>
        <v>3x6x9-1</v>
      </c>
      <c r="G102" s="19" t="str">
        <f>IF('SAP Extract'!G100=0, "", 'SAP Extract'!G100)</f>
        <v>204500838005</v>
      </c>
      <c r="H102" s="72">
        <f>IF('SAP Extract'!H100=0, "", 'SAP Extract'!H100)</f>
        <v>1</v>
      </c>
      <c r="I102" s="73" t="str">
        <f>IF('SAP Extract'!I100=0, "", 'SAP Extract'!I100)</f>
        <v>330.302</v>
      </c>
      <c r="J102" s="19" t="str">
        <f>IF('SAP Extract'!J100=0, "", 'SAP Extract'!J100)</f>
        <v>BEARING HOUSING;3C</v>
      </c>
      <c r="K102" s="74">
        <f>IF('SAP Extract'!K100=0, "", 'SAP Extract'!K100)</f>
        <v>22191.8</v>
      </c>
      <c r="L102" s="27">
        <f>K102/H102</f>
        <v>22191.8</v>
      </c>
      <c r="M102" s="26">
        <f>ROUNDUP((IF((AJ102&gt;0),(AJ102/$L$1/$L$2),(((MAX(AG102:AI102))/$L$1/$L$2)))), 0)</f>
        <v>22192</v>
      </c>
      <c r="N102" s="27">
        <f>M102*H102</f>
        <v>22192</v>
      </c>
      <c r="O102" s="13"/>
      <c r="P102" s="28"/>
      <c r="Q102" s="25">
        <f>P102*H102</f>
        <v>0</v>
      </c>
      <c r="R102" s="26">
        <f>IFERROR(ROUND(0.7*_xlfn.XLOOKUP(AM102,'[1]SPI PRICE LIST'!$L$12:$L$124,'[1]SPI PRICE LIST'!$K$12:$K$124,"NO"),2),)</f>
        <v>0</v>
      </c>
      <c r="S102" s="27">
        <f>R102*H102</f>
        <v>0</v>
      </c>
      <c r="T102" s="22">
        <v>0.7</v>
      </c>
      <c r="U102" s="26">
        <f>R102/T102</f>
        <v>0</v>
      </c>
      <c r="V102" s="27">
        <f>U102*H102</f>
        <v>0</v>
      </c>
      <c r="W102" s="31" t="str">
        <f>'SAP Extract'!R100</f>
        <v>USD</v>
      </c>
      <c r="X102" s="31">
        <f>'SAP Extract'!S100</f>
        <v>1</v>
      </c>
      <c r="Y102" s="31">
        <f>'SAP Extract'!T100</f>
        <v>0</v>
      </c>
      <c r="Z102" s="31">
        <f>'SAP Extract'!U100</f>
        <v>2022</v>
      </c>
      <c r="AA102" s="31" t="str">
        <f>'SAP Extract'!V100</f>
        <v/>
      </c>
      <c r="AB102" s="48">
        <v>1</v>
      </c>
      <c r="AC102" s="55">
        <v>0.94</v>
      </c>
      <c r="AD102" s="33">
        <f>IF(Z102&gt;2010,((Y102*AB102*X102)/(POWER(AC102, (2025-Z102)))), ((Y102*AB102*X102)/(POWER(AC102, 5))))</f>
        <v>0</v>
      </c>
      <c r="AE102" s="30">
        <f>M102-L102</f>
        <v>0.2000000000007276</v>
      </c>
      <c r="AF102" s="3">
        <f>A102</f>
        <v>99</v>
      </c>
      <c r="AG102" s="26">
        <f>L102</f>
        <v>22191.8</v>
      </c>
      <c r="AH102" s="24">
        <f>U102</f>
        <v>0</v>
      </c>
      <c r="AI102" s="24">
        <f>AD102</f>
        <v>0</v>
      </c>
      <c r="AJ102" s="25">
        <f>IF(AI102&gt;0,AI102,MAX(AG102:AH102))</f>
        <v>22191.8</v>
      </c>
      <c r="AL102" s="24"/>
      <c r="AM102" t="str">
        <f t="shared" si="1"/>
        <v>577330330.302</v>
      </c>
    </row>
    <row r="103" spans="1:39" ht="15" customHeight="1" x14ac:dyDescent="0.25">
      <c r="A103" s="17">
        <v>100</v>
      </c>
      <c r="B103" s="2"/>
      <c r="C103" s="2"/>
      <c r="D103" s="19" t="str">
        <f>IF('SAP Extract'!D101=0, "", 'SAP Extract'!D101)</f>
        <v>577330</v>
      </c>
      <c r="E103" s="19" t="str">
        <f>IF('SAP Extract'!E101=0, "", 'SAP Extract'!E101)</f>
        <v>577330</v>
      </c>
      <c r="F103" s="19" t="str">
        <f>IF('SAP Extract'!F101=0, "", 'SAP Extract'!F101)</f>
        <v>3x6x9-1</v>
      </c>
      <c r="G103" s="19" t="str">
        <f>IF('SAP Extract'!G101=0, "", 'SAP Extract'!G101)</f>
        <v>204500846001</v>
      </c>
      <c r="H103" s="72">
        <f>IF('SAP Extract'!H101=0, "", 'SAP Extract'!H101)</f>
        <v>1</v>
      </c>
      <c r="I103" s="73" t="str">
        <f>IF('SAP Extract'!I101=0, "", 'SAP Extract'!I101)</f>
        <v>360.316</v>
      </c>
      <c r="J103" s="19" t="str">
        <f>IF('SAP Extract'!J101=0, "", 'SAP Extract'!J101)</f>
        <v>BEARING COVER;MACH;3C</v>
      </c>
      <c r="K103" s="74">
        <v>0</v>
      </c>
      <c r="L103" s="27">
        <f>K103/H103</f>
        <v>0</v>
      </c>
      <c r="M103" s="26">
        <f>ROUNDUP((IF((AJ103&gt;0),(AJ103/$L$1/$L$2),(((MAX(AG103:AI103))/$L$1/$L$2)))), 0)</f>
        <v>370</v>
      </c>
      <c r="N103" s="27">
        <f>M103*H103</f>
        <v>370</v>
      </c>
      <c r="O103" s="13"/>
      <c r="P103" s="28"/>
      <c r="Q103" s="25">
        <f>P103*H103</f>
        <v>0</v>
      </c>
      <c r="R103" s="26">
        <f>IFERROR(ROUND(0.7*_xlfn.XLOOKUP(AM103,'[1]SPI PRICE LIST'!$L$12:$L$124,'[1]SPI PRICE LIST'!$K$12:$K$124,"NO"),2),)</f>
        <v>258.39</v>
      </c>
      <c r="S103" s="27">
        <f>R103*H103</f>
        <v>258.39</v>
      </c>
      <c r="T103" s="22">
        <v>0.7</v>
      </c>
      <c r="U103" s="26">
        <f>R103/T103</f>
        <v>369.12857142857143</v>
      </c>
      <c r="V103" s="27">
        <f>U103*H103</f>
        <v>369.12857142857143</v>
      </c>
      <c r="W103" s="31" t="str">
        <f>'SAP Extract'!R101</f>
        <v>USD</v>
      </c>
      <c r="X103" s="31">
        <f>'SAP Extract'!S101</f>
        <v>1</v>
      </c>
      <c r="Y103" s="31">
        <f>'SAP Extract'!T101</f>
        <v>0</v>
      </c>
      <c r="Z103" s="31">
        <f>'SAP Extract'!U101</f>
        <v>2022</v>
      </c>
      <c r="AA103" s="31" t="str">
        <f>'SAP Extract'!V101</f>
        <v/>
      </c>
      <c r="AB103" s="48">
        <v>1</v>
      </c>
      <c r="AC103" s="55">
        <v>0.94</v>
      </c>
      <c r="AD103" s="33">
        <f>IF(Z103&gt;2010,((Y103*AB103*X103)/(POWER(AC103, (2025-Z103)))), ((Y103*AB103*X103)/(POWER(AC103, 5))))</f>
        <v>0</v>
      </c>
      <c r="AE103" s="30">
        <f>M103-L103</f>
        <v>370</v>
      </c>
      <c r="AF103" s="3">
        <f>A103</f>
        <v>100</v>
      </c>
      <c r="AG103" s="26">
        <f>L103</f>
        <v>0</v>
      </c>
      <c r="AH103" s="24">
        <f>U103</f>
        <v>369.12857142857143</v>
      </c>
      <c r="AI103" s="24">
        <f>AD103</f>
        <v>0</v>
      </c>
      <c r="AJ103" s="25">
        <f>IF(AI103&gt;0,AI103,MAX(AG103:AH103))</f>
        <v>369.12857142857143</v>
      </c>
      <c r="AL103" s="24"/>
      <c r="AM103" t="str">
        <f t="shared" si="1"/>
        <v>577330360.316</v>
      </c>
    </row>
    <row r="104" spans="1:39" ht="15" customHeight="1" x14ac:dyDescent="0.25">
      <c r="A104" s="17">
        <v>101</v>
      </c>
      <c r="B104" s="1"/>
      <c r="C104" s="1"/>
      <c r="D104" s="19" t="str">
        <f>IF('SAP Extract'!D102=0, "", 'SAP Extract'!D102)</f>
        <v>577330</v>
      </c>
      <c r="E104" s="19" t="str">
        <f>IF('SAP Extract'!E102=0, "", 'SAP Extract'!E102)</f>
        <v>577330</v>
      </c>
      <c r="F104" s="19" t="str">
        <f>IF('SAP Extract'!F102=0, "", 'SAP Extract'!F102)</f>
        <v>3x6x9-1</v>
      </c>
      <c r="G104" s="19" t="str">
        <f>IF('SAP Extract'!G102=0, "", 'SAP Extract'!G102)</f>
        <v>021026030325</v>
      </c>
      <c r="H104" s="72">
        <f>IF('SAP Extract'!H102=0, "", 'SAP Extract'!H102)</f>
        <v>1</v>
      </c>
      <c r="I104" s="73" t="str">
        <f>IF('SAP Extract'!I102=0, "", 'SAP Extract'!I102)</f>
        <v>400.109</v>
      </c>
      <c r="J104" s="19" t="str">
        <f>IF('SAP Extract'!J102=0, "", 'SAP Extract'!J102)</f>
        <v>GASKET</v>
      </c>
      <c r="K104" s="74">
        <v>0</v>
      </c>
      <c r="L104" s="27">
        <f>K104/H104</f>
        <v>0</v>
      </c>
      <c r="M104" s="26">
        <f>ROUNDUP((IF((AJ104&gt;0),(AJ104/$L$1/$L$2),(((MAX(AG104:AI104))/$L$1/$L$2)))), 0)</f>
        <v>275</v>
      </c>
      <c r="N104" s="27">
        <f>M104*H104</f>
        <v>275</v>
      </c>
      <c r="O104" s="13"/>
      <c r="P104" s="28"/>
      <c r="Q104" s="25">
        <f>P104*H104</f>
        <v>0</v>
      </c>
      <c r="R104" s="26">
        <f>IFERROR(ROUND(0.7*_xlfn.XLOOKUP(AM104,'[1]SPI PRICE LIST'!$L$12:$L$124,'[1]SPI PRICE LIST'!$K$12:$K$124,"NO"),2),)</f>
        <v>192.43</v>
      </c>
      <c r="S104" s="27">
        <f>R104*H104</f>
        <v>192.43</v>
      </c>
      <c r="T104" s="22">
        <v>0.7</v>
      </c>
      <c r="U104" s="26">
        <f>R104/T104</f>
        <v>274.90000000000003</v>
      </c>
      <c r="V104" s="27">
        <f>U104*H104</f>
        <v>274.90000000000003</v>
      </c>
      <c r="W104" s="31" t="str">
        <f>'SAP Extract'!R102</f>
        <v>USD</v>
      </c>
      <c r="X104" s="31">
        <f>'SAP Extract'!S102</f>
        <v>1</v>
      </c>
      <c r="Y104" s="31">
        <f>'SAP Extract'!T102</f>
        <v>0</v>
      </c>
      <c r="Z104" s="31">
        <f>'SAP Extract'!U102</f>
        <v>2022</v>
      </c>
      <c r="AA104" s="31" t="str">
        <f>'SAP Extract'!V102</f>
        <v/>
      </c>
      <c r="AB104" s="48">
        <v>1</v>
      </c>
      <c r="AC104" s="55">
        <v>0.94</v>
      </c>
      <c r="AD104" s="33">
        <f>IF(Z104&gt;2010,((Y104*AB104*X104)/(POWER(AC104, (2025-Z104)))), ((Y104*AB104*X104)/(POWER(AC104, 5))))</f>
        <v>0</v>
      </c>
      <c r="AE104" s="30">
        <f>M104-L104</f>
        <v>275</v>
      </c>
      <c r="AF104" s="3">
        <f>A104</f>
        <v>101</v>
      </c>
      <c r="AG104" s="26">
        <f>L104</f>
        <v>0</v>
      </c>
      <c r="AH104" s="24">
        <f>U104</f>
        <v>274.90000000000003</v>
      </c>
      <c r="AI104" s="24">
        <f>AD104</f>
        <v>0</v>
      </c>
      <c r="AJ104" s="25">
        <f>IF(AI104&gt;0,AI104,MAX(AG104:AH104))</f>
        <v>274.90000000000003</v>
      </c>
      <c r="AL104" s="24"/>
      <c r="AM104" t="str">
        <f t="shared" si="1"/>
        <v>577330400.109</v>
      </c>
    </row>
    <row r="105" spans="1:39" ht="15" customHeight="1" x14ac:dyDescent="0.25">
      <c r="A105" s="17">
        <v>102</v>
      </c>
      <c r="B105" s="2"/>
      <c r="C105" s="2"/>
      <c r="D105" s="19" t="str">
        <f>IF('SAP Extract'!D103=0, "", 'SAP Extract'!D103)</f>
        <v>577330</v>
      </c>
      <c r="E105" s="19" t="str">
        <f>IF('SAP Extract'!E103=0, "", 'SAP Extract'!E103)</f>
        <v>577330</v>
      </c>
      <c r="F105" s="19" t="str">
        <f>IF('SAP Extract'!F103=0, "", 'SAP Extract'!F103)</f>
        <v>3x6x9-1</v>
      </c>
      <c r="G105" s="19" t="str">
        <f>IF('SAP Extract'!G103=0, "", 'SAP Extract'!G103)</f>
        <v>204501626032</v>
      </c>
      <c r="H105" s="72">
        <f>IF('SAP Extract'!H103=0, "", 'SAP Extract'!H103)</f>
        <v>1</v>
      </c>
      <c r="I105" s="73" t="str">
        <f>IF('SAP Extract'!I103=0, "", 'SAP Extract'!I103)</f>
        <v>400.115</v>
      </c>
      <c r="J105" s="19" t="str">
        <f>IF('SAP Extract'!J103=0, "", 'SAP Extract'!J103)</f>
        <v>GASKET</v>
      </c>
      <c r="K105" s="74">
        <f>IF('SAP Extract'!K103=0, "", 'SAP Extract'!K103)</f>
        <v>944.71</v>
      </c>
      <c r="L105" s="27">
        <f>K105/H105</f>
        <v>944.71</v>
      </c>
      <c r="M105" s="26">
        <f>ROUNDUP((IF((AJ105&gt;0),(AJ105/$L$1/$L$2),(((MAX(AG105:AI105))/$L$1/$L$2)))), 0)</f>
        <v>239</v>
      </c>
      <c r="N105" s="27">
        <f>M105*H105</f>
        <v>239</v>
      </c>
      <c r="O105" s="13"/>
      <c r="P105" s="28"/>
      <c r="Q105" s="25">
        <f>P105*H105</f>
        <v>0</v>
      </c>
      <c r="R105" s="26">
        <f>IFERROR(ROUND(0.7*_xlfn.XLOOKUP(AM105,'[1]SPI PRICE LIST'!$L$12:$L$124,'[1]SPI PRICE LIST'!$K$12:$K$124,"NO"),2),)</f>
        <v>0</v>
      </c>
      <c r="S105" s="27">
        <f>R105*H105</f>
        <v>0</v>
      </c>
      <c r="T105" s="22">
        <v>0.7</v>
      </c>
      <c r="U105" s="26">
        <f>R105/T105</f>
        <v>0</v>
      </c>
      <c r="V105" s="27">
        <f>U105*H105</f>
        <v>0</v>
      </c>
      <c r="W105" s="31" t="str">
        <f>'SAP Extract'!R103</f>
        <v>USD</v>
      </c>
      <c r="X105" s="31">
        <f>'SAP Extract'!S103</f>
        <v>1</v>
      </c>
      <c r="Y105" s="31">
        <f>'SAP Extract'!T103</f>
        <v>198.07625666527531</v>
      </c>
      <c r="Z105" s="31">
        <f>'SAP Extract'!U103</f>
        <v>2022</v>
      </c>
      <c r="AA105" s="31" t="str">
        <f>'SAP Extract'!V103</f>
        <v/>
      </c>
      <c r="AB105" s="48">
        <v>1</v>
      </c>
      <c r="AC105" s="55">
        <v>0.94</v>
      </c>
      <c r="AD105" s="33">
        <f>IF(Z105&gt;2010,((Y105*AB105*X105)/(POWER(AC105, (2025-Z105)))), ((Y105*AB105*X105)/(POWER(AC105, 5))))</f>
        <v>238.4782955911447</v>
      </c>
      <c r="AE105" s="30">
        <f>M105-L105</f>
        <v>-705.71</v>
      </c>
      <c r="AF105" s="3">
        <f>A105</f>
        <v>102</v>
      </c>
      <c r="AG105" s="26">
        <f>L105</f>
        <v>944.71</v>
      </c>
      <c r="AH105" s="24">
        <f>U105</f>
        <v>0</v>
      </c>
      <c r="AI105" s="24">
        <f>AD105</f>
        <v>238.4782955911447</v>
      </c>
      <c r="AJ105" s="25">
        <f>IF(AI105&gt;0,AI105,MAX(AG105:AH105))</f>
        <v>238.4782955911447</v>
      </c>
      <c r="AL105" s="24"/>
      <c r="AM105" t="str">
        <f t="shared" si="1"/>
        <v>577330400.115</v>
      </c>
    </row>
    <row r="106" spans="1:39" ht="15" customHeight="1" x14ac:dyDescent="0.25">
      <c r="A106" s="17">
        <v>103</v>
      </c>
      <c r="B106" s="1"/>
      <c r="C106" s="1"/>
      <c r="D106" s="19" t="str">
        <f>IF('SAP Extract'!D104=0, "", 'SAP Extract'!D104)</f>
        <v>577330</v>
      </c>
      <c r="E106" s="19" t="str">
        <f>IF('SAP Extract'!E104=0, "", 'SAP Extract'!E104)</f>
        <v>577330</v>
      </c>
      <c r="F106" s="19" t="str">
        <f>IF('SAP Extract'!F104=0, "", 'SAP Extract'!F104)</f>
        <v>3x6x9-1</v>
      </c>
      <c r="G106" s="19" t="str">
        <f>IF('SAP Extract'!G104=0, "", 'SAP Extract'!G104)</f>
        <v>204500905009</v>
      </c>
      <c r="H106" s="72">
        <f>IF('SAP Extract'!H104=0, "", 'SAP Extract'!H104)</f>
        <v>1</v>
      </c>
      <c r="I106" s="73" t="str">
        <f>IF('SAP Extract'!I104=0, "", 'SAP Extract'!I104)</f>
        <v>426.321</v>
      </c>
      <c r="J106" s="19" t="str">
        <f>IF('SAP Extract'!J104=0, "", 'SAP Extract'!J104)</f>
        <v>BEARING ISOLATOR</v>
      </c>
      <c r="K106" s="74">
        <f>IF('SAP Extract'!K104=0, "", 'SAP Extract'!K104)</f>
        <v>2928.74</v>
      </c>
      <c r="L106" s="27">
        <f>K106/H106</f>
        <v>2928.74</v>
      </c>
      <c r="M106" s="26">
        <f>ROUNDUP((IF((AJ106&gt;0),(AJ106/$L$1/$L$2),(((MAX(AG106:AI106))/$L$1/$L$2)))), 0)</f>
        <v>3186</v>
      </c>
      <c r="N106" s="27">
        <f>M106*H106</f>
        <v>3186</v>
      </c>
      <c r="O106" s="13"/>
      <c r="P106" s="28"/>
      <c r="Q106" s="25">
        <f>P106*H106</f>
        <v>0</v>
      </c>
      <c r="R106" s="26">
        <f>IFERROR(ROUND(0.7*_xlfn.XLOOKUP(AM106,'[1]SPI PRICE LIST'!$L$12:$L$124,'[1]SPI PRICE LIST'!$K$12:$K$124,"NO"),2),)</f>
        <v>0</v>
      </c>
      <c r="S106" s="27">
        <f>R106*H106</f>
        <v>0</v>
      </c>
      <c r="T106" s="22">
        <v>0.7</v>
      </c>
      <c r="U106" s="26">
        <f>R106/T106</f>
        <v>0</v>
      </c>
      <c r="V106" s="27">
        <f>U106*H106</f>
        <v>0</v>
      </c>
      <c r="W106" s="31" t="str">
        <f>'SAP Extract'!R104</f>
        <v>USD</v>
      </c>
      <c r="X106" s="31">
        <f>'SAP Extract'!S104</f>
        <v>1</v>
      </c>
      <c r="Y106" s="31">
        <f>'SAP Extract'!T104</f>
        <v>2645.43894319432</v>
      </c>
      <c r="Z106" s="31">
        <f>'SAP Extract'!U104</f>
        <v>2022</v>
      </c>
      <c r="AA106" s="31" t="str">
        <f>'SAP Extract'!V104</f>
        <v/>
      </c>
      <c r="AB106" s="48">
        <v>1</v>
      </c>
      <c r="AC106" s="55">
        <v>0.94</v>
      </c>
      <c r="AD106" s="33">
        <f>IF(Z106&gt;2010,((Y106*AB106*X106)/(POWER(AC106, (2025-Z106)))), ((Y106*AB106*X106)/(POWER(AC106, 5))))</f>
        <v>3185.0347986408606</v>
      </c>
      <c r="AE106" s="30">
        <f>M106-L106</f>
        <v>257.26000000000022</v>
      </c>
      <c r="AF106" s="3">
        <f>A106</f>
        <v>103</v>
      </c>
      <c r="AG106" s="26">
        <f>L106</f>
        <v>2928.74</v>
      </c>
      <c r="AH106" s="24">
        <f>U106</f>
        <v>0</v>
      </c>
      <c r="AI106" s="24">
        <f>AD106</f>
        <v>3185.0347986408606</v>
      </c>
      <c r="AJ106" s="25">
        <f>IF(AI106&gt;0,AI106,MAX(AG106:AH106))</f>
        <v>3185.0347986408606</v>
      </c>
      <c r="AL106" s="24"/>
      <c r="AM106" t="str">
        <f t="shared" si="1"/>
        <v>577330426.321</v>
      </c>
    </row>
    <row r="107" spans="1:39" ht="15" customHeight="1" x14ac:dyDescent="0.25">
      <c r="A107" s="17">
        <v>104</v>
      </c>
      <c r="B107" s="2"/>
      <c r="C107" s="2"/>
      <c r="D107" s="19" t="str">
        <f>IF('SAP Extract'!D105=0, "", 'SAP Extract'!D105)</f>
        <v>577330</v>
      </c>
      <c r="E107" s="19" t="str">
        <f>IF('SAP Extract'!E105=0, "", 'SAP Extract'!E105)</f>
        <v>577330</v>
      </c>
      <c r="F107" s="19" t="str">
        <f>IF('SAP Extract'!F105=0, "", 'SAP Extract'!F105)</f>
        <v>3x6x9-1</v>
      </c>
      <c r="G107" s="19" t="str">
        <f>IF('SAP Extract'!G105=0, "", 'SAP Extract'!G105)</f>
        <v>204500905008</v>
      </c>
      <c r="H107" s="72">
        <f>IF('SAP Extract'!H105=0, "", 'SAP Extract'!H105)</f>
        <v>1</v>
      </c>
      <c r="I107" s="73" t="str">
        <f>IF('SAP Extract'!I105=0, "", 'SAP Extract'!I105)</f>
        <v>426.322</v>
      </c>
      <c r="J107" s="19" t="str">
        <f>IF('SAP Extract'!J105=0, "", 'SAP Extract'!J105)</f>
        <v>BEARING ISOLATOR</v>
      </c>
      <c r="K107" s="74">
        <f>IF('SAP Extract'!K105=0, "", 'SAP Extract'!K105)</f>
        <v>2753.04</v>
      </c>
      <c r="L107" s="27">
        <f>K107/H107</f>
        <v>2753.04</v>
      </c>
      <c r="M107" s="26">
        <f>ROUNDUP((IF((AJ107&gt;0),(AJ107/$L$1/$L$2),(((MAX(AG107:AI107))/$L$1/$L$2)))), 0)</f>
        <v>2862</v>
      </c>
      <c r="N107" s="27">
        <f>M107*H107</f>
        <v>2862</v>
      </c>
      <c r="O107" s="13"/>
      <c r="P107" s="28"/>
      <c r="Q107" s="25">
        <f>P107*H107</f>
        <v>0</v>
      </c>
      <c r="R107" s="26">
        <f>IFERROR(ROUND(0.7*_xlfn.XLOOKUP(AM107,'[1]SPI PRICE LIST'!$L$12:$L$124,'[1]SPI PRICE LIST'!$K$12:$K$124,"NO"),2),)</f>
        <v>0</v>
      </c>
      <c r="S107" s="27">
        <f>R107*H107</f>
        <v>0</v>
      </c>
      <c r="T107" s="22">
        <v>0.7</v>
      </c>
      <c r="U107" s="26">
        <f>R107/T107</f>
        <v>0</v>
      </c>
      <c r="V107" s="27">
        <f>U107*H107</f>
        <v>0</v>
      </c>
      <c r="W107" s="31" t="str">
        <f>'SAP Extract'!R105</f>
        <v>USD</v>
      </c>
      <c r="X107" s="31">
        <f>'SAP Extract'!S105</f>
        <v>1</v>
      </c>
      <c r="Y107" s="31">
        <f>'SAP Extract'!T105</f>
        <v>2376.548361982454</v>
      </c>
      <c r="Z107" s="31">
        <f>'SAP Extract'!U105</f>
        <v>2022</v>
      </c>
      <c r="AA107" s="31" t="str">
        <f>'SAP Extract'!V105</f>
        <v/>
      </c>
      <c r="AB107" s="48">
        <v>1</v>
      </c>
      <c r="AC107" s="55">
        <v>0.94</v>
      </c>
      <c r="AD107" s="33">
        <f>IF(Z107&gt;2010,((Y107*AB107*X107)/(POWER(AC107, (2025-Z107)))), ((Y107*AB107*X107)/(POWER(AC107, 5))))</f>
        <v>2861.2980288356798</v>
      </c>
      <c r="AE107" s="30">
        <f>M107-L107</f>
        <v>108.96000000000004</v>
      </c>
      <c r="AF107" s="3">
        <f>A107</f>
        <v>104</v>
      </c>
      <c r="AG107" s="26">
        <f>L107</f>
        <v>2753.04</v>
      </c>
      <c r="AH107" s="24">
        <f>U107</f>
        <v>0</v>
      </c>
      <c r="AI107" s="24">
        <f>AD107</f>
        <v>2861.2980288356798</v>
      </c>
      <c r="AJ107" s="25">
        <f>IF(AI107&gt;0,AI107,MAX(AG107:AH107))</f>
        <v>2861.2980288356798</v>
      </c>
      <c r="AL107" s="24"/>
      <c r="AM107" t="str">
        <f t="shared" si="1"/>
        <v>577330426.322</v>
      </c>
    </row>
    <row r="108" spans="1:39" ht="15" customHeight="1" x14ac:dyDescent="0.25">
      <c r="A108" s="17">
        <v>105</v>
      </c>
      <c r="B108" s="1"/>
      <c r="C108" s="1"/>
      <c r="D108" s="19" t="str">
        <f>IF('SAP Extract'!D106=0, "", 'SAP Extract'!D106)</f>
        <v>577330</v>
      </c>
      <c r="E108" s="19" t="str">
        <f>IF('SAP Extract'!E106=0, "", 'SAP Extract'!E106)</f>
        <v>577330</v>
      </c>
      <c r="F108" s="19" t="str">
        <f>IF('SAP Extract'!F106=0, "", 'SAP Extract'!F106)</f>
        <v>3x6x9-1</v>
      </c>
      <c r="G108" s="19" t="str">
        <f>IF('SAP Extract'!G106=0, "", 'SAP Extract'!G106)</f>
        <v>204501075005</v>
      </c>
      <c r="H108" s="72">
        <f>IF('SAP Extract'!H106=0, "", 'SAP Extract'!H106)</f>
        <v>1</v>
      </c>
      <c r="I108" s="73" t="str">
        <f>IF('SAP Extract'!I106=0, "", 'SAP Extract'!I106)</f>
        <v>502.204</v>
      </c>
      <c r="J108" s="19" t="str">
        <f>IF('SAP Extract'!J106=0, "", 'SAP Extract'!J106)</f>
        <v>STATIONARY RING;MACH</v>
      </c>
      <c r="K108" s="74">
        <f>IF('SAP Extract'!K106=0, "", 'SAP Extract'!K106)</f>
        <v>8509.35</v>
      </c>
      <c r="L108" s="27">
        <f>K108/H108</f>
        <v>8509.35</v>
      </c>
      <c r="M108" s="26">
        <f>ROUNDUP((IF((AJ108&gt;0),(AJ108/$L$1/$L$2),(((MAX(AG108:AI108))/$L$1/$L$2)))), 0)</f>
        <v>2943</v>
      </c>
      <c r="N108" s="27">
        <f>M108*H108</f>
        <v>2943</v>
      </c>
      <c r="O108" s="13"/>
      <c r="P108" s="28"/>
      <c r="Q108" s="25">
        <f>P108*H108</f>
        <v>0</v>
      </c>
      <c r="R108" s="26">
        <f>IFERROR(ROUND(0.7*_xlfn.XLOOKUP(AM108,'[1]SPI PRICE LIST'!$L$12:$L$124,'[1]SPI PRICE LIST'!$K$12:$K$124,"NO"),2),)</f>
        <v>0</v>
      </c>
      <c r="S108" s="27">
        <f>R108*H108</f>
        <v>0</v>
      </c>
      <c r="T108" s="22">
        <v>0.7</v>
      </c>
      <c r="U108" s="26">
        <f>R108/T108</f>
        <v>0</v>
      </c>
      <c r="V108" s="27">
        <f>U108*H108</f>
        <v>0</v>
      </c>
      <c r="W108" s="31" t="str">
        <f>'SAP Extract'!R106</f>
        <v>USD</v>
      </c>
      <c r="X108" s="31">
        <f>'SAP Extract'!S106</f>
        <v>1</v>
      </c>
      <c r="Y108" s="31">
        <f>'SAP Extract'!T106</f>
        <v>2443.6361844909902</v>
      </c>
      <c r="Z108" s="31">
        <f>'SAP Extract'!U106</f>
        <v>2022</v>
      </c>
      <c r="AA108" s="31" t="str">
        <f>'SAP Extract'!V106</f>
        <v/>
      </c>
      <c r="AB108" s="48">
        <v>1</v>
      </c>
      <c r="AC108" s="55">
        <v>0.94</v>
      </c>
      <c r="AD108" s="33">
        <f>IF(Z108&gt;2010,((Y108*AB108*X108)/(POWER(AC108, (2025-Z108)))), ((Y108*AB108*X108)/(POWER(AC108, 5))))</f>
        <v>2942.0698983979833</v>
      </c>
      <c r="AE108" s="30">
        <f>M108-L108</f>
        <v>-5566.35</v>
      </c>
      <c r="AF108" s="3">
        <f>A108</f>
        <v>105</v>
      </c>
      <c r="AG108" s="26">
        <f>L108</f>
        <v>8509.35</v>
      </c>
      <c r="AH108" s="24">
        <f>U108</f>
        <v>0</v>
      </c>
      <c r="AI108" s="24">
        <f>AD108</f>
        <v>2942.0698983979833</v>
      </c>
      <c r="AJ108" s="25">
        <f>IF(AI108&gt;0,AI108,MAX(AG108:AH108))</f>
        <v>2942.0698983979833</v>
      </c>
      <c r="AL108" s="24"/>
      <c r="AM108" t="str">
        <f t="shared" si="1"/>
        <v>577330502.204</v>
      </c>
    </row>
    <row r="109" spans="1:39" ht="15" customHeight="1" x14ac:dyDescent="0.25">
      <c r="A109" s="17">
        <v>106</v>
      </c>
      <c r="B109" s="2"/>
      <c r="C109" s="2"/>
      <c r="D109" s="19" t="str">
        <f>IF('SAP Extract'!D107=0, "", 'SAP Extract'!D107)</f>
        <v>577330</v>
      </c>
      <c r="E109" s="19" t="str">
        <f>IF('SAP Extract'!E107=0, "", 'SAP Extract'!E107)</f>
        <v>577330</v>
      </c>
      <c r="F109" s="19" t="str">
        <f>IF('SAP Extract'!F107=0, "", 'SAP Extract'!F107)</f>
        <v>3x6x9-1</v>
      </c>
      <c r="G109" s="19" t="str">
        <f>IF('SAP Extract'!G107=0, "", 'SAP Extract'!G107)</f>
        <v>204500995005</v>
      </c>
      <c r="H109" s="72">
        <f>IF('SAP Extract'!H107=0, "", 'SAP Extract'!H107)</f>
        <v>1</v>
      </c>
      <c r="I109" s="73" t="str">
        <f>IF('SAP Extract'!I107=0, "", 'SAP Extract'!I107)</f>
        <v>503.208</v>
      </c>
      <c r="J109" s="19" t="str">
        <f>IF('SAP Extract'!J107=0, "", 'SAP Extract'!J107)</f>
        <v>IMPELLER RING;MACH</v>
      </c>
      <c r="K109" s="74">
        <f>IF('SAP Extract'!K107=0, "", 'SAP Extract'!K107)</f>
        <v>12166.52</v>
      </c>
      <c r="L109" s="27">
        <f>K109/H109</f>
        <v>12166.52</v>
      </c>
      <c r="M109" s="26">
        <f>ROUNDUP((IF((AJ109&gt;0),(AJ109/$L$1/$L$2),(((MAX(AG109:AI109))/$L$1/$L$2)))), 0)</f>
        <v>2773</v>
      </c>
      <c r="N109" s="27">
        <f>M109*H109</f>
        <v>2773</v>
      </c>
      <c r="O109" s="13"/>
      <c r="P109" s="28"/>
      <c r="Q109" s="25">
        <f>P109*H109</f>
        <v>0</v>
      </c>
      <c r="R109" s="26">
        <f>IFERROR(ROUND(0.7*_xlfn.XLOOKUP(AM109,'[1]SPI PRICE LIST'!$L$12:$L$124,'[1]SPI PRICE LIST'!$K$12:$K$124,"NO"),2),)</f>
        <v>0</v>
      </c>
      <c r="S109" s="27">
        <f>R109*H109</f>
        <v>0</v>
      </c>
      <c r="T109" s="22">
        <v>0.7</v>
      </c>
      <c r="U109" s="26">
        <f>R109/T109</f>
        <v>0</v>
      </c>
      <c r="V109" s="27">
        <f>U109*H109</f>
        <v>0</v>
      </c>
      <c r="W109" s="31" t="str">
        <f>'SAP Extract'!R107</f>
        <v>USD</v>
      </c>
      <c r="X109" s="31">
        <f>'SAP Extract'!S107</f>
        <v>1</v>
      </c>
      <c r="Y109" s="31">
        <f>'SAP Extract'!T107</f>
        <v>2302.7733288701734</v>
      </c>
      <c r="Z109" s="31">
        <f>'SAP Extract'!U107</f>
        <v>2022</v>
      </c>
      <c r="AA109" s="31" t="str">
        <f>'SAP Extract'!V107</f>
        <v/>
      </c>
      <c r="AB109" s="48">
        <v>1</v>
      </c>
      <c r="AC109" s="55">
        <v>0.94</v>
      </c>
      <c r="AD109" s="33">
        <f>IF(Z109&gt;2010,((Y109*AB109*X109)/(POWER(AC109, (2025-Z109)))), ((Y109*AB109*X109)/(POWER(AC109, 5))))</f>
        <v>2772.4749439793854</v>
      </c>
      <c r="AE109" s="30">
        <f>M109-L109</f>
        <v>-9393.52</v>
      </c>
      <c r="AF109" s="3">
        <f>A109</f>
        <v>106</v>
      </c>
      <c r="AG109" s="26">
        <f>L109</f>
        <v>12166.52</v>
      </c>
      <c r="AH109" s="24">
        <f>U109</f>
        <v>0</v>
      </c>
      <c r="AI109" s="24">
        <f>AD109</f>
        <v>2772.4749439793854</v>
      </c>
      <c r="AJ109" s="25">
        <f>IF(AI109&gt;0,AI109,MAX(AG109:AH109))</f>
        <v>2772.4749439793854</v>
      </c>
      <c r="AL109" s="24"/>
      <c r="AM109" t="str">
        <f t="shared" si="1"/>
        <v>577330503.208</v>
      </c>
    </row>
    <row r="110" spans="1:39" ht="15" customHeight="1" x14ac:dyDescent="0.25">
      <c r="A110" s="17">
        <v>107</v>
      </c>
      <c r="B110" s="1"/>
      <c r="C110" s="1"/>
      <c r="D110" s="19" t="str">
        <f>IF('SAP Extract'!D108=0, "", 'SAP Extract'!D108)</f>
        <v>577330</v>
      </c>
      <c r="E110" s="19" t="str">
        <f>IF('SAP Extract'!E108=0, "", 'SAP Extract'!E108)</f>
        <v>577330</v>
      </c>
      <c r="F110" s="19" t="str">
        <f>IF('SAP Extract'!F108=0, "", 'SAP Extract'!F108)</f>
        <v>3x6x9-1</v>
      </c>
      <c r="G110" s="19" t="str">
        <f>IF('SAP Extract'!G108=0, "", 'SAP Extract'!G108)</f>
        <v>015500200695</v>
      </c>
      <c r="H110" s="72">
        <f>IF('SAP Extract'!H108=0, "", 'SAP Extract'!H108)</f>
        <v>1</v>
      </c>
      <c r="I110" s="73" t="str">
        <f>IF('SAP Extract'!I108=0, "", 'SAP Extract'!I108)</f>
        <v>554.418</v>
      </c>
      <c r="J110" s="19" t="str">
        <f>IF('SAP Extract'!J108=0, "", 'SAP Extract'!J108)</f>
        <v>WASHER</v>
      </c>
      <c r="K110" s="74">
        <f>IF('SAP Extract'!K108=0, "", 'SAP Extract'!K108)</f>
        <v>72.09</v>
      </c>
      <c r="L110" s="27">
        <f>K110/H110</f>
        <v>72.09</v>
      </c>
      <c r="M110" s="26">
        <f>ROUNDUP((IF((AJ110&gt;0),(AJ110/$L$1/$L$2),(((MAX(AG110:AI110))/$L$1/$L$2)))), 0)</f>
        <v>73</v>
      </c>
      <c r="N110" s="27">
        <f>M110*H110</f>
        <v>73</v>
      </c>
      <c r="O110" s="13"/>
      <c r="P110" s="28"/>
      <c r="Q110" s="25">
        <f>P110*H110</f>
        <v>0</v>
      </c>
      <c r="R110" s="26">
        <f>IFERROR(ROUND(0.7*_xlfn.XLOOKUP(AM110,'[1]SPI PRICE LIST'!$L$12:$L$124,'[1]SPI PRICE LIST'!$K$12:$K$124,"NO"),2),)</f>
        <v>0</v>
      </c>
      <c r="S110" s="27">
        <f>R110*H110</f>
        <v>0</v>
      </c>
      <c r="T110" s="22">
        <v>0.7</v>
      </c>
      <c r="U110" s="26">
        <f>R110/T110</f>
        <v>0</v>
      </c>
      <c r="V110" s="27">
        <f>U110*H110</f>
        <v>0</v>
      </c>
      <c r="W110" s="31" t="str">
        <f>'SAP Extract'!R108</f>
        <v>USD</v>
      </c>
      <c r="X110" s="31">
        <f>'SAP Extract'!S108</f>
        <v>1</v>
      </c>
      <c r="Y110" s="31">
        <f>'SAP Extract'!T108</f>
        <v>0</v>
      </c>
      <c r="Z110" s="31">
        <f>'SAP Extract'!U108</f>
        <v>2022</v>
      </c>
      <c r="AA110" s="31" t="str">
        <f>'SAP Extract'!V108</f>
        <v/>
      </c>
      <c r="AB110" s="48">
        <v>1</v>
      </c>
      <c r="AC110" s="55">
        <v>0.94</v>
      </c>
      <c r="AD110" s="33">
        <f>IF(Z110&gt;2010,((Y110*AB110*X110)/(POWER(AC110, (2025-Z110)))), ((Y110*AB110*X110)/(POWER(AC110, 5))))</f>
        <v>0</v>
      </c>
      <c r="AE110" s="30">
        <f>M110-L110</f>
        <v>0.90999999999999659</v>
      </c>
      <c r="AF110" s="3">
        <f>A110</f>
        <v>107</v>
      </c>
      <c r="AG110" s="26">
        <f>L110</f>
        <v>72.09</v>
      </c>
      <c r="AH110" s="24">
        <f>U110</f>
        <v>0</v>
      </c>
      <c r="AI110" s="24">
        <f>AD110</f>
        <v>0</v>
      </c>
      <c r="AJ110" s="25">
        <f>IF(AI110&gt;0,AI110,MAX(AG110:AH110))</f>
        <v>72.09</v>
      </c>
      <c r="AL110" s="24"/>
      <c r="AM110" t="str">
        <f t="shared" si="1"/>
        <v>577330554.418</v>
      </c>
    </row>
    <row r="111" spans="1:39" ht="15" customHeight="1" x14ac:dyDescent="0.25">
      <c r="A111" s="17">
        <v>108</v>
      </c>
      <c r="B111" s="2"/>
      <c r="C111" s="2"/>
      <c r="D111" s="19" t="str">
        <f>IF('SAP Extract'!D109=0, "", 'SAP Extract'!D109)</f>
        <v>577330</v>
      </c>
      <c r="E111" s="19" t="str">
        <f>IF('SAP Extract'!E109=0, "", 'SAP Extract'!E109)</f>
        <v>577330</v>
      </c>
      <c r="F111" s="19" t="str">
        <f>IF('SAP Extract'!F109=0, "", 'SAP Extract'!F109)</f>
        <v>3x6x9-1</v>
      </c>
      <c r="G111" s="19" t="str">
        <f>IF('SAP Extract'!G109=0, "", 'SAP Extract'!G109)</f>
        <v>204500878002</v>
      </c>
      <c r="H111" s="72">
        <f>IF('SAP Extract'!H109=0, "", 'SAP Extract'!H109)</f>
        <v>1</v>
      </c>
      <c r="I111" s="73" t="str">
        <f>IF('SAP Extract'!I109=0, "", 'SAP Extract'!I109)</f>
        <v>592.329</v>
      </c>
      <c r="J111" s="19" t="str">
        <f>IF('SAP Extract'!J109=0, "", 'SAP Extract'!J109)</f>
        <v>SHIM;RING;MACH</v>
      </c>
      <c r="K111" s="74">
        <f>IF('SAP Extract'!K109=0, "", 'SAP Extract'!K109)</f>
        <v>386.58</v>
      </c>
      <c r="L111" s="27">
        <f>K111/H111</f>
        <v>386.58</v>
      </c>
      <c r="M111" s="26">
        <f>ROUNDUP((IF((AJ111&gt;0),(AJ111/$L$1/$L$2),(((MAX(AG111:AI111))/$L$1/$L$2)))), 0)</f>
        <v>387</v>
      </c>
      <c r="N111" s="27">
        <f>M111*H111</f>
        <v>387</v>
      </c>
      <c r="O111" s="13"/>
      <c r="P111" s="28"/>
      <c r="Q111" s="25">
        <f>P111*H111</f>
        <v>0</v>
      </c>
      <c r="R111" s="26">
        <f>IFERROR(ROUND(0.7*_xlfn.XLOOKUP(AM111,'[1]SPI PRICE LIST'!$L$12:$L$124,'[1]SPI PRICE LIST'!$K$12:$K$124,"NO"),2),)</f>
        <v>0</v>
      </c>
      <c r="S111" s="27">
        <f>R111*H111</f>
        <v>0</v>
      </c>
      <c r="T111" s="22">
        <v>0.7</v>
      </c>
      <c r="U111" s="26">
        <f>R111/T111</f>
        <v>0</v>
      </c>
      <c r="V111" s="27">
        <f>U111*H111</f>
        <v>0</v>
      </c>
      <c r="W111" s="31" t="str">
        <f>'SAP Extract'!R109</f>
        <v>USD</v>
      </c>
      <c r="X111" s="31">
        <f>'SAP Extract'!S109</f>
        <v>1</v>
      </c>
      <c r="Y111" s="31">
        <f>'SAP Extract'!T109</f>
        <v>0</v>
      </c>
      <c r="Z111" s="31">
        <f>'SAP Extract'!U109</f>
        <v>2022</v>
      </c>
      <c r="AA111" s="31" t="str">
        <f>'SAP Extract'!V109</f>
        <v/>
      </c>
      <c r="AB111" s="48">
        <v>1</v>
      </c>
      <c r="AC111" s="55">
        <v>0.94</v>
      </c>
      <c r="AD111" s="33">
        <f>IF(Z111&gt;2010,((Y111*AB111*X111)/(POWER(AC111, (2025-Z111)))), ((Y111*AB111*X111)/(POWER(AC111, 5))))</f>
        <v>0</v>
      </c>
      <c r="AE111" s="30">
        <f>M111-L111</f>
        <v>0.42000000000001592</v>
      </c>
      <c r="AF111" s="3">
        <f>A111</f>
        <v>108</v>
      </c>
      <c r="AG111" s="26">
        <f>L111</f>
        <v>386.58</v>
      </c>
      <c r="AH111" s="24">
        <f>U111</f>
        <v>0</v>
      </c>
      <c r="AI111" s="24">
        <f>AD111</f>
        <v>0</v>
      </c>
      <c r="AJ111" s="25">
        <f>IF(AI111&gt;0,AI111,MAX(AG111:AH111))</f>
        <v>386.58</v>
      </c>
      <c r="AL111" s="24"/>
      <c r="AM111" t="str">
        <f t="shared" si="1"/>
        <v>577330592.329</v>
      </c>
    </row>
    <row r="112" spans="1:39" ht="15" customHeight="1" x14ac:dyDescent="0.25">
      <c r="A112" s="17">
        <v>109</v>
      </c>
      <c r="B112" s="1"/>
      <c r="C112" s="1"/>
      <c r="D112" s="19" t="str">
        <f>IF('SAP Extract'!D110=0, "", 'SAP Extract'!D110)</f>
        <v>577330</v>
      </c>
      <c r="E112" s="19" t="str">
        <f>IF('SAP Extract'!E110=0, "", 'SAP Extract'!E110)</f>
        <v>577330</v>
      </c>
      <c r="F112" s="19" t="str">
        <f>IF('SAP Extract'!F110=0, "", 'SAP Extract'!F110)</f>
        <v>3x6x9-1</v>
      </c>
      <c r="G112" s="19" t="str">
        <f>IF('SAP Extract'!G110=0, "", 'SAP Extract'!G110)</f>
        <v>204500882002</v>
      </c>
      <c r="H112" s="72">
        <f>IF('SAP Extract'!H110=0, "", 'SAP Extract'!H110)</f>
        <v>1</v>
      </c>
      <c r="I112" s="73" t="str">
        <f>IF('SAP Extract'!I110=0, "", 'SAP Extract'!I110)</f>
        <v>681.530</v>
      </c>
      <c r="J112" s="19" t="str">
        <f>IF('SAP Extract'!J110=0, "", 'SAP Extract'!J110)</f>
        <v>COUPLING GUARD</v>
      </c>
      <c r="K112" s="74">
        <v>0</v>
      </c>
      <c r="L112" s="27">
        <f>K112/H112</f>
        <v>0</v>
      </c>
      <c r="M112" s="26">
        <f>ROUNDUP((IF((AJ112&gt;0),(AJ112/$L$1/$L$2),(((MAX(AG112:AI112))/$L$1/$L$2)))), 0)</f>
        <v>2497</v>
      </c>
      <c r="N112" s="27">
        <f>M112*H112</f>
        <v>2497</v>
      </c>
      <c r="O112" s="13"/>
      <c r="P112" s="28"/>
      <c r="Q112" s="25">
        <f>P112*H112</f>
        <v>0</v>
      </c>
      <c r="R112" s="26">
        <f>IFERROR(ROUND(0.7*_xlfn.XLOOKUP(AM112,'[1]SPI PRICE LIST'!$L$12:$L$124,'[1]SPI PRICE LIST'!$K$12:$K$124,"NO"),2),)</f>
        <v>1747.87</v>
      </c>
      <c r="S112" s="27">
        <f>R112*H112</f>
        <v>1747.87</v>
      </c>
      <c r="T112" s="22">
        <v>0.7</v>
      </c>
      <c r="U112" s="26">
        <f>R112/T112</f>
        <v>2496.957142857143</v>
      </c>
      <c r="V112" s="27">
        <f>U112*H112</f>
        <v>2496.957142857143</v>
      </c>
      <c r="W112" s="31" t="str">
        <f>'SAP Extract'!R110</f>
        <v>USD</v>
      </c>
      <c r="X112" s="31">
        <f>'SAP Extract'!S110</f>
        <v>1</v>
      </c>
      <c r="Y112" s="31">
        <f>'SAP Extract'!T110</f>
        <v>0</v>
      </c>
      <c r="Z112" s="31">
        <f>'SAP Extract'!U110</f>
        <v>2022</v>
      </c>
      <c r="AA112" s="31" t="str">
        <f>'SAP Extract'!V110</f>
        <v/>
      </c>
      <c r="AB112" s="48">
        <v>1</v>
      </c>
      <c r="AC112" s="55">
        <v>0.94</v>
      </c>
      <c r="AD112" s="33">
        <f>IF(Z112&gt;2010,((Y112*AB112*X112)/(POWER(AC112, (2025-Z112)))), ((Y112*AB112*X112)/(POWER(AC112, 5))))</f>
        <v>0</v>
      </c>
      <c r="AE112" s="30">
        <f>M112-L112</f>
        <v>2497</v>
      </c>
      <c r="AF112" s="3">
        <f>A112</f>
        <v>109</v>
      </c>
      <c r="AG112" s="26">
        <f>L112</f>
        <v>0</v>
      </c>
      <c r="AH112" s="24">
        <f>U112</f>
        <v>2496.957142857143</v>
      </c>
      <c r="AI112" s="24">
        <f>AD112</f>
        <v>0</v>
      </c>
      <c r="AJ112" s="25">
        <f>IF(AI112&gt;0,AI112,MAX(AG112:AH112))</f>
        <v>2496.957142857143</v>
      </c>
      <c r="AL112" s="24"/>
      <c r="AM112" t="str">
        <f t="shared" si="1"/>
        <v>577330681.530</v>
      </c>
    </row>
    <row r="113" spans="1:39" ht="15" customHeight="1" x14ac:dyDescent="0.25">
      <c r="A113" s="17">
        <v>110</v>
      </c>
      <c r="B113" s="2"/>
      <c r="C113" s="2"/>
      <c r="D113" s="19" t="str">
        <f>IF('SAP Extract'!D111=0, "", 'SAP Extract'!D111)</f>
        <v>577330</v>
      </c>
      <c r="E113" s="19" t="str">
        <f>IF('SAP Extract'!E111=0, "", 'SAP Extract'!E111)</f>
        <v>577330</v>
      </c>
      <c r="F113" s="19" t="str">
        <f>IF('SAP Extract'!F111=0, "", 'SAP Extract'!F111)</f>
        <v>3x6x9-1</v>
      </c>
      <c r="G113" s="19" t="str">
        <f>IF('SAP Extract'!G111=0, "", 'SAP Extract'!G111)</f>
        <v>204500886002</v>
      </c>
      <c r="H113" s="72">
        <f>IF('SAP Extract'!H111=0, "", 'SAP Extract'!H111)</f>
        <v>1</v>
      </c>
      <c r="I113" s="73" t="str">
        <f>IF('SAP Extract'!I111=0, "", 'SAP Extract'!I111)</f>
        <v>681.531</v>
      </c>
      <c r="J113" s="19" t="str">
        <f>IF('SAP Extract'!J111=0, "", 'SAP Extract'!J111)</f>
        <v>COUPLING GUARD</v>
      </c>
      <c r="K113" s="74">
        <v>0</v>
      </c>
      <c r="L113" s="27">
        <f>K113/H113</f>
        <v>0</v>
      </c>
      <c r="M113" s="26">
        <f>ROUNDUP((IF((AJ113&gt;0),(AJ113/$L$1/$L$2),(((MAX(AG113:AI113))/$L$1/$L$2)))), 0)</f>
        <v>1308</v>
      </c>
      <c r="N113" s="27">
        <f>M113*H113</f>
        <v>1308</v>
      </c>
      <c r="O113" s="13"/>
      <c r="P113" s="28"/>
      <c r="Q113" s="25">
        <f>P113*H113</f>
        <v>0</v>
      </c>
      <c r="R113" s="26">
        <f>IFERROR(ROUND(0.7*_xlfn.XLOOKUP(AM113,'[1]SPI PRICE LIST'!$L$12:$L$124,'[1]SPI PRICE LIST'!$K$12:$K$124,"NO"),2),)</f>
        <v>914.91</v>
      </c>
      <c r="S113" s="27">
        <f>R113*H113</f>
        <v>914.91</v>
      </c>
      <c r="T113" s="22">
        <v>0.7</v>
      </c>
      <c r="U113" s="26">
        <f>R113/T113</f>
        <v>1307.0142857142857</v>
      </c>
      <c r="V113" s="27">
        <f>U113*H113</f>
        <v>1307.0142857142857</v>
      </c>
      <c r="W113" s="31" t="str">
        <f>'SAP Extract'!R111</f>
        <v>USD</v>
      </c>
      <c r="X113" s="31">
        <f>'SAP Extract'!S111</f>
        <v>1</v>
      </c>
      <c r="Y113" s="31">
        <f>'SAP Extract'!T111</f>
        <v>0</v>
      </c>
      <c r="Z113" s="31">
        <f>'SAP Extract'!U111</f>
        <v>2022</v>
      </c>
      <c r="AA113" s="31" t="str">
        <f>'SAP Extract'!V111</f>
        <v/>
      </c>
      <c r="AB113" s="48">
        <v>1</v>
      </c>
      <c r="AC113" s="55">
        <v>0.94</v>
      </c>
      <c r="AD113" s="33">
        <f>IF(Z113&gt;2010,((Y113*AB113*X113)/(POWER(AC113, (2025-Z113)))), ((Y113*AB113*X113)/(POWER(AC113, 5))))</f>
        <v>0</v>
      </c>
      <c r="AE113" s="30">
        <f>M113-L113</f>
        <v>1308</v>
      </c>
      <c r="AF113" s="3">
        <f>A113</f>
        <v>110</v>
      </c>
      <c r="AG113" s="26">
        <f>L113</f>
        <v>0</v>
      </c>
      <c r="AH113" s="24">
        <f>U113</f>
        <v>1307.0142857142857</v>
      </c>
      <c r="AI113" s="24">
        <f>AD113</f>
        <v>0</v>
      </c>
      <c r="AJ113" s="25">
        <f>IF(AI113&gt;0,AI113,MAX(AG113:AH113))</f>
        <v>1307.0142857142857</v>
      </c>
      <c r="AL113" s="24"/>
      <c r="AM113" t="str">
        <f t="shared" si="1"/>
        <v>577330681.531</v>
      </c>
    </row>
    <row r="114" spans="1:39" ht="15" customHeight="1" x14ac:dyDescent="0.25">
      <c r="A114" s="17">
        <v>111</v>
      </c>
      <c r="B114" s="1"/>
      <c r="C114" s="1"/>
      <c r="D114" s="19" t="str">
        <f>IF('SAP Extract'!D112=0, "", 'SAP Extract'!D112)</f>
        <v>577330</v>
      </c>
      <c r="E114" s="19" t="str">
        <f>IF('SAP Extract'!E112=0, "", 'SAP Extract'!E112)</f>
        <v>577330</v>
      </c>
      <c r="F114" s="19" t="str">
        <f>IF('SAP Extract'!F112=0, "", 'SAP Extract'!F112)</f>
        <v>3x6x9-1</v>
      </c>
      <c r="G114" s="19" t="str">
        <f>IF('SAP Extract'!G112=0, "", 'SAP Extract'!G112)</f>
        <v>204509285001</v>
      </c>
      <c r="H114" s="72">
        <f>IF('SAP Extract'!H112=0, "", 'SAP Extract'!H112)</f>
        <v>1</v>
      </c>
      <c r="I114" s="73" t="str">
        <f>IF('SAP Extract'!I112=0, "", 'SAP Extract'!I112)</f>
        <v>687.373</v>
      </c>
      <c r="J114" s="19" t="str">
        <f>IF('SAP Extract'!J112=0, "", 'SAP Extract'!J112)</f>
        <v>GUARD;DE FAN GUARD</v>
      </c>
      <c r="K114" s="74">
        <v>0</v>
      </c>
      <c r="L114" s="27">
        <f>K114/H114</f>
        <v>0</v>
      </c>
      <c r="M114" s="26">
        <f>ROUNDUP((IF((AJ114&gt;0),(AJ114/$L$1/$L$2),(((MAX(AG114:AI114))/$L$1/$L$2)))), 0)</f>
        <v>129</v>
      </c>
      <c r="N114" s="27">
        <f>M114*H114</f>
        <v>129</v>
      </c>
      <c r="O114" s="13"/>
      <c r="P114" s="28"/>
      <c r="Q114" s="25">
        <f>P114*H114</f>
        <v>0</v>
      </c>
      <c r="R114" s="26">
        <f>IFERROR(ROUND(0.7*_xlfn.XLOOKUP(AM114,'[1]SPI PRICE LIST'!$L$12:$L$124,'[1]SPI PRICE LIST'!$K$12:$K$124,"NO"),2),)</f>
        <v>89.64</v>
      </c>
      <c r="S114" s="27">
        <f>R114*H114</f>
        <v>89.64</v>
      </c>
      <c r="T114" s="22">
        <v>0.7</v>
      </c>
      <c r="U114" s="26">
        <f>R114/T114</f>
        <v>128.05714285714288</v>
      </c>
      <c r="V114" s="27">
        <f>U114*H114</f>
        <v>128.05714285714288</v>
      </c>
      <c r="W114" s="31" t="str">
        <f>'SAP Extract'!R112</f>
        <v>USD</v>
      </c>
      <c r="X114" s="31">
        <f>'SAP Extract'!S112</f>
        <v>1</v>
      </c>
      <c r="Y114" s="31">
        <f>'SAP Extract'!T112</f>
        <v>0</v>
      </c>
      <c r="Z114" s="31">
        <f>'SAP Extract'!U112</f>
        <v>2022</v>
      </c>
      <c r="AA114" s="31" t="str">
        <f>'SAP Extract'!V112</f>
        <v/>
      </c>
      <c r="AB114" s="48">
        <v>1</v>
      </c>
      <c r="AC114" s="55">
        <v>0.94</v>
      </c>
      <c r="AD114" s="33">
        <f>IF(Z114&gt;2010,((Y114*AB114*X114)/(POWER(AC114, (2025-Z114)))), ((Y114*AB114*X114)/(POWER(AC114, 5))))</f>
        <v>0</v>
      </c>
      <c r="AE114" s="30">
        <f>M114-L114</f>
        <v>129</v>
      </c>
      <c r="AF114" s="3">
        <f>A114</f>
        <v>111</v>
      </c>
      <c r="AG114" s="26">
        <f>L114</f>
        <v>0</v>
      </c>
      <c r="AH114" s="24">
        <f>U114</f>
        <v>128.05714285714288</v>
      </c>
      <c r="AI114" s="24">
        <f>AD114</f>
        <v>0</v>
      </c>
      <c r="AJ114" s="25">
        <f>IF(AI114&gt;0,AI114,MAX(AG114:AH114))</f>
        <v>128.05714285714288</v>
      </c>
      <c r="AL114" s="24"/>
      <c r="AM114" t="str">
        <f t="shared" si="1"/>
        <v>577330687.373</v>
      </c>
    </row>
    <row r="115" spans="1:39" ht="15" customHeight="1" x14ac:dyDescent="0.25">
      <c r="A115" s="17">
        <v>112</v>
      </c>
      <c r="B115" s="2"/>
      <c r="C115" s="2"/>
      <c r="D115" s="19" t="str">
        <f>IF('SAP Extract'!D113=0, "", 'SAP Extract'!D113)</f>
        <v>577330</v>
      </c>
      <c r="E115" s="19" t="str">
        <f>IF('SAP Extract'!E113=0, "", 'SAP Extract'!E113)</f>
        <v>577330</v>
      </c>
      <c r="F115" s="19" t="str">
        <f>IF('SAP Extract'!F113=0, "", 'SAP Extract'!F113)</f>
        <v>3x6x9-1</v>
      </c>
      <c r="G115" s="19" t="str">
        <f>IF('SAP Extract'!G113=0, "", 'SAP Extract'!G113)</f>
        <v>104961124223V51</v>
      </c>
      <c r="H115" s="72">
        <f>IF('SAP Extract'!H113=0, "", 'SAP Extract'!H113)</f>
        <v>1</v>
      </c>
      <c r="I115" s="73" t="str">
        <f>IF('SAP Extract'!I113=0, "", 'SAP Extract'!I113)</f>
        <v>710.102</v>
      </c>
      <c r="J115" s="19" t="str">
        <f>IF('SAP Extract'!J113=0, "", 'SAP Extract'!J113)</f>
        <v>PIPE</v>
      </c>
      <c r="K115" s="74">
        <v>0</v>
      </c>
      <c r="L115" s="27">
        <f>K115/H115</f>
        <v>0</v>
      </c>
      <c r="M115" s="26">
        <f>ROUNDUP((IF((AJ115&gt;0),(AJ115/$L$1/$L$2),(((MAX(AG115:AI115))/$L$1/$L$2)))), 0)</f>
        <v>95</v>
      </c>
      <c r="N115" s="27">
        <f>M115*H115</f>
        <v>95</v>
      </c>
      <c r="O115" s="13"/>
      <c r="P115" s="28"/>
      <c r="Q115" s="25">
        <f>P115*H115</f>
        <v>0</v>
      </c>
      <c r="R115" s="26">
        <f>IFERROR(ROUND(0.7*_xlfn.XLOOKUP(AM115,'[1]SPI PRICE LIST'!$L$12:$L$124,'[1]SPI PRICE LIST'!$K$12:$K$124,"NO"),2),)</f>
        <v>65.849999999999994</v>
      </c>
      <c r="S115" s="27">
        <f>R115*H115</f>
        <v>65.849999999999994</v>
      </c>
      <c r="T115" s="22">
        <v>0.7</v>
      </c>
      <c r="U115" s="26">
        <f>R115/T115</f>
        <v>94.071428571428569</v>
      </c>
      <c r="V115" s="27">
        <f>U115*H115</f>
        <v>94.071428571428569</v>
      </c>
      <c r="W115" s="31" t="str">
        <f>'SAP Extract'!R113</f>
        <v>USD</v>
      </c>
      <c r="X115" s="31">
        <f>'SAP Extract'!S113</f>
        <v>1</v>
      </c>
      <c r="Y115" s="31">
        <f>'SAP Extract'!T113</f>
        <v>0</v>
      </c>
      <c r="Z115" s="31">
        <f>'SAP Extract'!U113</f>
        <v>2022</v>
      </c>
      <c r="AA115" s="31" t="str">
        <f>'SAP Extract'!V113</f>
        <v/>
      </c>
      <c r="AB115" s="48">
        <v>1</v>
      </c>
      <c r="AC115" s="55">
        <v>0.94</v>
      </c>
      <c r="AD115" s="33">
        <f>IF(Z115&gt;2010,((Y115*AB115*X115)/(POWER(AC115, (2025-Z115)))), ((Y115*AB115*X115)/(POWER(AC115, 5))))</f>
        <v>0</v>
      </c>
      <c r="AE115" s="30">
        <f>M115-L115</f>
        <v>95</v>
      </c>
      <c r="AF115" s="3">
        <f>A115</f>
        <v>112</v>
      </c>
      <c r="AG115" s="26">
        <f>L115</f>
        <v>0</v>
      </c>
      <c r="AH115" s="24">
        <f>U115</f>
        <v>94.071428571428569</v>
      </c>
      <c r="AI115" s="24">
        <f>AD115</f>
        <v>0</v>
      </c>
      <c r="AJ115" s="25">
        <f>IF(AI115&gt;0,AI115,MAX(AG115:AH115))</f>
        <v>94.071428571428569</v>
      </c>
      <c r="AL115" s="24"/>
      <c r="AM115" t="str">
        <f t="shared" si="1"/>
        <v>577330710.102</v>
      </c>
    </row>
    <row r="116" spans="1:39" ht="15" customHeight="1" x14ac:dyDescent="0.25">
      <c r="A116" s="17">
        <v>113</v>
      </c>
      <c r="B116" s="1"/>
      <c r="C116" s="1"/>
      <c r="D116" s="19">
        <f>IF('SAP Extract'!D114=0, "", 'SAP Extract'!D114)</f>
        <v>577330</v>
      </c>
      <c r="E116" s="19">
        <f>IF('SAP Extract'!E114=0, "", 'SAP Extract'!E114)</f>
        <v>577330</v>
      </c>
      <c r="F116" s="19" t="str">
        <f>IF('SAP Extract'!F114=0, "", 'SAP Extract'!F114)</f>
        <v/>
      </c>
      <c r="G116" s="19" t="str">
        <f>IF('SAP Extract'!G114=0, "", 'SAP Extract'!G114)</f>
        <v>MISC</v>
      </c>
      <c r="H116" s="72">
        <f>IF('SAP Extract'!H114=0, "", 'SAP Extract'!H114)</f>
        <v>1</v>
      </c>
      <c r="I116" s="73" t="str">
        <f>IF('SAP Extract'!I114=0, "", 'SAP Extract'!I114)</f>
        <v>723.106</v>
      </c>
      <c r="J116" s="19" t="str">
        <f>IF('SAP Extract'!J114=0, "", 'SAP Extract'!J114)</f>
        <v>BLIND FLANGE</v>
      </c>
      <c r="K116" s="74">
        <v>0</v>
      </c>
      <c r="L116" s="27">
        <f>K116/H116</f>
        <v>0</v>
      </c>
      <c r="M116" s="26">
        <f>ROUNDUP((IF((AJ116&gt;0),(AJ116/$L$1/$L$2),(((MAX(AG116:AI116))/$L$1/$L$2)))), 0)</f>
        <v>0</v>
      </c>
      <c r="N116" s="27">
        <f>M116*H116</f>
        <v>0</v>
      </c>
      <c r="O116" s="13"/>
      <c r="P116" s="28"/>
      <c r="Q116" s="25">
        <f>P116*H116</f>
        <v>0</v>
      </c>
      <c r="R116" s="26">
        <f>IFERROR(ROUND(0.7*_xlfn.XLOOKUP(AM116,'[1]SPI PRICE LIST'!$L$12:$L$124,'[1]SPI PRICE LIST'!$K$12:$K$124,"NO"),2),)</f>
        <v>0</v>
      </c>
      <c r="S116" s="27">
        <f>R116*H116</f>
        <v>0</v>
      </c>
      <c r="T116" s="22">
        <v>0.7</v>
      </c>
      <c r="U116" s="26">
        <f>R116/T116</f>
        <v>0</v>
      </c>
      <c r="V116" s="27">
        <f>U116*H116</f>
        <v>0</v>
      </c>
      <c r="W116" s="31" t="str">
        <f>'SAP Extract'!R114</f>
        <v>USD</v>
      </c>
      <c r="X116" s="31">
        <f>'SAP Extract'!S114</f>
        <v>1</v>
      </c>
      <c r="Y116" s="31">
        <f>'SAP Extract'!T114</f>
        <v>0</v>
      </c>
      <c r="Z116" s="31">
        <f>'SAP Extract'!U114</f>
        <v>2022</v>
      </c>
      <c r="AA116" s="31" t="str">
        <f>'SAP Extract'!V114</f>
        <v/>
      </c>
      <c r="AB116" s="48">
        <v>1</v>
      </c>
      <c r="AC116" s="55">
        <v>0.94</v>
      </c>
      <c r="AD116" s="33">
        <f>IF(Z116&gt;2010,((Y116*AB116*X116)/(POWER(AC116, (2025-Z116)))), ((Y116*AB116*X116)/(POWER(AC116, 5))))</f>
        <v>0</v>
      </c>
      <c r="AE116" s="30">
        <f>M116-L116</f>
        <v>0</v>
      </c>
      <c r="AF116" s="3">
        <f>A116</f>
        <v>113</v>
      </c>
      <c r="AG116" s="26">
        <f>L116</f>
        <v>0</v>
      </c>
      <c r="AH116" s="24">
        <f>U116</f>
        <v>0</v>
      </c>
      <c r="AI116" s="24">
        <f>AD116</f>
        <v>0</v>
      </c>
      <c r="AJ116" s="25">
        <f>IF(AI116&gt;0,AI116,MAX(AG116:AH116))</f>
        <v>0</v>
      </c>
      <c r="AL116" s="24"/>
      <c r="AM116" t="str">
        <f t="shared" si="1"/>
        <v>577330723.106</v>
      </c>
    </row>
    <row r="117" spans="1:39" ht="15" customHeight="1" x14ac:dyDescent="0.25">
      <c r="A117" s="17">
        <v>114</v>
      </c>
      <c r="B117" s="2"/>
      <c r="C117" s="2"/>
      <c r="D117" s="19" t="str">
        <f>IF('SAP Extract'!D115=0, "", 'SAP Extract'!D115)</f>
        <v>577330</v>
      </c>
      <c r="E117" s="19" t="str">
        <f>IF('SAP Extract'!E115=0, "", 'SAP Extract'!E115)</f>
        <v>577330</v>
      </c>
      <c r="F117" s="19" t="str">
        <f>IF('SAP Extract'!F115=0, "", 'SAP Extract'!F115)</f>
        <v>3x6x9-1</v>
      </c>
      <c r="G117" s="19" t="str">
        <f>IF('SAP Extract'!G115=0, "", 'SAP Extract'!G115)</f>
        <v>020030419026</v>
      </c>
      <c r="H117" s="72">
        <f>IF('SAP Extract'!H115=0, "", 'SAP Extract'!H115)</f>
        <v>1</v>
      </c>
      <c r="I117" s="73" t="str">
        <f>IF('SAP Extract'!I115=0, "", 'SAP Extract'!I115)</f>
        <v>729.103</v>
      </c>
      <c r="J117" s="19" t="str">
        <f>IF('SAP Extract'!J115=0, "", 'SAP Extract'!J115)</f>
        <v>WELD NECK FLANGE</v>
      </c>
      <c r="K117" s="74">
        <v>0</v>
      </c>
      <c r="L117" s="27">
        <f>K117/H117</f>
        <v>0</v>
      </c>
      <c r="M117" s="26">
        <f>ROUNDUP((IF((AJ117&gt;0),(AJ117/$L$1/$L$2),(((MAX(AG117:AI117))/$L$1/$L$2)))), 0)</f>
        <v>3227</v>
      </c>
      <c r="N117" s="27">
        <f>M117*H117</f>
        <v>3227</v>
      </c>
      <c r="O117" s="13"/>
      <c r="P117" s="28"/>
      <c r="Q117" s="25">
        <f>P117*H117</f>
        <v>0</v>
      </c>
      <c r="R117" s="26">
        <f>IFERROR(ROUND(0.7*_xlfn.XLOOKUP(AM117,'[1]SPI PRICE LIST'!$L$12:$L$124,'[1]SPI PRICE LIST'!$K$12:$K$124,"NO"),2),)</f>
        <v>2258.4699999999998</v>
      </c>
      <c r="S117" s="27">
        <f>R117*H117</f>
        <v>2258.4699999999998</v>
      </c>
      <c r="T117" s="22">
        <v>0.7</v>
      </c>
      <c r="U117" s="26">
        <f>R117/T117</f>
        <v>3226.3857142857141</v>
      </c>
      <c r="V117" s="27">
        <f>U117*H117</f>
        <v>3226.3857142857141</v>
      </c>
      <c r="W117" s="31" t="str">
        <f>'SAP Extract'!R115</f>
        <v>USD</v>
      </c>
      <c r="X117" s="31">
        <f>'SAP Extract'!S115</f>
        <v>1</v>
      </c>
      <c r="Y117" s="31">
        <f>'SAP Extract'!T115</f>
        <v>0</v>
      </c>
      <c r="Z117" s="31">
        <f>'SAP Extract'!U115</f>
        <v>2022</v>
      </c>
      <c r="AA117" s="31" t="str">
        <f>'SAP Extract'!V115</f>
        <v/>
      </c>
      <c r="AB117" s="48">
        <v>1</v>
      </c>
      <c r="AC117" s="55">
        <v>0.94</v>
      </c>
      <c r="AD117" s="33">
        <f>IF(Z117&gt;2010,((Y117*AB117*X117)/(POWER(AC117, (2025-Z117)))), ((Y117*AB117*X117)/(POWER(AC117, 5))))</f>
        <v>0</v>
      </c>
      <c r="AE117" s="30">
        <f>M117-L117</f>
        <v>3227</v>
      </c>
      <c r="AF117" s="3">
        <f>A117</f>
        <v>114</v>
      </c>
      <c r="AG117" s="26">
        <f>L117</f>
        <v>0</v>
      </c>
      <c r="AH117" s="24">
        <f>U117</f>
        <v>3226.3857142857141</v>
      </c>
      <c r="AI117" s="24">
        <f>AD117</f>
        <v>0</v>
      </c>
      <c r="AJ117" s="25">
        <f>IF(AI117&gt;0,AI117,MAX(AG117:AH117))</f>
        <v>3226.3857142857141</v>
      </c>
      <c r="AL117" s="24"/>
      <c r="AM117" t="str">
        <f t="shared" si="1"/>
        <v>577330729.103</v>
      </c>
    </row>
    <row r="118" spans="1:39" ht="15" customHeight="1" x14ac:dyDescent="0.25">
      <c r="A118" s="17">
        <v>115</v>
      </c>
      <c r="B118" s="1"/>
      <c r="C118" s="1"/>
      <c r="D118" s="19" t="str">
        <f>IF('SAP Extract'!D116=0, "", 'SAP Extract'!D116)</f>
        <v>577330</v>
      </c>
      <c r="E118" s="19" t="str">
        <f>IF('SAP Extract'!E116=0, "", 'SAP Extract'!E116)</f>
        <v>577330</v>
      </c>
      <c r="F118" s="19" t="str">
        <f>IF('SAP Extract'!F116=0, "", 'SAP Extract'!F116)</f>
        <v>3x6x9-1</v>
      </c>
      <c r="G118" s="19" t="str">
        <f>IF('SAP Extract'!G116=0, "", 'SAP Extract'!G116)</f>
        <v>204500828001</v>
      </c>
      <c r="H118" s="72">
        <f>IF('SAP Extract'!H116=0, "", 'SAP Extract'!H116)</f>
        <v>1</v>
      </c>
      <c r="I118" s="73" t="str">
        <f>IF('SAP Extract'!I116=0, "", 'SAP Extract'!I116)</f>
        <v>831.381</v>
      </c>
      <c r="J118" s="19" t="str">
        <f>IF('SAP Extract'!J116=0, "", 'SAP Extract'!J116)</f>
        <v>FAN;3C</v>
      </c>
      <c r="K118" s="74">
        <f>IF('SAP Extract'!K116=0, "", 'SAP Extract'!K116)</f>
        <v>3771.14</v>
      </c>
      <c r="L118" s="27">
        <f>K118/H118</f>
        <v>3771.14</v>
      </c>
      <c r="M118" s="26">
        <f>ROUNDUP((IF((AJ118&gt;0),(AJ118/$L$1/$L$2),(((MAX(AG118:AI118))/$L$1/$L$2)))), 0)</f>
        <v>352</v>
      </c>
      <c r="N118" s="27">
        <f>M118*H118</f>
        <v>352</v>
      </c>
      <c r="O118" s="13"/>
      <c r="P118" s="28"/>
      <c r="Q118" s="25">
        <f>P118*H118</f>
        <v>0</v>
      </c>
      <c r="R118" s="26">
        <f>IFERROR(ROUND(0.7*_xlfn.XLOOKUP(AM118,'[1]SPI PRICE LIST'!$L$12:$L$124,'[1]SPI PRICE LIST'!$K$12:$K$124,"NO"),2),)</f>
        <v>0</v>
      </c>
      <c r="S118" s="27">
        <f>R118*H118</f>
        <v>0</v>
      </c>
      <c r="T118" s="22">
        <v>0.7</v>
      </c>
      <c r="U118" s="26">
        <f>R118/T118</f>
        <v>0</v>
      </c>
      <c r="V118" s="27">
        <f>U118*H118</f>
        <v>0</v>
      </c>
      <c r="W118" s="31" t="str">
        <f>'SAP Extract'!R116</f>
        <v>USD</v>
      </c>
      <c r="X118" s="31">
        <f>'SAP Extract'!S116</f>
        <v>1</v>
      </c>
      <c r="Y118" s="31">
        <f>'SAP Extract'!T116</f>
        <v>292.08010185388423</v>
      </c>
      <c r="Z118" s="31">
        <f>'SAP Extract'!U116</f>
        <v>2022</v>
      </c>
      <c r="AA118" s="31" t="str">
        <f>'SAP Extract'!V116</f>
        <v/>
      </c>
      <c r="AB118" s="48">
        <v>1</v>
      </c>
      <c r="AC118" s="55">
        <v>0.94</v>
      </c>
      <c r="AD118" s="33">
        <f>IF(Z118&gt;2010,((Y118*AB118*X118)/(POWER(AC118, (2025-Z118)))), ((Y118*AB118*X118)/(POWER(AC118, 5))))</f>
        <v>351.65630671176456</v>
      </c>
      <c r="AE118" s="30">
        <f>M118-L118</f>
        <v>-3419.14</v>
      </c>
      <c r="AF118" s="3">
        <f>A118</f>
        <v>115</v>
      </c>
      <c r="AG118" s="26">
        <f>L118</f>
        <v>3771.14</v>
      </c>
      <c r="AH118" s="24">
        <f>U118</f>
        <v>0</v>
      </c>
      <c r="AI118" s="24">
        <f>AD118</f>
        <v>351.65630671176456</v>
      </c>
      <c r="AJ118" s="25">
        <f>IF(AI118&gt;0,AI118,MAX(AG118:AH118))</f>
        <v>351.65630671176456</v>
      </c>
      <c r="AL118" s="24"/>
      <c r="AM118" t="str">
        <f t="shared" si="1"/>
        <v>577330831.381</v>
      </c>
    </row>
    <row r="119" spans="1:39" ht="15" customHeight="1" x14ac:dyDescent="0.25">
      <c r="A119" s="17">
        <v>116</v>
      </c>
      <c r="B119" s="2"/>
      <c r="C119" s="2"/>
      <c r="D119" s="19" t="str">
        <f>IF('SAP Extract'!D117=0, "", 'SAP Extract'!D117)</f>
        <v>577330</v>
      </c>
      <c r="E119" s="19" t="str">
        <f>IF('SAP Extract'!E117=0, "", 'SAP Extract'!E117)</f>
        <v>577330</v>
      </c>
      <c r="F119" s="19" t="str">
        <f>IF('SAP Extract'!F117=0, "", 'SAP Extract'!F117)</f>
        <v>3x6x9-1</v>
      </c>
      <c r="G119" s="19" t="str">
        <f>IF('SAP Extract'!G117=0, "", 'SAP Extract'!G117)</f>
        <v>015301453031</v>
      </c>
      <c r="H119" s="72">
        <f>IF('SAP Extract'!H117=0, "", 'SAP Extract'!H117)</f>
        <v>1</v>
      </c>
      <c r="I119" s="73" t="str">
        <f>IF('SAP Extract'!I117=0, "", 'SAP Extract'!I117)</f>
        <v>900.535</v>
      </c>
      <c r="J119" s="19" t="str">
        <f>IF('SAP Extract'!J117=0, "", 'SAP Extract'!J117)</f>
        <v>SCREW;SLOTTED CHEESE HEAD</v>
      </c>
      <c r="K119" s="74">
        <v>0</v>
      </c>
      <c r="L119" s="27">
        <f>K119/H119</f>
        <v>0</v>
      </c>
      <c r="M119" s="26">
        <f>ROUNDUP((IF((AJ119&gt;0),(AJ119/$L$1/$L$2),(((MAX(AG119:AI119))/$L$1/$L$2)))), 0)</f>
        <v>19</v>
      </c>
      <c r="N119" s="27">
        <f>M119*H119</f>
        <v>19</v>
      </c>
      <c r="O119" s="13"/>
      <c r="P119" s="28"/>
      <c r="Q119" s="25">
        <f>P119*H119</f>
        <v>0</v>
      </c>
      <c r="R119" s="26">
        <f>IFERROR(ROUND(0.7*_xlfn.XLOOKUP(AM119,'[1]SPI PRICE LIST'!$L$12:$L$124,'[1]SPI PRICE LIST'!$K$12:$K$124,"NO"),2),)</f>
        <v>12.63</v>
      </c>
      <c r="S119" s="27">
        <f>R119*H119</f>
        <v>12.63</v>
      </c>
      <c r="T119" s="22">
        <v>0.7</v>
      </c>
      <c r="U119" s="26">
        <f>R119/T119</f>
        <v>18.042857142857144</v>
      </c>
      <c r="V119" s="27">
        <f>U119*H119</f>
        <v>18.042857142857144</v>
      </c>
      <c r="W119" s="31" t="str">
        <f>'SAP Extract'!R117</f>
        <v>USD</v>
      </c>
      <c r="X119" s="31">
        <f>'SAP Extract'!S117</f>
        <v>1</v>
      </c>
      <c r="Y119" s="31">
        <f>'SAP Extract'!T117</f>
        <v>0</v>
      </c>
      <c r="Z119" s="31">
        <f>'SAP Extract'!U117</f>
        <v>2022</v>
      </c>
      <c r="AA119" s="31" t="str">
        <f>'SAP Extract'!V117</f>
        <v/>
      </c>
      <c r="AB119" s="48">
        <v>1</v>
      </c>
      <c r="AC119" s="55">
        <v>0.94</v>
      </c>
      <c r="AD119" s="33">
        <f>IF(Z119&gt;2010,((Y119*AB119*X119)/(POWER(AC119, (2025-Z119)))), ((Y119*AB119*X119)/(POWER(AC119, 5))))</f>
        <v>0</v>
      </c>
      <c r="AE119" s="30">
        <f>M119-L119</f>
        <v>19</v>
      </c>
      <c r="AF119" s="3">
        <f>A119</f>
        <v>116</v>
      </c>
      <c r="AG119" s="26">
        <f>L119</f>
        <v>0</v>
      </c>
      <c r="AH119" s="24">
        <f>U119</f>
        <v>18.042857142857144</v>
      </c>
      <c r="AI119" s="24">
        <f>AD119</f>
        <v>0</v>
      </c>
      <c r="AJ119" s="25">
        <f>IF(AI119&gt;0,AI119,MAX(AG119:AH119))</f>
        <v>18.042857142857144</v>
      </c>
      <c r="AL119" s="24"/>
      <c r="AM119" t="str">
        <f t="shared" si="1"/>
        <v>577330900.535</v>
      </c>
    </row>
    <row r="120" spans="1:39" ht="15" customHeight="1" x14ac:dyDescent="0.25">
      <c r="A120" s="17">
        <v>117</v>
      </c>
      <c r="B120" s="1"/>
      <c r="C120" s="1"/>
      <c r="D120" s="19" t="str">
        <f>IF('SAP Extract'!D118=0, "", 'SAP Extract'!D118)</f>
        <v>577330</v>
      </c>
      <c r="E120" s="19" t="str">
        <f>IF('SAP Extract'!E118=0, "", 'SAP Extract'!E118)</f>
        <v>577330</v>
      </c>
      <c r="F120" s="19" t="str">
        <f>IF('SAP Extract'!F118=0, "", 'SAP Extract'!F118)</f>
        <v>3x6x9-1</v>
      </c>
      <c r="G120" s="19" t="str">
        <f>IF('SAP Extract'!G118=0, "", 'SAP Extract'!G118)</f>
        <v>015151942305</v>
      </c>
      <c r="H120" s="72">
        <f>IF('SAP Extract'!H118=0, "", 'SAP Extract'!H118)</f>
        <v>1</v>
      </c>
      <c r="I120" s="73" t="str">
        <f>IF('SAP Extract'!I118=0, "", 'SAP Extract'!I118)</f>
        <v>901.120</v>
      </c>
      <c r="J120" s="19" t="str">
        <f>IF('SAP Extract'!J118=0, "", 'SAP Extract'!J118)</f>
        <v>HEX. HEAD SCREW (FULL THREAD)</v>
      </c>
      <c r="K120" s="74">
        <f>IF('SAP Extract'!K118=0, "", 'SAP Extract'!K118)</f>
        <v>314.48</v>
      </c>
      <c r="L120" s="27">
        <f>K120/H120</f>
        <v>314.48</v>
      </c>
      <c r="M120" s="26">
        <f>ROUNDUP((IF((AJ120&gt;0),(AJ120/$L$1/$L$2),(((MAX(AG120:AI120))/$L$1/$L$2)))), 0)</f>
        <v>315</v>
      </c>
      <c r="N120" s="27">
        <f>M120*H120</f>
        <v>315</v>
      </c>
      <c r="O120" s="13"/>
      <c r="P120" s="28"/>
      <c r="Q120" s="25">
        <f>P120*H120</f>
        <v>0</v>
      </c>
      <c r="R120" s="26">
        <f>IFERROR(ROUND(0.7*_xlfn.XLOOKUP(AM120,'[1]SPI PRICE LIST'!$L$12:$L$124,'[1]SPI PRICE LIST'!$K$12:$K$124,"NO"),2),)</f>
        <v>0</v>
      </c>
      <c r="S120" s="27">
        <f>R120*H120</f>
        <v>0</v>
      </c>
      <c r="T120" s="22">
        <v>0.7</v>
      </c>
      <c r="U120" s="26">
        <f>R120/T120</f>
        <v>0</v>
      </c>
      <c r="V120" s="27">
        <f>U120*H120</f>
        <v>0</v>
      </c>
      <c r="W120" s="31" t="str">
        <f>'SAP Extract'!R118</f>
        <v>USD</v>
      </c>
      <c r="X120" s="31">
        <f>'SAP Extract'!S118</f>
        <v>1</v>
      </c>
      <c r="Y120" s="31">
        <f>'SAP Extract'!T118</f>
        <v>0</v>
      </c>
      <c r="Z120" s="31">
        <f>'SAP Extract'!U118</f>
        <v>2022</v>
      </c>
      <c r="AA120" s="31" t="str">
        <f>'SAP Extract'!V118</f>
        <v/>
      </c>
      <c r="AB120" s="48">
        <v>1</v>
      </c>
      <c r="AC120" s="55">
        <v>0.94</v>
      </c>
      <c r="AD120" s="33">
        <f>IF(Z120&gt;2010,((Y120*AB120*X120)/(POWER(AC120, (2025-Z120)))), ((Y120*AB120*X120)/(POWER(AC120, 5))))</f>
        <v>0</v>
      </c>
      <c r="AE120" s="30">
        <f>M120-L120</f>
        <v>0.51999999999998181</v>
      </c>
      <c r="AF120" s="3">
        <f>A120</f>
        <v>117</v>
      </c>
      <c r="AG120" s="26">
        <f>L120</f>
        <v>314.48</v>
      </c>
      <c r="AH120" s="24">
        <f>U120</f>
        <v>0</v>
      </c>
      <c r="AI120" s="24">
        <f>AD120</f>
        <v>0</v>
      </c>
      <c r="AJ120" s="25">
        <f>IF(AI120&gt;0,AI120,MAX(AG120:AH120))</f>
        <v>314.48</v>
      </c>
      <c r="AL120" s="24"/>
      <c r="AM120" t="str">
        <f t="shared" si="1"/>
        <v>577330901.120</v>
      </c>
    </row>
    <row r="121" spans="1:39" ht="15" customHeight="1" x14ac:dyDescent="0.25">
      <c r="A121" s="17">
        <v>118</v>
      </c>
      <c r="B121" s="2"/>
      <c r="C121" s="2"/>
      <c r="D121" s="19" t="str">
        <f>IF('SAP Extract'!D119=0, "", 'SAP Extract'!D119)</f>
        <v>577330</v>
      </c>
      <c r="E121" s="19" t="str">
        <f>IF('SAP Extract'!E119=0, "", 'SAP Extract'!E119)</f>
        <v>577330</v>
      </c>
      <c r="F121" s="19" t="str">
        <f>IF('SAP Extract'!F119=0, "", 'SAP Extract'!F119)</f>
        <v>3x6x9-1</v>
      </c>
      <c r="G121" s="19" t="str">
        <f>IF('SAP Extract'!G119=0, "", 'SAP Extract'!G119)</f>
        <v>015151036160</v>
      </c>
      <c r="H121" s="72">
        <f>IF('SAP Extract'!H119=0, "", 'SAP Extract'!H119)</f>
        <v>1</v>
      </c>
      <c r="I121" s="73" t="str">
        <f>IF('SAP Extract'!I119=0, "", 'SAP Extract'!I119)</f>
        <v>901.333</v>
      </c>
      <c r="J121" s="19" t="str">
        <f>IF('SAP Extract'!J119=0, "", 'SAP Extract'!J119)</f>
        <v>HEX. HEAD SCREW (FULL THREAD)</v>
      </c>
      <c r="K121" s="74">
        <f>IF('SAP Extract'!K119=0, "", 'SAP Extract'!K119)</f>
        <v>53.02</v>
      </c>
      <c r="L121" s="27">
        <f>K121/H121</f>
        <v>53.02</v>
      </c>
      <c r="M121" s="26">
        <f>ROUNDUP((IF((AJ121&gt;0),(AJ121/$L$1/$L$2),(((MAX(AG121:AI121))/$L$1/$L$2)))), 0)</f>
        <v>54</v>
      </c>
      <c r="N121" s="27">
        <f>M121*H121</f>
        <v>54</v>
      </c>
      <c r="O121" s="13"/>
      <c r="P121" s="28"/>
      <c r="Q121" s="25">
        <f>P121*H121</f>
        <v>0</v>
      </c>
      <c r="R121" s="26">
        <f>IFERROR(ROUND(0.7*_xlfn.XLOOKUP(AM121,'[1]SPI PRICE LIST'!$L$12:$L$124,'[1]SPI PRICE LIST'!$K$12:$K$124,"NO"),2),)</f>
        <v>0</v>
      </c>
      <c r="S121" s="27">
        <f>R121*H121</f>
        <v>0</v>
      </c>
      <c r="T121" s="22">
        <v>0.7</v>
      </c>
      <c r="U121" s="26">
        <f>R121/T121</f>
        <v>0</v>
      </c>
      <c r="V121" s="27">
        <f>U121*H121</f>
        <v>0</v>
      </c>
      <c r="W121" s="31" t="str">
        <f>'SAP Extract'!R119</f>
        <v>USD</v>
      </c>
      <c r="X121" s="31">
        <f>'SAP Extract'!S119</f>
        <v>1</v>
      </c>
      <c r="Y121" s="31">
        <f>'SAP Extract'!T119</f>
        <v>0</v>
      </c>
      <c r="Z121" s="31">
        <f>'SAP Extract'!U119</f>
        <v>2022</v>
      </c>
      <c r="AA121" s="31" t="str">
        <f>'SAP Extract'!V119</f>
        <v/>
      </c>
      <c r="AB121" s="48">
        <v>1</v>
      </c>
      <c r="AC121" s="55">
        <v>0.94</v>
      </c>
      <c r="AD121" s="33">
        <f>IF(Z121&gt;2010,((Y121*AB121*X121)/(POWER(AC121, (2025-Z121)))), ((Y121*AB121*X121)/(POWER(AC121, 5))))</f>
        <v>0</v>
      </c>
      <c r="AE121" s="30">
        <f>M121-L121</f>
        <v>0.97999999999999687</v>
      </c>
      <c r="AF121" s="3">
        <f>A121</f>
        <v>118</v>
      </c>
      <c r="AG121" s="26">
        <f>L121</f>
        <v>53.02</v>
      </c>
      <c r="AH121" s="24">
        <f>U121</f>
        <v>0</v>
      </c>
      <c r="AI121" s="24">
        <f>AD121</f>
        <v>0</v>
      </c>
      <c r="AJ121" s="25">
        <f>IF(AI121&gt;0,AI121,MAX(AG121:AH121))</f>
        <v>53.02</v>
      </c>
      <c r="AL121" s="24"/>
      <c r="AM121" t="str">
        <f t="shared" si="1"/>
        <v>577330901.333</v>
      </c>
    </row>
    <row r="122" spans="1:39" ht="15" customHeight="1" x14ac:dyDescent="0.25">
      <c r="A122" s="17">
        <v>119</v>
      </c>
      <c r="B122" s="1"/>
      <c r="C122" s="1"/>
      <c r="D122" s="19" t="str">
        <f>IF('SAP Extract'!D120=0, "", 'SAP Extract'!D120)</f>
        <v>577330</v>
      </c>
      <c r="E122" s="19" t="str">
        <f>IF('SAP Extract'!E120=0, "", 'SAP Extract'!E120)</f>
        <v>577330</v>
      </c>
      <c r="F122" s="19" t="str">
        <f>IF('SAP Extract'!F120=0, "", 'SAP Extract'!F120)</f>
        <v>3x6x9-1</v>
      </c>
      <c r="G122" s="19" t="str">
        <f>IF('SAP Extract'!G120=0, "", 'SAP Extract'!G120)</f>
        <v>015151036090</v>
      </c>
      <c r="H122" s="72">
        <f>IF('SAP Extract'!H120=0, "", 'SAP Extract'!H120)</f>
        <v>1</v>
      </c>
      <c r="I122" s="73" t="str">
        <f>IF('SAP Extract'!I120=0, "", 'SAP Extract'!I120)</f>
        <v>901.532</v>
      </c>
      <c r="J122" s="19" t="str">
        <f>IF('SAP Extract'!J120=0, "", 'SAP Extract'!J120)</f>
        <v>HEX. HEAD SCREW (FULL THREAD)</v>
      </c>
      <c r="K122" s="74">
        <f>IF('SAP Extract'!K120=0, "", 'SAP Extract'!K120)</f>
        <v>45.07</v>
      </c>
      <c r="L122" s="27">
        <f>K122/H122</f>
        <v>45.07</v>
      </c>
      <c r="M122" s="26">
        <f>ROUNDUP((IF((AJ122&gt;0),(AJ122/$L$1/$L$2),(((MAX(AG122:AI122))/$L$1/$L$2)))), 0)</f>
        <v>46</v>
      </c>
      <c r="N122" s="27">
        <f>M122*H122</f>
        <v>46</v>
      </c>
      <c r="O122" s="13"/>
      <c r="P122" s="28"/>
      <c r="Q122" s="25">
        <f>P122*H122</f>
        <v>0</v>
      </c>
      <c r="R122" s="26">
        <f>IFERROR(ROUND(0.7*_xlfn.XLOOKUP(AM122,'[1]SPI PRICE LIST'!$L$12:$L$124,'[1]SPI PRICE LIST'!$K$12:$K$124,"NO"),2),)</f>
        <v>0</v>
      </c>
      <c r="S122" s="27">
        <f>R122*H122</f>
        <v>0</v>
      </c>
      <c r="T122" s="22">
        <v>0.7</v>
      </c>
      <c r="U122" s="26">
        <f>R122/T122</f>
        <v>0</v>
      </c>
      <c r="V122" s="27">
        <f>U122*H122</f>
        <v>0</v>
      </c>
      <c r="W122" s="31" t="str">
        <f>'SAP Extract'!R120</f>
        <v>USD</v>
      </c>
      <c r="X122" s="31">
        <f>'SAP Extract'!S120</f>
        <v>1</v>
      </c>
      <c r="Y122" s="31">
        <f>'SAP Extract'!T120</f>
        <v>0</v>
      </c>
      <c r="Z122" s="31">
        <f>'SAP Extract'!U120</f>
        <v>2022</v>
      </c>
      <c r="AA122" s="31" t="str">
        <f>'SAP Extract'!V120</f>
        <v/>
      </c>
      <c r="AB122" s="48">
        <v>1</v>
      </c>
      <c r="AC122" s="55">
        <v>0.94</v>
      </c>
      <c r="AD122" s="33">
        <f>IF(Z122&gt;2010,((Y122*AB122*X122)/(POWER(AC122, (2025-Z122)))), ((Y122*AB122*X122)/(POWER(AC122, 5))))</f>
        <v>0</v>
      </c>
      <c r="AE122" s="30">
        <f>M122-L122</f>
        <v>0.92999999999999972</v>
      </c>
      <c r="AF122" s="3">
        <f>A122</f>
        <v>119</v>
      </c>
      <c r="AG122" s="26">
        <f>L122</f>
        <v>45.07</v>
      </c>
      <c r="AH122" s="24">
        <f>U122</f>
        <v>0</v>
      </c>
      <c r="AI122" s="24">
        <f>AD122</f>
        <v>0</v>
      </c>
      <c r="AJ122" s="25">
        <f>IF(AI122&gt;0,AI122,MAX(AG122:AH122))</f>
        <v>45.07</v>
      </c>
      <c r="AL122" s="24"/>
      <c r="AM122" t="str">
        <f t="shared" si="1"/>
        <v>577330901.532</v>
      </c>
    </row>
    <row r="123" spans="1:39" ht="15" customHeight="1" x14ac:dyDescent="0.25">
      <c r="A123" s="17">
        <v>120</v>
      </c>
      <c r="B123" s="2"/>
      <c r="C123" s="2"/>
      <c r="D123" s="19" t="str">
        <f>IF('SAP Extract'!D121=0, "", 'SAP Extract'!D121)</f>
        <v>577330</v>
      </c>
      <c r="E123" s="19" t="str">
        <f>IF('SAP Extract'!E121=0, "", 'SAP Extract'!E121)</f>
        <v>577330</v>
      </c>
      <c r="F123" s="19" t="str">
        <f>IF('SAP Extract'!F121=0, "", 'SAP Extract'!F121)</f>
        <v>3x6x9-1</v>
      </c>
      <c r="G123" s="19" t="str">
        <f>IF('SAP Extract'!G121=0, "", 'SAP Extract'!G121)</f>
        <v>015101239356</v>
      </c>
      <c r="H123" s="72">
        <f>IF('SAP Extract'!H121=0, "", 'SAP Extract'!H121)</f>
        <v>1</v>
      </c>
      <c r="I123" s="73" t="str">
        <f>IF('SAP Extract'!I121=0, "", 'SAP Extract'!I121)</f>
        <v>902.105</v>
      </c>
      <c r="J123" s="19" t="str">
        <f>IF('SAP Extract'!J121=0, "", 'SAP Extract'!J121)</f>
        <v>STUD;THREADED BOTH END</v>
      </c>
      <c r="K123" s="74">
        <v>0</v>
      </c>
      <c r="L123" s="27">
        <f>K123/H123</f>
        <v>0</v>
      </c>
      <c r="M123" s="26">
        <f>ROUNDUP((IF((AJ123&gt;0),(AJ123/$L$1/$L$2),(((MAX(AG123:AI123))/$L$1/$L$2)))), 0)</f>
        <v>39</v>
      </c>
      <c r="N123" s="27">
        <f>M123*H123</f>
        <v>39</v>
      </c>
      <c r="O123" s="13"/>
      <c r="P123" s="28"/>
      <c r="Q123" s="25">
        <f>P123*H123</f>
        <v>0</v>
      </c>
      <c r="R123" s="26">
        <f>IFERROR(ROUND(0.7*_xlfn.XLOOKUP(AM123,'[1]SPI PRICE LIST'!$L$12:$L$124,'[1]SPI PRICE LIST'!$K$12:$K$124,"NO"),2),)</f>
        <v>26.96</v>
      </c>
      <c r="S123" s="27">
        <f>R123*H123</f>
        <v>26.96</v>
      </c>
      <c r="T123" s="22">
        <v>0.7</v>
      </c>
      <c r="U123" s="26">
        <f>R123/T123</f>
        <v>38.51428571428572</v>
      </c>
      <c r="V123" s="27">
        <f>U123*H123</f>
        <v>38.51428571428572</v>
      </c>
      <c r="W123" s="31" t="str">
        <f>'SAP Extract'!R121</f>
        <v>USD</v>
      </c>
      <c r="X123" s="31">
        <f>'SAP Extract'!S121</f>
        <v>1</v>
      </c>
      <c r="Y123" s="31">
        <f>'SAP Extract'!T121</f>
        <v>0</v>
      </c>
      <c r="Z123" s="31">
        <f>'SAP Extract'!U121</f>
        <v>2022</v>
      </c>
      <c r="AA123" s="31" t="str">
        <f>'SAP Extract'!V121</f>
        <v/>
      </c>
      <c r="AB123" s="48">
        <v>1</v>
      </c>
      <c r="AC123" s="55">
        <v>0.94</v>
      </c>
      <c r="AD123" s="33">
        <f>IF(Z123&gt;2010,((Y123*AB123*X123)/(POWER(AC123, (2025-Z123)))), ((Y123*AB123*X123)/(POWER(AC123, 5))))</f>
        <v>0</v>
      </c>
      <c r="AE123" s="30">
        <f>M123-L123</f>
        <v>39</v>
      </c>
      <c r="AF123" s="3">
        <f>A123</f>
        <v>120</v>
      </c>
      <c r="AG123" s="26">
        <f>L123</f>
        <v>0</v>
      </c>
      <c r="AH123" s="24">
        <f>U123</f>
        <v>38.51428571428572</v>
      </c>
      <c r="AI123" s="24">
        <f>AD123</f>
        <v>0</v>
      </c>
      <c r="AJ123" s="25">
        <f>IF(AI123&gt;0,AI123,MAX(AG123:AH123))</f>
        <v>38.51428571428572</v>
      </c>
      <c r="AL123" s="24"/>
      <c r="AM123" t="str">
        <f t="shared" si="1"/>
        <v>577330902.105</v>
      </c>
    </row>
    <row r="124" spans="1:39" ht="15" customHeight="1" x14ac:dyDescent="0.25">
      <c r="A124" s="17">
        <v>121</v>
      </c>
      <c r="B124" s="1"/>
      <c r="C124" s="1"/>
      <c r="D124" s="19" t="str">
        <f>IF('SAP Extract'!D122=0, "", 'SAP Extract'!D122)</f>
        <v>577330</v>
      </c>
      <c r="E124" s="19" t="str">
        <f>IF('SAP Extract'!E122=0, "", 'SAP Extract'!E122)</f>
        <v>577330</v>
      </c>
      <c r="F124" s="19" t="str">
        <f>IF('SAP Extract'!F122=0, "", 'SAP Extract'!F122)</f>
        <v>3x6x9-1</v>
      </c>
      <c r="G124" s="19" t="str">
        <f>IF('SAP Extract'!G122=0, "", 'SAP Extract'!G122)</f>
        <v>015103252337</v>
      </c>
      <c r="H124" s="72">
        <f>IF('SAP Extract'!H122=0, "", 'SAP Extract'!H122)</f>
        <v>1</v>
      </c>
      <c r="I124" s="73" t="str">
        <f>IF('SAP Extract'!I122=0, "", 'SAP Extract'!I122)</f>
        <v>902.107</v>
      </c>
      <c r="J124" s="19" t="str">
        <f>IF('SAP Extract'!J122=0, "", 'SAP Extract'!J122)</f>
        <v>STUD;FULLY THREAD</v>
      </c>
      <c r="K124" s="74">
        <v>0</v>
      </c>
      <c r="L124" s="27">
        <f>K124/H124</f>
        <v>0</v>
      </c>
      <c r="M124" s="26">
        <f>ROUNDUP((IF((AJ124&gt;0),(AJ124/$L$1/$L$2),(((MAX(AG124:AI124))/$L$1/$L$2)))), 0)</f>
        <v>23</v>
      </c>
      <c r="N124" s="27">
        <f>M124*H124</f>
        <v>23</v>
      </c>
      <c r="O124" s="13"/>
      <c r="P124" s="28"/>
      <c r="Q124" s="25">
        <f>P124*H124</f>
        <v>0</v>
      </c>
      <c r="R124" s="26">
        <f>IFERROR(ROUND(0.7*_xlfn.XLOOKUP(AM124,'[1]SPI PRICE LIST'!$L$12:$L$124,'[1]SPI PRICE LIST'!$K$12:$K$124,"NO"),2),)</f>
        <v>16.04</v>
      </c>
      <c r="S124" s="27">
        <f>R124*H124</f>
        <v>16.04</v>
      </c>
      <c r="T124" s="22">
        <v>0.7</v>
      </c>
      <c r="U124" s="26">
        <f>R124/T124</f>
        <v>22.914285714285715</v>
      </c>
      <c r="V124" s="27">
        <f>U124*H124</f>
        <v>22.914285714285715</v>
      </c>
      <c r="W124" s="31" t="str">
        <f>'SAP Extract'!R122</f>
        <v>USD</v>
      </c>
      <c r="X124" s="31">
        <f>'SAP Extract'!S122</f>
        <v>1</v>
      </c>
      <c r="Y124" s="31">
        <f>'SAP Extract'!T122</f>
        <v>0</v>
      </c>
      <c r="Z124" s="31">
        <f>'SAP Extract'!U122</f>
        <v>2022</v>
      </c>
      <c r="AA124" s="31" t="str">
        <f>'SAP Extract'!V122</f>
        <v/>
      </c>
      <c r="AB124" s="48">
        <v>1</v>
      </c>
      <c r="AC124" s="55">
        <v>0.94</v>
      </c>
      <c r="AD124" s="33">
        <f>IF(Z124&gt;2010,((Y124*AB124*X124)/(POWER(AC124, (2025-Z124)))), ((Y124*AB124*X124)/(POWER(AC124, 5))))</f>
        <v>0</v>
      </c>
      <c r="AE124" s="30">
        <f>M124-L124</f>
        <v>23</v>
      </c>
      <c r="AF124" s="3">
        <f>A124</f>
        <v>121</v>
      </c>
      <c r="AG124" s="26">
        <f>L124</f>
        <v>0</v>
      </c>
      <c r="AH124" s="24">
        <f>U124</f>
        <v>22.914285714285715</v>
      </c>
      <c r="AI124" s="24">
        <f>AD124</f>
        <v>0</v>
      </c>
      <c r="AJ124" s="25">
        <f>IF(AI124&gt;0,AI124,MAX(AG124:AH124))</f>
        <v>22.914285714285715</v>
      </c>
      <c r="AL124" s="24"/>
      <c r="AM124" t="str">
        <f t="shared" si="1"/>
        <v>577330902.107</v>
      </c>
    </row>
    <row r="125" spans="1:39" ht="15" customHeight="1" x14ac:dyDescent="0.25">
      <c r="A125" s="17">
        <v>122</v>
      </c>
      <c r="B125" s="2"/>
      <c r="C125" s="2"/>
      <c r="D125" s="19" t="str">
        <f>IF('SAP Extract'!D123=0, "", 'SAP Extract'!D123)</f>
        <v>577330</v>
      </c>
      <c r="E125" s="19" t="str">
        <f>IF('SAP Extract'!E123=0, "", 'SAP Extract'!E123)</f>
        <v>577330</v>
      </c>
      <c r="F125" s="19" t="str">
        <f>IF('SAP Extract'!F123=0, "", 'SAP Extract'!F123)</f>
        <v>3x6x9-1</v>
      </c>
      <c r="G125" s="19" t="str">
        <f>IF('SAP Extract'!G123=0, "", 'SAP Extract'!G123)</f>
        <v>015500205495</v>
      </c>
      <c r="H125" s="72">
        <f>IF('SAP Extract'!H123=0, "", 'SAP Extract'!H123)</f>
        <v>1</v>
      </c>
      <c r="I125" s="73" t="str">
        <f>IF('SAP Extract'!I123=0, "", 'SAP Extract'!I123)</f>
        <v>554.109</v>
      </c>
      <c r="J125" s="19" t="str">
        <f>IF('SAP Extract'!J123=0, "", 'SAP Extract'!J123)</f>
        <v>WASHER</v>
      </c>
      <c r="K125" s="74">
        <f>IF('SAP Extract'!K123=0, "", 'SAP Extract'!K123)</f>
        <v>158.55000000000001</v>
      </c>
      <c r="L125" s="27">
        <f>K125/H125</f>
        <v>158.55000000000001</v>
      </c>
      <c r="M125" s="26">
        <f>ROUNDUP((IF((AJ125&gt;0),(AJ125/$L$1/$L$2),(((MAX(AG125:AI125))/$L$1/$L$2)))), 0)</f>
        <v>159</v>
      </c>
      <c r="N125" s="27">
        <f>M125*H125</f>
        <v>159</v>
      </c>
      <c r="O125" s="13"/>
      <c r="P125" s="28"/>
      <c r="Q125" s="25">
        <f>P125*H125</f>
        <v>0</v>
      </c>
      <c r="R125" s="26">
        <f>IFERROR(ROUND(0.7*_xlfn.XLOOKUP(AM125,'[1]SPI PRICE LIST'!$L$12:$L$124,'[1]SPI PRICE LIST'!$K$12:$K$124,"NO"),2),)</f>
        <v>0</v>
      </c>
      <c r="S125" s="27">
        <f>R125*H125</f>
        <v>0</v>
      </c>
      <c r="T125" s="22">
        <v>0.7</v>
      </c>
      <c r="U125" s="26">
        <f>R125/T125</f>
        <v>0</v>
      </c>
      <c r="V125" s="27">
        <f>U125*H125</f>
        <v>0</v>
      </c>
      <c r="W125" s="31" t="str">
        <f>'SAP Extract'!R123</f>
        <v>USD</v>
      </c>
      <c r="X125" s="31">
        <f>'SAP Extract'!S123</f>
        <v>1</v>
      </c>
      <c r="Y125" s="31">
        <f>'SAP Extract'!T123</f>
        <v>0</v>
      </c>
      <c r="Z125" s="31">
        <f>'SAP Extract'!U123</f>
        <v>2022</v>
      </c>
      <c r="AA125" s="31" t="str">
        <f>'SAP Extract'!V123</f>
        <v/>
      </c>
      <c r="AB125" s="48">
        <v>1</v>
      </c>
      <c r="AC125" s="55">
        <v>0.94</v>
      </c>
      <c r="AD125" s="33">
        <f>IF(Z125&gt;2010,((Y125*AB125*X125)/(POWER(AC125, (2025-Z125)))), ((Y125*AB125*X125)/(POWER(AC125, 5))))</f>
        <v>0</v>
      </c>
      <c r="AE125" s="30">
        <f>M125-L125</f>
        <v>0.44999999999998863</v>
      </c>
      <c r="AF125" s="3">
        <f>A125</f>
        <v>122</v>
      </c>
      <c r="AG125" s="26">
        <f>L125</f>
        <v>158.55000000000001</v>
      </c>
      <c r="AH125" s="24">
        <f>U125</f>
        <v>0</v>
      </c>
      <c r="AI125" s="24">
        <f>AD125</f>
        <v>0</v>
      </c>
      <c r="AJ125" s="25">
        <f>IF(AI125&gt;0,AI125,MAX(AG125:AH125))</f>
        <v>158.55000000000001</v>
      </c>
      <c r="AL125" s="24"/>
      <c r="AM125" t="str">
        <f t="shared" si="1"/>
        <v>577330554.109</v>
      </c>
    </row>
    <row r="126" spans="1:39" ht="15" customHeight="1" x14ac:dyDescent="0.25">
      <c r="A126" s="17">
        <v>123</v>
      </c>
      <c r="B126" s="1"/>
      <c r="C126" s="1"/>
      <c r="D126" s="19" t="str">
        <f>IF('SAP Extract'!D124=0, "", 'SAP Extract'!D124)</f>
        <v>577330</v>
      </c>
      <c r="E126" s="19" t="str">
        <f>IF('SAP Extract'!E124=0, "", 'SAP Extract'!E124)</f>
        <v>577330</v>
      </c>
      <c r="F126" s="19" t="str">
        <f>IF('SAP Extract'!F124=0, "", 'SAP Extract'!F124)</f>
        <v>3x6x9-1</v>
      </c>
      <c r="G126" s="19" t="str">
        <f>IF('SAP Extract'!G124=0, "", 'SAP Extract'!G124)</f>
        <v>015500205295</v>
      </c>
      <c r="H126" s="72">
        <f>IF('SAP Extract'!H124=0, "", 'SAP Extract'!H124)</f>
        <v>1</v>
      </c>
      <c r="I126" s="73" t="str">
        <f>IF('SAP Extract'!I124=0, "", 'SAP Extract'!I124)</f>
        <v>554.387</v>
      </c>
      <c r="J126" s="19" t="str">
        <f>IF('SAP Extract'!J124=0, "", 'SAP Extract'!J124)</f>
        <v>WASHER</v>
      </c>
      <c r="K126" s="74">
        <f>IF('SAP Extract'!K124=0, "", 'SAP Extract'!K124)</f>
        <v>21.11</v>
      </c>
      <c r="L126" s="27">
        <f>K126/H126</f>
        <v>21.11</v>
      </c>
      <c r="M126" s="26">
        <f>ROUNDUP((IF((AJ126&gt;0),(AJ126/$L$1/$L$2),(((MAX(AG126:AI126))/$L$1/$L$2)))), 0)</f>
        <v>22</v>
      </c>
      <c r="N126" s="27">
        <f>M126*H126</f>
        <v>22</v>
      </c>
      <c r="O126" s="13"/>
      <c r="P126" s="28"/>
      <c r="Q126" s="25">
        <f>P126*H126</f>
        <v>0</v>
      </c>
      <c r="R126" s="26">
        <f>IFERROR(ROUND(0.7*_xlfn.XLOOKUP(AM126,'[1]SPI PRICE LIST'!$L$12:$L$124,'[1]SPI PRICE LIST'!$K$12:$K$124,"NO"),2),)</f>
        <v>0</v>
      </c>
      <c r="S126" s="27">
        <f>R126*H126</f>
        <v>0</v>
      </c>
      <c r="T126" s="22">
        <v>0.7</v>
      </c>
      <c r="U126" s="26">
        <f>R126/T126</f>
        <v>0</v>
      </c>
      <c r="V126" s="27">
        <f>U126*H126</f>
        <v>0</v>
      </c>
      <c r="W126" s="31" t="str">
        <f>'SAP Extract'!R124</f>
        <v>USD</v>
      </c>
      <c r="X126" s="31">
        <f>'SAP Extract'!S124</f>
        <v>1</v>
      </c>
      <c r="Y126" s="31">
        <f>'SAP Extract'!T124</f>
        <v>0</v>
      </c>
      <c r="Z126" s="31">
        <f>'SAP Extract'!U124</f>
        <v>2022</v>
      </c>
      <c r="AA126" s="31" t="str">
        <f>'SAP Extract'!V124</f>
        <v/>
      </c>
      <c r="AB126" s="48">
        <v>1</v>
      </c>
      <c r="AC126" s="55">
        <v>0.94</v>
      </c>
      <c r="AD126" s="33">
        <f>IF(Z126&gt;2010,((Y126*AB126*X126)/(POWER(AC126, (2025-Z126)))), ((Y126*AB126*X126)/(POWER(AC126, 5))))</f>
        <v>0</v>
      </c>
      <c r="AE126" s="30">
        <f>M126-L126</f>
        <v>0.89000000000000057</v>
      </c>
      <c r="AF126" s="3">
        <f>A126</f>
        <v>123</v>
      </c>
      <c r="AG126" s="26">
        <f>L126</f>
        <v>21.11</v>
      </c>
      <c r="AH126" s="24">
        <f>U126</f>
        <v>0</v>
      </c>
      <c r="AI126" s="24">
        <f>AD126</f>
        <v>0</v>
      </c>
      <c r="AJ126" s="25">
        <f>IF(AI126&gt;0,AI126,MAX(AG126:AH126))</f>
        <v>21.11</v>
      </c>
      <c r="AL126" s="24"/>
      <c r="AM126" t="str">
        <f t="shared" si="1"/>
        <v>577330554.387</v>
      </c>
    </row>
    <row r="127" spans="1:39" ht="15" customHeight="1" x14ac:dyDescent="0.25">
      <c r="A127" s="17">
        <v>124</v>
      </c>
      <c r="B127" s="2"/>
      <c r="C127" s="2"/>
      <c r="D127" s="19" t="str">
        <f>IF('SAP Extract'!D125=0, "", 'SAP Extract'!D125)</f>
        <v>577330</v>
      </c>
      <c r="E127" s="19" t="str">
        <f>IF('SAP Extract'!E125=0, "", 'SAP Extract'!E125)</f>
        <v>577330</v>
      </c>
      <c r="F127" s="19" t="str">
        <f>IF('SAP Extract'!F125=0, "", 'SAP Extract'!F125)</f>
        <v>3x6x9-1</v>
      </c>
      <c r="G127" s="19" t="str">
        <f>IF('SAP Extract'!G125=0, "", 'SAP Extract'!G125)</f>
        <v>015101232255</v>
      </c>
      <c r="H127" s="72">
        <f>IF('SAP Extract'!H125=0, "", 'SAP Extract'!H125)</f>
        <v>1</v>
      </c>
      <c r="I127" s="73" t="str">
        <f>IF('SAP Extract'!I125=0, "", 'SAP Extract'!I125)</f>
        <v>902.337</v>
      </c>
      <c r="J127" s="19" t="str">
        <f>IF('SAP Extract'!J125=0, "", 'SAP Extract'!J125)</f>
        <v>STUD;THREADED BOTH END</v>
      </c>
      <c r="K127" s="74">
        <f>IF('SAP Extract'!K125=0, "", 'SAP Extract'!K125)</f>
        <v>61.01</v>
      </c>
      <c r="L127" s="27">
        <f>K127/H127</f>
        <v>61.01</v>
      </c>
      <c r="M127" s="26">
        <f>ROUNDUP((IF((AJ127&gt;0),(AJ127/$L$1/$L$2),(((MAX(AG127:AI127))/$L$1/$L$2)))), 0)</f>
        <v>62</v>
      </c>
      <c r="N127" s="27">
        <f>M127*H127</f>
        <v>62</v>
      </c>
      <c r="O127" s="13"/>
      <c r="P127" s="28"/>
      <c r="Q127" s="25">
        <f>P127*H127</f>
        <v>0</v>
      </c>
      <c r="R127" s="26">
        <f>IFERROR(ROUND(0.7*_xlfn.XLOOKUP(AM127,'[1]SPI PRICE LIST'!$L$12:$L$124,'[1]SPI PRICE LIST'!$K$12:$K$124,"NO"),2),)</f>
        <v>0</v>
      </c>
      <c r="S127" s="27">
        <f>R127*H127</f>
        <v>0</v>
      </c>
      <c r="T127" s="22">
        <v>0.7</v>
      </c>
      <c r="U127" s="26">
        <f>R127/T127</f>
        <v>0</v>
      </c>
      <c r="V127" s="27">
        <f>U127*H127</f>
        <v>0</v>
      </c>
      <c r="W127" s="31" t="str">
        <f>'SAP Extract'!R125</f>
        <v>USD</v>
      </c>
      <c r="X127" s="31">
        <f>'SAP Extract'!S125</f>
        <v>1</v>
      </c>
      <c r="Y127" s="31">
        <f>'SAP Extract'!T125</f>
        <v>0</v>
      </c>
      <c r="Z127" s="31">
        <f>'SAP Extract'!U125</f>
        <v>2022</v>
      </c>
      <c r="AA127" s="31" t="str">
        <f>'SAP Extract'!V125</f>
        <v/>
      </c>
      <c r="AB127" s="48">
        <v>1</v>
      </c>
      <c r="AC127" s="55">
        <v>0.94</v>
      </c>
      <c r="AD127" s="33">
        <f>IF(Z127&gt;2010,((Y127*AB127*X127)/(POWER(AC127, (2025-Z127)))), ((Y127*AB127*X127)/(POWER(AC127, 5))))</f>
        <v>0</v>
      </c>
      <c r="AE127" s="30">
        <f>M127-L127</f>
        <v>0.99000000000000199</v>
      </c>
      <c r="AF127" s="3">
        <f>A127</f>
        <v>124</v>
      </c>
      <c r="AG127" s="26">
        <f>L127</f>
        <v>61.01</v>
      </c>
      <c r="AH127" s="24">
        <f>U127</f>
        <v>0</v>
      </c>
      <c r="AI127" s="24">
        <f>AD127</f>
        <v>0</v>
      </c>
      <c r="AJ127" s="25">
        <f>IF(AI127&gt;0,AI127,MAX(AG127:AH127))</f>
        <v>61.01</v>
      </c>
      <c r="AL127" s="24"/>
      <c r="AM127" t="str">
        <f t="shared" si="1"/>
        <v>577330902.337</v>
      </c>
    </row>
    <row r="128" spans="1:39" ht="15" customHeight="1" x14ac:dyDescent="0.25">
      <c r="A128" s="17">
        <v>125</v>
      </c>
      <c r="B128" s="1"/>
      <c r="C128" s="1"/>
      <c r="D128" s="19" t="str">
        <f>IF('SAP Extract'!D126=0, "", 'SAP Extract'!D126)</f>
        <v>577330</v>
      </c>
      <c r="E128" s="19" t="str">
        <f>IF('SAP Extract'!E126=0, "", 'SAP Extract'!E126)</f>
        <v>577330</v>
      </c>
      <c r="F128" s="19" t="str">
        <f>IF('SAP Extract'!F126=0, "", 'SAP Extract'!F126)</f>
        <v>3x6x9-1</v>
      </c>
      <c r="G128" s="19" t="str">
        <f>IF('SAP Extract'!G126=0, "", 'SAP Extract'!G126)</f>
        <v>015101235416</v>
      </c>
      <c r="H128" s="72">
        <f>IF('SAP Extract'!H126=0, "", 'SAP Extract'!H126)</f>
        <v>1</v>
      </c>
      <c r="I128" s="73" t="str">
        <f>IF('SAP Extract'!I126=0, "", 'SAP Extract'!I126)</f>
        <v>902.416</v>
      </c>
      <c r="J128" s="19" t="str">
        <f>IF('SAP Extract'!J126=0, "", 'SAP Extract'!J126)</f>
        <v>STUD;THREADED BOTH END</v>
      </c>
      <c r="K128" s="74">
        <v>0</v>
      </c>
      <c r="L128" s="27">
        <f>K128/H128</f>
        <v>0</v>
      </c>
      <c r="M128" s="26">
        <f>ROUNDUP((IF((AJ128&gt;0),(AJ128/$L$1/$L$2),(((MAX(AG128:AI128))/$L$1/$L$2)))), 0)</f>
        <v>13</v>
      </c>
      <c r="N128" s="27">
        <f>M128*H128</f>
        <v>13</v>
      </c>
      <c r="O128" s="13"/>
      <c r="P128" s="28"/>
      <c r="Q128" s="25">
        <f>P128*H128</f>
        <v>0</v>
      </c>
      <c r="R128" s="26">
        <f>IFERROR(ROUND(0.7*_xlfn.XLOOKUP(AM128,'[1]SPI PRICE LIST'!$L$12:$L$124,'[1]SPI PRICE LIST'!$K$12:$K$124,"NO"),2),)</f>
        <v>9.02</v>
      </c>
      <c r="S128" s="27">
        <f>R128*H128</f>
        <v>9.02</v>
      </c>
      <c r="T128" s="22">
        <v>0.7</v>
      </c>
      <c r="U128" s="26">
        <f>R128/T128</f>
        <v>12.885714285714286</v>
      </c>
      <c r="V128" s="27">
        <f>U128*H128</f>
        <v>12.885714285714286</v>
      </c>
      <c r="W128" s="31" t="str">
        <f>'SAP Extract'!R126</f>
        <v>USD</v>
      </c>
      <c r="X128" s="31">
        <f>'SAP Extract'!S126</f>
        <v>1</v>
      </c>
      <c r="Y128" s="31">
        <f>'SAP Extract'!T126</f>
        <v>0</v>
      </c>
      <c r="Z128" s="31">
        <f>'SAP Extract'!U126</f>
        <v>2022</v>
      </c>
      <c r="AA128" s="31" t="str">
        <f>'SAP Extract'!V126</f>
        <v/>
      </c>
      <c r="AB128" s="48">
        <v>1</v>
      </c>
      <c r="AC128" s="55">
        <v>0.94</v>
      </c>
      <c r="AD128" s="33">
        <f>IF(Z128&gt;2010,((Y128*AB128*X128)/(POWER(AC128, (2025-Z128)))), ((Y128*AB128*X128)/(POWER(AC128, 5))))</f>
        <v>0</v>
      </c>
      <c r="AE128" s="30">
        <f>M128-L128</f>
        <v>13</v>
      </c>
      <c r="AF128" s="3">
        <f>A128</f>
        <v>125</v>
      </c>
      <c r="AG128" s="26">
        <f>L128</f>
        <v>0</v>
      </c>
      <c r="AH128" s="24">
        <f>U128</f>
        <v>12.885714285714286</v>
      </c>
      <c r="AI128" s="24">
        <f>AD128</f>
        <v>0</v>
      </c>
      <c r="AJ128" s="25">
        <f>IF(AI128&gt;0,AI128,MAX(AG128:AH128))</f>
        <v>12.885714285714286</v>
      </c>
      <c r="AL128" s="24"/>
      <c r="AM128" t="str">
        <f t="shared" si="1"/>
        <v>577330902.416</v>
      </c>
    </row>
    <row r="129" spans="1:39" ht="15" customHeight="1" x14ac:dyDescent="0.25">
      <c r="A129" s="17">
        <v>126</v>
      </c>
      <c r="B129" s="2"/>
      <c r="C129" s="2"/>
      <c r="D129" s="19" t="str">
        <f>IF('SAP Extract'!D127=0, "", 'SAP Extract'!D127)</f>
        <v>577330</v>
      </c>
      <c r="E129" s="19" t="str">
        <f>IF('SAP Extract'!E127=0, "", 'SAP Extract'!E127)</f>
        <v>577330</v>
      </c>
      <c r="F129" s="19" t="str">
        <f>IF('SAP Extract'!F127=0, "", 'SAP Extract'!F127)</f>
        <v>3x6x9-1</v>
      </c>
      <c r="G129" s="19" t="str">
        <f>IF('SAP Extract'!G127=0, "", 'SAP Extract'!G127)</f>
        <v>015402241042</v>
      </c>
      <c r="H129" s="72">
        <f>IF('SAP Extract'!H127=0, "", 'SAP Extract'!H127)</f>
        <v>1</v>
      </c>
      <c r="I129" s="73" t="str">
        <f>IF('SAP Extract'!I127=0, "", 'SAP Extract'!I127)</f>
        <v>903.342</v>
      </c>
      <c r="J129" s="19" t="str">
        <f>IF('SAP Extract'!J127=0, "", 'SAP Extract'!J127)</f>
        <v>THREADED PLUG, HEX. HEAD</v>
      </c>
      <c r="K129" s="74">
        <f>IF('SAP Extract'!K127=0, "", 'SAP Extract'!K127)</f>
        <v>61.09</v>
      </c>
      <c r="L129" s="27">
        <f>K129/H129</f>
        <v>61.09</v>
      </c>
      <c r="M129" s="26">
        <f>ROUNDUP((IF((AJ129&gt;0),(AJ129/$L$1/$L$2),(((MAX(AG129:AI129))/$L$1/$L$2)))), 0)</f>
        <v>62</v>
      </c>
      <c r="N129" s="27">
        <f>M129*H129</f>
        <v>62</v>
      </c>
      <c r="O129" s="13"/>
      <c r="P129" s="28"/>
      <c r="Q129" s="25">
        <f>P129*H129</f>
        <v>0</v>
      </c>
      <c r="R129" s="26">
        <f>IFERROR(ROUND(0.7*_xlfn.XLOOKUP(AM129,'[1]SPI PRICE LIST'!$L$12:$L$124,'[1]SPI PRICE LIST'!$K$12:$K$124,"NO"),2),)</f>
        <v>0</v>
      </c>
      <c r="S129" s="27">
        <f>R129*H129</f>
        <v>0</v>
      </c>
      <c r="T129" s="22">
        <v>0.7</v>
      </c>
      <c r="U129" s="26">
        <f>R129/T129</f>
        <v>0</v>
      </c>
      <c r="V129" s="27">
        <f>U129*H129</f>
        <v>0</v>
      </c>
      <c r="W129" s="31" t="str">
        <f>'SAP Extract'!R127</f>
        <v>USD</v>
      </c>
      <c r="X129" s="31">
        <f>'SAP Extract'!S127</f>
        <v>1</v>
      </c>
      <c r="Y129" s="31">
        <f>'SAP Extract'!T127</f>
        <v>0</v>
      </c>
      <c r="Z129" s="31">
        <f>'SAP Extract'!U127</f>
        <v>2022</v>
      </c>
      <c r="AA129" s="31" t="str">
        <f>'SAP Extract'!V127</f>
        <v/>
      </c>
      <c r="AB129" s="48">
        <v>1</v>
      </c>
      <c r="AC129" s="55">
        <v>0.94</v>
      </c>
      <c r="AD129" s="33">
        <f>IF(Z129&gt;2010,((Y129*AB129*X129)/(POWER(AC129, (2025-Z129)))), ((Y129*AB129*X129)/(POWER(AC129, 5))))</f>
        <v>0</v>
      </c>
      <c r="AE129" s="30">
        <f>M129-L129</f>
        <v>0.90999999999999659</v>
      </c>
      <c r="AF129" s="3">
        <f>A129</f>
        <v>126</v>
      </c>
      <c r="AG129" s="26">
        <f>L129</f>
        <v>61.09</v>
      </c>
      <c r="AH129" s="24">
        <f>U129</f>
        <v>0</v>
      </c>
      <c r="AI129" s="24">
        <f>AD129</f>
        <v>0</v>
      </c>
      <c r="AJ129" s="25">
        <f>IF(AI129&gt;0,AI129,MAX(AG129:AH129))</f>
        <v>61.09</v>
      </c>
      <c r="AL129" s="24"/>
      <c r="AM129" t="str">
        <f t="shared" si="1"/>
        <v>577330903.342</v>
      </c>
    </row>
    <row r="130" spans="1:39" ht="15" customHeight="1" x14ac:dyDescent="0.25">
      <c r="A130" s="17">
        <v>127</v>
      </c>
      <c r="B130" s="1"/>
      <c r="C130" s="1"/>
      <c r="D130" s="19" t="str">
        <f>IF('SAP Extract'!D128=0, "", 'SAP Extract'!D128)</f>
        <v>577330</v>
      </c>
      <c r="E130" s="19" t="str">
        <f>IF('SAP Extract'!E128=0, "", 'SAP Extract'!E128)</f>
        <v>577330</v>
      </c>
      <c r="F130" s="19" t="str">
        <f>IF('SAP Extract'!F128=0, "", 'SAP Extract'!F128)</f>
        <v>3x6x9-1</v>
      </c>
      <c r="G130" s="19" t="str">
        <f>IF('SAP Extract'!G128=0, "", 'SAP Extract'!G128)</f>
        <v>015400933043</v>
      </c>
      <c r="H130" s="72">
        <f>IF('SAP Extract'!H128=0, "", 'SAP Extract'!H128)</f>
        <v>1</v>
      </c>
      <c r="I130" s="73" t="str">
        <f>IF('SAP Extract'!I128=0, "", 'SAP Extract'!I128)</f>
        <v>904.217</v>
      </c>
      <c r="J130" s="19" t="str">
        <f>IF('SAP Extract'!J128=0, "", 'SAP Extract'!J128)</f>
        <v>HEX SOCKET SET SCR CUP POINT</v>
      </c>
      <c r="K130" s="74">
        <f>IF('SAP Extract'!K128=0, "", 'SAP Extract'!K128)</f>
        <v>92.79</v>
      </c>
      <c r="L130" s="27">
        <f>K130/H130</f>
        <v>92.79</v>
      </c>
      <c r="M130" s="26">
        <f>ROUNDUP((IF((AJ130&gt;0),(AJ130/$L$1/$L$2),(((MAX(AG130:AI130))/$L$1/$L$2)))), 0)</f>
        <v>93</v>
      </c>
      <c r="N130" s="27">
        <f>M130*H130</f>
        <v>93</v>
      </c>
      <c r="O130" s="13"/>
      <c r="P130" s="28"/>
      <c r="Q130" s="25">
        <f>P130*H130</f>
        <v>0</v>
      </c>
      <c r="R130" s="26">
        <f>IFERROR(ROUND(0.7*_xlfn.XLOOKUP(AM130,'[1]SPI PRICE LIST'!$L$12:$L$124,'[1]SPI PRICE LIST'!$K$12:$K$124,"NO"),2),)</f>
        <v>0</v>
      </c>
      <c r="S130" s="27">
        <f>R130*H130</f>
        <v>0</v>
      </c>
      <c r="T130" s="22">
        <v>0.7</v>
      </c>
      <c r="U130" s="26">
        <f>R130/T130</f>
        <v>0</v>
      </c>
      <c r="V130" s="27">
        <f>U130*H130</f>
        <v>0</v>
      </c>
      <c r="W130" s="31" t="str">
        <f>'SAP Extract'!R128</f>
        <v>USD</v>
      </c>
      <c r="X130" s="31">
        <f>'SAP Extract'!S128</f>
        <v>1</v>
      </c>
      <c r="Y130" s="31">
        <f>'SAP Extract'!T128</f>
        <v>0</v>
      </c>
      <c r="Z130" s="31">
        <f>'SAP Extract'!U128</f>
        <v>2022</v>
      </c>
      <c r="AA130" s="31" t="str">
        <f>'SAP Extract'!V128</f>
        <v/>
      </c>
      <c r="AB130" s="48">
        <v>1</v>
      </c>
      <c r="AC130" s="55">
        <v>0.94</v>
      </c>
      <c r="AD130" s="33">
        <f>IF(Z130&gt;2010,((Y130*AB130*X130)/(POWER(AC130, (2025-Z130)))), ((Y130*AB130*X130)/(POWER(AC130, 5))))</f>
        <v>0</v>
      </c>
      <c r="AE130" s="30">
        <f>M130-L130</f>
        <v>0.20999999999999375</v>
      </c>
      <c r="AF130" s="3">
        <f>A130</f>
        <v>127</v>
      </c>
      <c r="AG130" s="26">
        <f>L130</f>
        <v>92.79</v>
      </c>
      <c r="AH130" s="24">
        <f>U130</f>
        <v>0</v>
      </c>
      <c r="AI130" s="24">
        <f>AD130</f>
        <v>0</v>
      </c>
      <c r="AJ130" s="25">
        <f>IF(AI130&gt;0,AI130,MAX(AG130:AH130))</f>
        <v>92.79</v>
      </c>
      <c r="AL130" s="24"/>
      <c r="AM130" t="str">
        <f t="shared" si="1"/>
        <v>577330904.217</v>
      </c>
    </row>
    <row r="131" spans="1:39" ht="15" customHeight="1" x14ac:dyDescent="0.25">
      <c r="A131" s="17">
        <v>128</v>
      </c>
      <c r="B131" s="2"/>
      <c r="C131" s="2"/>
      <c r="D131" s="19" t="str">
        <f>IF('SAP Extract'!D129=0, "", 'SAP Extract'!D129)</f>
        <v>577330</v>
      </c>
      <c r="E131" s="19" t="str">
        <f>IF('SAP Extract'!E129=0, "", 'SAP Extract'!E129)</f>
        <v>577330</v>
      </c>
      <c r="F131" s="19" t="str">
        <f>IF('SAP Extract'!F129=0, "", 'SAP Extract'!F129)</f>
        <v>3x6x9-1</v>
      </c>
      <c r="G131" s="19" t="str">
        <f>IF('SAP Extract'!G129=0, "", 'SAP Extract'!G129)</f>
        <v>015401035095</v>
      </c>
      <c r="H131" s="72">
        <f>IF('SAP Extract'!H129=0, "", 'SAP Extract'!H129)</f>
        <v>1</v>
      </c>
      <c r="I131" s="73" t="str">
        <f>IF('SAP Extract'!I129=0, "", 'SAP Extract'!I129)</f>
        <v>904.384</v>
      </c>
      <c r="J131" s="19" t="str">
        <f>IF('SAP Extract'!J129=0, "", 'SAP Extract'!J129)</f>
        <v>HEX SOCKET SET SCR CUP POINT</v>
      </c>
      <c r="K131" s="74">
        <f>IF('SAP Extract'!K129=0, "", 'SAP Extract'!K129)</f>
        <v>28.11</v>
      </c>
      <c r="L131" s="27">
        <f>K131/H131</f>
        <v>28.11</v>
      </c>
      <c r="M131" s="26">
        <f>ROUNDUP((IF((AJ131&gt;0),(AJ131/$L$1/$L$2),(((MAX(AG131:AI131))/$L$1/$L$2)))), 0)</f>
        <v>29</v>
      </c>
      <c r="N131" s="27">
        <f>M131*H131</f>
        <v>29</v>
      </c>
      <c r="O131" s="13"/>
      <c r="P131" s="28"/>
      <c r="Q131" s="25">
        <f>P131*H131</f>
        <v>0</v>
      </c>
      <c r="R131" s="26">
        <f>IFERROR(ROUND(0.7*_xlfn.XLOOKUP(AM131,'[1]SPI PRICE LIST'!$L$12:$L$124,'[1]SPI PRICE LIST'!$K$12:$K$124,"NO"),2),)</f>
        <v>0</v>
      </c>
      <c r="S131" s="27">
        <f>R131*H131</f>
        <v>0</v>
      </c>
      <c r="T131" s="22">
        <v>0.7</v>
      </c>
      <c r="U131" s="26">
        <f>R131/T131</f>
        <v>0</v>
      </c>
      <c r="V131" s="27">
        <f>U131*H131</f>
        <v>0</v>
      </c>
      <c r="W131" s="31" t="str">
        <f>'SAP Extract'!R129</f>
        <v>USD</v>
      </c>
      <c r="X131" s="31">
        <f>'SAP Extract'!S129</f>
        <v>1</v>
      </c>
      <c r="Y131" s="31">
        <f>'SAP Extract'!T129</f>
        <v>0</v>
      </c>
      <c r="Z131" s="31">
        <f>'SAP Extract'!U129</f>
        <v>2022</v>
      </c>
      <c r="AA131" s="31" t="str">
        <f>'SAP Extract'!V129</f>
        <v/>
      </c>
      <c r="AB131" s="48">
        <v>1</v>
      </c>
      <c r="AC131" s="55">
        <v>0.94</v>
      </c>
      <c r="AD131" s="33">
        <f>IF(Z131&gt;2010,((Y131*AB131*X131)/(POWER(AC131, (2025-Z131)))), ((Y131*AB131*X131)/(POWER(AC131, 5))))</f>
        <v>0</v>
      </c>
      <c r="AE131" s="30">
        <f>M131-L131</f>
        <v>0.89000000000000057</v>
      </c>
      <c r="AF131" s="3">
        <f>A131</f>
        <v>128</v>
      </c>
      <c r="AG131" s="26">
        <f>L131</f>
        <v>28.11</v>
      </c>
      <c r="AH131" s="24">
        <f>U131</f>
        <v>0</v>
      </c>
      <c r="AI131" s="24">
        <f>AD131</f>
        <v>0</v>
      </c>
      <c r="AJ131" s="25">
        <f>IF(AI131&gt;0,AI131,MAX(AG131:AH131))</f>
        <v>28.11</v>
      </c>
      <c r="AL131" s="24"/>
      <c r="AM131" t="str">
        <f t="shared" si="1"/>
        <v>577330904.384</v>
      </c>
    </row>
    <row r="132" spans="1:39" ht="15" customHeight="1" x14ac:dyDescent="0.25">
      <c r="A132" s="17">
        <v>129</v>
      </c>
      <c r="B132" s="1"/>
      <c r="C132" s="1"/>
      <c r="D132" s="19" t="str">
        <f>IF('SAP Extract'!D130=0, "", 'SAP Extract'!D130)</f>
        <v>577330</v>
      </c>
      <c r="E132" s="19" t="str">
        <f>IF('SAP Extract'!E130=0, "", 'SAP Extract'!E130)</f>
        <v>577330</v>
      </c>
      <c r="F132" s="19" t="str">
        <f>IF('SAP Extract'!F130=0, "", 'SAP Extract'!F130)</f>
        <v>3x6x9-1</v>
      </c>
      <c r="G132" s="19" t="str">
        <f>IF('SAP Extract'!G130=0, "", 'SAP Extract'!G130)</f>
        <v>015251432040</v>
      </c>
      <c r="H132" s="72">
        <f>IF('SAP Extract'!H130=0, "", 'SAP Extract'!H130)</f>
        <v>1</v>
      </c>
      <c r="I132" s="73" t="str">
        <f>IF('SAP Extract'!I130=0, "", 'SAP Extract'!I130)</f>
        <v>914.375</v>
      </c>
      <c r="J132" s="19" t="str">
        <f>IF('SAP Extract'!J130=0, "", 'SAP Extract'!J130)</f>
        <v>CAP SCREW SOCKET HD</v>
      </c>
      <c r="K132" s="74">
        <f>IF('SAP Extract'!K130=0, "", 'SAP Extract'!K130)</f>
        <v>132.46</v>
      </c>
      <c r="L132" s="27">
        <f>K132/H132</f>
        <v>132.46</v>
      </c>
      <c r="M132" s="26">
        <f>ROUNDUP((IF((AJ132&gt;0),(AJ132/$L$1/$L$2),(((MAX(AG132:AI132))/$L$1/$L$2)))), 0)</f>
        <v>133</v>
      </c>
      <c r="N132" s="27">
        <f>M132*H132</f>
        <v>133</v>
      </c>
      <c r="O132" s="13"/>
      <c r="P132" s="28"/>
      <c r="Q132" s="25">
        <f>P132*H132</f>
        <v>0</v>
      </c>
      <c r="R132" s="26">
        <f>IFERROR(ROUND(0.7*_xlfn.XLOOKUP(AM132,'[1]SPI PRICE LIST'!$L$12:$L$124,'[1]SPI PRICE LIST'!$K$12:$K$124,"NO"),2),)</f>
        <v>0</v>
      </c>
      <c r="S132" s="27">
        <f>R132*H132</f>
        <v>0</v>
      </c>
      <c r="T132" s="22">
        <v>0.7</v>
      </c>
      <c r="U132" s="26">
        <f>R132/T132</f>
        <v>0</v>
      </c>
      <c r="V132" s="27">
        <f>U132*H132</f>
        <v>0</v>
      </c>
      <c r="W132" s="31" t="str">
        <f>'SAP Extract'!R130</f>
        <v>USD</v>
      </c>
      <c r="X132" s="31">
        <f>'SAP Extract'!S130</f>
        <v>1</v>
      </c>
      <c r="Y132" s="31">
        <f>'SAP Extract'!T130</f>
        <v>0</v>
      </c>
      <c r="Z132" s="31">
        <f>'SAP Extract'!U130</f>
        <v>2022</v>
      </c>
      <c r="AA132" s="31" t="str">
        <f>'SAP Extract'!V130</f>
        <v/>
      </c>
      <c r="AB132" s="48">
        <v>1</v>
      </c>
      <c r="AC132" s="55">
        <v>0.94</v>
      </c>
      <c r="AD132" s="33">
        <f>IF(Z132&gt;2010,((Y132*AB132*X132)/(POWER(AC132, (2025-Z132)))), ((Y132*AB132*X132)/(POWER(AC132, 5))))</f>
        <v>0</v>
      </c>
      <c r="AE132" s="30">
        <f>M132-L132</f>
        <v>0.53999999999999204</v>
      </c>
      <c r="AF132" s="3">
        <f>A132</f>
        <v>129</v>
      </c>
      <c r="AG132" s="26">
        <f>L132</f>
        <v>132.46</v>
      </c>
      <c r="AH132" s="24">
        <f>U132</f>
        <v>0</v>
      </c>
      <c r="AI132" s="24">
        <f>AD132</f>
        <v>0</v>
      </c>
      <c r="AJ132" s="25">
        <f>IF(AI132&gt;0,AI132,MAX(AG132:AH132))</f>
        <v>132.46</v>
      </c>
      <c r="AL132" s="24"/>
      <c r="AM132" t="str">
        <f t="shared" si="1"/>
        <v>577330914.375</v>
      </c>
    </row>
    <row r="133" spans="1:39" ht="15" customHeight="1" x14ac:dyDescent="0.25">
      <c r="A133" s="17">
        <v>130</v>
      </c>
      <c r="B133" s="2"/>
      <c r="C133" s="2"/>
      <c r="D133" s="19" t="str">
        <f>IF('SAP Extract'!D131=0, "", 'SAP Extract'!D131)</f>
        <v>577330</v>
      </c>
      <c r="E133" s="19" t="str">
        <f>IF('SAP Extract'!E131=0, "", 'SAP Extract'!E131)</f>
        <v>577330</v>
      </c>
      <c r="F133" s="19" t="str">
        <f>IF('SAP Extract'!F131=0, "", 'SAP Extract'!F131)</f>
        <v>3x6x9-1</v>
      </c>
      <c r="G133" s="19" t="str">
        <f>IF('SAP Extract'!G131=0, "", 'SAP Extract'!G131)</f>
        <v>015203690739</v>
      </c>
      <c r="H133" s="72">
        <f>IF('SAP Extract'!H131=0, "", 'SAP Extract'!H131)</f>
        <v>1</v>
      </c>
      <c r="I133" s="73" t="str">
        <f>IF('SAP Extract'!I131=0, "", 'SAP Extract'!I131)</f>
        <v>920.107</v>
      </c>
      <c r="J133" s="19" t="str">
        <f>IF('SAP Extract'!J131=0, "", 'SAP Extract'!J131)</f>
        <v>HEX. NUT</v>
      </c>
      <c r="K133" s="74">
        <v>0</v>
      </c>
      <c r="L133" s="27">
        <f>K133/H133</f>
        <v>0</v>
      </c>
      <c r="M133" s="26">
        <f>ROUNDUP((IF((AJ133&gt;0),(AJ133/$L$1/$L$2),(((MAX(AG133:AI133))/$L$1/$L$2)))), 0)</f>
        <v>14</v>
      </c>
      <c r="N133" s="27">
        <f>M133*H133</f>
        <v>14</v>
      </c>
      <c r="O133" s="13"/>
      <c r="P133" s="28"/>
      <c r="Q133" s="25">
        <f>P133*H133</f>
        <v>0</v>
      </c>
      <c r="R133" s="26">
        <f>IFERROR(ROUND(0.7*_xlfn.XLOOKUP(AM133,'[1]SPI PRICE LIST'!$L$12:$L$124,'[1]SPI PRICE LIST'!$K$12:$K$124,"NO"),2),)</f>
        <v>9.15</v>
      </c>
      <c r="S133" s="27">
        <f>R133*H133</f>
        <v>9.15</v>
      </c>
      <c r="T133" s="22">
        <v>0.7</v>
      </c>
      <c r="U133" s="26">
        <f>R133/T133</f>
        <v>13.071428571428573</v>
      </c>
      <c r="V133" s="27">
        <f>U133*H133</f>
        <v>13.071428571428573</v>
      </c>
      <c r="W133" s="31" t="str">
        <f>'SAP Extract'!R131</f>
        <v>USD</v>
      </c>
      <c r="X133" s="31">
        <f>'SAP Extract'!S131</f>
        <v>1</v>
      </c>
      <c r="Y133" s="31">
        <f>'SAP Extract'!T131</f>
        <v>0</v>
      </c>
      <c r="Z133" s="31">
        <f>'SAP Extract'!U131</f>
        <v>2022</v>
      </c>
      <c r="AA133" s="31" t="str">
        <f>'SAP Extract'!V131</f>
        <v/>
      </c>
      <c r="AB133" s="48">
        <v>1</v>
      </c>
      <c r="AC133" s="55">
        <v>0.94</v>
      </c>
      <c r="AD133" s="33">
        <f>IF(Z133&gt;2010,((Y133*AB133*X133)/(POWER(AC133, (2025-Z133)))), ((Y133*AB133*X133)/(POWER(AC133, 5))))</f>
        <v>0</v>
      </c>
      <c r="AE133" s="30">
        <f>M133-L133</f>
        <v>14</v>
      </c>
      <c r="AF133" s="3">
        <f>A133</f>
        <v>130</v>
      </c>
      <c r="AG133" s="26">
        <f>L133</f>
        <v>0</v>
      </c>
      <c r="AH133" s="24">
        <f>U133</f>
        <v>13.071428571428573</v>
      </c>
      <c r="AI133" s="24">
        <f>AD133</f>
        <v>0</v>
      </c>
      <c r="AJ133" s="25">
        <f>IF(AI133&gt;0,AI133,MAX(AG133:AH133))</f>
        <v>13.071428571428573</v>
      </c>
      <c r="AL133" s="24"/>
      <c r="AM133" t="str">
        <f t="shared" ref="AM133:AM196" si="2">_xlfn.CONCAT(E133,I133)</f>
        <v>577330920.107</v>
      </c>
    </row>
    <row r="134" spans="1:39" ht="15" customHeight="1" x14ac:dyDescent="0.25">
      <c r="A134" s="17">
        <v>131</v>
      </c>
      <c r="B134" s="1"/>
      <c r="C134" s="1"/>
      <c r="D134" s="19" t="str">
        <f>IF('SAP Extract'!D132=0, "", 'SAP Extract'!D132)</f>
        <v>577330</v>
      </c>
      <c r="E134" s="19" t="str">
        <f>IF('SAP Extract'!E132=0, "", 'SAP Extract'!E132)</f>
        <v>577330</v>
      </c>
      <c r="F134" s="19" t="str">
        <f>IF('SAP Extract'!F132=0, "", 'SAP Extract'!F132)</f>
        <v>3x6x9-1</v>
      </c>
      <c r="G134" s="19" t="str">
        <f>IF('SAP Extract'!G132=0, "", 'SAP Extract'!G132)</f>
        <v>015201920251</v>
      </c>
      <c r="H134" s="72">
        <f>IF('SAP Extract'!H132=0, "", 'SAP Extract'!H132)</f>
        <v>1</v>
      </c>
      <c r="I134" s="73" t="str">
        <f>IF('SAP Extract'!I132=0, "", 'SAP Extract'!I132)</f>
        <v>920.108</v>
      </c>
      <c r="J134" s="19" t="str">
        <f>IF('SAP Extract'!J132=0, "", 'SAP Extract'!J132)</f>
        <v>HEX. NUT</v>
      </c>
      <c r="K134" s="74">
        <f>IF('SAP Extract'!K132=0, "", 'SAP Extract'!K132)</f>
        <v>79.680000000000007</v>
      </c>
      <c r="L134" s="27">
        <f>K134/H134</f>
        <v>79.680000000000007</v>
      </c>
      <c r="M134" s="26">
        <f>ROUNDUP((IF((AJ134&gt;0),(AJ134/$L$1/$L$2),(((MAX(AG134:AI134))/$L$1/$L$2)))), 0)</f>
        <v>80</v>
      </c>
      <c r="N134" s="27">
        <f>M134*H134</f>
        <v>80</v>
      </c>
      <c r="O134" s="13"/>
      <c r="P134" s="28"/>
      <c r="Q134" s="25">
        <f>P134*H134</f>
        <v>0</v>
      </c>
      <c r="R134" s="26">
        <f>IFERROR(ROUND(0.7*_xlfn.XLOOKUP(AM134,'[1]SPI PRICE LIST'!$L$12:$L$124,'[1]SPI PRICE LIST'!$K$12:$K$124,"NO"),2),)</f>
        <v>0</v>
      </c>
      <c r="S134" s="27">
        <f>R134*H134</f>
        <v>0</v>
      </c>
      <c r="T134" s="22">
        <v>0.7</v>
      </c>
      <c r="U134" s="26">
        <f>R134/T134</f>
        <v>0</v>
      </c>
      <c r="V134" s="27">
        <f>U134*H134</f>
        <v>0</v>
      </c>
      <c r="W134" s="31" t="str">
        <f>'SAP Extract'!R132</f>
        <v>USD</v>
      </c>
      <c r="X134" s="31">
        <f>'SAP Extract'!S132</f>
        <v>1</v>
      </c>
      <c r="Y134" s="31">
        <f>'SAP Extract'!T132</f>
        <v>0</v>
      </c>
      <c r="Z134" s="31">
        <f>'SAP Extract'!U132</f>
        <v>2022</v>
      </c>
      <c r="AA134" s="31" t="str">
        <f>'SAP Extract'!V132</f>
        <v/>
      </c>
      <c r="AB134" s="48">
        <v>1</v>
      </c>
      <c r="AC134" s="55">
        <v>0.94</v>
      </c>
      <c r="AD134" s="33">
        <f>IF(Z134&gt;2010,((Y134*AB134*X134)/(POWER(AC134, (2025-Z134)))), ((Y134*AB134*X134)/(POWER(AC134, 5))))</f>
        <v>0</v>
      </c>
      <c r="AE134" s="30">
        <f>M134-L134</f>
        <v>0.31999999999999318</v>
      </c>
      <c r="AF134" s="3">
        <f>A134</f>
        <v>131</v>
      </c>
      <c r="AG134" s="26">
        <f>L134</f>
        <v>79.680000000000007</v>
      </c>
      <c r="AH134" s="24">
        <f>U134</f>
        <v>0</v>
      </c>
      <c r="AI134" s="24">
        <f>AD134</f>
        <v>0</v>
      </c>
      <c r="AJ134" s="25">
        <f>IF(AI134&gt;0,AI134,MAX(AG134:AH134))</f>
        <v>79.680000000000007</v>
      </c>
      <c r="AL134" s="24"/>
      <c r="AM134" t="str">
        <f t="shared" si="2"/>
        <v>577330920.108</v>
      </c>
    </row>
    <row r="135" spans="1:39" ht="15" customHeight="1" x14ac:dyDescent="0.25">
      <c r="A135" s="17">
        <v>132</v>
      </c>
      <c r="B135" s="2"/>
      <c r="C135" s="2"/>
      <c r="D135" s="19" t="str">
        <f>IF('SAP Extract'!D133=0, "", 'SAP Extract'!D133)</f>
        <v>577330</v>
      </c>
      <c r="E135" s="19" t="str">
        <f>IF('SAP Extract'!E133=0, "", 'SAP Extract'!E133)</f>
        <v>577330</v>
      </c>
      <c r="F135" s="19" t="str">
        <f>IF('SAP Extract'!F133=0, "", 'SAP Extract'!F133)</f>
        <v>3x6x9-1</v>
      </c>
      <c r="G135" s="19" t="str">
        <f>IF('SAP Extract'!G133=0, "", 'SAP Extract'!G133)</f>
        <v>015201012291</v>
      </c>
      <c r="H135" s="72">
        <f>IF('SAP Extract'!H133=0, "", 'SAP Extract'!H133)</f>
        <v>1</v>
      </c>
      <c r="I135" s="73" t="str">
        <f>IF('SAP Extract'!I133=0, "", 'SAP Extract'!I133)</f>
        <v>920.338</v>
      </c>
      <c r="J135" s="19" t="str">
        <f>IF('SAP Extract'!J133=0, "", 'SAP Extract'!J133)</f>
        <v>HEXAGON NUT</v>
      </c>
      <c r="K135" s="74">
        <f>IF('SAP Extract'!K133=0, "", 'SAP Extract'!K133)</f>
        <v>98.13</v>
      </c>
      <c r="L135" s="27">
        <f>K135/H135</f>
        <v>98.13</v>
      </c>
      <c r="M135" s="26">
        <f>ROUNDUP((IF((AJ135&gt;0),(AJ135/$L$1/$L$2),(((MAX(AG135:AI135))/$L$1/$L$2)))), 0)</f>
        <v>99</v>
      </c>
      <c r="N135" s="27">
        <f>M135*H135</f>
        <v>99</v>
      </c>
      <c r="O135" s="13"/>
      <c r="P135" s="28"/>
      <c r="Q135" s="25">
        <f>P135*H135</f>
        <v>0</v>
      </c>
      <c r="R135" s="26">
        <f>IFERROR(ROUND(0.7*_xlfn.XLOOKUP(AM135,'[1]SPI PRICE LIST'!$L$12:$L$124,'[1]SPI PRICE LIST'!$K$12:$K$124,"NO"),2),)</f>
        <v>0</v>
      </c>
      <c r="S135" s="27">
        <f>R135*H135</f>
        <v>0</v>
      </c>
      <c r="T135" s="22">
        <v>0.7</v>
      </c>
      <c r="U135" s="26">
        <f>R135/T135</f>
        <v>0</v>
      </c>
      <c r="V135" s="27">
        <f>U135*H135</f>
        <v>0</v>
      </c>
      <c r="W135" s="31" t="str">
        <f>'SAP Extract'!R133</f>
        <v>USD</v>
      </c>
      <c r="X135" s="31">
        <f>'SAP Extract'!S133</f>
        <v>1</v>
      </c>
      <c r="Y135" s="31">
        <f>'SAP Extract'!T133</f>
        <v>0</v>
      </c>
      <c r="Z135" s="31">
        <f>'SAP Extract'!U133</f>
        <v>2022</v>
      </c>
      <c r="AA135" s="31" t="str">
        <f>'SAP Extract'!V133</f>
        <v/>
      </c>
      <c r="AB135" s="48">
        <v>1</v>
      </c>
      <c r="AC135" s="55">
        <v>0.94</v>
      </c>
      <c r="AD135" s="33">
        <f>IF(Z135&gt;2010,((Y135*AB135*X135)/(POWER(AC135, (2025-Z135)))), ((Y135*AB135*X135)/(POWER(AC135, 5))))</f>
        <v>0</v>
      </c>
      <c r="AE135" s="30">
        <f>M135-L135</f>
        <v>0.87000000000000455</v>
      </c>
      <c r="AF135" s="3">
        <f>A135</f>
        <v>132</v>
      </c>
      <c r="AG135" s="26">
        <f>L135</f>
        <v>98.13</v>
      </c>
      <c r="AH135" s="24">
        <f>U135</f>
        <v>0</v>
      </c>
      <c r="AI135" s="24">
        <f>AD135</f>
        <v>0</v>
      </c>
      <c r="AJ135" s="25">
        <f>IF(AI135&gt;0,AI135,MAX(AG135:AH135))</f>
        <v>98.13</v>
      </c>
      <c r="AL135" s="24"/>
      <c r="AM135" t="str">
        <f t="shared" si="2"/>
        <v>577330920.338</v>
      </c>
    </row>
    <row r="136" spans="1:39" ht="15" customHeight="1" x14ac:dyDescent="0.25">
      <c r="A136" s="17">
        <v>133</v>
      </c>
      <c r="B136" s="1"/>
      <c r="C136" s="1"/>
      <c r="D136" s="19" t="str">
        <f>IF('SAP Extract'!D134=0, "", 'SAP Extract'!D134)</f>
        <v>577330</v>
      </c>
      <c r="E136" s="19" t="str">
        <f>IF('SAP Extract'!E134=0, "", 'SAP Extract'!E134)</f>
        <v>577330</v>
      </c>
      <c r="F136" s="19" t="str">
        <f>IF('SAP Extract'!F134=0, "", 'SAP Extract'!F134)</f>
        <v>3x6x9-1</v>
      </c>
      <c r="G136" s="19" t="str">
        <f>IF('SAP Extract'!G134=0, "", 'SAP Extract'!G134)</f>
        <v>015201920191</v>
      </c>
      <c r="H136" s="72">
        <f>IF('SAP Extract'!H134=0, "", 'SAP Extract'!H134)</f>
        <v>1</v>
      </c>
      <c r="I136" s="73" t="str">
        <f>IF('SAP Extract'!I134=0, "", 'SAP Extract'!I134)</f>
        <v>920.417</v>
      </c>
      <c r="J136" s="19" t="str">
        <f>IF('SAP Extract'!J134=0, "", 'SAP Extract'!J134)</f>
        <v>HEX. NUT</v>
      </c>
      <c r="K136" s="74">
        <f>IF('SAP Extract'!K134=0, "", 'SAP Extract'!K134)</f>
        <v>57.17</v>
      </c>
      <c r="L136" s="27">
        <f>K136/H136</f>
        <v>57.17</v>
      </c>
      <c r="M136" s="26">
        <f>ROUNDUP((IF((AJ136&gt;0),(AJ136/$L$1/$L$2),(((MAX(AG136:AI136))/$L$1/$L$2)))), 0)</f>
        <v>58</v>
      </c>
      <c r="N136" s="27">
        <f>M136*H136</f>
        <v>58</v>
      </c>
      <c r="O136" s="13"/>
      <c r="P136" s="28"/>
      <c r="Q136" s="25">
        <f>P136*H136</f>
        <v>0</v>
      </c>
      <c r="R136" s="26">
        <f>IFERROR(ROUND(0.7*_xlfn.XLOOKUP(AM136,'[1]SPI PRICE LIST'!$L$12:$L$124,'[1]SPI PRICE LIST'!$K$12:$K$124,"NO"),2),)</f>
        <v>0</v>
      </c>
      <c r="S136" s="27">
        <f>R136*H136</f>
        <v>0</v>
      </c>
      <c r="T136" s="22">
        <v>0.7</v>
      </c>
      <c r="U136" s="26">
        <f>R136/T136</f>
        <v>0</v>
      </c>
      <c r="V136" s="27">
        <f>U136*H136</f>
        <v>0</v>
      </c>
      <c r="W136" s="31" t="str">
        <f>'SAP Extract'!R134</f>
        <v>USD</v>
      </c>
      <c r="X136" s="31">
        <f>'SAP Extract'!S134</f>
        <v>1</v>
      </c>
      <c r="Y136" s="31">
        <f>'SAP Extract'!T134</f>
        <v>0</v>
      </c>
      <c r="Z136" s="31">
        <f>'SAP Extract'!U134</f>
        <v>2022</v>
      </c>
      <c r="AA136" s="31" t="str">
        <f>'SAP Extract'!V134</f>
        <v/>
      </c>
      <c r="AB136" s="48">
        <v>1</v>
      </c>
      <c r="AC136" s="55">
        <v>0.94</v>
      </c>
      <c r="AD136" s="33">
        <f>IF(Z136&gt;2010,((Y136*AB136*X136)/(POWER(AC136, (2025-Z136)))), ((Y136*AB136*X136)/(POWER(AC136, 5))))</f>
        <v>0</v>
      </c>
      <c r="AE136" s="30">
        <f>M136-L136</f>
        <v>0.82999999999999829</v>
      </c>
      <c r="AF136" s="3">
        <f>A136</f>
        <v>133</v>
      </c>
      <c r="AG136" s="26">
        <f>L136</f>
        <v>57.17</v>
      </c>
      <c r="AH136" s="24">
        <f>U136</f>
        <v>0</v>
      </c>
      <c r="AI136" s="24">
        <f>AD136</f>
        <v>0</v>
      </c>
      <c r="AJ136" s="25">
        <f>IF(AI136&gt;0,AI136,MAX(AG136:AH136))</f>
        <v>57.17</v>
      </c>
      <c r="AL136" s="24"/>
      <c r="AM136" t="str">
        <f t="shared" si="2"/>
        <v>577330920.417</v>
      </c>
    </row>
    <row r="137" spans="1:39" ht="15" customHeight="1" x14ac:dyDescent="0.25">
      <c r="A137" s="17">
        <v>134</v>
      </c>
      <c r="B137" s="2"/>
      <c r="C137" s="2"/>
      <c r="D137" s="19" t="str">
        <f>IF('SAP Extract'!D135=0, "", 'SAP Extract'!D135)</f>
        <v>577330</v>
      </c>
      <c r="E137" s="19" t="str">
        <f>IF('SAP Extract'!E135=0, "", 'SAP Extract'!E135)</f>
        <v>577330</v>
      </c>
      <c r="F137" s="19" t="str">
        <f>IF('SAP Extract'!F135=0, "", 'SAP Extract'!F135)</f>
        <v>3x6x9-1</v>
      </c>
      <c r="G137" s="19" t="str">
        <f>IF('SAP Extract'!G135=0, "", 'SAP Extract'!G135)</f>
        <v>015201011700</v>
      </c>
      <c r="H137" s="72">
        <f>IF('SAP Extract'!H135=0, "", 'SAP Extract'!H135)</f>
        <v>1</v>
      </c>
      <c r="I137" s="73" t="str">
        <f>IF('SAP Extract'!I135=0, "", 'SAP Extract'!I135)</f>
        <v>920.533</v>
      </c>
      <c r="J137" s="19" t="str">
        <f>IF('SAP Extract'!J135=0, "", 'SAP Extract'!J135)</f>
        <v>HEXAGON NUT</v>
      </c>
      <c r="K137" s="74">
        <f>IF('SAP Extract'!K135=0, "", 'SAP Extract'!K135)</f>
        <v>70.31</v>
      </c>
      <c r="L137" s="27">
        <f>K137/H137</f>
        <v>70.31</v>
      </c>
      <c r="M137" s="26">
        <f>ROUNDUP((IF((AJ137&gt;0),(AJ137/$L$1/$L$2),(((MAX(AG137:AI137))/$L$1/$L$2)))), 0)</f>
        <v>71</v>
      </c>
      <c r="N137" s="27">
        <f>M137*H137</f>
        <v>71</v>
      </c>
      <c r="O137" s="13"/>
      <c r="P137" s="28"/>
      <c r="Q137" s="25">
        <f>P137*H137</f>
        <v>0</v>
      </c>
      <c r="R137" s="26">
        <f>IFERROR(ROUND(0.7*_xlfn.XLOOKUP(AM137,'[1]SPI PRICE LIST'!$L$12:$L$124,'[1]SPI PRICE LIST'!$K$12:$K$124,"NO"),2),)</f>
        <v>0</v>
      </c>
      <c r="S137" s="27">
        <f>R137*H137</f>
        <v>0</v>
      </c>
      <c r="T137" s="22">
        <v>0.7</v>
      </c>
      <c r="U137" s="26">
        <f>R137/T137</f>
        <v>0</v>
      </c>
      <c r="V137" s="27">
        <f>U137*H137</f>
        <v>0</v>
      </c>
      <c r="W137" s="31" t="str">
        <f>'SAP Extract'!R135</f>
        <v>USD</v>
      </c>
      <c r="X137" s="31">
        <f>'SAP Extract'!S135</f>
        <v>1</v>
      </c>
      <c r="Y137" s="31">
        <f>'SAP Extract'!T135</f>
        <v>0</v>
      </c>
      <c r="Z137" s="31">
        <f>'SAP Extract'!U135</f>
        <v>2022</v>
      </c>
      <c r="AA137" s="31" t="str">
        <f>'SAP Extract'!V135</f>
        <v/>
      </c>
      <c r="AB137" s="48">
        <v>1</v>
      </c>
      <c r="AC137" s="55">
        <v>0.94</v>
      </c>
      <c r="AD137" s="33">
        <f>IF(Z137&gt;2010,((Y137*AB137*X137)/(POWER(AC137, (2025-Z137)))), ((Y137*AB137*X137)/(POWER(AC137, 5))))</f>
        <v>0</v>
      </c>
      <c r="AE137" s="30">
        <f>M137-L137</f>
        <v>0.68999999999999773</v>
      </c>
      <c r="AF137" s="3">
        <f>A137</f>
        <v>134</v>
      </c>
      <c r="AG137" s="26">
        <f>L137</f>
        <v>70.31</v>
      </c>
      <c r="AH137" s="24">
        <f>U137</f>
        <v>0</v>
      </c>
      <c r="AI137" s="24">
        <f>AD137</f>
        <v>0</v>
      </c>
      <c r="AJ137" s="25">
        <f>IF(AI137&gt;0,AI137,MAX(AG137:AH137))</f>
        <v>70.31</v>
      </c>
      <c r="AL137" s="24"/>
      <c r="AM137" t="str">
        <f t="shared" si="2"/>
        <v>577330920.533</v>
      </c>
    </row>
    <row r="138" spans="1:39" ht="15" customHeight="1" x14ac:dyDescent="0.25">
      <c r="A138" s="17">
        <v>135</v>
      </c>
      <c r="B138" s="1"/>
      <c r="C138" s="1"/>
      <c r="D138" s="19" t="str">
        <f>IF('SAP Extract'!D136=0, "", 'SAP Extract'!D136)</f>
        <v>577330</v>
      </c>
      <c r="E138" s="19" t="str">
        <f>IF('SAP Extract'!E136=0, "", 'SAP Extract'!E136)</f>
        <v>577330</v>
      </c>
      <c r="F138" s="19" t="str">
        <f>IF('SAP Extract'!F136=0, "", 'SAP Extract'!F136)</f>
        <v>3x6x9-1</v>
      </c>
      <c r="G138" s="19" t="str">
        <f>IF('SAP Extract'!G136=0, "", 'SAP Extract'!G136)</f>
        <v>015507500321</v>
      </c>
      <c r="H138" s="72">
        <f>IF('SAP Extract'!H136=0, "", 'SAP Extract'!H136)</f>
        <v>1</v>
      </c>
      <c r="I138" s="73" t="str">
        <f>IF('SAP Extract'!I136=0, "", 'SAP Extract'!I136)</f>
        <v>931.306</v>
      </c>
      <c r="J138" s="19" t="str">
        <f>IF('SAP Extract'!J136=0, "", 'SAP Extract'!J136)</f>
        <v>LOCK WASHER</v>
      </c>
      <c r="K138" s="74">
        <f>IF('SAP Extract'!K136=0, "", 'SAP Extract'!K136)</f>
        <v>48.03</v>
      </c>
      <c r="L138" s="27">
        <f>K138/H138</f>
        <v>48.03</v>
      </c>
      <c r="M138" s="26">
        <f>ROUNDUP((IF((AJ138&gt;0),(AJ138/$L$1/$L$2),(((MAX(AG138:AI138))/$L$1/$L$2)))), 0)</f>
        <v>22</v>
      </c>
      <c r="N138" s="27">
        <f>M138*H138</f>
        <v>22</v>
      </c>
      <c r="O138" s="13"/>
      <c r="P138" s="28"/>
      <c r="Q138" s="25">
        <f>P138*H138</f>
        <v>0</v>
      </c>
      <c r="R138" s="26">
        <f>IFERROR(ROUND(0.7*_xlfn.XLOOKUP(AM138,'[1]SPI PRICE LIST'!$L$12:$L$124,'[1]SPI PRICE LIST'!$K$12:$K$124,"NO"),2),)</f>
        <v>0</v>
      </c>
      <c r="S138" s="27">
        <f>R138*H138</f>
        <v>0</v>
      </c>
      <c r="T138" s="22">
        <v>0.7</v>
      </c>
      <c r="U138" s="26">
        <f>R138/T138</f>
        <v>0</v>
      </c>
      <c r="V138" s="27">
        <f>U138*H138</f>
        <v>0</v>
      </c>
      <c r="W138" s="31" t="str">
        <f>'SAP Extract'!R136</f>
        <v>USD</v>
      </c>
      <c r="X138" s="31">
        <f>'SAP Extract'!S136</f>
        <v>1</v>
      </c>
      <c r="Y138" s="31">
        <f>'SAP Extract'!T136</f>
        <v>17.796608864804618</v>
      </c>
      <c r="Z138" s="31">
        <f>'SAP Extract'!U136</f>
        <v>2022</v>
      </c>
      <c r="AA138" s="31" t="str">
        <f>'SAP Extract'!V136</f>
        <v/>
      </c>
      <c r="AB138" s="48">
        <v>1</v>
      </c>
      <c r="AC138" s="55">
        <v>0.94</v>
      </c>
      <c r="AD138" s="33">
        <f>IF(Z138&gt;2010,((Y138*AB138*X138)/(POWER(AC138, (2025-Z138)))), ((Y138*AB138*X138)/(POWER(AC138, 5))))</f>
        <v>21.426621346913283</v>
      </c>
      <c r="AE138" s="30">
        <f>M138-L138</f>
        <v>-26.03</v>
      </c>
      <c r="AF138" s="3">
        <f>A138</f>
        <v>135</v>
      </c>
      <c r="AG138" s="26">
        <f>L138</f>
        <v>48.03</v>
      </c>
      <c r="AH138" s="24">
        <f>U138</f>
        <v>0</v>
      </c>
      <c r="AI138" s="24">
        <f>AD138</f>
        <v>21.426621346913283</v>
      </c>
      <c r="AJ138" s="25">
        <f>IF(AI138&gt;0,AI138,MAX(AG138:AH138))</f>
        <v>21.426621346913283</v>
      </c>
      <c r="AL138" s="24"/>
      <c r="AM138" t="str">
        <f t="shared" si="2"/>
        <v>577330931.306</v>
      </c>
    </row>
    <row r="139" spans="1:39" ht="15" customHeight="1" x14ac:dyDescent="0.25">
      <c r="A139" s="17">
        <v>136</v>
      </c>
      <c r="B139" s="2"/>
      <c r="C139" s="2"/>
      <c r="D139" s="19" t="str">
        <f>IF('SAP Extract'!D137=0, "", 'SAP Extract'!D137)</f>
        <v>577330</v>
      </c>
      <c r="E139" s="19" t="str">
        <f>IF('SAP Extract'!E137=0, "", 'SAP Extract'!E137)</f>
        <v>577330</v>
      </c>
      <c r="F139" s="19" t="str">
        <f>IF('SAP Extract'!F137=0, "", 'SAP Extract'!F137)</f>
        <v>3x6x9-1</v>
      </c>
      <c r="G139" s="19" t="str">
        <f>IF('SAP Extract'!G137=0, "", 'SAP Extract'!G137)</f>
        <v>204796002692</v>
      </c>
      <c r="H139" s="72">
        <f>IF('SAP Extract'!H137=0, "", 'SAP Extract'!H137)</f>
        <v>1</v>
      </c>
      <c r="I139" s="73" t="str">
        <f>IF('SAP Extract'!I137=0, "", 'SAP Extract'!I137)</f>
        <v>936.374</v>
      </c>
      <c r="J139" s="19" t="str">
        <f>IF('SAP Extract'!J137=0, "", 'SAP Extract'!J137)</f>
        <v>FASTENER LOCK WASHER</v>
      </c>
      <c r="K139" s="74">
        <f>IF('SAP Extract'!K137=0, "", 'SAP Extract'!K137)</f>
        <v>72.849999999999994</v>
      </c>
      <c r="L139" s="27">
        <f>K139/H139</f>
        <v>72.849999999999994</v>
      </c>
      <c r="M139" s="26">
        <f>ROUNDUP((IF((AJ139&gt;0),(AJ139/$L$1/$L$2),(((MAX(AG139:AI139))/$L$1/$L$2)))), 0)</f>
        <v>73</v>
      </c>
      <c r="N139" s="27">
        <f>M139*H139</f>
        <v>73</v>
      </c>
      <c r="O139" s="13"/>
      <c r="P139" s="28"/>
      <c r="Q139" s="25">
        <f>P139*H139</f>
        <v>0</v>
      </c>
      <c r="R139" s="26">
        <f>IFERROR(ROUND(0.7*_xlfn.XLOOKUP(AM139,'[1]SPI PRICE LIST'!$L$12:$L$124,'[1]SPI PRICE LIST'!$K$12:$K$124,"NO"),2),)</f>
        <v>0</v>
      </c>
      <c r="S139" s="27">
        <f>R139*H139</f>
        <v>0</v>
      </c>
      <c r="T139" s="22">
        <v>0.7</v>
      </c>
      <c r="U139" s="26">
        <f>R139/T139</f>
        <v>0</v>
      </c>
      <c r="V139" s="27">
        <f>U139*H139</f>
        <v>0</v>
      </c>
      <c r="W139" s="31" t="str">
        <f>'SAP Extract'!R137</f>
        <v>USD</v>
      </c>
      <c r="X139" s="31">
        <f>'SAP Extract'!S137</f>
        <v>1</v>
      </c>
      <c r="Y139" s="31">
        <f>'SAP Extract'!T137</f>
        <v>0</v>
      </c>
      <c r="Z139" s="31">
        <f>'SAP Extract'!U137</f>
        <v>2022</v>
      </c>
      <c r="AA139" s="31" t="str">
        <f>'SAP Extract'!V137</f>
        <v/>
      </c>
      <c r="AB139" s="48">
        <v>1</v>
      </c>
      <c r="AC139" s="55">
        <v>0.94</v>
      </c>
      <c r="AD139" s="33">
        <f>IF(Z139&gt;2010,((Y139*AB139*X139)/(POWER(AC139, (2025-Z139)))), ((Y139*AB139*X139)/(POWER(AC139, 5))))</f>
        <v>0</v>
      </c>
      <c r="AE139" s="30">
        <f>M139-L139</f>
        <v>0.15000000000000568</v>
      </c>
      <c r="AF139" s="3">
        <f>A139</f>
        <v>136</v>
      </c>
      <c r="AG139" s="26">
        <f>L139</f>
        <v>72.849999999999994</v>
      </c>
      <c r="AH139" s="24">
        <f>U139</f>
        <v>0</v>
      </c>
      <c r="AI139" s="24">
        <f>AD139</f>
        <v>0</v>
      </c>
      <c r="AJ139" s="25">
        <f>IF(AI139&gt;0,AI139,MAX(AG139:AH139))</f>
        <v>72.849999999999994</v>
      </c>
      <c r="AL139" s="24"/>
      <c r="AM139" t="str">
        <f t="shared" si="2"/>
        <v>577330936.374</v>
      </c>
    </row>
    <row r="140" spans="1:39" ht="15" customHeight="1" x14ac:dyDescent="0.25">
      <c r="A140" s="17">
        <v>137</v>
      </c>
      <c r="B140" s="1"/>
      <c r="C140" s="1"/>
      <c r="D140" s="19" t="str">
        <f>IF('SAP Extract'!D138=0, "", 'SAP Extract'!D138)</f>
        <v>577330</v>
      </c>
      <c r="E140" s="19" t="str">
        <f>IF('SAP Extract'!E138=0, "", 'SAP Extract'!E138)</f>
        <v>577330</v>
      </c>
      <c r="F140" s="19" t="str">
        <f>IF('SAP Extract'!F138=0, "", 'SAP Extract'!F138)</f>
        <v>3x6x9-1</v>
      </c>
      <c r="G140" s="19" t="str">
        <f>IF('SAP Extract'!G138=0, "", 'SAP Extract'!G138)</f>
        <v>017011514380</v>
      </c>
      <c r="H140" s="72">
        <f>IF('SAP Extract'!H138=0, "", 'SAP Extract'!H138)</f>
        <v>1</v>
      </c>
      <c r="I140" s="73" t="str">
        <f>IF('SAP Extract'!I138=0, "", 'SAP Extract'!I138)</f>
        <v>940.352</v>
      </c>
      <c r="J140" s="19" t="str">
        <f>IF('SAP Extract'!J138=0, "", 'SAP Extract'!J138)</f>
        <v>KEY</v>
      </c>
      <c r="K140" s="74">
        <f>IF('SAP Extract'!K138=0, "", 'SAP Extract'!K138)</f>
        <v>381.94</v>
      </c>
      <c r="L140" s="27">
        <f>K140/H140</f>
        <v>381.94</v>
      </c>
      <c r="M140" s="26">
        <f>ROUNDUP((IF((AJ140&gt;0),(AJ140/$L$1/$L$2),(((MAX(AG140:AI140))/$L$1/$L$2)))), 0)</f>
        <v>50</v>
      </c>
      <c r="N140" s="27">
        <f>M140*H140</f>
        <v>50</v>
      </c>
      <c r="O140" s="13"/>
      <c r="P140" s="28"/>
      <c r="Q140" s="25">
        <f>P140*H140</f>
        <v>0</v>
      </c>
      <c r="R140" s="26">
        <f>IFERROR(ROUND(0.7*_xlfn.XLOOKUP(AM140,'[1]SPI PRICE LIST'!$L$12:$L$124,'[1]SPI PRICE LIST'!$K$12:$K$124,"NO"),2),)</f>
        <v>0</v>
      </c>
      <c r="S140" s="27">
        <f>R140*H140</f>
        <v>0</v>
      </c>
      <c r="T140" s="22">
        <v>0.7</v>
      </c>
      <c r="U140" s="26">
        <f>R140/T140</f>
        <v>0</v>
      </c>
      <c r="V140" s="27">
        <f>U140*H140</f>
        <v>0</v>
      </c>
      <c r="W140" s="31" t="str">
        <f>'SAP Extract'!R138</f>
        <v>USD</v>
      </c>
      <c r="X140" s="31">
        <f>'SAP Extract'!S138</f>
        <v>1</v>
      </c>
      <c r="Y140" s="31">
        <f>'SAP Extract'!T138</f>
        <v>41.20184597791129</v>
      </c>
      <c r="Z140" s="31">
        <f>'SAP Extract'!U138</f>
        <v>2022</v>
      </c>
      <c r="AA140" s="31" t="str">
        <f>'SAP Extract'!V138</f>
        <v/>
      </c>
      <c r="AB140" s="48">
        <v>1</v>
      </c>
      <c r="AC140" s="55">
        <v>0.94</v>
      </c>
      <c r="AD140" s="33">
        <f>IF(Z140&gt;2010,((Y140*AB140*X140)/(POWER(AC140, (2025-Z140)))), ((Y140*AB140*X140)/(POWER(AC140, 5))))</f>
        <v>49.605874875884069</v>
      </c>
      <c r="AE140" s="30">
        <f>M140-L140</f>
        <v>-331.94</v>
      </c>
      <c r="AF140" s="3">
        <f>A140</f>
        <v>137</v>
      </c>
      <c r="AG140" s="26">
        <f>L140</f>
        <v>381.94</v>
      </c>
      <c r="AH140" s="24">
        <f>U140</f>
        <v>0</v>
      </c>
      <c r="AI140" s="24">
        <f>AD140</f>
        <v>49.605874875884069</v>
      </c>
      <c r="AJ140" s="25">
        <f>IF(AI140&gt;0,AI140,MAX(AG140:AH140))</f>
        <v>49.605874875884069</v>
      </c>
      <c r="AL140" s="24"/>
      <c r="AM140" t="str">
        <f t="shared" si="2"/>
        <v>577330940.352</v>
      </c>
    </row>
    <row r="141" spans="1:39" ht="15" customHeight="1" x14ac:dyDescent="0.25">
      <c r="A141" s="17">
        <v>138</v>
      </c>
      <c r="B141" s="2"/>
      <c r="C141" s="2"/>
      <c r="D141" s="19" t="str">
        <f>IF('SAP Extract'!D139=0, "", 'SAP Extract'!D139)</f>
        <v>577330</v>
      </c>
      <c r="E141" s="19" t="str">
        <f>IF('SAP Extract'!E139=0, "", 'SAP Extract'!E139)</f>
        <v>577330</v>
      </c>
      <c r="F141" s="19" t="str">
        <f>IF('SAP Extract'!F139=0, "", 'SAP Extract'!F139)</f>
        <v>3x6x9-1</v>
      </c>
      <c r="G141" s="19" t="str">
        <f>IF('SAP Extract'!G139=0, "", 'SAP Extract'!G139)</f>
        <v>017010612356V51</v>
      </c>
      <c r="H141" s="72">
        <f>IF('SAP Extract'!H139=0, "", 'SAP Extract'!H139)</f>
        <v>1</v>
      </c>
      <c r="I141" s="73" t="str">
        <f>IF('SAP Extract'!I139=0, "", 'SAP Extract'!I139)</f>
        <v>940.362</v>
      </c>
      <c r="J141" s="19" t="str">
        <f>IF('SAP Extract'!J139=0, "", 'SAP Extract'!J139)</f>
        <v>KEY</v>
      </c>
      <c r="K141" s="74">
        <f>IF('SAP Extract'!K139=0, "", 'SAP Extract'!K139)</f>
        <v>396.68</v>
      </c>
      <c r="L141" s="27">
        <f>K141/H141</f>
        <v>396.68</v>
      </c>
      <c r="M141" s="26">
        <f>ROUNDUP((IF((AJ141&gt;0),(AJ141/$L$1/$L$2),(((MAX(AG141:AI141))/$L$1/$L$2)))), 0)</f>
        <v>441</v>
      </c>
      <c r="N141" s="27">
        <f>M141*H141</f>
        <v>441</v>
      </c>
      <c r="O141" s="13"/>
      <c r="P141" s="28"/>
      <c r="Q141" s="25">
        <f>P141*H141</f>
        <v>0</v>
      </c>
      <c r="R141" s="26">
        <f>IFERROR(ROUND(0.7*_xlfn.XLOOKUP(AM141,'[1]SPI PRICE LIST'!$L$12:$L$124,'[1]SPI PRICE LIST'!$K$12:$K$124,"NO"),2),)</f>
        <v>0</v>
      </c>
      <c r="S141" s="27">
        <f>R141*H141</f>
        <v>0</v>
      </c>
      <c r="T141" s="22">
        <v>0.7</v>
      </c>
      <c r="U141" s="26">
        <f>R141/T141</f>
        <v>0</v>
      </c>
      <c r="V141" s="27">
        <f>U141*H141</f>
        <v>0</v>
      </c>
      <c r="W141" s="31" t="str">
        <f>'SAP Extract'!R139</f>
        <v>USD</v>
      </c>
      <c r="X141" s="31">
        <f>'SAP Extract'!S139</f>
        <v>1</v>
      </c>
      <c r="Y141" s="31">
        <f>'SAP Extract'!T139</f>
        <v>366.28656790834225</v>
      </c>
      <c r="Z141" s="31">
        <f>'SAP Extract'!U139</f>
        <v>2022</v>
      </c>
      <c r="AA141" s="31" t="str">
        <f>'SAP Extract'!V139</f>
        <v/>
      </c>
      <c r="AB141" s="48">
        <v>1</v>
      </c>
      <c r="AC141" s="55">
        <v>0.94</v>
      </c>
      <c r="AD141" s="33">
        <f>IF(Z141&gt;2010,((Y141*AB141*X141)/(POWER(AC141, (2025-Z141)))), ((Y141*AB141*X141)/(POWER(AC141, 5))))</f>
        <v>440.99882481283328</v>
      </c>
      <c r="AE141" s="30">
        <f>M141-L141</f>
        <v>44.319999999999993</v>
      </c>
      <c r="AF141" s="3">
        <f>A141</f>
        <v>138</v>
      </c>
      <c r="AG141" s="26">
        <f>L141</f>
        <v>396.68</v>
      </c>
      <c r="AH141" s="24">
        <f>U141</f>
        <v>0</v>
      </c>
      <c r="AI141" s="24">
        <f>AD141</f>
        <v>440.99882481283328</v>
      </c>
      <c r="AJ141" s="25">
        <f>IF(AI141&gt;0,AI141,MAX(AG141:AH141))</f>
        <v>440.99882481283328</v>
      </c>
      <c r="AL141" s="24"/>
      <c r="AM141" t="str">
        <f t="shared" si="2"/>
        <v>577330940.362</v>
      </c>
    </row>
    <row r="142" spans="1:39" ht="15" customHeight="1" x14ac:dyDescent="0.25">
      <c r="A142" s="17">
        <v>139</v>
      </c>
      <c r="B142" s="1"/>
      <c r="C142" s="1"/>
      <c r="D142" s="19" t="str">
        <f>IF('SAP Extract'!D140=0, "", 'SAP Extract'!D140)</f>
        <v>577330</v>
      </c>
      <c r="E142" s="19" t="str">
        <f>IF('SAP Extract'!E140=0, "", 'SAP Extract'!E140)</f>
        <v>577330</v>
      </c>
      <c r="F142" s="19" t="str">
        <f>IF('SAP Extract'!F140=0, "", 'SAP Extract'!F140)</f>
        <v>3x6x9-1</v>
      </c>
      <c r="G142" s="19" t="str">
        <f>IF('SAP Extract'!G140=0, "", 'SAP Extract'!G140)</f>
        <v>204500900004</v>
      </c>
      <c r="H142" s="72">
        <f>IF('SAP Extract'!H140=0, "", 'SAP Extract'!H140)</f>
        <v>1</v>
      </c>
      <c r="I142" s="73" t="str">
        <f>IF('SAP Extract'!I140=0, "", 'SAP Extract'!I140)</f>
        <v>922.368</v>
      </c>
      <c r="J142" s="19" t="str">
        <f>IF('SAP Extract'!J140=0, "", 'SAP Extract'!J140)</f>
        <v>IMPELLER NUT</v>
      </c>
      <c r="K142" s="74">
        <f>IF('SAP Extract'!K140=0, "", 'SAP Extract'!K140)</f>
        <v>5177.26</v>
      </c>
      <c r="L142" s="27">
        <f>K142/H142</f>
        <v>5177.26</v>
      </c>
      <c r="M142" s="26">
        <f>ROUNDUP((IF((AJ142&gt;0),(AJ142/$L$1/$L$2),(((MAX(AG142:AI142))/$L$1/$L$2)))), 0)</f>
        <v>23059</v>
      </c>
      <c r="N142" s="27">
        <f>M142*H142</f>
        <v>23059</v>
      </c>
      <c r="O142" s="13"/>
      <c r="P142" s="28"/>
      <c r="Q142" s="25">
        <f>P142*H142</f>
        <v>0</v>
      </c>
      <c r="R142" s="26">
        <f>IFERROR(ROUND(0.7*_xlfn.XLOOKUP(AM142,'[1]SPI PRICE LIST'!$L$12:$L$124,'[1]SPI PRICE LIST'!$K$12:$K$124,"NO"),2),)</f>
        <v>0</v>
      </c>
      <c r="S142" s="27">
        <f>R142*H142</f>
        <v>0</v>
      </c>
      <c r="T142" s="22">
        <v>0.7</v>
      </c>
      <c r="U142" s="26">
        <f>R142/T142</f>
        <v>0</v>
      </c>
      <c r="V142" s="27">
        <f>U142*H142</f>
        <v>0</v>
      </c>
      <c r="W142" s="31" t="str">
        <f>'SAP Extract'!R140</f>
        <v>USD</v>
      </c>
      <c r="X142" s="31">
        <f>'SAP Extract'!S140</f>
        <v>1</v>
      </c>
      <c r="Y142" s="31">
        <f>'SAP Extract'!T140</f>
        <v>19151.739736182826</v>
      </c>
      <c r="Z142" s="31">
        <f>'SAP Extract'!U140</f>
        <v>2022</v>
      </c>
      <c r="AA142" s="31" t="str">
        <f>'SAP Extract'!V140</f>
        <v/>
      </c>
      <c r="AB142" s="48">
        <v>1</v>
      </c>
      <c r="AC142" s="55">
        <v>0.94</v>
      </c>
      <c r="AD142" s="33">
        <f>IF(Z142&gt;2010,((Y142*AB142*X142)/(POWER(AC142, (2025-Z142)))), ((Y142*AB142*X142)/(POWER(AC142, 5))))</f>
        <v>23058.161168747327</v>
      </c>
      <c r="AE142" s="30">
        <f>M142-L142</f>
        <v>17881.739999999998</v>
      </c>
      <c r="AF142" s="3">
        <f>A142</f>
        <v>139</v>
      </c>
      <c r="AG142" s="26">
        <f>L142</f>
        <v>5177.26</v>
      </c>
      <c r="AH142" s="24">
        <f>U142</f>
        <v>0</v>
      </c>
      <c r="AI142" s="24">
        <f>AD142</f>
        <v>23058.161168747327</v>
      </c>
      <c r="AJ142" s="25">
        <f>IF(AI142&gt;0,AI142,MAX(AG142:AH142))</f>
        <v>23058.161168747327</v>
      </c>
      <c r="AL142" s="24"/>
      <c r="AM142" t="str">
        <f t="shared" si="2"/>
        <v>577330922.368</v>
      </c>
    </row>
    <row r="143" spans="1:39" ht="15" customHeight="1" x14ac:dyDescent="0.25">
      <c r="A143" s="17">
        <v>140</v>
      </c>
      <c r="B143" s="2"/>
      <c r="C143" s="2"/>
      <c r="D143" s="19">
        <f>IF('SAP Extract'!D141=0, "", 'SAP Extract'!D141)</f>
        <v>577330</v>
      </c>
      <c r="E143" s="19">
        <f>IF('SAP Extract'!E141=0, "", 'SAP Extract'!E141)</f>
        <v>577330</v>
      </c>
      <c r="F143" s="19" t="str">
        <f>IF('SAP Extract'!F141=0, "", 'SAP Extract'!F141)</f>
        <v/>
      </c>
      <c r="G143" s="19" t="str">
        <f>IF('SAP Extract'!G141=0, "", 'SAP Extract'!G141)</f>
        <v>MISC</v>
      </c>
      <c r="H143" s="72">
        <f>IF('SAP Extract'!H141=0, "", 'SAP Extract'!H141)</f>
        <v>1</v>
      </c>
      <c r="I143" s="73" t="str">
        <f>IF('SAP Extract'!I141=0, "", 'SAP Extract'!I141)</f>
        <v/>
      </c>
      <c r="J143" s="19" t="str">
        <f>IF('SAP Extract'!J141=0, "", 'SAP Extract'!J141)</f>
        <v>MOTOR DE BEARING</v>
      </c>
      <c r="K143" s="74">
        <v>0</v>
      </c>
      <c r="L143" s="27">
        <f>K143/H143</f>
        <v>0</v>
      </c>
      <c r="M143" s="26">
        <f>ROUNDUP((IF((AJ143&gt;0),(AJ143/$L$1/$L$2),(((MAX(AG143:AI143))/$L$1/$L$2)))), 0)</f>
        <v>0</v>
      </c>
      <c r="N143" s="27">
        <f>M143*H143</f>
        <v>0</v>
      </c>
      <c r="O143" s="13"/>
      <c r="P143" s="28"/>
      <c r="Q143" s="25">
        <f>P143*H143</f>
        <v>0</v>
      </c>
      <c r="R143" s="26">
        <f>IFERROR(ROUND(0.7*_xlfn.XLOOKUP(AM143,'[1]SPI PRICE LIST'!$L$12:$L$124,'[1]SPI PRICE LIST'!$K$12:$K$124,"NO"),2),)</f>
        <v>0</v>
      </c>
      <c r="S143" s="27">
        <f>R143*H143</f>
        <v>0</v>
      </c>
      <c r="T143" s="22">
        <v>0.7</v>
      </c>
      <c r="U143" s="26">
        <f>R143/T143</f>
        <v>0</v>
      </c>
      <c r="V143" s="27">
        <f>U143*H143</f>
        <v>0</v>
      </c>
      <c r="W143" s="31" t="str">
        <f>'SAP Extract'!R141</f>
        <v>USD</v>
      </c>
      <c r="X143" s="31">
        <f>'SAP Extract'!S141</f>
        <v>1</v>
      </c>
      <c r="Y143" s="31">
        <f>'SAP Extract'!T141</f>
        <v>0</v>
      </c>
      <c r="Z143" s="31">
        <f>'SAP Extract'!U141</f>
        <v>2022</v>
      </c>
      <c r="AA143" s="31" t="str">
        <f>'SAP Extract'!V141</f>
        <v/>
      </c>
      <c r="AB143" s="48">
        <v>1</v>
      </c>
      <c r="AC143" s="55">
        <v>0.94</v>
      </c>
      <c r="AD143" s="33">
        <f>IF(Z143&gt;2010,((Y143*AB143*X143)/(POWER(AC143, (2025-Z143)))), ((Y143*AB143*X143)/(POWER(AC143, 5))))</f>
        <v>0</v>
      </c>
      <c r="AE143" s="30">
        <f>M143-L143</f>
        <v>0</v>
      </c>
      <c r="AF143" s="3">
        <f>A143</f>
        <v>140</v>
      </c>
      <c r="AG143" s="26">
        <f>L143</f>
        <v>0</v>
      </c>
      <c r="AH143" s="24">
        <f>U143</f>
        <v>0</v>
      </c>
      <c r="AI143" s="24">
        <f>AD143</f>
        <v>0</v>
      </c>
      <c r="AJ143" s="25">
        <f>IF(AI143&gt;0,AI143,MAX(AG143:AH143))</f>
        <v>0</v>
      </c>
      <c r="AL143" s="24"/>
      <c r="AM143" t="str">
        <f t="shared" si="2"/>
        <v>577330</v>
      </c>
    </row>
    <row r="144" spans="1:39" ht="15" customHeight="1" x14ac:dyDescent="0.25">
      <c r="A144" s="17">
        <v>141</v>
      </c>
      <c r="B144" s="1"/>
      <c r="C144" s="1"/>
      <c r="D144" s="19">
        <f>IF('SAP Extract'!D142=0, "", 'SAP Extract'!D142)</f>
        <v>577330</v>
      </c>
      <c r="E144" s="19">
        <f>IF('SAP Extract'!E142=0, "", 'SAP Extract'!E142)</f>
        <v>577330</v>
      </c>
      <c r="F144" s="19" t="str">
        <f>IF('SAP Extract'!F142=0, "", 'SAP Extract'!F142)</f>
        <v/>
      </c>
      <c r="G144" s="19" t="str">
        <f>IF('SAP Extract'!G142=0, "", 'SAP Extract'!G142)</f>
        <v>MISC</v>
      </c>
      <c r="H144" s="72">
        <f>IF('SAP Extract'!H142=0, "", 'SAP Extract'!H142)</f>
        <v>1</v>
      </c>
      <c r="I144" s="73" t="str">
        <f>IF('SAP Extract'!I142=0, "", 'SAP Extract'!I142)</f>
        <v/>
      </c>
      <c r="J144" s="19" t="str">
        <f>IF('SAP Extract'!J142=0, "", 'SAP Extract'!J142)</f>
        <v>MOTOR NDE BEARING</v>
      </c>
      <c r="K144" s="74">
        <v>0</v>
      </c>
      <c r="L144" s="27">
        <f>K144/H144</f>
        <v>0</v>
      </c>
      <c r="M144" s="26">
        <f>ROUNDUP((IF((AJ144&gt;0),(AJ144/$L$1/$L$2),(((MAX(AG144:AI144))/$L$1/$L$2)))), 0)</f>
        <v>0</v>
      </c>
      <c r="N144" s="27">
        <f>M144*H144</f>
        <v>0</v>
      </c>
      <c r="O144" s="13"/>
      <c r="P144" s="28"/>
      <c r="Q144" s="25">
        <f>P144*H144</f>
        <v>0</v>
      </c>
      <c r="R144" s="26">
        <f>IFERROR(ROUND(0.7*_xlfn.XLOOKUP(AM144,'[1]SPI PRICE LIST'!$L$12:$L$124,'[1]SPI PRICE LIST'!$K$12:$K$124,"NO"),2),)</f>
        <v>0</v>
      </c>
      <c r="S144" s="27">
        <f>R144*H144</f>
        <v>0</v>
      </c>
      <c r="T144" s="22">
        <v>0.7</v>
      </c>
      <c r="U144" s="26">
        <f>R144/T144</f>
        <v>0</v>
      </c>
      <c r="V144" s="27">
        <f>U144*H144</f>
        <v>0</v>
      </c>
      <c r="W144" s="31" t="str">
        <f>'SAP Extract'!R142</f>
        <v>USD</v>
      </c>
      <c r="X144" s="31">
        <f>'SAP Extract'!S142</f>
        <v>1</v>
      </c>
      <c r="Y144" s="31">
        <f>'SAP Extract'!T142</f>
        <v>0</v>
      </c>
      <c r="Z144" s="31">
        <f>'SAP Extract'!U142</f>
        <v>2022</v>
      </c>
      <c r="AA144" s="31" t="str">
        <f>'SAP Extract'!V142</f>
        <v/>
      </c>
      <c r="AB144" s="48">
        <v>1</v>
      </c>
      <c r="AC144" s="55">
        <v>0.94</v>
      </c>
      <c r="AD144" s="33">
        <f>IF(Z144&gt;2010,((Y144*AB144*X144)/(POWER(AC144, (2025-Z144)))), ((Y144*AB144*X144)/(POWER(AC144, 5))))</f>
        <v>0</v>
      </c>
      <c r="AE144" s="30">
        <f>M144-L144</f>
        <v>0</v>
      </c>
      <c r="AF144" s="3">
        <f>A144</f>
        <v>141</v>
      </c>
      <c r="AG144" s="26">
        <f>L144</f>
        <v>0</v>
      </c>
      <c r="AH144" s="24">
        <f>U144</f>
        <v>0</v>
      </c>
      <c r="AI144" s="24">
        <f>AD144</f>
        <v>0</v>
      </c>
      <c r="AJ144" s="25">
        <f>IF(AI144&gt;0,AI144,MAX(AG144:AH144))</f>
        <v>0</v>
      </c>
      <c r="AL144" s="24"/>
      <c r="AM144" t="str">
        <f t="shared" si="2"/>
        <v>577330</v>
      </c>
    </row>
    <row r="145" spans="1:39" ht="15" customHeight="1" x14ac:dyDescent="0.25">
      <c r="A145" s="17">
        <v>142</v>
      </c>
      <c r="B145" s="2"/>
      <c r="C145" s="2"/>
      <c r="D145" s="19" t="str">
        <f>IF('SAP Extract'!D143=0, "", 'SAP Extract'!D143)</f>
        <v>577332</v>
      </c>
      <c r="E145" s="19" t="str">
        <f>IF('SAP Extract'!E143=0, "", 'SAP Extract'!E143)</f>
        <v>577332</v>
      </c>
      <c r="F145" s="19" t="str">
        <f>IF('SAP Extract'!F143=0, "", 'SAP Extract'!F143)</f>
        <v>3X4X9B-1</v>
      </c>
      <c r="G145" s="19" t="str">
        <f>IF('SAP Extract'!G143=0, "", 'SAP Extract'!G143)</f>
        <v>204425040001</v>
      </c>
      <c r="H145" s="72">
        <f>IF('SAP Extract'!H143=0, "", 'SAP Extract'!H143)</f>
        <v>1</v>
      </c>
      <c r="I145" s="73" t="str">
        <f>IF('SAP Extract'!I143=0, "", 'SAP Extract'!I143)</f>
        <v>102.101</v>
      </c>
      <c r="J145" s="19" t="str">
        <f>IF('SAP Extract'!J143=0, "", 'SAP Extract'!J143)</f>
        <v>OHH VOLUTE CASE ASSEMBLY</v>
      </c>
      <c r="K145" s="74">
        <v>0</v>
      </c>
      <c r="L145" s="27">
        <f>K145/H145</f>
        <v>0</v>
      </c>
      <c r="M145" s="26">
        <f>ROUNDUP((IF((AJ145&gt;0),(AJ145/$L$1/$L$2),(((MAX(AG145:AI145))/$L$1/$L$2)))), 0)</f>
        <v>30150</v>
      </c>
      <c r="N145" s="27">
        <f>M145*H145</f>
        <v>30150</v>
      </c>
      <c r="O145" s="13"/>
      <c r="P145" s="28"/>
      <c r="Q145" s="25">
        <f>P145*H145</f>
        <v>0</v>
      </c>
      <c r="R145" s="26">
        <f>IFERROR(ROUND(0.7*_xlfn.XLOOKUP(AM145,'[1]SPI PRICE LIST'!$L$12:$L$124,'[1]SPI PRICE LIST'!$K$12:$K$124,"NO"),2),)</f>
        <v>21104.42</v>
      </c>
      <c r="S145" s="27">
        <f>R145*H145</f>
        <v>21104.42</v>
      </c>
      <c r="T145" s="22">
        <v>0.7</v>
      </c>
      <c r="U145" s="26">
        <f>R145/T145</f>
        <v>30149.17142857143</v>
      </c>
      <c r="V145" s="27">
        <f>U145*H145</f>
        <v>30149.17142857143</v>
      </c>
      <c r="W145" s="31" t="str">
        <f>'SAP Extract'!R143</f>
        <v>USD</v>
      </c>
      <c r="X145" s="31">
        <f>'SAP Extract'!S143</f>
        <v>1</v>
      </c>
      <c r="Y145" s="31">
        <f>'SAP Extract'!T143</f>
        <v>0</v>
      </c>
      <c r="Z145" s="31">
        <f>'SAP Extract'!U143</f>
        <v>2022</v>
      </c>
      <c r="AA145" s="31" t="str">
        <f>'SAP Extract'!V143</f>
        <v/>
      </c>
      <c r="AB145" s="48">
        <v>1</v>
      </c>
      <c r="AC145" s="55">
        <v>0.94</v>
      </c>
      <c r="AD145" s="33">
        <f>IF(Z145&gt;2010,((Y145*AB145*X145)/(POWER(AC145, (2025-Z145)))), ((Y145*AB145*X145)/(POWER(AC145, 5))))</f>
        <v>0</v>
      </c>
      <c r="AE145" s="30">
        <f>M145-L145</f>
        <v>30150</v>
      </c>
      <c r="AF145" s="3">
        <f>A145</f>
        <v>142</v>
      </c>
      <c r="AG145" s="26">
        <f>L145</f>
        <v>0</v>
      </c>
      <c r="AH145" s="24">
        <f>U145</f>
        <v>30149.17142857143</v>
      </c>
      <c r="AI145" s="24">
        <f>AD145</f>
        <v>0</v>
      </c>
      <c r="AJ145" s="25">
        <f>IF(AI145&gt;0,AI145,MAX(AG145:AH145))</f>
        <v>30149.17142857143</v>
      </c>
      <c r="AL145" s="24"/>
      <c r="AM145" t="str">
        <f t="shared" si="2"/>
        <v>577332102.101</v>
      </c>
    </row>
    <row r="146" spans="1:39" ht="15" customHeight="1" x14ac:dyDescent="0.25">
      <c r="A146" s="17">
        <v>143</v>
      </c>
      <c r="B146" s="1"/>
      <c r="C146" s="1"/>
      <c r="D146" s="19" t="str">
        <f>IF('SAP Extract'!D144=0, "", 'SAP Extract'!D144)</f>
        <v>577332</v>
      </c>
      <c r="E146" s="19" t="str">
        <f>IF('SAP Extract'!E144=0, "", 'SAP Extract'!E144)</f>
        <v>577332</v>
      </c>
      <c r="F146" s="19" t="str">
        <f>IF('SAP Extract'!F144=0, "", 'SAP Extract'!F144)</f>
        <v>3X4X9B-1</v>
      </c>
      <c r="G146" s="19" t="str">
        <f>IF('SAP Extract'!G144=0, "", 'SAP Extract'!G144)</f>
        <v>204425040002</v>
      </c>
      <c r="H146" s="72">
        <f>IF('SAP Extract'!H144=0, "", 'SAP Extract'!H144)</f>
        <v>1</v>
      </c>
      <c r="I146" s="73" t="str">
        <f>IF('SAP Extract'!I144=0, "", 'SAP Extract'!I144)</f>
        <v>161.118</v>
      </c>
      <c r="J146" s="19" t="str">
        <f>IF('SAP Extract'!J144=0, "", 'SAP Extract'!J144)</f>
        <v>OHH CASE COVER ASSEMBLY</v>
      </c>
      <c r="K146" s="74">
        <v>0</v>
      </c>
      <c r="L146" s="27">
        <f>K146/H146</f>
        <v>0</v>
      </c>
      <c r="M146" s="26">
        <f>ROUNDUP((IF((AJ146&gt;0),(AJ146/$L$1/$L$2),(((MAX(AG146:AI146))/$L$1/$L$2)))), 0)</f>
        <v>17011</v>
      </c>
      <c r="N146" s="27">
        <f>M146*H146</f>
        <v>17011</v>
      </c>
      <c r="O146" s="13"/>
      <c r="P146" s="28"/>
      <c r="Q146" s="25">
        <f>P146*H146</f>
        <v>0</v>
      </c>
      <c r="R146" s="26">
        <f>IFERROR(ROUND(0.7*_xlfn.XLOOKUP(AM146,'[1]SPI PRICE LIST'!$L$12:$L$124,'[1]SPI PRICE LIST'!$K$12:$K$124,"NO"),2),)</f>
        <v>11907.26</v>
      </c>
      <c r="S146" s="27">
        <f>R146*H146</f>
        <v>11907.26</v>
      </c>
      <c r="T146" s="22">
        <v>0.7</v>
      </c>
      <c r="U146" s="26">
        <f>R146/T146</f>
        <v>17010.37142857143</v>
      </c>
      <c r="V146" s="27">
        <f>U146*H146</f>
        <v>17010.37142857143</v>
      </c>
      <c r="W146" s="31" t="str">
        <f>'SAP Extract'!R144</f>
        <v>USD</v>
      </c>
      <c r="X146" s="31">
        <f>'SAP Extract'!S144</f>
        <v>1</v>
      </c>
      <c r="Y146" s="31">
        <f>'SAP Extract'!T144</f>
        <v>0</v>
      </c>
      <c r="Z146" s="31">
        <f>'SAP Extract'!U144</f>
        <v>2022</v>
      </c>
      <c r="AA146" s="31" t="str">
        <f>'SAP Extract'!V144</f>
        <v/>
      </c>
      <c r="AB146" s="48">
        <v>1</v>
      </c>
      <c r="AC146" s="55">
        <v>0.94</v>
      </c>
      <c r="AD146" s="33">
        <f>IF(Z146&gt;2010,((Y146*AB146*X146)/(POWER(AC146, (2025-Z146)))), ((Y146*AB146*X146)/(POWER(AC146, 5))))</f>
        <v>0</v>
      </c>
      <c r="AE146" s="30">
        <f>M146-L146</f>
        <v>17011</v>
      </c>
      <c r="AF146" s="3">
        <f>A146</f>
        <v>143</v>
      </c>
      <c r="AG146" s="26">
        <f>L146</f>
        <v>0</v>
      </c>
      <c r="AH146" s="24">
        <f>U146</f>
        <v>17010.37142857143</v>
      </c>
      <c r="AI146" s="24">
        <f>AD146</f>
        <v>0</v>
      </c>
      <c r="AJ146" s="25">
        <f>IF(AI146&gt;0,AI146,MAX(AG146:AH146))</f>
        <v>17010.37142857143</v>
      </c>
      <c r="AL146" s="24"/>
      <c r="AM146" t="str">
        <f t="shared" si="2"/>
        <v>577332161.118</v>
      </c>
    </row>
    <row r="147" spans="1:39" ht="15" customHeight="1" x14ac:dyDescent="0.25">
      <c r="A147" s="17">
        <v>144</v>
      </c>
      <c r="B147" s="2"/>
      <c r="C147" s="2"/>
      <c r="D147" s="19" t="str">
        <f>IF('SAP Extract'!D145=0, "", 'SAP Extract'!D145)</f>
        <v>577332</v>
      </c>
      <c r="E147" s="19" t="str">
        <f>IF('SAP Extract'!E145=0, "", 'SAP Extract'!E145)</f>
        <v>577332</v>
      </c>
      <c r="F147" s="19" t="str">
        <f>IF('SAP Extract'!F145=0, "", 'SAP Extract'!F145)</f>
        <v>3X4X9B-1</v>
      </c>
      <c r="G147" s="19" t="str">
        <f>IF('SAP Extract'!G145=0, "", 'SAP Extract'!G145)</f>
        <v>017723563106</v>
      </c>
      <c r="H147" s="72">
        <f>IF('SAP Extract'!H145=0, "", 'SAP Extract'!H145)</f>
        <v>1</v>
      </c>
      <c r="I147" s="73" t="str">
        <f>IF('SAP Extract'!I145=0, "", 'SAP Extract'!I145)</f>
        <v>320.304</v>
      </c>
      <c r="J147" s="19" t="str">
        <f>IF('SAP Extract'!J145=0, "", 'SAP Extract'!J145)</f>
        <v>DEEP GROOVE BALL BEARING</v>
      </c>
      <c r="K147" s="74">
        <f>IF('SAP Extract'!K145=0, "", 'SAP Extract'!K145)</f>
        <v>1306.96</v>
      </c>
      <c r="L147" s="27">
        <f>K147/H147</f>
        <v>1306.96</v>
      </c>
      <c r="M147" s="26">
        <f>ROUNDUP((IF((AJ147&gt;0),(AJ147/$L$1/$L$2),(((MAX(AG147:AI147))/$L$1/$L$2)))), 0)</f>
        <v>169</v>
      </c>
      <c r="N147" s="27">
        <f>M147*H147</f>
        <v>169</v>
      </c>
      <c r="O147" s="13"/>
      <c r="P147" s="28"/>
      <c r="Q147" s="25">
        <f>P147*H147</f>
        <v>0</v>
      </c>
      <c r="R147" s="26">
        <f>IFERROR(ROUND(0.7*_xlfn.XLOOKUP(AM147,'[1]SPI PRICE LIST'!$L$12:$L$124,'[1]SPI PRICE LIST'!$K$12:$K$124,"NO"),2),)</f>
        <v>0</v>
      </c>
      <c r="S147" s="27">
        <f>R147*H147</f>
        <v>0</v>
      </c>
      <c r="T147" s="22">
        <v>0.7</v>
      </c>
      <c r="U147" s="26">
        <f>R147/T147</f>
        <v>0</v>
      </c>
      <c r="V147" s="27">
        <f>U147*H147</f>
        <v>0</v>
      </c>
      <c r="W147" s="31" t="str">
        <f>'SAP Extract'!R145</f>
        <v>USD</v>
      </c>
      <c r="X147" s="31">
        <f>'SAP Extract'!S145</f>
        <v>1</v>
      </c>
      <c r="Y147" s="31">
        <f>'SAP Extract'!T145</f>
        <v>140.10784797200722</v>
      </c>
      <c r="Z147" s="31">
        <f>'SAP Extract'!U145</f>
        <v>2022</v>
      </c>
      <c r="AA147" s="31" t="str">
        <f>'SAP Extract'!V145</f>
        <v/>
      </c>
      <c r="AB147" s="48">
        <v>1</v>
      </c>
      <c r="AC147" s="55">
        <v>0.94</v>
      </c>
      <c r="AD147" s="33">
        <f>IF(Z147&gt;2010,((Y147*AB147*X147)/(POWER(AC147, (2025-Z147)))), ((Y147*AB147*X147)/(POWER(AC147, 5))))</f>
        <v>168.6859462402445</v>
      </c>
      <c r="AE147" s="30">
        <f>M147-L147</f>
        <v>-1137.96</v>
      </c>
      <c r="AF147" s="3">
        <f>A147</f>
        <v>144</v>
      </c>
      <c r="AG147" s="26">
        <f>L147</f>
        <v>1306.96</v>
      </c>
      <c r="AH147" s="24">
        <f>U147</f>
        <v>0</v>
      </c>
      <c r="AI147" s="24">
        <f>AD147</f>
        <v>168.6859462402445</v>
      </c>
      <c r="AJ147" s="25">
        <f>IF(AI147&gt;0,AI147,MAX(AG147:AH147))</f>
        <v>168.6859462402445</v>
      </c>
      <c r="AL147" s="24"/>
      <c r="AM147" t="str">
        <f t="shared" si="2"/>
        <v>577332320.304</v>
      </c>
    </row>
    <row r="148" spans="1:39" ht="15" customHeight="1" x14ac:dyDescent="0.25">
      <c r="A148" s="17">
        <v>145</v>
      </c>
      <c r="B148" s="1"/>
      <c r="C148" s="1"/>
      <c r="D148" s="19" t="str">
        <f>IF('SAP Extract'!D146=0, "", 'SAP Extract'!D146)</f>
        <v>577332</v>
      </c>
      <c r="E148" s="19" t="str">
        <f>IF('SAP Extract'!E146=0, "", 'SAP Extract'!E146)</f>
        <v>577332</v>
      </c>
      <c r="F148" s="19" t="str">
        <f>IF('SAP Extract'!F146=0, "", 'SAP Extract'!F146)</f>
        <v>3X4X9B-1</v>
      </c>
      <c r="G148" s="19" t="str">
        <f>IF('SAP Extract'!G146=0, "", 'SAP Extract'!G146)</f>
        <v>017733615311</v>
      </c>
      <c r="H148" s="72">
        <f>IF('SAP Extract'!H146=0, "", 'SAP Extract'!H146)</f>
        <v>1</v>
      </c>
      <c r="I148" s="73" t="str">
        <f>IF('SAP Extract'!I146=0, "", 'SAP Extract'!I146)</f>
        <v>320.305</v>
      </c>
      <c r="J148" s="19" t="str">
        <f>IF('SAP Extract'!J146=0, "", 'SAP Extract'!J146)</f>
        <v>ANGULAR CONTACT BALL BEARING</v>
      </c>
      <c r="K148" s="74">
        <f>IF('SAP Extract'!K146=0, "", 'SAP Extract'!K146)</f>
        <v>1802.96</v>
      </c>
      <c r="L148" s="27">
        <f>K148/H148</f>
        <v>1802.96</v>
      </c>
      <c r="M148" s="26">
        <f>ROUNDUP((IF((AJ148&gt;0),(AJ148/$L$1/$L$2),(((MAX(AG148:AI148))/$L$1/$L$2)))), 0)</f>
        <v>3376</v>
      </c>
      <c r="N148" s="27">
        <f>M148*H148</f>
        <v>3376</v>
      </c>
      <c r="O148" s="13"/>
      <c r="P148" s="28"/>
      <c r="Q148" s="25">
        <f>P148*H148</f>
        <v>0</v>
      </c>
      <c r="R148" s="26">
        <f>IFERROR(ROUND(0.7*_xlfn.XLOOKUP(AM148,'[1]SPI PRICE LIST'!$L$12:$L$124,'[1]SPI PRICE LIST'!$K$12:$K$124,"NO"),2),)</f>
        <v>0</v>
      </c>
      <c r="S148" s="27">
        <f>R148*H148</f>
        <v>0</v>
      </c>
      <c r="T148" s="22">
        <v>0.7</v>
      </c>
      <c r="U148" s="26">
        <f>R148/T148</f>
        <v>0</v>
      </c>
      <c r="V148" s="27">
        <f>U148*H148</f>
        <v>0</v>
      </c>
      <c r="W148" s="31" t="str">
        <f>'SAP Extract'!R146</f>
        <v>USD</v>
      </c>
      <c r="X148" s="31">
        <f>'SAP Extract'!S146</f>
        <v>1</v>
      </c>
      <c r="Y148" s="31">
        <f>'SAP Extract'!T146</f>
        <v>2803.6669747377641</v>
      </c>
      <c r="Z148" s="31">
        <f>'SAP Extract'!U146</f>
        <v>2022</v>
      </c>
      <c r="AA148" s="31" t="str">
        <f>'SAP Extract'!V146</f>
        <v/>
      </c>
      <c r="AB148" s="48">
        <v>1</v>
      </c>
      <c r="AC148" s="55">
        <v>0.94</v>
      </c>
      <c r="AD148" s="33">
        <f>IF(Z148&gt;2010,((Y148*AB148*X148)/(POWER(AC148, (2025-Z148)))), ((Y148*AB148*X148)/(POWER(AC148, 5))))</f>
        <v>3375.536941161598</v>
      </c>
      <c r="AE148" s="30">
        <f>M148-L148</f>
        <v>1573.04</v>
      </c>
      <c r="AF148" s="3">
        <f>A148</f>
        <v>145</v>
      </c>
      <c r="AG148" s="26">
        <f>L148</f>
        <v>1802.96</v>
      </c>
      <c r="AH148" s="24">
        <f>U148</f>
        <v>0</v>
      </c>
      <c r="AI148" s="24">
        <f>AD148</f>
        <v>3375.536941161598</v>
      </c>
      <c r="AJ148" s="25">
        <f>IF(AI148&gt;0,AI148,MAX(AG148:AH148))</f>
        <v>3375.536941161598</v>
      </c>
      <c r="AL148" s="24"/>
      <c r="AM148" t="str">
        <f t="shared" si="2"/>
        <v>577332320.305</v>
      </c>
    </row>
    <row r="149" spans="1:39" ht="15" customHeight="1" x14ac:dyDescent="0.25">
      <c r="A149" s="17">
        <v>146</v>
      </c>
      <c r="B149" s="2"/>
      <c r="C149" s="2"/>
      <c r="D149" s="19" t="str">
        <f>IF('SAP Extract'!D147=0, "", 'SAP Extract'!D147)</f>
        <v>577332</v>
      </c>
      <c r="E149" s="19" t="str">
        <f>IF('SAP Extract'!E147=0, "", 'SAP Extract'!E147)</f>
        <v>577332</v>
      </c>
      <c r="F149" s="19" t="str">
        <f>IF('SAP Extract'!F147=0, "", 'SAP Extract'!F147)</f>
        <v>3X4X9B-1</v>
      </c>
      <c r="G149" s="19" t="str">
        <f>IF('SAP Extract'!G147=0, "", 'SAP Extract'!G147)</f>
        <v>204500838005</v>
      </c>
      <c r="H149" s="72">
        <f>IF('SAP Extract'!H147=0, "", 'SAP Extract'!H147)</f>
        <v>1</v>
      </c>
      <c r="I149" s="73" t="str">
        <f>IF('SAP Extract'!I147=0, "", 'SAP Extract'!I147)</f>
        <v>330.302</v>
      </c>
      <c r="J149" s="19" t="str">
        <f>IF('SAP Extract'!J147=0, "", 'SAP Extract'!J147)</f>
        <v>BEARING HOUSING;3C</v>
      </c>
      <c r="K149" s="74">
        <f>IF('SAP Extract'!K147=0, "", 'SAP Extract'!K147)</f>
        <v>14562.11</v>
      </c>
      <c r="L149" s="27">
        <f>K149/H149</f>
        <v>14562.11</v>
      </c>
      <c r="M149" s="26">
        <f>ROUNDUP((IF((AJ149&gt;0),(AJ149/$L$1/$L$2),(((MAX(AG149:AI149))/$L$1/$L$2)))), 0)</f>
        <v>22192</v>
      </c>
      <c r="N149" s="27">
        <f>M149*H149</f>
        <v>22192</v>
      </c>
      <c r="O149" s="13"/>
      <c r="P149" s="28"/>
      <c r="Q149" s="25">
        <f>P149*H149</f>
        <v>0</v>
      </c>
      <c r="R149" s="26">
        <f>IFERROR(ROUND(0.7*_xlfn.XLOOKUP(AM149,'[1]SPI PRICE LIST'!$L$12:$L$124,'[1]SPI PRICE LIST'!$K$12:$K$124,"NO"),2),)</f>
        <v>0</v>
      </c>
      <c r="S149" s="27">
        <f>R149*H149</f>
        <v>0</v>
      </c>
      <c r="T149" s="22">
        <v>0.7</v>
      </c>
      <c r="U149" s="26">
        <f>R149/T149</f>
        <v>0</v>
      </c>
      <c r="V149" s="27">
        <f>U149*H149</f>
        <v>0</v>
      </c>
      <c r="W149" s="31" t="str">
        <f>'SAP Extract'!R147</f>
        <v>USD</v>
      </c>
      <c r="X149" s="31">
        <f>'SAP Extract'!S147</f>
        <v>1</v>
      </c>
      <c r="Y149" s="31">
        <f>'SAP Extract'!T147</f>
        <v>0</v>
      </c>
      <c r="Z149" s="31">
        <f>'SAP Extract'!U147</f>
        <v>2022</v>
      </c>
      <c r="AA149" s="31" t="str">
        <f>'SAP Extract'!V147</f>
        <v/>
      </c>
      <c r="AB149" s="48">
        <v>1</v>
      </c>
      <c r="AC149" s="55">
        <v>0.94</v>
      </c>
      <c r="AD149" s="33">
        <f>IF(Z149&gt;2010,((Y149*AB149*X149)/(POWER(AC149, (2025-Z149)))), ((Y149*AB149*X149)/(POWER(AC149, 5))))</f>
        <v>0</v>
      </c>
      <c r="AE149" s="30">
        <f>M149-L149</f>
        <v>7629.8899999999994</v>
      </c>
      <c r="AF149" s="3">
        <f>A149</f>
        <v>146</v>
      </c>
      <c r="AG149" s="26">
        <f>L149</f>
        <v>14562.11</v>
      </c>
      <c r="AH149" s="24">
        <f>U149</f>
        <v>0</v>
      </c>
      <c r="AI149" s="24">
        <f>AD149</f>
        <v>0</v>
      </c>
      <c r="AJ149" s="112">
        <v>22191.8</v>
      </c>
      <c r="AL149" s="24"/>
      <c r="AM149" t="str">
        <f t="shared" si="2"/>
        <v>577332330.302</v>
      </c>
    </row>
    <row r="150" spans="1:39" ht="15" customHeight="1" x14ac:dyDescent="0.25">
      <c r="A150" s="17">
        <v>147</v>
      </c>
      <c r="B150" s="1"/>
      <c r="C150" s="1"/>
      <c r="D150" s="19" t="str">
        <f>IF('SAP Extract'!D148=0, "", 'SAP Extract'!D148)</f>
        <v>577332</v>
      </c>
      <c r="E150" s="19" t="str">
        <f>IF('SAP Extract'!E148=0, "", 'SAP Extract'!E148)</f>
        <v>577332</v>
      </c>
      <c r="F150" s="19" t="str">
        <f>IF('SAP Extract'!F148=0, "", 'SAP Extract'!F148)</f>
        <v>3X4X9B-1</v>
      </c>
      <c r="G150" s="19" t="str">
        <f>IF('SAP Extract'!G148=0, "", 'SAP Extract'!G148)</f>
        <v>204500846001</v>
      </c>
      <c r="H150" s="72">
        <f>IF('SAP Extract'!H148=0, "", 'SAP Extract'!H148)</f>
        <v>1</v>
      </c>
      <c r="I150" s="73" t="str">
        <f>IF('SAP Extract'!I148=0, "", 'SAP Extract'!I148)</f>
        <v>360.316</v>
      </c>
      <c r="J150" s="19" t="str">
        <f>IF('SAP Extract'!J148=0, "", 'SAP Extract'!J148)</f>
        <v>BEARING COVER;MACH;3C</v>
      </c>
      <c r="K150" s="74">
        <v>0</v>
      </c>
      <c r="L150" s="27">
        <f>K150/H150</f>
        <v>0</v>
      </c>
      <c r="M150" s="26">
        <f>ROUNDUP((IF((AJ150&gt;0),(AJ150/$L$1/$L$2),(((MAX(AG150:AI150))/$L$1/$L$2)))), 0)</f>
        <v>370</v>
      </c>
      <c r="N150" s="27">
        <f>M150*H150</f>
        <v>370</v>
      </c>
      <c r="O150" s="13"/>
      <c r="P150" s="28"/>
      <c r="Q150" s="25">
        <f>P150*H150</f>
        <v>0</v>
      </c>
      <c r="R150" s="26">
        <f>IFERROR(ROUND(0.7*_xlfn.XLOOKUP(AM150,'[1]SPI PRICE LIST'!$L$12:$L$124,'[1]SPI PRICE LIST'!$K$12:$K$124,"NO"),2),)</f>
        <v>258.39</v>
      </c>
      <c r="S150" s="27">
        <f>R150*H150</f>
        <v>258.39</v>
      </c>
      <c r="T150" s="22">
        <v>0.7</v>
      </c>
      <c r="U150" s="26">
        <f>R150/T150</f>
        <v>369.12857142857143</v>
      </c>
      <c r="V150" s="27">
        <f>U150*H150</f>
        <v>369.12857142857143</v>
      </c>
      <c r="W150" s="31" t="str">
        <f>'SAP Extract'!R148</f>
        <v>USD</v>
      </c>
      <c r="X150" s="31">
        <f>'SAP Extract'!S148</f>
        <v>1</v>
      </c>
      <c r="Y150" s="31">
        <f>'SAP Extract'!T148</f>
        <v>0</v>
      </c>
      <c r="Z150" s="31">
        <f>'SAP Extract'!U148</f>
        <v>2022</v>
      </c>
      <c r="AA150" s="31" t="str">
        <f>'SAP Extract'!V148</f>
        <v/>
      </c>
      <c r="AB150" s="48">
        <v>1</v>
      </c>
      <c r="AC150" s="55">
        <v>0.94</v>
      </c>
      <c r="AD150" s="33">
        <f>IF(Z150&gt;2010,((Y150*AB150*X150)/(POWER(AC150, (2025-Z150)))), ((Y150*AB150*X150)/(POWER(AC150, 5))))</f>
        <v>0</v>
      </c>
      <c r="AE150" s="30">
        <f>M150-L150</f>
        <v>370</v>
      </c>
      <c r="AF150" s="3">
        <f>A150</f>
        <v>147</v>
      </c>
      <c r="AG150" s="26">
        <f>L150</f>
        <v>0</v>
      </c>
      <c r="AH150" s="24">
        <f>U150</f>
        <v>369.12857142857143</v>
      </c>
      <c r="AI150" s="24">
        <f>AD150</f>
        <v>0</v>
      </c>
      <c r="AJ150" s="25">
        <f>IF(AI150&gt;0,AI150,MAX(AG150:AH150))</f>
        <v>369.12857142857143</v>
      </c>
      <c r="AL150" s="24"/>
      <c r="AM150" t="str">
        <f t="shared" si="2"/>
        <v>577332360.316</v>
      </c>
    </row>
    <row r="151" spans="1:39" ht="15" customHeight="1" x14ac:dyDescent="0.25">
      <c r="A151" s="17">
        <v>148</v>
      </c>
      <c r="B151" s="2"/>
      <c r="C151" s="2"/>
      <c r="D151" s="19" t="str">
        <f>IF('SAP Extract'!D149=0, "", 'SAP Extract'!D149)</f>
        <v>577332</v>
      </c>
      <c r="E151" s="19" t="str">
        <f>IF('SAP Extract'!E149=0, "", 'SAP Extract'!E149)</f>
        <v>577332</v>
      </c>
      <c r="F151" s="19" t="str">
        <f>IF('SAP Extract'!F149=0, "", 'SAP Extract'!F149)</f>
        <v>3X4X9B-1</v>
      </c>
      <c r="G151" s="19" t="str">
        <f>IF('SAP Extract'!G149=0, "", 'SAP Extract'!G149)</f>
        <v>021026030325</v>
      </c>
      <c r="H151" s="72">
        <f>IF('SAP Extract'!H149=0, "", 'SAP Extract'!H149)</f>
        <v>1</v>
      </c>
      <c r="I151" s="73" t="str">
        <f>IF('SAP Extract'!I149=0, "", 'SAP Extract'!I149)</f>
        <v>400.109</v>
      </c>
      <c r="J151" s="19" t="str">
        <f>IF('SAP Extract'!J149=0, "", 'SAP Extract'!J149)</f>
        <v>GASKET</v>
      </c>
      <c r="K151" s="74">
        <v>0</v>
      </c>
      <c r="L151" s="27">
        <f>K151/H151</f>
        <v>0</v>
      </c>
      <c r="M151" s="26">
        <f>ROUNDUP((IF((AJ151&gt;0),(AJ151/$L$1/$L$2),(((MAX(AG151:AI151))/$L$1/$L$2)))), 0)</f>
        <v>275</v>
      </c>
      <c r="N151" s="27">
        <f>M151*H151</f>
        <v>275</v>
      </c>
      <c r="O151" s="13"/>
      <c r="P151" s="28"/>
      <c r="Q151" s="25">
        <f>P151*H151</f>
        <v>0</v>
      </c>
      <c r="R151" s="26">
        <f>IFERROR(ROUND(0.7*_xlfn.XLOOKUP(AM151,'[1]SPI PRICE LIST'!$L$12:$L$124,'[1]SPI PRICE LIST'!$K$12:$K$124,"NO"),2),)</f>
        <v>192.43</v>
      </c>
      <c r="S151" s="27">
        <f>R151*H151</f>
        <v>192.43</v>
      </c>
      <c r="T151" s="22">
        <v>0.7</v>
      </c>
      <c r="U151" s="26">
        <f>R151/T151</f>
        <v>274.90000000000003</v>
      </c>
      <c r="V151" s="27">
        <f>U151*H151</f>
        <v>274.90000000000003</v>
      </c>
      <c r="W151" s="31" t="str">
        <f>'SAP Extract'!R149</f>
        <v>USD</v>
      </c>
      <c r="X151" s="31">
        <f>'SAP Extract'!S149</f>
        <v>1</v>
      </c>
      <c r="Y151" s="31">
        <f>'SAP Extract'!T149</f>
        <v>0</v>
      </c>
      <c r="Z151" s="31">
        <f>'SAP Extract'!U149</f>
        <v>2022</v>
      </c>
      <c r="AA151" s="31" t="str">
        <f>'SAP Extract'!V149</f>
        <v/>
      </c>
      <c r="AB151" s="48">
        <v>1</v>
      </c>
      <c r="AC151" s="55">
        <v>0.94</v>
      </c>
      <c r="AD151" s="33">
        <f>IF(Z151&gt;2010,((Y151*AB151*X151)/(POWER(AC151, (2025-Z151)))), ((Y151*AB151*X151)/(POWER(AC151, 5))))</f>
        <v>0</v>
      </c>
      <c r="AE151" s="30">
        <f>M151-L151</f>
        <v>275</v>
      </c>
      <c r="AF151" s="3">
        <f>A151</f>
        <v>148</v>
      </c>
      <c r="AG151" s="26">
        <f>L151</f>
        <v>0</v>
      </c>
      <c r="AH151" s="24">
        <f>U151</f>
        <v>274.90000000000003</v>
      </c>
      <c r="AI151" s="24">
        <f>AD151</f>
        <v>0</v>
      </c>
      <c r="AJ151" s="25">
        <f>IF(AI151&gt;0,AI151,MAX(AG151:AH151))</f>
        <v>274.90000000000003</v>
      </c>
      <c r="AL151" s="24"/>
      <c r="AM151" t="str">
        <f t="shared" si="2"/>
        <v>577332400.109</v>
      </c>
    </row>
    <row r="152" spans="1:39" ht="15" customHeight="1" x14ac:dyDescent="0.25">
      <c r="A152" s="17">
        <v>149</v>
      </c>
      <c r="B152" s="1"/>
      <c r="C152" s="1"/>
      <c r="D152" s="19" t="str">
        <f>IF('SAP Extract'!D150=0, "", 'SAP Extract'!D150)</f>
        <v>577332</v>
      </c>
      <c r="E152" s="19" t="str">
        <f>IF('SAP Extract'!E150=0, "", 'SAP Extract'!E150)</f>
        <v>577332</v>
      </c>
      <c r="F152" s="19" t="str">
        <f>IF('SAP Extract'!F150=0, "", 'SAP Extract'!F150)</f>
        <v>3X4X9B-1</v>
      </c>
      <c r="G152" s="19" t="str">
        <f>IF('SAP Extract'!G150=0, "", 'SAP Extract'!G150)</f>
        <v>204501626032</v>
      </c>
      <c r="H152" s="72">
        <f>IF('SAP Extract'!H150=0, "", 'SAP Extract'!H150)</f>
        <v>1</v>
      </c>
      <c r="I152" s="73" t="str">
        <f>IF('SAP Extract'!I150=0, "", 'SAP Extract'!I150)</f>
        <v>400.115</v>
      </c>
      <c r="J152" s="19" t="str">
        <f>IF('SAP Extract'!J150=0, "", 'SAP Extract'!J150)</f>
        <v>GASKET</v>
      </c>
      <c r="K152" s="74">
        <f>IF('SAP Extract'!K150=0, "", 'SAP Extract'!K150)</f>
        <v>634.91</v>
      </c>
      <c r="L152" s="27">
        <f>K152/H152</f>
        <v>634.91</v>
      </c>
      <c r="M152" s="26">
        <f>ROUNDUP((IF((AJ152&gt;0),(AJ152/$L$1/$L$2),(((MAX(AG152:AI152))/$L$1/$L$2)))), 0)</f>
        <v>239</v>
      </c>
      <c r="N152" s="27">
        <f>M152*H152</f>
        <v>239</v>
      </c>
      <c r="O152" s="13"/>
      <c r="P152" s="28"/>
      <c r="Q152" s="25">
        <f>P152*H152</f>
        <v>0</v>
      </c>
      <c r="R152" s="26">
        <f>IFERROR(ROUND(0.7*_xlfn.XLOOKUP(AM152,'[1]SPI PRICE LIST'!$L$12:$L$124,'[1]SPI PRICE LIST'!$K$12:$K$124,"NO"),2),)</f>
        <v>0</v>
      </c>
      <c r="S152" s="27">
        <f>R152*H152</f>
        <v>0</v>
      </c>
      <c r="T152" s="22">
        <v>0.7</v>
      </c>
      <c r="U152" s="26">
        <f>R152/T152</f>
        <v>0</v>
      </c>
      <c r="V152" s="27">
        <f>U152*H152</f>
        <v>0</v>
      </c>
      <c r="W152" s="31" t="str">
        <f>'SAP Extract'!R150</f>
        <v>USD</v>
      </c>
      <c r="X152" s="31">
        <f>'SAP Extract'!S150</f>
        <v>1</v>
      </c>
      <c r="Y152" s="31">
        <f>'SAP Extract'!T150</f>
        <v>198.07625666527531</v>
      </c>
      <c r="Z152" s="31">
        <f>'SAP Extract'!U150</f>
        <v>2022</v>
      </c>
      <c r="AA152" s="31" t="str">
        <f>'SAP Extract'!V150</f>
        <v/>
      </c>
      <c r="AB152" s="48">
        <v>1</v>
      </c>
      <c r="AC152" s="55">
        <v>0.94</v>
      </c>
      <c r="AD152" s="33">
        <f>IF(Z152&gt;2010,((Y152*AB152*X152)/(POWER(AC152, (2025-Z152)))), ((Y152*AB152*X152)/(POWER(AC152, 5))))</f>
        <v>238.4782955911447</v>
      </c>
      <c r="AE152" s="30">
        <f>M152-L152</f>
        <v>-395.90999999999997</v>
      </c>
      <c r="AF152" s="3">
        <f>A152</f>
        <v>149</v>
      </c>
      <c r="AG152" s="26">
        <f>L152</f>
        <v>634.91</v>
      </c>
      <c r="AH152" s="24">
        <f>U152</f>
        <v>0</v>
      </c>
      <c r="AI152" s="24">
        <f>AD152</f>
        <v>238.4782955911447</v>
      </c>
      <c r="AJ152" s="25">
        <f>IF(AI152&gt;0,AI152,MAX(AG152:AH152))</f>
        <v>238.4782955911447</v>
      </c>
      <c r="AL152" s="24"/>
      <c r="AM152" t="str">
        <f t="shared" si="2"/>
        <v>577332400.115</v>
      </c>
    </row>
    <row r="153" spans="1:39" ht="15" customHeight="1" x14ac:dyDescent="0.25">
      <c r="A153" s="17">
        <v>150</v>
      </c>
      <c r="B153" s="2"/>
      <c r="C153" s="2"/>
      <c r="D153" s="19" t="str">
        <f>IF('SAP Extract'!D151=0, "", 'SAP Extract'!D151)</f>
        <v>577332</v>
      </c>
      <c r="E153" s="19" t="str">
        <f>IF('SAP Extract'!E151=0, "", 'SAP Extract'!E151)</f>
        <v>577332</v>
      </c>
      <c r="F153" s="19" t="str">
        <f>IF('SAP Extract'!F151=0, "", 'SAP Extract'!F151)</f>
        <v>3X4X9B-1</v>
      </c>
      <c r="G153" s="19" t="str">
        <f>IF('SAP Extract'!G151=0, "", 'SAP Extract'!G151)</f>
        <v>204501626034</v>
      </c>
      <c r="H153" s="72">
        <f>IF('SAP Extract'!H151=0, "", 'SAP Extract'!H151)</f>
        <v>1</v>
      </c>
      <c r="I153" s="73" t="str">
        <f>IF('SAP Extract'!I151=0, "", 'SAP Extract'!I151)</f>
        <v>400.115</v>
      </c>
      <c r="J153" s="19" t="str">
        <f>IF('SAP Extract'!J151=0, "", 'SAP Extract'!J151)</f>
        <v>GASKET</v>
      </c>
      <c r="K153" s="74">
        <f>IF('SAP Extract'!K151=0, "", 'SAP Extract'!K151)</f>
        <v>365.95</v>
      </c>
      <c r="L153" s="27">
        <f>K153/H153</f>
        <v>365.95</v>
      </c>
      <c r="M153" s="26">
        <f>ROUNDUP((IF((AJ153&gt;0),(AJ153/$L$1/$L$2),(((MAX(AG153:AI153))/$L$1/$L$2)))), 0)</f>
        <v>366</v>
      </c>
      <c r="N153" s="27">
        <f>M153*H153</f>
        <v>366</v>
      </c>
      <c r="O153" s="13"/>
      <c r="P153" s="28"/>
      <c r="Q153" s="25">
        <f>P153*H153</f>
        <v>0</v>
      </c>
      <c r="R153" s="26">
        <f>IFERROR(ROUND(0.7*_xlfn.XLOOKUP(AM153,'[1]SPI PRICE LIST'!$L$12:$L$124,'[1]SPI PRICE LIST'!$K$12:$K$124,"NO"),2),)</f>
        <v>0</v>
      </c>
      <c r="S153" s="27">
        <f>R153*H153</f>
        <v>0</v>
      </c>
      <c r="T153" s="22">
        <v>0.7</v>
      </c>
      <c r="U153" s="26">
        <f>R153/T153</f>
        <v>0</v>
      </c>
      <c r="V153" s="27">
        <f>U153*H153</f>
        <v>0</v>
      </c>
      <c r="W153" s="31" t="str">
        <f>'SAP Extract'!R151</f>
        <v>USD</v>
      </c>
      <c r="X153" s="31">
        <f>'SAP Extract'!S151</f>
        <v>1</v>
      </c>
      <c r="Y153" s="31">
        <f>'SAP Extract'!T151</f>
        <v>0</v>
      </c>
      <c r="Z153" s="31">
        <f>'SAP Extract'!U151</f>
        <v>2022</v>
      </c>
      <c r="AA153" s="31" t="str">
        <f>'SAP Extract'!V151</f>
        <v/>
      </c>
      <c r="AB153" s="48">
        <v>1</v>
      </c>
      <c r="AC153" s="55">
        <v>0.94</v>
      </c>
      <c r="AD153" s="33">
        <f>IF(Z153&gt;2010,((Y153*AB153*X153)/(POWER(AC153, (2025-Z153)))), ((Y153*AB153*X153)/(POWER(AC153, 5))))</f>
        <v>0</v>
      </c>
      <c r="AE153" s="30">
        <f>M153-L153</f>
        <v>5.0000000000011369E-2</v>
      </c>
      <c r="AF153" s="3">
        <f>A153</f>
        <v>150</v>
      </c>
      <c r="AG153" s="26">
        <f>L153</f>
        <v>365.95</v>
      </c>
      <c r="AH153" s="24">
        <f>U153</f>
        <v>0</v>
      </c>
      <c r="AI153" s="24">
        <f>AD153</f>
        <v>0</v>
      </c>
      <c r="AJ153" s="25">
        <f>IF(AI153&gt;0,AI153,MAX(AG153:AH153))</f>
        <v>365.95</v>
      </c>
      <c r="AL153" s="24"/>
      <c r="AM153" t="str">
        <f t="shared" si="2"/>
        <v>577332400.115</v>
      </c>
    </row>
    <row r="154" spans="1:39" ht="15" customHeight="1" x14ac:dyDescent="0.25">
      <c r="A154" s="17">
        <v>151</v>
      </c>
      <c r="B154" s="1"/>
      <c r="C154" s="1"/>
      <c r="D154" s="19" t="str">
        <f>IF('SAP Extract'!D152=0, "", 'SAP Extract'!D152)</f>
        <v>577332</v>
      </c>
      <c r="E154" s="19" t="str">
        <f>IF('SAP Extract'!E152=0, "", 'SAP Extract'!E152)</f>
        <v>577332</v>
      </c>
      <c r="F154" s="19" t="str">
        <f>IF('SAP Extract'!F152=0, "", 'SAP Extract'!F152)</f>
        <v>3X4X9B-1</v>
      </c>
      <c r="G154" s="19" t="str">
        <f>IF('SAP Extract'!G152=0, "", 'SAP Extract'!G152)</f>
        <v>204501626032</v>
      </c>
      <c r="H154" s="72">
        <f>IF('SAP Extract'!H152=0, "", 'SAP Extract'!H152)</f>
        <v>1</v>
      </c>
      <c r="I154" s="73" t="str">
        <f>IF('SAP Extract'!I152=0, "", 'SAP Extract'!I152)</f>
        <v>400.115</v>
      </c>
      <c r="J154" s="19" t="str">
        <f>IF('SAP Extract'!J152=0, "", 'SAP Extract'!J152)</f>
        <v>GASKET</v>
      </c>
      <c r="K154" s="74">
        <f>IF('SAP Extract'!K152=0, "", 'SAP Extract'!K152)</f>
        <v>634.91</v>
      </c>
      <c r="L154" s="27">
        <f>K154/H154</f>
        <v>634.91</v>
      </c>
      <c r="M154" s="26">
        <f>ROUNDUP((IF((AJ154&gt;0),(AJ154/$L$1/$L$2),(((MAX(AG154:AI154))/$L$1/$L$2)))), 0)</f>
        <v>239</v>
      </c>
      <c r="N154" s="27">
        <f>M154*H154</f>
        <v>239</v>
      </c>
      <c r="O154" s="13"/>
      <c r="P154" s="28"/>
      <c r="Q154" s="25">
        <f>P154*H154</f>
        <v>0</v>
      </c>
      <c r="R154" s="26">
        <f>IFERROR(ROUND(0.7*_xlfn.XLOOKUP(AM154,'[1]SPI PRICE LIST'!$L$12:$L$124,'[1]SPI PRICE LIST'!$K$12:$K$124,"NO"),2),)</f>
        <v>0</v>
      </c>
      <c r="S154" s="27">
        <f>R154*H154</f>
        <v>0</v>
      </c>
      <c r="T154" s="22">
        <v>0.7</v>
      </c>
      <c r="U154" s="26">
        <f>R154/T154</f>
        <v>0</v>
      </c>
      <c r="V154" s="27">
        <f>U154*H154</f>
        <v>0</v>
      </c>
      <c r="W154" s="31" t="str">
        <f>'SAP Extract'!R152</f>
        <v>USD</v>
      </c>
      <c r="X154" s="31">
        <f>'SAP Extract'!S152</f>
        <v>1</v>
      </c>
      <c r="Y154" s="31">
        <f>'SAP Extract'!T152</f>
        <v>198.07625666527531</v>
      </c>
      <c r="Z154" s="31">
        <f>'SAP Extract'!U152</f>
        <v>2022</v>
      </c>
      <c r="AA154" s="31" t="str">
        <f>'SAP Extract'!V152</f>
        <v/>
      </c>
      <c r="AB154" s="48">
        <v>1</v>
      </c>
      <c r="AC154" s="55">
        <v>0.94</v>
      </c>
      <c r="AD154" s="33">
        <f>IF(Z154&gt;2010,((Y154*AB154*X154)/(POWER(AC154, (2025-Z154)))), ((Y154*AB154*X154)/(POWER(AC154, 5))))</f>
        <v>238.4782955911447</v>
      </c>
      <c r="AE154" s="30">
        <f>M154-L154</f>
        <v>-395.90999999999997</v>
      </c>
      <c r="AF154" s="3">
        <f>A154</f>
        <v>151</v>
      </c>
      <c r="AG154" s="26">
        <f>L154</f>
        <v>634.91</v>
      </c>
      <c r="AH154" s="24">
        <f>U154</f>
        <v>0</v>
      </c>
      <c r="AI154" s="24">
        <f>AD154</f>
        <v>238.4782955911447</v>
      </c>
      <c r="AJ154" s="25">
        <f>IF(AI154&gt;0,AI154,MAX(AG154:AH154))</f>
        <v>238.4782955911447</v>
      </c>
      <c r="AL154" s="24"/>
      <c r="AM154" t="str">
        <f t="shared" si="2"/>
        <v>577332400.115</v>
      </c>
    </row>
    <row r="155" spans="1:39" ht="15" customHeight="1" x14ac:dyDescent="0.25">
      <c r="A155" s="17">
        <v>152</v>
      </c>
      <c r="B155" s="2"/>
      <c r="C155" s="2"/>
      <c r="D155" s="19" t="str">
        <f>IF('SAP Extract'!D153=0, "", 'SAP Extract'!D153)</f>
        <v>577332</v>
      </c>
      <c r="E155" s="19" t="str">
        <f>IF('SAP Extract'!E153=0, "", 'SAP Extract'!E153)</f>
        <v>577332</v>
      </c>
      <c r="F155" s="19" t="str">
        <f>IF('SAP Extract'!F153=0, "", 'SAP Extract'!F153)</f>
        <v>3X4X9B-1</v>
      </c>
      <c r="G155" s="19" t="str">
        <f>IF('SAP Extract'!G153=0, "", 'SAP Extract'!G153)</f>
        <v>204500905009</v>
      </c>
      <c r="H155" s="72">
        <f>IF('SAP Extract'!H153=0, "", 'SAP Extract'!H153)</f>
        <v>1</v>
      </c>
      <c r="I155" s="73" t="str">
        <f>IF('SAP Extract'!I153=0, "", 'SAP Extract'!I153)</f>
        <v>426.321</v>
      </c>
      <c r="J155" s="19" t="str">
        <f>IF('SAP Extract'!J153=0, "", 'SAP Extract'!J153)</f>
        <v>BEARING ISOLATOR</v>
      </c>
      <c r="K155" s="74">
        <f>IF('SAP Extract'!K153=0, "", 'SAP Extract'!K153)</f>
        <v>1968.31</v>
      </c>
      <c r="L155" s="27">
        <f>K155/H155</f>
        <v>1968.31</v>
      </c>
      <c r="M155" s="26">
        <f>ROUNDUP((IF((AJ155&gt;0),(AJ155/$L$1/$L$2),(((MAX(AG155:AI155))/$L$1/$L$2)))), 0)</f>
        <v>3186</v>
      </c>
      <c r="N155" s="27">
        <f>M155*H155</f>
        <v>3186</v>
      </c>
      <c r="O155" s="13"/>
      <c r="P155" s="28"/>
      <c r="Q155" s="25">
        <f>P155*H155</f>
        <v>0</v>
      </c>
      <c r="R155" s="26">
        <f>IFERROR(ROUND(0.7*_xlfn.XLOOKUP(AM155,'[1]SPI PRICE LIST'!$L$12:$L$124,'[1]SPI PRICE LIST'!$K$12:$K$124,"NO"),2),)</f>
        <v>0</v>
      </c>
      <c r="S155" s="27">
        <f>R155*H155</f>
        <v>0</v>
      </c>
      <c r="T155" s="22">
        <v>0.7</v>
      </c>
      <c r="U155" s="26">
        <f>R155/T155</f>
        <v>0</v>
      </c>
      <c r="V155" s="27">
        <f>U155*H155</f>
        <v>0</v>
      </c>
      <c r="W155" s="31" t="str">
        <f>'SAP Extract'!R153</f>
        <v>USD</v>
      </c>
      <c r="X155" s="31">
        <f>'SAP Extract'!S153</f>
        <v>1</v>
      </c>
      <c r="Y155" s="31">
        <f>'SAP Extract'!T153</f>
        <v>2645.43894319432</v>
      </c>
      <c r="Z155" s="31">
        <f>'SAP Extract'!U153</f>
        <v>2022</v>
      </c>
      <c r="AA155" s="31" t="str">
        <f>'SAP Extract'!V153</f>
        <v/>
      </c>
      <c r="AB155" s="48">
        <v>1</v>
      </c>
      <c r="AC155" s="55">
        <v>0.94</v>
      </c>
      <c r="AD155" s="33">
        <f>IF(Z155&gt;2010,((Y155*AB155*X155)/(POWER(AC155, (2025-Z155)))), ((Y155*AB155*X155)/(POWER(AC155, 5))))</f>
        <v>3185.0347986408606</v>
      </c>
      <c r="AE155" s="30">
        <f>M155-L155</f>
        <v>1217.69</v>
      </c>
      <c r="AF155" s="3">
        <f>A155</f>
        <v>152</v>
      </c>
      <c r="AG155" s="26">
        <f>L155</f>
        <v>1968.31</v>
      </c>
      <c r="AH155" s="24">
        <f>U155</f>
        <v>0</v>
      </c>
      <c r="AI155" s="24">
        <f>AD155</f>
        <v>3185.0347986408606</v>
      </c>
      <c r="AJ155" s="25">
        <f>IF(AI155&gt;0,AI155,MAX(AG155:AH155))</f>
        <v>3185.0347986408606</v>
      </c>
      <c r="AL155" s="24"/>
      <c r="AM155" t="str">
        <f t="shared" si="2"/>
        <v>577332426.321</v>
      </c>
    </row>
    <row r="156" spans="1:39" ht="15" customHeight="1" x14ac:dyDescent="0.25">
      <c r="A156" s="17">
        <v>153</v>
      </c>
      <c r="B156" s="1"/>
      <c r="C156" s="1"/>
      <c r="D156" s="19" t="str">
        <f>IF('SAP Extract'!D154=0, "", 'SAP Extract'!D154)</f>
        <v>577332</v>
      </c>
      <c r="E156" s="19" t="str">
        <f>IF('SAP Extract'!E154=0, "", 'SAP Extract'!E154)</f>
        <v>577332</v>
      </c>
      <c r="F156" s="19" t="str">
        <f>IF('SAP Extract'!F154=0, "", 'SAP Extract'!F154)</f>
        <v>3X4X9B-1</v>
      </c>
      <c r="G156" s="19" t="str">
        <f>IF('SAP Extract'!G154=0, "", 'SAP Extract'!G154)</f>
        <v>204500905008</v>
      </c>
      <c r="H156" s="72">
        <f>IF('SAP Extract'!H154=0, "", 'SAP Extract'!H154)</f>
        <v>1</v>
      </c>
      <c r="I156" s="73" t="str">
        <f>IF('SAP Extract'!I154=0, "", 'SAP Extract'!I154)</f>
        <v>426.322</v>
      </c>
      <c r="J156" s="19" t="str">
        <f>IF('SAP Extract'!J154=0, "", 'SAP Extract'!J154)</f>
        <v>BEARING ISOLATOR</v>
      </c>
      <c r="K156" s="74">
        <f>IF('SAP Extract'!K154=0, "", 'SAP Extract'!K154)</f>
        <v>1850.23</v>
      </c>
      <c r="L156" s="27">
        <f>K156/H156</f>
        <v>1850.23</v>
      </c>
      <c r="M156" s="26">
        <f>ROUNDUP((IF((AJ156&gt;0),(AJ156/$L$1/$L$2),(((MAX(AG156:AI156))/$L$1/$L$2)))), 0)</f>
        <v>2862</v>
      </c>
      <c r="N156" s="27">
        <f>M156*H156</f>
        <v>2862</v>
      </c>
      <c r="O156" s="13"/>
      <c r="P156" s="28"/>
      <c r="Q156" s="25">
        <f>P156*H156</f>
        <v>0</v>
      </c>
      <c r="R156" s="26">
        <f>IFERROR(ROUND(0.7*_xlfn.XLOOKUP(AM156,'[1]SPI PRICE LIST'!$L$12:$L$124,'[1]SPI PRICE LIST'!$K$12:$K$124,"NO"),2),)</f>
        <v>0</v>
      </c>
      <c r="S156" s="27">
        <f>R156*H156</f>
        <v>0</v>
      </c>
      <c r="T156" s="22">
        <v>0.7</v>
      </c>
      <c r="U156" s="26">
        <f>R156/T156</f>
        <v>0</v>
      </c>
      <c r="V156" s="27">
        <f>U156*H156</f>
        <v>0</v>
      </c>
      <c r="W156" s="31" t="str">
        <f>'SAP Extract'!R154</f>
        <v>USD</v>
      </c>
      <c r="X156" s="31">
        <f>'SAP Extract'!S154</f>
        <v>1</v>
      </c>
      <c r="Y156" s="31">
        <f>'SAP Extract'!T154</f>
        <v>2376.548361982454</v>
      </c>
      <c r="Z156" s="31">
        <f>'SAP Extract'!U154</f>
        <v>2022</v>
      </c>
      <c r="AA156" s="31" t="str">
        <f>'SAP Extract'!V154</f>
        <v/>
      </c>
      <c r="AB156" s="48">
        <v>1</v>
      </c>
      <c r="AC156" s="55">
        <v>0.94</v>
      </c>
      <c r="AD156" s="33">
        <f>IF(Z156&gt;2010,((Y156*AB156*X156)/(POWER(AC156, (2025-Z156)))), ((Y156*AB156*X156)/(POWER(AC156, 5))))</f>
        <v>2861.2980288356798</v>
      </c>
      <c r="AE156" s="30">
        <f>M156-L156</f>
        <v>1011.77</v>
      </c>
      <c r="AF156" s="3">
        <f>A156</f>
        <v>153</v>
      </c>
      <c r="AG156" s="26">
        <f>L156</f>
        <v>1850.23</v>
      </c>
      <c r="AH156" s="24">
        <f>U156</f>
        <v>0</v>
      </c>
      <c r="AI156" s="24">
        <f>AD156</f>
        <v>2861.2980288356798</v>
      </c>
      <c r="AJ156" s="25">
        <f>IF(AI156&gt;0,AI156,MAX(AG156:AH156))</f>
        <v>2861.2980288356798</v>
      </c>
      <c r="AL156" s="24"/>
      <c r="AM156" t="str">
        <f t="shared" si="2"/>
        <v>577332426.322</v>
      </c>
    </row>
    <row r="157" spans="1:39" ht="15" customHeight="1" x14ac:dyDescent="0.25">
      <c r="A157" s="17">
        <v>154</v>
      </c>
      <c r="B157" s="2"/>
      <c r="C157" s="2"/>
      <c r="D157" s="19" t="str">
        <f>IF('SAP Extract'!D155=0, "", 'SAP Extract'!D155)</f>
        <v>577332</v>
      </c>
      <c r="E157" s="19" t="str">
        <f>IF('SAP Extract'!E155=0, "", 'SAP Extract'!E155)</f>
        <v>577332</v>
      </c>
      <c r="F157" s="19" t="str">
        <f>IF('SAP Extract'!F155=0, "", 'SAP Extract'!F155)</f>
        <v>3X4X9B-1</v>
      </c>
      <c r="G157" s="19" t="str">
        <f>IF('SAP Extract'!G155=0, "", 'SAP Extract'!G155)</f>
        <v>204415509001</v>
      </c>
      <c r="H157" s="72">
        <f>IF('SAP Extract'!H155=0, "", 'SAP Extract'!H155)</f>
        <v>1</v>
      </c>
      <c r="I157" s="73" t="str">
        <f>IF('SAP Extract'!I155=0, "", 'SAP Extract'!I155)</f>
        <v>502.204</v>
      </c>
      <c r="J157" s="19" t="str">
        <f>IF('SAP Extract'!J155=0, "", 'SAP Extract'!J155)</f>
        <v>STATIONARY RING;MACHINED</v>
      </c>
      <c r="K157" s="74">
        <v>0</v>
      </c>
      <c r="L157" s="27">
        <f>K157/H157</f>
        <v>0</v>
      </c>
      <c r="M157" s="26">
        <f>ROUNDUP((IF((AJ157&gt;0),(AJ157/$L$1/$L$2),(((MAX(AG157:AI157))/$L$1/$L$2)))), 0)</f>
        <v>3260</v>
      </c>
      <c r="N157" s="27">
        <f>M157*H157</f>
        <v>3260</v>
      </c>
      <c r="O157" s="13"/>
      <c r="P157" s="28"/>
      <c r="Q157" s="25">
        <f>P157*H157</f>
        <v>0</v>
      </c>
      <c r="R157" s="26">
        <f>IFERROR(ROUND(0.7*_xlfn.XLOOKUP(AM157,'[1]SPI PRICE LIST'!$L$12:$L$124,'[1]SPI PRICE LIST'!$K$12:$K$124,"NO"),2),)</f>
        <v>0</v>
      </c>
      <c r="S157" s="27">
        <f>R157*H157</f>
        <v>0</v>
      </c>
      <c r="T157" s="22">
        <v>0.7</v>
      </c>
      <c r="U157" s="26">
        <f>R157/T157</f>
        <v>0</v>
      </c>
      <c r="V157" s="27">
        <f>U157*H157</f>
        <v>0</v>
      </c>
      <c r="W157" s="31" t="str">
        <f>'SAP Extract'!R155</f>
        <v>USD</v>
      </c>
      <c r="X157" s="31">
        <f>'SAP Extract'!S155</f>
        <v>1</v>
      </c>
      <c r="Y157" s="31">
        <f>'SAP Extract'!T155</f>
        <v>2707.1014964549795</v>
      </c>
      <c r="Z157" s="31">
        <f>'SAP Extract'!U155</f>
        <v>2022</v>
      </c>
      <c r="AA157" s="31" t="str">
        <f>'SAP Extract'!V155</f>
        <v/>
      </c>
      <c r="AB157" s="48">
        <v>1</v>
      </c>
      <c r="AC157" s="55">
        <v>0.94</v>
      </c>
      <c r="AD157" s="33">
        <f>IF(Z157&gt;2010,((Y157*AB157*X157)/(POWER(AC157, (2025-Z157)))), ((Y157*AB157*X157)/(POWER(AC157, 5))))</f>
        <v>3259.2747951501351</v>
      </c>
      <c r="AE157" s="30">
        <f>M157-L157</f>
        <v>3260</v>
      </c>
      <c r="AF157" s="3">
        <f>A157</f>
        <v>154</v>
      </c>
      <c r="AG157" s="26">
        <f>L157</f>
        <v>0</v>
      </c>
      <c r="AH157" s="24">
        <f>U157</f>
        <v>0</v>
      </c>
      <c r="AI157" s="24">
        <f>AD157</f>
        <v>3259.2747951501351</v>
      </c>
      <c r="AJ157" s="25">
        <f>IF(AI157&gt;0,AI157,MAX(AG157:AH157))</f>
        <v>3259.2747951501351</v>
      </c>
      <c r="AL157" s="24"/>
      <c r="AM157" t="str">
        <f t="shared" si="2"/>
        <v>577332502.204</v>
      </c>
    </row>
    <row r="158" spans="1:39" ht="15" customHeight="1" x14ac:dyDescent="0.25">
      <c r="A158" s="17">
        <v>155</v>
      </c>
      <c r="B158" s="1"/>
      <c r="C158" s="1"/>
      <c r="D158" s="19" t="str">
        <f>IF('SAP Extract'!D156=0, "", 'SAP Extract'!D156)</f>
        <v>577332</v>
      </c>
      <c r="E158" s="19" t="str">
        <f>IF('SAP Extract'!E156=0, "", 'SAP Extract'!E156)</f>
        <v>577332</v>
      </c>
      <c r="F158" s="19" t="str">
        <f>IF('SAP Extract'!F156=0, "", 'SAP Extract'!F156)</f>
        <v>3X4X9B-1</v>
      </c>
      <c r="G158" s="19" t="str">
        <f>IF('SAP Extract'!G156=0, "", 'SAP Extract'!G156)</f>
        <v>204415656001</v>
      </c>
      <c r="H158" s="72">
        <f>IF('SAP Extract'!H156=0, "", 'SAP Extract'!H156)</f>
        <v>1</v>
      </c>
      <c r="I158" s="73" t="str">
        <f>IF('SAP Extract'!I156=0, "", 'SAP Extract'!I156)</f>
        <v>503.208</v>
      </c>
      <c r="J158" s="19" t="str">
        <f>IF('SAP Extract'!J156=0, "", 'SAP Extract'!J156)</f>
        <v>IMPELLER RING</v>
      </c>
      <c r="K158" s="74">
        <v>0</v>
      </c>
      <c r="L158" s="27">
        <f>K158/H158</f>
        <v>0</v>
      </c>
      <c r="M158" s="26">
        <f>ROUNDUP((IF((AJ158&gt;0),(AJ158/$L$1/$L$2),(((MAX(AG158:AI158))/$L$1/$L$2)))), 0)</f>
        <v>3071</v>
      </c>
      <c r="N158" s="27">
        <f>M158*H158</f>
        <v>3071</v>
      </c>
      <c r="O158" s="13"/>
      <c r="P158" s="28"/>
      <c r="Q158" s="25">
        <f>P158*H158</f>
        <v>0</v>
      </c>
      <c r="R158" s="26">
        <f>IFERROR(ROUND(0.7*_xlfn.XLOOKUP(AM158,'[1]SPI PRICE LIST'!$L$12:$L$124,'[1]SPI PRICE LIST'!$K$12:$K$124,"NO"),2),)</f>
        <v>0</v>
      </c>
      <c r="S158" s="27">
        <f>R158*H158</f>
        <v>0</v>
      </c>
      <c r="T158" s="22">
        <v>0.7</v>
      </c>
      <c r="U158" s="26">
        <f>R158/T158</f>
        <v>0</v>
      </c>
      <c r="V158" s="27">
        <f>U158*H158</f>
        <v>0</v>
      </c>
      <c r="W158" s="31" t="str">
        <f>'SAP Extract'!R156</f>
        <v>USD</v>
      </c>
      <c r="X158" s="31">
        <f>'SAP Extract'!S156</f>
        <v>1</v>
      </c>
      <c r="Y158" s="31">
        <f>'SAP Extract'!T156</f>
        <v>2550.2540503265018</v>
      </c>
      <c r="Z158" s="31">
        <f>'SAP Extract'!U156</f>
        <v>2022</v>
      </c>
      <c r="AA158" s="31" t="str">
        <f>'SAP Extract'!V156</f>
        <v/>
      </c>
      <c r="AB158" s="48">
        <v>1</v>
      </c>
      <c r="AC158" s="55">
        <v>0.94</v>
      </c>
      <c r="AD158" s="33">
        <f>IF(Z158&gt;2010,((Y158*AB158*X158)/(POWER(AC158, (2025-Z158)))), ((Y158*AB158*X158)/(POWER(AC158, 5))))</f>
        <v>3070.4348390126734</v>
      </c>
      <c r="AE158" s="30">
        <f>M158-L158</f>
        <v>3071</v>
      </c>
      <c r="AF158" s="3">
        <f>A158</f>
        <v>155</v>
      </c>
      <c r="AG158" s="26">
        <f>L158</f>
        <v>0</v>
      </c>
      <c r="AH158" s="24">
        <f>U158</f>
        <v>0</v>
      </c>
      <c r="AI158" s="24">
        <f>AD158</f>
        <v>3070.4348390126734</v>
      </c>
      <c r="AJ158" s="25">
        <f>IF(AI158&gt;0,AI158,MAX(AG158:AH158))</f>
        <v>3070.4348390126734</v>
      </c>
      <c r="AL158" s="24"/>
      <c r="AM158" t="str">
        <f t="shared" si="2"/>
        <v>577332503.208</v>
      </c>
    </row>
    <row r="159" spans="1:39" ht="15" customHeight="1" x14ac:dyDescent="0.25">
      <c r="A159" s="17">
        <v>156</v>
      </c>
      <c r="B159" s="2"/>
      <c r="C159" s="2"/>
      <c r="D159" s="19" t="str">
        <f>IF('SAP Extract'!D157=0, "", 'SAP Extract'!D157)</f>
        <v>577332</v>
      </c>
      <c r="E159" s="19" t="str">
        <f>IF('SAP Extract'!E157=0, "", 'SAP Extract'!E157)</f>
        <v>577332</v>
      </c>
      <c r="F159" s="19" t="str">
        <f>IF('SAP Extract'!F157=0, "", 'SAP Extract'!F157)</f>
        <v>3X4X9B-1</v>
      </c>
      <c r="G159" s="19" t="str">
        <f>IF('SAP Extract'!G157=0, "", 'SAP Extract'!G157)</f>
        <v>015500200695</v>
      </c>
      <c r="H159" s="72">
        <f>IF('SAP Extract'!H157=0, "", 'SAP Extract'!H157)</f>
        <v>1</v>
      </c>
      <c r="I159" s="73" t="str">
        <f>IF('SAP Extract'!I157=0, "", 'SAP Extract'!I157)</f>
        <v>554.418</v>
      </c>
      <c r="J159" s="19" t="str">
        <f>IF('SAP Extract'!J157=0, "", 'SAP Extract'!J157)</f>
        <v>WASHER</v>
      </c>
      <c r="K159" s="74">
        <f>IF('SAP Extract'!K157=0, "", 'SAP Extract'!K157)</f>
        <v>48.44</v>
      </c>
      <c r="L159" s="27">
        <f>K159/H159</f>
        <v>48.44</v>
      </c>
      <c r="M159" s="26">
        <f>ROUNDUP((IF((AJ159&gt;0),(AJ159/$L$1/$L$2),(((MAX(AG159:AI159))/$L$1/$L$2)))), 0)</f>
        <v>73</v>
      </c>
      <c r="N159" s="27">
        <f>M159*H159</f>
        <v>73</v>
      </c>
      <c r="O159" s="13"/>
      <c r="P159" s="28"/>
      <c r="Q159" s="25">
        <f>P159*H159</f>
        <v>0</v>
      </c>
      <c r="R159" s="26">
        <f>IFERROR(ROUND(0.7*_xlfn.XLOOKUP(AM159,'[1]SPI PRICE LIST'!$L$12:$L$124,'[1]SPI PRICE LIST'!$K$12:$K$124,"NO"),2),)</f>
        <v>0</v>
      </c>
      <c r="S159" s="27">
        <f>R159*H159</f>
        <v>0</v>
      </c>
      <c r="T159" s="22">
        <v>0.7</v>
      </c>
      <c r="U159" s="26">
        <f>R159/T159</f>
        <v>0</v>
      </c>
      <c r="V159" s="27">
        <f>U159*H159</f>
        <v>0</v>
      </c>
      <c r="W159" s="31" t="str">
        <f>'SAP Extract'!R157</f>
        <v>USD</v>
      </c>
      <c r="X159" s="31">
        <f>'SAP Extract'!S157</f>
        <v>1</v>
      </c>
      <c r="Y159" s="31">
        <f>'SAP Extract'!T157</f>
        <v>0</v>
      </c>
      <c r="Z159" s="31">
        <f>'SAP Extract'!U157</f>
        <v>2022</v>
      </c>
      <c r="AA159" s="31" t="str">
        <f>'SAP Extract'!V157</f>
        <v/>
      </c>
      <c r="AB159" s="48">
        <v>1</v>
      </c>
      <c r="AC159" s="55">
        <v>0.94</v>
      </c>
      <c r="AD159" s="33">
        <f>IF(Z159&gt;2010,((Y159*AB159*X159)/(POWER(AC159, (2025-Z159)))), ((Y159*AB159*X159)/(POWER(AC159, 5))))</f>
        <v>0</v>
      </c>
      <c r="AE159" s="30">
        <f>M159-L159</f>
        <v>24.560000000000002</v>
      </c>
      <c r="AF159" s="3">
        <f>A159</f>
        <v>156</v>
      </c>
      <c r="AG159" s="26">
        <f>L159</f>
        <v>48.44</v>
      </c>
      <c r="AH159" s="24">
        <f>U159</f>
        <v>0</v>
      </c>
      <c r="AI159" s="24">
        <f>AD159</f>
        <v>0</v>
      </c>
      <c r="AJ159" s="112">
        <v>72.09</v>
      </c>
      <c r="AL159" s="24"/>
      <c r="AM159" t="str">
        <f t="shared" si="2"/>
        <v>577332554.418</v>
      </c>
    </row>
    <row r="160" spans="1:39" ht="15" customHeight="1" x14ac:dyDescent="0.25">
      <c r="A160" s="17">
        <v>157</v>
      </c>
      <c r="B160" s="1"/>
      <c r="C160" s="1"/>
      <c r="D160" s="19" t="str">
        <f>IF('SAP Extract'!D158=0, "", 'SAP Extract'!D158)</f>
        <v>577332</v>
      </c>
      <c r="E160" s="19" t="str">
        <f>IF('SAP Extract'!E158=0, "", 'SAP Extract'!E158)</f>
        <v>577332</v>
      </c>
      <c r="F160" s="19" t="str">
        <f>IF('SAP Extract'!F158=0, "", 'SAP Extract'!F158)</f>
        <v>3X4X9B-1</v>
      </c>
      <c r="G160" s="19" t="str">
        <f>IF('SAP Extract'!G158=0, "", 'SAP Extract'!G158)</f>
        <v>204500878002</v>
      </c>
      <c r="H160" s="72">
        <f>IF('SAP Extract'!H158=0, "", 'SAP Extract'!H158)</f>
        <v>1</v>
      </c>
      <c r="I160" s="73" t="str">
        <f>IF('SAP Extract'!I158=0, "", 'SAP Extract'!I158)</f>
        <v>592.329</v>
      </c>
      <c r="J160" s="19" t="str">
        <f>IF('SAP Extract'!J158=0, "", 'SAP Extract'!J158)</f>
        <v>SHIM;RING;MACH</v>
      </c>
      <c r="K160" s="74">
        <f>IF('SAP Extract'!K158=0, "", 'SAP Extract'!K158)</f>
        <v>259.8</v>
      </c>
      <c r="L160" s="27">
        <f>K160/H160</f>
        <v>259.8</v>
      </c>
      <c r="M160" s="26">
        <f>ROUNDUP((IF((AJ160&gt;0),(AJ160/$L$1/$L$2),(((MAX(AG160:AI160))/$L$1/$L$2)))), 0)</f>
        <v>387</v>
      </c>
      <c r="N160" s="27">
        <f>M160*H160</f>
        <v>387</v>
      </c>
      <c r="O160" s="13"/>
      <c r="P160" s="28"/>
      <c r="Q160" s="25">
        <f>P160*H160</f>
        <v>0</v>
      </c>
      <c r="R160" s="26">
        <f>IFERROR(ROUND(0.7*_xlfn.XLOOKUP(AM160,'[1]SPI PRICE LIST'!$L$12:$L$124,'[1]SPI PRICE LIST'!$K$12:$K$124,"NO"),2),)</f>
        <v>0</v>
      </c>
      <c r="S160" s="27">
        <f>R160*H160</f>
        <v>0</v>
      </c>
      <c r="T160" s="22">
        <v>0.7</v>
      </c>
      <c r="U160" s="26">
        <f>R160/T160</f>
        <v>0</v>
      </c>
      <c r="V160" s="27">
        <f>U160*H160</f>
        <v>0</v>
      </c>
      <c r="W160" s="31" t="str">
        <f>'SAP Extract'!R158</f>
        <v>USD</v>
      </c>
      <c r="X160" s="31">
        <f>'SAP Extract'!S158</f>
        <v>1</v>
      </c>
      <c r="Y160" s="31">
        <f>'SAP Extract'!T158</f>
        <v>0</v>
      </c>
      <c r="Z160" s="31">
        <f>'SAP Extract'!U158</f>
        <v>2022</v>
      </c>
      <c r="AA160" s="31" t="str">
        <f>'SAP Extract'!V158</f>
        <v/>
      </c>
      <c r="AB160" s="48">
        <v>1</v>
      </c>
      <c r="AC160" s="55">
        <v>0.94</v>
      </c>
      <c r="AD160" s="33">
        <f>IF(Z160&gt;2010,((Y160*AB160*X160)/(POWER(AC160, (2025-Z160)))), ((Y160*AB160*X160)/(POWER(AC160, 5))))</f>
        <v>0</v>
      </c>
      <c r="AE160" s="30">
        <f>M160-L160</f>
        <v>127.19999999999999</v>
      </c>
      <c r="AF160" s="3">
        <f>A160</f>
        <v>157</v>
      </c>
      <c r="AG160" s="26">
        <f>L160</f>
        <v>259.8</v>
      </c>
      <c r="AH160" s="24">
        <f>U160</f>
        <v>0</v>
      </c>
      <c r="AI160" s="24">
        <f>AD160</f>
        <v>0</v>
      </c>
      <c r="AJ160" s="112">
        <v>386.58</v>
      </c>
      <c r="AL160" s="24"/>
      <c r="AM160" t="str">
        <f t="shared" si="2"/>
        <v>577332592.329</v>
      </c>
    </row>
    <row r="161" spans="1:39" ht="15" customHeight="1" x14ac:dyDescent="0.25">
      <c r="A161" s="17">
        <v>158</v>
      </c>
      <c r="B161" s="2"/>
      <c r="C161" s="2"/>
      <c r="D161" s="19" t="str">
        <f>IF('SAP Extract'!D159=0, "", 'SAP Extract'!D159)</f>
        <v>577332</v>
      </c>
      <c r="E161" s="19" t="str">
        <f>IF('SAP Extract'!E159=0, "", 'SAP Extract'!E159)</f>
        <v>577332</v>
      </c>
      <c r="F161" s="19" t="str">
        <f>IF('SAP Extract'!F159=0, "", 'SAP Extract'!F159)</f>
        <v>3X4X9B-1</v>
      </c>
      <c r="G161" s="19" t="str">
        <f>IF('SAP Extract'!G159=0, "", 'SAP Extract'!G159)</f>
        <v>204500882002</v>
      </c>
      <c r="H161" s="72">
        <f>IF('SAP Extract'!H159=0, "", 'SAP Extract'!H159)</f>
        <v>1</v>
      </c>
      <c r="I161" s="73" t="str">
        <f>IF('SAP Extract'!I159=0, "", 'SAP Extract'!I159)</f>
        <v>681.530</v>
      </c>
      <c r="J161" s="19" t="str">
        <f>IF('SAP Extract'!J159=0, "", 'SAP Extract'!J159)</f>
        <v>COUPLING GUARD</v>
      </c>
      <c r="K161" s="74">
        <v>0</v>
      </c>
      <c r="L161" s="27">
        <f>K161/H161</f>
        <v>0</v>
      </c>
      <c r="M161" s="26">
        <f>ROUNDUP((IF((AJ161&gt;0),(AJ161/$L$1/$L$2),(((MAX(AG161:AI161))/$L$1/$L$2)))), 0)</f>
        <v>2497</v>
      </c>
      <c r="N161" s="27">
        <f>M161*H161</f>
        <v>2497</v>
      </c>
      <c r="O161" s="13"/>
      <c r="P161" s="28"/>
      <c r="Q161" s="25">
        <f>P161*H161</f>
        <v>0</v>
      </c>
      <c r="R161" s="26">
        <f>IFERROR(ROUND(0.7*_xlfn.XLOOKUP(AM161,'[1]SPI PRICE LIST'!$L$12:$L$124,'[1]SPI PRICE LIST'!$K$12:$K$124,"NO"),2),)</f>
        <v>1747.87</v>
      </c>
      <c r="S161" s="27">
        <f>R161*H161</f>
        <v>1747.87</v>
      </c>
      <c r="T161" s="22">
        <v>0.7</v>
      </c>
      <c r="U161" s="26">
        <f>R161/T161</f>
        <v>2496.957142857143</v>
      </c>
      <c r="V161" s="27">
        <f>U161*H161</f>
        <v>2496.957142857143</v>
      </c>
      <c r="W161" s="31" t="str">
        <f>'SAP Extract'!R159</f>
        <v>USD</v>
      </c>
      <c r="X161" s="31">
        <f>'SAP Extract'!S159</f>
        <v>1</v>
      </c>
      <c r="Y161" s="31">
        <f>'SAP Extract'!T159</f>
        <v>0</v>
      </c>
      <c r="Z161" s="31">
        <f>'SAP Extract'!U159</f>
        <v>2022</v>
      </c>
      <c r="AA161" s="31" t="str">
        <f>'SAP Extract'!V159</f>
        <v/>
      </c>
      <c r="AB161" s="48">
        <v>1</v>
      </c>
      <c r="AC161" s="55">
        <v>0.94</v>
      </c>
      <c r="AD161" s="33">
        <f>IF(Z161&gt;2010,((Y161*AB161*X161)/(POWER(AC161, (2025-Z161)))), ((Y161*AB161*X161)/(POWER(AC161, 5))))</f>
        <v>0</v>
      </c>
      <c r="AE161" s="30">
        <f>M161-L161</f>
        <v>2497</v>
      </c>
      <c r="AF161" s="3">
        <f>A161</f>
        <v>158</v>
      </c>
      <c r="AG161" s="26">
        <f>L161</f>
        <v>0</v>
      </c>
      <c r="AH161" s="24">
        <f>U161</f>
        <v>2496.957142857143</v>
      </c>
      <c r="AI161" s="24">
        <f>AD161</f>
        <v>0</v>
      </c>
      <c r="AJ161" s="25">
        <f>IF(AI161&gt;0,AI161,MAX(AG161:AH161))</f>
        <v>2496.957142857143</v>
      </c>
      <c r="AL161" s="24"/>
      <c r="AM161" t="str">
        <f t="shared" si="2"/>
        <v>577332681.530</v>
      </c>
    </row>
    <row r="162" spans="1:39" ht="15" customHeight="1" x14ac:dyDescent="0.25">
      <c r="A162" s="17">
        <v>159</v>
      </c>
      <c r="B162" s="1"/>
      <c r="C162" s="1"/>
      <c r="D162" s="19" t="str">
        <f>IF('SAP Extract'!D160=0, "", 'SAP Extract'!D160)</f>
        <v>577332</v>
      </c>
      <c r="E162" s="19" t="str">
        <f>IF('SAP Extract'!E160=0, "", 'SAP Extract'!E160)</f>
        <v>577332</v>
      </c>
      <c r="F162" s="19" t="str">
        <f>IF('SAP Extract'!F160=0, "", 'SAP Extract'!F160)</f>
        <v>3X4X9B-1</v>
      </c>
      <c r="G162" s="19" t="str">
        <f>IF('SAP Extract'!G160=0, "", 'SAP Extract'!G160)</f>
        <v>204500886002</v>
      </c>
      <c r="H162" s="72">
        <f>IF('SAP Extract'!H160=0, "", 'SAP Extract'!H160)</f>
        <v>1</v>
      </c>
      <c r="I162" s="73" t="str">
        <f>IF('SAP Extract'!I160=0, "", 'SAP Extract'!I160)</f>
        <v>681.531</v>
      </c>
      <c r="J162" s="19" t="str">
        <f>IF('SAP Extract'!J160=0, "", 'SAP Extract'!J160)</f>
        <v>COUPLING GUARD</v>
      </c>
      <c r="K162" s="74">
        <v>0</v>
      </c>
      <c r="L162" s="27">
        <f>K162/H162</f>
        <v>0</v>
      </c>
      <c r="M162" s="26">
        <f>ROUNDUP((IF((AJ162&gt;0),(AJ162/$L$1/$L$2),(((MAX(AG162:AI162))/$L$1/$L$2)))), 0)</f>
        <v>1308</v>
      </c>
      <c r="N162" s="27">
        <f>M162*H162</f>
        <v>1308</v>
      </c>
      <c r="O162" s="13"/>
      <c r="P162" s="28"/>
      <c r="Q162" s="25">
        <f>P162*H162</f>
        <v>0</v>
      </c>
      <c r="R162" s="26">
        <f>IFERROR(ROUND(0.7*_xlfn.XLOOKUP(AM162,'[1]SPI PRICE LIST'!$L$12:$L$124,'[1]SPI PRICE LIST'!$K$12:$K$124,"NO"),2),)</f>
        <v>914.91</v>
      </c>
      <c r="S162" s="27">
        <f>R162*H162</f>
        <v>914.91</v>
      </c>
      <c r="T162" s="22">
        <v>0.7</v>
      </c>
      <c r="U162" s="26">
        <f>R162/T162</f>
        <v>1307.0142857142857</v>
      </c>
      <c r="V162" s="27">
        <f>U162*H162</f>
        <v>1307.0142857142857</v>
      </c>
      <c r="W162" s="31" t="str">
        <f>'SAP Extract'!R160</f>
        <v>USD</v>
      </c>
      <c r="X162" s="31">
        <f>'SAP Extract'!S160</f>
        <v>1</v>
      </c>
      <c r="Y162" s="31">
        <f>'SAP Extract'!T160</f>
        <v>0</v>
      </c>
      <c r="Z162" s="31">
        <f>'SAP Extract'!U160</f>
        <v>2022</v>
      </c>
      <c r="AA162" s="31" t="str">
        <f>'SAP Extract'!V160</f>
        <v/>
      </c>
      <c r="AB162" s="48">
        <v>1</v>
      </c>
      <c r="AC162" s="55">
        <v>0.94</v>
      </c>
      <c r="AD162" s="33">
        <f>IF(Z162&gt;2010,((Y162*AB162*X162)/(POWER(AC162, (2025-Z162)))), ((Y162*AB162*X162)/(POWER(AC162, 5))))</f>
        <v>0</v>
      </c>
      <c r="AE162" s="30">
        <f>M162-L162</f>
        <v>1308</v>
      </c>
      <c r="AF162" s="3">
        <f>A162</f>
        <v>159</v>
      </c>
      <c r="AG162" s="26">
        <f>L162</f>
        <v>0</v>
      </c>
      <c r="AH162" s="24">
        <f>U162</f>
        <v>1307.0142857142857</v>
      </c>
      <c r="AI162" s="24">
        <f>AD162</f>
        <v>0</v>
      </c>
      <c r="AJ162" s="25">
        <f>IF(AI162&gt;0,AI162,MAX(AG162:AH162))</f>
        <v>1307.0142857142857</v>
      </c>
      <c r="AL162" s="24"/>
      <c r="AM162" t="str">
        <f t="shared" si="2"/>
        <v>577332681.531</v>
      </c>
    </row>
    <row r="163" spans="1:39" ht="15" customHeight="1" x14ac:dyDescent="0.25">
      <c r="A163" s="17">
        <v>160</v>
      </c>
      <c r="B163" s="2"/>
      <c r="C163" s="2"/>
      <c r="D163" s="19" t="str">
        <f>IF('SAP Extract'!D161=0, "", 'SAP Extract'!D161)</f>
        <v>577332</v>
      </c>
      <c r="E163" s="19" t="str">
        <f>IF('SAP Extract'!E161=0, "", 'SAP Extract'!E161)</f>
        <v>577332</v>
      </c>
      <c r="F163" s="19" t="str">
        <f>IF('SAP Extract'!F161=0, "", 'SAP Extract'!F161)</f>
        <v>3X4X9B-1</v>
      </c>
      <c r="G163" s="19" t="str">
        <f>IF('SAP Extract'!G161=0, "", 'SAP Extract'!G161)</f>
        <v>204509285001</v>
      </c>
      <c r="H163" s="72">
        <f>IF('SAP Extract'!H161=0, "", 'SAP Extract'!H161)</f>
        <v>1</v>
      </c>
      <c r="I163" s="73" t="str">
        <f>IF('SAP Extract'!I161=0, "", 'SAP Extract'!I161)</f>
        <v>687.373</v>
      </c>
      <c r="J163" s="19" t="str">
        <f>IF('SAP Extract'!J161=0, "", 'SAP Extract'!J161)</f>
        <v>GUARD;DE FAN GUARD</v>
      </c>
      <c r="K163" s="74">
        <v>0</v>
      </c>
      <c r="L163" s="27">
        <f>K163/H163</f>
        <v>0</v>
      </c>
      <c r="M163" s="26">
        <f>ROUNDUP((IF((AJ163&gt;0),(AJ163/$L$1/$L$2),(((MAX(AG163:AI163))/$L$1/$L$2)))), 0)</f>
        <v>129</v>
      </c>
      <c r="N163" s="27">
        <f>M163*H163</f>
        <v>129</v>
      </c>
      <c r="O163" s="13"/>
      <c r="P163" s="28"/>
      <c r="Q163" s="25">
        <f>P163*H163</f>
        <v>0</v>
      </c>
      <c r="R163" s="26">
        <f>IFERROR(ROUND(0.7*_xlfn.XLOOKUP(AM163,'[1]SPI PRICE LIST'!$L$12:$L$124,'[1]SPI PRICE LIST'!$K$12:$K$124,"NO"),2),)</f>
        <v>89.64</v>
      </c>
      <c r="S163" s="27">
        <f>R163*H163</f>
        <v>89.64</v>
      </c>
      <c r="T163" s="22">
        <v>0.7</v>
      </c>
      <c r="U163" s="26">
        <f>R163/T163</f>
        <v>128.05714285714288</v>
      </c>
      <c r="V163" s="27">
        <f>U163*H163</f>
        <v>128.05714285714288</v>
      </c>
      <c r="W163" s="31" t="str">
        <f>'SAP Extract'!R161</f>
        <v>USD</v>
      </c>
      <c r="X163" s="31">
        <f>'SAP Extract'!S161</f>
        <v>1</v>
      </c>
      <c r="Y163" s="31">
        <f>'SAP Extract'!T161</f>
        <v>0</v>
      </c>
      <c r="Z163" s="31">
        <f>'SAP Extract'!U161</f>
        <v>2022</v>
      </c>
      <c r="AA163" s="31" t="str">
        <f>'SAP Extract'!V161</f>
        <v/>
      </c>
      <c r="AB163" s="48">
        <v>1</v>
      </c>
      <c r="AC163" s="55">
        <v>0.94</v>
      </c>
      <c r="AD163" s="33">
        <f>IF(Z163&gt;2010,((Y163*AB163*X163)/(POWER(AC163, (2025-Z163)))), ((Y163*AB163*X163)/(POWER(AC163, 5))))</f>
        <v>0</v>
      </c>
      <c r="AE163" s="30">
        <f>M163-L163</f>
        <v>129</v>
      </c>
      <c r="AF163" s="3">
        <f>A163</f>
        <v>160</v>
      </c>
      <c r="AG163" s="26">
        <f>L163</f>
        <v>0</v>
      </c>
      <c r="AH163" s="24">
        <f>U163</f>
        <v>128.05714285714288</v>
      </c>
      <c r="AI163" s="24">
        <f>AD163</f>
        <v>0</v>
      </c>
      <c r="AJ163" s="25">
        <f>IF(AI163&gt;0,AI163,MAX(AG163:AH163))</f>
        <v>128.05714285714288</v>
      </c>
      <c r="AL163" s="24"/>
      <c r="AM163" t="str">
        <f t="shared" si="2"/>
        <v>577332687.373</v>
      </c>
    </row>
    <row r="164" spans="1:39" ht="15" customHeight="1" x14ac:dyDescent="0.25">
      <c r="A164" s="17">
        <v>161</v>
      </c>
      <c r="B164" s="1"/>
      <c r="C164" s="1"/>
      <c r="D164" s="19" t="str">
        <f>IF('SAP Extract'!D162=0, "", 'SAP Extract'!D162)</f>
        <v>577332</v>
      </c>
      <c r="E164" s="19" t="str">
        <f>IF('SAP Extract'!E162=0, "", 'SAP Extract'!E162)</f>
        <v>577332</v>
      </c>
      <c r="F164" s="19" t="str">
        <f>IF('SAP Extract'!F162=0, "", 'SAP Extract'!F162)</f>
        <v>3X4X9B-1</v>
      </c>
      <c r="G164" s="19" t="str">
        <f>IF('SAP Extract'!G162=0, "", 'SAP Extract'!G162)</f>
        <v>104961124223V51</v>
      </c>
      <c r="H164" s="72">
        <f>IF('SAP Extract'!H162=0, "", 'SAP Extract'!H162)</f>
        <v>1</v>
      </c>
      <c r="I164" s="73" t="str">
        <f>IF('SAP Extract'!I162=0, "", 'SAP Extract'!I162)</f>
        <v>710.102</v>
      </c>
      <c r="J164" s="19" t="str">
        <f>IF('SAP Extract'!J162=0, "", 'SAP Extract'!J162)</f>
        <v>PIPE</v>
      </c>
      <c r="K164" s="74">
        <v>0</v>
      </c>
      <c r="L164" s="27">
        <f>K164/H164</f>
        <v>0</v>
      </c>
      <c r="M164" s="26">
        <f>ROUNDUP((IF((AJ164&gt;0),(AJ164/$L$1/$L$2),(((MAX(AG164:AI164))/$L$1/$L$2)))), 0)</f>
        <v>95</v>
      </c>
      <c r="N164" s="27">
        <f>M164*H164</f>
        <v>95</v>
      </c>
      <c r="O164" s="13"/>
      <c r="P164" s="28"/>
      <c r="Q164" s="25">
        <f>P164*H164</f>
        <v>0</v>
      </c>
      <c r="R164" s="26">
        <f>IFERROR(ROUND(0.7*_xlfn.XLOOKUP(AM164,'[1]SPI PRICE LIST'!$L$12:$L$124,'[1]SPI PRICE LIST'!$K$12:$K$124,"NO"),2),)</f>
        <v>65.849999999999994</v>
      </c>
      <c r="S164" s="27">
        <f>R164*H164</f>
        <v>65.849999999999994</v>
      </c>
      <c r="T164" s="22">
        <v>0.7</v>
      </c>
      <c r="U164" s="26">
        <f>R164/T164</f>
        <v>94.071428571428569</v>
      </c>
      <c r="V164" s="27">
        <f>U164*H164</f>
        <v>94.071428571428569</v>
      </c>
      <c r="W164" s="31" t="str">
        <f>'SAP Extract'!R162</f>
        <v>USD</v>
      </c>
      <c r="X164" s="31">
        <f>'SAP Extract'!S162</f>
        <v>1</v>
      </c>
      <c r="Y164" s="31">
        <f>'SAP Extract'!T162</f>
        <v>0</v>
      </c>
      <c r="Z164" s="31">
        <f>'SAP Extract'!U162</f>
        <v>2022</v>
      </c>
      <c r="AA164" s="31" t="str">
        <f>'SAP Extract'!V162</f>
        <v/>
      </c>
      <c r="AB164" s="48">
        <v>1</v>
      </c>
      <c r="AC164" s="55">
        <v>0.94</v>
      </c>
      <c r="AD164" s="33">
        <f>IF(Z164&gt;2010,((Y164*AB164*X164)/(POWER(AC164, (2025-Z164)))), ((Y164*AB164*X164)/(POWER(AC164, 5))))</f>
        <v>0</v>
      </c>
      <c r="AE164" s="30">
        <f>M164-L164</f>
        <v>95</v>
      </c>
      <c r="AF164" s="3">
        <f>A164</f>
        <v>161</v>
      </c>
      <c r="AG164" s="26">
        <f>L164</f>
        <v>0</v>
      </c>
      <c r="AH164" s="24">
        <f>U164</f>
        <v>94.071428571428569</v>
      </c>
      <c r="AI164" s="24">
        <f>AD164</f>
        <v>0</v>
      </c>
      <c r="AJ164" s="25">
        <f>IF(AI164&gt;0,AI164,MAX(AG164:AH164))</f>
        <v>94.071428571428569</v>
      </c>
      <c r="AL164" s="24"/>
      <c r="AM164" t="str">
        <f t="shared" si="2"/>
        <v>577332710.102</v>
      </c>
    </row>
    <row r="165" spans="1:39" ht="15" customHeight="1" x14ac:dyDescent="0.25">
      <c r="A165" s="17">
        <v>162</v>
      </c>
      <c r="B165" s="2"/>
      <c r="C165" s="2"/>
      <c r="D165" s="19" t="str">
        <f>IF('SAP Extract'!D163=0, "", 'SAP Extract'!D163)</f>
        <v>577332</v>
      </c>
      <c r="E165" s="19" t="str">
        <f>IF('SAP Extract'!E163=0, "", 'SAP Extract'!E163)</f>
        <v>577332</v>
      </c>
      <c r="F165" s="19" t="str">
        <f>IF('SAP Extract'!F163=0, "", 'SAP Extract'!F163)</f>
        <v>3X4X9B-1</v>
      </c>
      <c r="G165" s="19" t="str">
        <f>IF('SAP Extract'!G163=0, "", 'SAP Extract'!G163)</f>
        <v>020095411117</v>
      </c>
      <c r="H165" s="72">
        <f>IF('SAP Extract'!H163=0, "", 'SAP Extract'!H163)</f>
        <v>1</v>
      </c>
      <c r="I165" s="73" t="str">
        <f>IF('SAP Extract'!I163=0, "", 'SAP Extract'!I163)</f>
        <v>724.106</v>
      </c>
      <c r="J165" s="19" t="str">
        <f>IF('SAP Extract'!J163=0, "", 'SAP Extract'!J163)</f>
        <v>BLIND FLANGE</v>
      </c>
      <c r="K165" s="74">
        <v>0</v>
      </c>
      <c r="L165" s="27">
        <f>K165/H165</f>
        <v>0</v>
      </c>
      <c r="M165" s="26">
        <f>ROUNDUP((IF((AJ165&gt;0),(AJ165/$L$1/$L$2),(((MAX(AG165:AI165))/$L$1/$L$2)))), 0)</f>
        <v>758</v>
      </c>
      <c r="N165" s="27">
        <f>M165*H165</f>
        <v>758</v>
      </c>
      <c r="O165" s="13"/>
      <c r="P165" s="28"/>
      <c r="Q165" s="25">
        <f>P165*H165</f>
        <v>0</v>
      </c>
      <c r="R165" s="26">
        <f>IFERROR(ROUND(0.7*_xlfn.XLOOKUP(AM165,'[1]SPI PRICE LIST'!$L$12:$L$124,'[1]SPI PRICE LIST'!$K$12:$K$124,"NO"),2),)</f>
        <v>530.13</v>
      </c>
      <c r="S165" s="27">
        <f>R165*H165</f>
        <v>530.13</v>
      </c>
      <c r="T165" s="22">
        <v>0.7</v>
      </c>
      <c r="U165" s="26">
        <f>R165/T165</f>
        <v>757.32857142857142</v>
      </c>
      <c r="V165" s="27">
        <f>U165*H165</f>
        <v>757.32857142857142</v>
      </c>
      <c r="W165" s="31" t="str">
        <f>'SAP Extract'!R163</f>
        <v>USD</v>
      </c>
      <c r="X165" s="31">
        <f>'SAP Extract'!S163</f>
        <v>1</v>
      </c>
      <c r="Y165" s="31">
        <f>'SAP Extract'!T163</f>
        <v>0</v>
      </c>
      <c r="Z165" s="31">
        <f>'SAP Extract'!U163</f>
        <v>2022</v>
      </c>
      <c r="AA165" s="31" t="str">
        <f>'SAP Extract'!V163</f>
        <v/>
      </c>
      <c r="AB165" s="48">
        <v>1</v>
      </c>
      <c r="AC165" s="55">
        <v>0.94</v>
      </c>
      <c r="AD165" s="33">
        <f>IF(Z165&gt;2010,((Y165*AB165*X165)/(POWER(AC165, (2025-Z165)))), ((Y165*AB165*X165)/(POWER(AC165, 5))))</f>
        <v>0</v>
      </c>
      <c r="AE165" s="30">
        <f>M165-L165</f>
        <v>758</v>
      </c>
      <c r="AF165" s="3">
        <f>A165</f>
        <v>162</v>
      </c>
      <c r="AG165" s="26">
        <f>L165</f>
        <v>0</v>
      </c>
      <c r="AH165" s="24">
        <f>U165</f>
        <v>757.32857142857142</v>
      </c>
      <c r="AI165" s="24">
        <f>AD165</f>
        <v>0</v>
      </c>
      <c r="AJ165" s="25">
        <f>IF(AI165&gt;0,AI165,MAX(AG165:AH165))</f>
        <v>757.32857142857142</v>
      </c>
      <c r="AL165" s="24"/>
      <c r="AM165" t="str">
        <f t="shared" si="2"/>
        <v>577332724.106</v>
      </c>
    </row>
    <row r="166" spans="1:39" ht="15" customHeight="1" x14ac:dyDescent="0.25">
      <c r="A166" s="17">
        <v>163</v>
      </c>
      <c r="B166" s="1"/>
      <c r="C166" s="1"/>
      <c r="D166" s="19" t="str">
        <f>IF('SAP Extract'!D164=0, "", 'SAP Extract'!D164)</f>
        <v>577332</v>
      </c>
      <c r="E166" s="19" t="str">
        <f>IF('SAP Extract'!E164=0, "", 'SAP Extract'!E164)</f>
        <v>577332</v>
      </c>
      <c r="F166" s="19" t="str">
        <f>IF('SAP Extract'!F164=0, "", 'SAP Extract'!F164)</f>
        <v>3X4X9B-1</v>
      </c>
      <c r="G166" s="19" t="str">
        <f>IF('SAP Extract'!G164=0, "", 'SAP Extract'!G164)</f>
        <v>020030419026</v>
      </c>
      <c r="H166" s="72">
        <f>IF('SAP Extract'!H164=0, "", 'SAP Extract'!H164)</f>
        <v>1</v>
      </c>
      <c r="I166" s="73" t="str">
        <f>IF('SAP Extract'!I164=0, "", 'SAP Extract'!I164)</f>
        <v>729.103</v>
      </c>
      <c r="J166" s="19" t="str">
        <f>IF('SAP Extract'!J164=0, "", 'SAP Extract'!J164)</f>
        <v>WELD NECK FLANGE</v>
      </c>
      <c r="K166" s="74">
        <v>0</v>
      </c>
      <c r="L166" s="27">
        <f>K166/H166</f>
        <v>0</v>
      </c>
      <c r="M166" s="26">
        <f>ROUNDUP((IF((AJ166&gt;0),(AJ166/$L$1/$L$2),(((MAX(AG166:AI166))/$L$1/$L$2)))), 0)</f>
        <v>3227</v>
      </c>
      <c r="N166" s="27">
        <f>M166*H166</f>
        <v>3227</v>
      </c>
      <c r="O166" s="13"/>
      <c r="P166" s="28"/>
      <c r="Q166" s="25">
        <f>P166*H166</f>
        <v>0</v>
      </c>
      <c r="R166" s="26">
        <f>IFERROR(ROUND(0.7*_xlfn.XLOOKUP(AM166,'[1]SPI PRICE LIST'!$L$12:$L$124,'[1]SPI PRICE LIST'!$K$12:$K$124,"NO"),2),)</f>
        <v>2258.4699999999998</v>
      </c>
      <c r="S166" s="27">
        <f>R166*H166</f>
        <v>2258.4699999999998</v>
      </c>
      <c r="T166" s="22">
        <v>0.7</v>
      </c>
      <c r="U166" s="26">
        <f>R166/T166</f>
        <v>3226.3857142857141</v>
      </c>
      <c r="V166" s="27">
        <f>U166*H166</f>
        <v>3226.3857142857141</v>
      </c>
      <c r="W166" s="31" t="str">
        <f>'SAP Extract'!R164</f>
        <v>USD</v>
      </c>
      <c r="X166" s="31">
        <f>'SAP Extract'!S164</f>
        <v>1</v>
      </c>
      <c r="Y166" s="31">
        <f>'SAP Extract'!T164</f>
        <v>0</v>
      </c>
      <c r="Z166" s="31">
        <f>'SAP Extract'!U164</f>
        <v>2022</v>
      </c>
      <c r="AA166" s="31" t="str">
        <f>'SAP Extract'!V164</f>
        <v/>
      </c>
      <c r="AB166" s="48">
        <v>1</v>
      </c>
      <c r="AC166" s="55">
        <v>0.94</v>
      </c>
      <c r="AD166" s="33">
        <f>IF(Z166&gt;2010,((Y166*AB166*X166)/(POWER(AC166, (2025-Z166)))), ((Y166*AB166*X166)/(POWER(AC166, 5))))</f>
        <v>0</v>
      </c>
      <c r="AE166" s="30">
        <f>M166-L166</f>
        <v>3227</v>
      </c>
      <c r="AF166" s="3">
        <f>A166</f>
        <v>163</v>
      </c>
      <c r="AG166" s="26">
        <f>L166</f>
        <v>0</v>
      </c>
      <c r="AH166" s="24">
        <f>U166</f>
        <v>3226.3857142857141</v>
      </c>
      <c r="AI166" s="24">
        <f>AD166</f>
        <v>0</v>
      </c>
      <c r="AJ166" s="25">
        <f>IF(AI166&gt;0,AI166,MAX(AG166:AH166))</f>
        <v>3226.3857142857141</v>
      </c>
      <c r="AL166" s="24"/>
      <c r="AM166" t="str">
        <f t="shared" si="2"/>
        <v>577332729.103</v>
      </c>
    </row>
    <row r="167" spans="1:39" ht="15" customHeight="1" x14ac:dyDescent="0.25">
      <c r="A167" s="17">
        <v>164</v>
      </c>
      <c r="B167" s="2"/>
      <c r="C167" s="2"/>
      <c r="D167" s="19" t="str">
        <f>IF('SAP Extract'!D165=0, "", 'SAP Extract'!D165)</f>
        <v>577332</v>
      </c>
      <c r="E167" s="19" t="str">
        <f>IF('SAP Extract'!E165=0, "", 'SAP Extract'!E165)</f>
        <v>577332</v>
      </c>
      <c r="F167" s="19" t="str">
        <f>IF('SAP Extract'!F165=0, "", 'SAP Extract'!F165)</f>
        <v>3X4X9B-1</v>
      </c>
      <c r="G167" s="19" t="str">
        <f>IF('SAP Extract'!G165=0, "", 'SAP Extract'!G165)</f>
        <v>204500828001</v>
      </c>
      <c r="H167" s="72">
        <f>IF('SAP Extract'!H165=0, "", 'SAP Extract'!H165)</f>
        <v>1</v>
      </c>
      <c r="I167" s="73" t="str">
        <f>IF('SAP Extract'!I165=0, "", 'SAP Extract'!I165)</f>
        <v>831.381</v>
      </c>
      <c r="J167" s="19" t="str">
        <f>IF('SAP Extract'!J165=0, "", 'SAP Extract'!J165)</f>
        <v>FAN;3C</v>
      </c>
      <c r="K167" s="74">
        <f>IF('SAP Extract'!K165=0, "", 'SAP Extract'!K165)</f>
        <v>2513.88</v>
      </c>
      <c r="L167" s="27">
        <f>K167/H167</f>
        <v>2513.88</v>
      </c>
      <c r="M167" s="26">
        <f>ROUNDUP((IF((AJ167&gt;0),(AJ167/$L$1/$L$2),(((MAX(AG167:AI167))/$L$1/$L$2)))), 0)</f>
        <v>352</v>
      </c>
      <c r="N167" s="27">
        <f>M167*H167</f>
        <v>352</v>
      </c>
      <c r="O167" s="13"/>
      <c r="P167" s="28"/>
      <c r="Q167" s="25">
        <f>P167*H167</f>
        <v>0</v>
      </c>
      <c r="R167" s="26">
        <f>IFERROR(ROUND(0.7*_xlfn.XLOOKUP(AM167,'[1]SPI PRICE LIST'!$L$12:$L$124,'[1]SPI PRICE LIST'!$K$12:$K$124,"NO"),2),)</f>
        <v>0</v>
      </c>
      <c r="S167" s="27">
        <f>R167*H167</f>
        <v>0</v>
      </c>
      <c r="T167" s="22">
        <v>0.7</v>
      </c>
      <c r="U167" s="26">
        <f>R167/T167</f>
        <v>0</v>
      </c>
      <c r="V167" s="27">
        <f>U167*H167</f>
        <v>0</v>
      </c>
      <c r="W167" s="31" t="str">
        <f>'SAP Extract'!R165</f>
        <v>USD</v>
      </c>
      <c r="X167" s="31">
        <f>'SAP Extract'!S165</f>
        <v>1</v>
      </c>
      <c r="Y167" s="31">
        <f>'SAP Extract'!T165</f>
        <v>292.08010185388423</v>
      </c>
      <c r="Z167" s="31">
        <f>'SAP Extract'!U165</f>
        <v>2022</v>
      </c>
      <c r="AA167" s="31" t="str">
        <f>'SAP Extract'!V165</f>
        <v/>
      </c>
      <c r="AB167" s="48">
        <v>1</v>
      </c>
      <c r="AC167" s="55">
        <v>0.94</v>
      </c>
      <c r="AD167" s="33">
        <f>IF(Z167&gt;2010,((Y167*AB167*X167)/(POWER(AC167, (2025-Z167)))), ((Y167*AB167*X167)/(POWER(AC167, 5))))</f>
        <v>351.65630671176456</v>
      </c>
      <c r="AE167" s="30">
        <f>M167-L167</f>
        <v>-2161.88</v>
      </c>
      <c r="AF167" s="3">
        <f>A167</f>
        <v>164</v>
      </c>
      <c r="AG167" s="26">
        <f>L167</f>
        <v>2513.88</v>
      </c>
      <c r="AH167" s="24">
        <f>U167</f>
        <v>0</v>
      </c>
      <c r="AI167" s="24">
        <f>AD167</f>
        <v>351.65630671176456</v>
      </c>
      <c r="AJ167" s="25">
        <f>IF(AI167&gt;0,AI167,MAX(AG167:AH167))</f>
        <v>351.65630671176456</v>
      </c>
      <c r="AL167" s="24"/>
      <c r="AM167" t="str">
        <f t="shared" si="2"/>
        <v>577332831.381</v>
      </c>
    </row>
    <row r="168" spans="1:39" ht="15" customHeight="1" x14ac:dyDescent="0.25">
      <c r="A168" s="17">
        <v>165</v>
      </c>
      <c r="B168" s="1"/>
      <c r="C168" s="1"/>
      <c r="D168" s="19" t="str">
        <f>IF('SAP Extract'!D166=0, "", 'SAP Extract'!D166)</f>
        <v>577332</v>
      </c>
      <c r="E168" s="19" t="str">
        <f>IF('SAP Extract'!E166=0, "", 'SAP Extract'!E166)</f>
        <v>577332</v>
      </c>
      <c r="F168" s="19" t="str">
        <f>IF('SAP Extract'!F166=0, "", 'SAP Extract'!F166)</f>
        <v>3X4X9B-1</v>
      </c>
      <c r="G168" s="19" t="str">
        <f>IF('SAP Extract'!G166=0, "", 'SAP Extract'!G166)</f>
        <v>015301453031</v>
      </c>
      <c r="H168" s="72">
        <f>IF('SAP Extract'!H166=0, "", 'SAP Extract'!H166)</f>
        <v>1</v>
      </c>
      <c r="I168" s="73" t="str">
        <f>IF('SAP Extract'!I166=0, "", 'SAP Extract'!I166)</f>
        <v>900.535</v>
      </c>
      <c r="J168" s="19" t="str">
        <f>IF('SAP Extract'!J166=0, "", 'SAP Extract'!J166)</f>
        <v>SCREW;SLOTTED CHEESE HEAD</v>
      </c>
      <c r="K168" s="74">
        <v>0</v>
      </c>
      <c r="L168" s="27">
        <f>K168/H168</f>
        <v>0</v>
      </c>
      <c r="M168" s="26">
        <f>ROUNDUP((IF((AJ168&gt;0),(AJ168/$L$1/$L$2),(((MAX(AG168:AI168))/$L$1/$L$2)))), 0)</f>
        <v>19</v>
      </c>
      <c r="N168" s="27">
        <f>M168*H168</f>
        <v>19</v>
      </c>
      <c r="O168" s="13"/>
      <c r="P168" s="28"/>
      <c r="Q168" s="25">
        <f>P168*H168</f>
        <v>0</v>
      </c>
      <c r="R168" s="26">
        <f>IFERROR(ROUND(0.7*_xlfn.XLOOKUP(AM168,'[1]SPI PRICE LIST'!$L$12:$L$124,'[1]SPI PRICE LIST'!$K$12:$K$124,"NO"),2),)</f>
        <v>12.63</v>
      </c>
      <c r="S168" s="27">
        <f>R168*H168</f>
        <v>12.63</v>
      </c>
      <c r="T168" s="22">
        <v>0.7</v>
      </c>
      <c r="U168" s="26">
        <f>R168/T168</f>
        <v>18.042857142857144</v>
      </c>
      <c r="V168" s="27">
        <f>U168*H168</f>
        <v>18.042857142857144</v>
      </c>
      <c r="W168" s="31" t="str">
        <f>'SAP Extract'!R166</f>
        <v>USD</v>
      </c>
      <c r="X168" s="31">
        <f>'SAP Extract'!S166</f>
        <v>1</v>
      </c>
      <c r="Y168" s="31">
        <f>'SAP Extract'!T166</f>
        <v>0</v>
      </c>
      <c r="Z168" s="31">
        <f>'SAP Extract'!U166</f>
        <v>2022</v>
      </c>
      <c r="AA168" s="31" t="str">
        <f>'SAP Extract'!V166</f>
        <v/>
      </c>
      <c r="AB168" s="48">
        <v>1</v>
      </c>
      <c r="AC168" s="55">
        <v>0.94</v>
      </c>
      <c r="AD168" s="33">
        <f>IF(Z168&gt;2010,((Y168*AB168*X168)/(POWER(AC168, (2025-Z168)))), ((Y168*AB168*X168)/(POWER(AC168, 5))))</f>
        <v>0</v>
      </c>
      <c r="AE168" s="30">
        <f>M168-L168</f>
        <v>19</v>
      </c>
      <c r="AF168" s="3">
        <f>A168</f>
        <v>165</v>
      </c>
      <c r="AG168" s="26">
        <f>L168</f>
        <v>0</v>
      </c>
      <c r="AH168" s="24">
        <f>U168</f>
        <v>18.042857142857144</v>
      </c>
      <c r="AI168" s="24">
        <f>AD168</f>
        <v>0</v>
      </c>
      <c r="AJ168" s="25">
        <f>IF(AI168&gt;0,AI168,MAX(AG168:AH168))</f>
        <v>18.042857142857144</v>
      </c>
      <c r="AL168" s="24"/>
      <c r="AM168" t="str">
        <f t="shared" si="2"/>
        <v>577332900.535</v>
      </c>
    </row>
    <row r="169" spans="1:39" ht="15" customHeight="1" x14ac:dyDescent="0.25">
      <c r="A169" s="17">
        <v>166</v>
      </c>
      <c r="B169" s="2"/>
      <c r="C169" s="2"/>
      <c r="D169" s="19" t="str">
        <f>IF('SAP Extract'!D167=0, "", 'SAP Extract'!D167)</f>
        <v>577332</v>
      </c>
      <c r="E169" s="19" t="str">
        <f>IF('SAP Extract'!E167=0, "", 'SAP Extract'!E167)</f>
        <v>577332</v>
      </c>
      <c r="F169" s="19" t="str">
        <f>IF('SAP Extract'!F167=0, "", 'SAP Extract'!F167)</f>
        <v>3X4X9B-1</v>
      </c>
      <c r="G169" s="19" t="str">
        <f>IF('SAP Extract'!G167=0, "", 'SAP Extract'!G167)</f>
        <v>015151942305</v>
      </c>
      <c r="H169" s="72">
        <f>IF('SAP Extract'!H167=0, "", 'SAP Extract'!H167)</f>
        <v>1</v>
      </c>
      <c r="I169" s="73" t="str">
        <f>IF('SAP Extract'!I167=0, "", 'SAP Extract'!I167)</f>
        <v>901.120</v>
      </c>
      <c r="J169" s="19" t="str">
        <f>IF('SAP Extract'!J167=0, "", 'SAP Extract'!J167)</f>
        <v>HEX. HEAD SCREW (FULL THREAD)</v>
      </c>
      <c r="K169" s="74">
        <f>IF('SAP Extract'!K167=0, "", 'SAP Extract'!K167)</f>
        <v>211.36</v>
      </c>
      <c r="L169" s="27">
        <f>K169/H169</f>
        <v>211.36</v>
      </c>
      <c r="M169" s="26">
        <f>ROUNDUP((IF((AJ169&gt;0),(AJ169/$L$1/$L$2),(((MAX(AG169:AI169))/$L$1/$L$2)))), 0)</f>
        <v>315</v>
      </c>
      <c r="N169" s="27">
        <f>M169*H169</f>
        <v>315</v>
      </c>
      <c r="O169" s="13"/>
      <c r="P169" s="28"/>
      <c r="Q169" s="25">
        <f>P169*H169</f>
        <v>0</v>
      </c>
      <c r="R169" s="26">
        <f>IFERROR(ROUND(0.7*_xlfn.XLOOKUP(AM169,'[1]SPI PRICE LIST'!$L$12:$L$124,'[1]SPI PRICE LIST'!$K$12:$K$124,"NO"),2),)</f>
        <v>0</v>
      </c>
      <c r="S169" s="27">
        <f>R169*H169</f>
        <v>0</v>
      </c>
      <c r="T169" s="22">
        <v>0.7</v>
      </c>
      <c r="U169" s="26">
        <f>R169/T169</f>
        <v>0</v>
      </c>
      <c r="V169" s="27">
        <f>U169*H169</f>
        <v>0</v>
      </c>
      <c r="W169" s="31" t="str">
        <f>'SAP Extract'!R167</f>
        <v>USD</v>
      </c>
      <c r="X169" s="31">
        <f>'SAP Extract'!S167</f>
        <v>1</v>
      </c>
      <c r="Y169" s="31">
        <f>'SAP Extract'!T167</f>
        <v>0</v>
      </c>
      <c r="Z169" s="31">
        <f>'SAP Extract'!U167</f>
        <v>2022</v>
      </c>
      <c r="AA169" s="31" t="str">
        <f>'SAP Extract'!V167</f>
        <v/>
      </c>
      <c r="AB169" s="48">
        <v>1</v>
      </c>
      <c r="AC169" s="55">
        <v>0.94</v>
      </c>
      <c r="AD169" s="33">
        <f>IF(Z169&gt;2010,((Y169*AB169*X169)/(POWER(AC169, (2025-Z169)))), ((Y169*AB169*X169)/(POWER(AC169, 5))))</f>
        <v>0</v>
      </c>
      <c r="AE169" s="30">
        <f>M169-L169</f>
        <v>103.63999999999999</v>
      </c>
      <c r="AF169" s="3">
        <f>A169</f>
        <v>166</v>
      </c>
      <c r="AG169" s="26">
        <f>L169</f>
        <v>211.36</v>
      </c>
      <c r="AH169" s="24">
        <f>U169</f>
        <v>0</v>
      </c>
      <c r="AI169" s="24">
        <f>AD169</f>
        <v>0</v>
      </c>
      <c r="AJ169" s="112">
        <v>314.48</v>
      </c>
      <c r="AL169" s="24"/>
      <c r="AM169" t="str">
        <f t="shared" si="2"/>
        <v>577332901.120</v>
      </c>
    </row>
    <row r="170" spans="1:39" ht="15" customHeight="1" x14ac:dyDescent="0.25">
      <c r="A170" s="17">
        <v>167</v>
      </c>
      <c r="B170" s="1"/>
      <c r="C170" s="1"/>
      <c r="D170" s="19" t="str">
        <f>IF('SAP Extract'!D168=0, "", 'SAP Extract'!D168)</f>
        <v>577332</v>
      </c>
      <c r="E170" s="19" t="str">
        <f>IF('SAP Extract'!E168=0, "", 'SAP Extract'!E168)</f>
        <v>577332</v>
      </c>
      <c r="F170" s="19" t="str">
        <f>IF('SAP Extract'!F168=0, "", 'SAP Extract'!F168)</f>
        <v>3X4X9B-1</v>
      </c>
      <c r="G170" s="19" t="str">
        <f>IF('SAP Extract'!G168=0, "", 'SAP Extract'!G168)</f>
        <v>015151036160</v>
      </c>
      <c r="H170" s="72">
        <f>IF('SAP Extract'!H168=0, "", 'SAP Extract'!H168)</f>
        <v>1</v>
      </c>
      <c r="I170" s="73" t="str">
        <f>IF('SAP Extract'!I168=0, "", 'SAP Extract'!I168)</f>
        <v>901.333</v>
      </c>
      <c r="J170" s="19" t="str">
        <f>IF('SAP Extract'!J168=0, "", 'SAP Extract'!J168)</f>
        <v>HEX. HEAD SCREW (FULL THREAD)</v>
      </c>
      <c r="K170" s="74">
        <f>IF('SAP Extract'!K168=0, "", 'SAP Extract'!K168)</f>
        <v>35.630000000000003</v>
      </c>
      <c r="L170" s="27">
        <f>K170/H170</f>
        <v>35.630000000000003</v>
      </c>
      <c r="M170" s="26">
        <f>ROUNDUP((IF((AJ170&gt;0),(AJ170/$L$1/$L$2),(((MAX(AG170:AI170))/$L$1/$L$2)))), 0)</f>
        <v>54</v>
      </c>
      <c r="N170" s="27">
        <f>M170*H170</f>
        <v>54</v>
      </c>
      <c r="O170" s="13"/>
      <c r="P170" s="28"/>
      <c r="Q170" s="25">
        <f>P170*H170</f>
        <v>0</v>
      </c>
      <c r="R170" s="26">
        <f>IFERROR(ROUND(0.7*_xlfn.XLOOKUP(AM170,'[1]SPI PRICE LIST'!$L$12:$L$124,'[1]SPI PRICE LIST'!$K$12:$K$124,"NO"),2),)</f>
        <v>0</v>
      </c>
      <c r="S170" s="27">
        <f>R170*H170</f>
        <v>0</v>
      </c>
      <c r="T170" s="22">
        <v>0.7</v>
      </c>
      <c r="U170" s="26">
        <f>R170/T170</f>
        <v>0</v>
      </c>
      <c r="V170" s="27">
        <f>U170*H170</f>
        <v>0</v>
      </c>
      <c r="W170" s="31" t="str">
        <f>'SAP Extract'!R168</f>
        <v>USD</v>
      </c>
      <c r="X170" s="31">
        <f>'SAP Extract'!S168</f>
        <v>1</v>
      </c>
      <c r="Y170" s="31">
        <f>'SAP Extract'!T168</f>
        <v>0</v>
      </c>
      <c r="Z170" s="31">
        <f>'SAP Extract'!U168</f>
        <v>2022</v>
      </c>
      <c r="AA170" s="31" t="str">
        <f>'SAP Extract'!V168</f>
        <v/>
      </c>
      <c r="AB170" s="48">
        <v>1</v>
      </c>
      <c r="AC170" s="55">
        <v>0.94</v>
      </c>
      <c r="AD170" s="33">
        <f>IF(Z170&gt;2010,((Y170*AB170*X170)/(POWER(AC170, (2025-Z170)))), ((Y170*AB170*X170)/(POWER(AC170, 5))))</f>
        <v>0</v>
      </c>
      <c r="AE170" s="30">
        <f>M170-L170</f>
        <v>18.369999999999997</v>
      </c>
      <c r="AF170" s="3">
        <f>A170</f>
        <v>167</v>
      </c>
      <c r="AG170" s="26">
        <f>L170</f>
        <v>35.630000000000003</v>
      </c>
      <c r="AH170" s="24">
        <f>U170</f>
        <v>0</v>
      </c>
      <c r="AI170" s="24">
        <f>AD170</f>
        <v>0</v>
      </c>
      <c r="AJ170" s="112">
        <v>53.02</v>
      </c>
      <c r="AL170" s="24"/>
      <c r="AM170" t="str">
        <f t="shared" si="2"/>
        <v>577332901.333</v>
      </c>
    </row>
    <row r="171" spans="1:39" ht="15" customHeight="1" x14ac:dyDescent="0.25">
      <c r="A171" s="17">
        <v>168</v>
      </c>
      <c r="B171" s="2"/>
      <c r="C171" s="2"/>
      <c r="D171" s="19" t="str">
        <f>IF('SAP Extract'!D169=0, "", 'SAP Extract'!D169)</f>
        <v>577332</v>
      </c>
      <c r="E171" s="19" t="str">
        <f>IF('SAP Extract'!E169=0, "", 'SAP Extract'!E169)</f>
        <v>577332</v>
      </c>
      <c r="F171" s="19" t="str">
        <f>IF('SAP Extract'!F169=0, "", 'SAP Extract'!F169)</f>
        <v>3X4X9B-1</v>
      </c>
      <c r="G171" s="19" t="str">
        <f>IF('SAP Extract'!G169=0, "", 'SAP Extract'!G169)</f>
        <v>015151036090</v>
      </c>
      <c r="H171" s="72">
        <f>IF('SAP Extract'!H169=0, "", 'SAP Extract'!H169)</f>
        <v>1</v>
      </c>
      <c r="I171" s="73" t="str">
        <f>IF('SAP Extract'!I169=0, "", 'SAP Extract'!I169)</f>
        <v>901.532</v>
      </c>
      <c r="J171" s="19" t="str">
        <f>IF('SAP Extract'!J169=0, "", 'SAP Extract'!J169)</f>
        <v>HEX. HEAD SCREW (FULL THREAD)</v>
      </c>
      <c r="K171" s="74">
        <f>IF('SAP Extract'!K169=0, "", 'SAP Extract'!K169)</f>
        <v>30.29</v>
      </c>
      <c r="L171" s="27">
        <f>K171/H171</f>
        <v>30.29</v>
      </c>
      <c r="M171" s="26">
        <f>ROUNDUP((IF((AJ171&gt;0),(AJ171/$L$1/$L$2),(((MAX(AG171:AI171))/$L$1/$L$2)))), 0)</f>
        <v>46</v>
      </c>
      <c r="N171" s="27">
        <f>M171*H171</f>
        <v>46</v>
      </c>
      <c r="O171" s="13"/>
      <c r="P171" s="28"/>
      <c r="Q171" s="25">
        <f>P171*H171</f>
        <v>0</v>
      </c>
      <c r="R171" s="26">
        <f>IFERROR(ROUND(0.7*_xlfn.XLOOKUP(AM171,'[1]SPI PRICE LIST'!$L$12:$L$124,'[1]SPI PRICE LIST'!$K$12:$K$124,"NO"),2),)</f>
        <v>0</v>
      </c>
      <c r="S171" s="27">
        <f>R171*H171</f>
        <v>0</v>
      </c>
      <c r="T171" s="22">
        <v>0.7</v>
      </c>
      <c r="U171" s="26">
        <f>R171/T171</f>
        <v>0</v>
      </c>
      <c r="V171" s="27">
        <f>U171*H171</f>
        <v>0</v>
      </c>
      <c r="W171" s="31" t="str">
        <f>'SAP Extract'!R169</f>
        <v>USD</v>
      </c>
      <c r="X171" s="31">
        <f>'SAP Extract'!S169</f>
        <v>1</v>
      </c>
      <c r="Y171" s="31">
        <f>'SAP Extract'!T169</f>
        <v>0</v>
      </c>
      <c r="Z171" s="31">
        <f>'SAP Extract'!U169</f>
        <v>2022</v>
      </c>
      <c r="AA171" s="31" t="str">
        <f>'SAP Extract'!V169</f>
        <v/>
      </c>
      <c r="AB171" s="48">
        <v>1</v>
      </c>
      <c r="AC171" s="55">
        <v>0.94</v>
      </c>
      <c r="AD171" s="33">
        <f>IF(Z171&gt;2010,((Y171*AB171*X171)/(POWER(AC171, (2025-Z171)))), ((Y171*AB171*X171)/(POWER(AC171, 5))))</f>
        <v>0</v>
      </c>
      <c r="AE171" s="30">
        <f>M171-L171</f>
        <v>15.71</v>
      </c>
      <c r="AF171" s="3">
        <f>A171</f>
        <v>168</v>
      </c>
      <c r="AG171" s="26">
        <f>L171</f>
        <v>30.29</v>
      </c>
      <c r="AH171" s="24">
        <f>U171</f>
        <v>0</v>
      </c>
      <c r="AI171" s="24">
        <f>AD171</f>
        <v>0</v>
      </c>
      <c r="AJ171" s="112">
        <v>45.07</v>
      </c>
      <c r="AL171" s="24"/>
      <c r="AM171" t="str">
        <f t="shared" si="2"/>
        <v>577332901.532</v>
      </c>
    </row>
    <row r="172" spans="1:39" ht="15" customHeight="1" x14ac:dyDescent="0.25">
      <c r="A172" s="17">
        <v>169</v>
      </c>
      <c r="B172" s="1"/>
      <c r="C172" s="1"/>
      <c r="D172" s="19" t="str">
        <f>IF('SAP Extract'!D170=0, "", 'SAP Extract'!D170)</f>
        <v>577332</v>
      </c>
      <c r="E172" s="19" t="str">
        <f>IF('SAP Extract'!E170=0, "", 'SAP Extract'!E170)</f>
        <v>577332</v>
      </c>
      <c r="F172" s="19" t="str">
        <f>IF('SAP Extract'!F170=0, "", 'SAP Extract'!F170)</f>
        <v>3X4X9B-1</v>
      </c>
      <c r="G172" s="19" t="str">
        <f>IF('SAP Extract'!G170=0, "", 'SAP Extract'!G170)</f>
        <v>015101239356</v>
      </c>
      <c r="H172" s="72">
        <f>IF('SAP Extract'!H170=0, "", 'SAP Extract'!H170)</f>
        <v>1</v>
      </c>
      <c r="I172" s="73" t="str">
        <f>IF('SAP Extract'!I170=0, "", 'SAP Extract'!I170)</f>
        <v>902.105</v>
      </c>
      <c r="J172" s="19" t="str">
        <f>IF('SAP Extract'!J170=0, "", 'SAP Extract'!J170)</f>
        <v>STUD;THREADED BOTH END</v>
      </c>
      <c r="K172" s="74">
        <v>0</v>
      </c>
      <c r="L172" s="27">
        <f>K172/H172</f>
        <v>0</v>
      </c>
      <c r="M172" s="26">
        <f>ROUNDUP((IF((AJ172&gt;0),(AJ172/$L$1/$L$2),(((MAX(AG172:AI172))/$L$1/$L$2)))), 0)</f>
        <v>39</v>
      </c>
      <c r="N172" s="27">
        <f>M172*H172</f>
        <v>39</v>
      </c>
      <c r="O172" s="13"/>
      <c r="P172" s="28"/>
      <c r="Q172" s="25">
        <f>P172*H172</f>
        <v>0</v>
      </c>
      <c r="R172" s="26">
        <f>IFERROR(ROUND(0.7*_xlfn.XLOOKUP(AM172,'[1]SPI PRICE LIST'!$L$12:$L$124,'[1]SPI PRICE LIST'!$K$12:$K$124,"NO"),2),)</f>
        <v>26.96</v>
      </c>
      <c r="S172" s="27">
        <f>R172*H172</f>
        <v>26.96</v>
      </c>
      <c r="T172" s="22">
        <v>0.7</v>
      </c>
      <c r="U172" s="26">
        <f>R172/T172</f>
        <v>38.51428571428572</v>
      </c>
      <c r="V172" s="27">
        <f>U172*H172</f>
        <v>38.51428571428572</v>
      </c>
      <c r="W172" s="31" t="str">
        <f>'SAP Extract'!R170</f>
        <v>USD</v>
      </c>
      <c r="X172" s="31">
        <f>'SAP Extract'!S170</f>
        <v>1</v>
      </c>
      <c r="Y172" s="31">
        <f>'SAP Extract'!T170</f>
        <v>0</v>
      </c>
      <c r="Z172" s="31">
        <f>'SAP Extract'!U170</f>
        <v>2022</v>
      </c>
      <c r="AA172" s="31" t="str">
        <f>'SAP Extract'!V170</f>
        <v/>
      </c>
      <c r="AB172" s="48">
        <v>1</v>
      </c>
      <c r="AC172" s="55">
        <v>0.94</v>
      </c>
      <c r="AD172" s="33">
        <f>IF(Z172&gt;2010,((Y172*AB172*X172)/(POWER(AC172, (2025-Z172)))), ((Y172*AB172*X172)/(POWER(AC172, 5))))</f>
        <v>0</v>
      </c>
      <c r="AE172" s="30">
        <f>M172-L172</f>
        <v>39</v>
      </c>
      <c r="AF172" s="3">
        <f>A172</f>
        <v>169</v>
      </c>
      <c r="AG172" s="26">
        <f>L172</f>
        <v>0</v>
      </c>
      <c r="AH172" s="24">
        <f>U172</f>
        <v>38.51428571428572</v>
      </c>
      <c r="AI172" s="24">
        <f>AD172</f>
        <v>0</v>
      </c>
      <c r="AJ172" s="25">
        <f>IF(AI172&gt;0,AI172,MAX(AG172:AH172))</f>
        <v>38.51428571428572</v>
      </c>
      <c r="AL172" s="24"/>
      <c r="AM172" t="str">
        <f t="shared" si="2"/>
        <v>577332902.105</v>
      </c>
    </row>
    <row r="173" spans="1:39" ht="15" customHeight="1" x14ac:dyDescent="0.25">
      <c r="A173" s="17">
        <v>170</v>
      </c>
      <c r="B173" s="2"/>
      <c r="C173" s="2"/>
      <c r="D173" s="19" t="str">
        <f>IF('SAP Extract'!D171=0, "", 'SAP Extract'!D171)</f>
        <v>577332</v>
      </c>
      <c r="E173" s="19" t="str">
        <f>IF('SAP Extract'!E171=0, "", 'SAP Extract'!E171)</f>
        <v>577332</v>
      </c>
      <c r="F173" s="19" t="str">
        <f>IF('SAP Extract'!F171=0, "", 'SAP Extract'!F171)</f>
        <v>3X4X9B-1</v>
      </c>
      <c r="G173" s="19" t="str">
        <f>IF('SAP Extract'!G171=0, "", 'SAP Extract'!G171)</f>
        <v>015103252337</v>
      </c>
      <c r="H173" s="72">
        <f>IF('SAP Extract'!H171=0, "", 'SAP Extract'!H171)</f>
        <v>1</v>
      </c>
      <c r="I173" s="73" t="str">
        <f>IF('SAP Extract'!I171=0, "", 'SAP Extract'!I171)</f>
        <v>902.107</v>
      </c>
      <c r="J173" s="19" t="str">
        <f>IF('SAP Extract'!J171=0, "", 'SAP Extract'!J171)</f>
        <v>STUD;FULLY THREAD</v>
      </c>
      <c r="K173" s="74">
        <v>0</v>
      </c>
      <c r="L173" s="27">
        <f>K173/H173</f>
        <v>0</v>
      </c>
      <c r="M173" s="26">
        <f>ROUNDUP((IF((AJ173&gt;0),(AJ173/$L$1/$L$2),(((MAX(AG173:AI173))/$L$1/$L$2)))), 0)</f>
        <v>23</v>
      </c>
      <c r="N173" s="27">
        <f>M173*H173</f>
        <v>23</v>
      </c>
      <c r="O173" s="13"/>
      <c r="P173" s="28"/>
      <c r="Q173" s="25">
        <f>P173*H173</f>
        <v>0</v>
      </c>
      <c r="R173" s="26">
        <f>IFERROR(ROUND(0.7*_xlfn.XLOOKUP(AM173,'[1]SPI PRICE LIST'!$L$12:$L$124,'[1]SPI PRICE LIST'!$K$12:$K$124,"NO"),2),)</f>
        <v>16.04</v>
      </c>
      <c r="S173" s="27">
        <f>R173*H173</f>
        <v>16.04</v>
      </c>
      <c r="T173" s="22">
        <v>0.7</v>
      </c>
      <c r="U173" s="26">
        <f>R173/T173</f>
        <v>22.914285714285715</v>
      </c>
      <c r="V173" s="27">
        <f>U173*H173</f>
        <v>22.914285714285715</v>
      </c>
      <c r="W173" s="31" t="str">
        <f>'SAP Extract'!R171</f>
        <v>USD</v>
      </c>
      <c r="X173" s="31">
        <f>'SAP Extract'!S171</f>
        <v>1</v>
      </c>
      <c r="Y173" s="31">
        <f>'SAP Extract'!T171</f>
        <v>0</v>
      </c>
      <c r="Z173" s="31">
        <f>'SAP Extract'!U171</f>
        <v>2022</v>
      </c>
      <c r="AA173" s="31" t="str">
        <f>'SAP Extract'!V171</f>
        <v/>
      </c>
      <c r="AB173" s="48">
        <v>1</v>
      </c>
      <c r="AC173" s="55">
        <v>0.94</v>
      </c>
      <c r="AD173" s="33">
        <f>IF(Z173&gt;2010,((Y173*AB173*X173)/(POWER(AC173, (2025-Z173)))), ((Y173*AB173*X173)/(POWER(AC173, 5))))</f>
        <v>0</v>
      </c>
      <c r="AE173" s="30">
        <f>M173-L173</f>
        <v>23</v>
      </c>
      <c r="AF173" s="3">
        <f>A173</f>
        <v>170</v>
      </c>
      <c r="AG173" s="26">
        <f>L173</f>
        <v>0</v>
      </c>
      <c r="AH173" s="24">
        <f>U173</f>
        <v>22.914285714285715</v>
      </c>
      <c r="AI173" s="24">
        <f>AD173</f>
        <v>0</v>
      </c>
      <c r="AJ173" s="25">
        <f>IF(AI173&gt;0,AI173,MAX(AG173:AH173))</f>
        <v>22.914285714285715</v>
      </c>
      <c r="AL173" s="24"/>
      <c r="AM173" t="str">
        <f t="shared" si="2"/>
        <v>577332902.107</v>
      </c>
    </row>
    <row r="174" spans="1:39" ht="15" customHeight="1" x14ac:dyDescent="0.25">
      <c r="A174" s="17">
        <v>171</v>
      </c>
      <c r="B174" s="1"/>
      <c r="C174" s="1"/>
      <c r="D174" s="19" t="str">
        <f>IF('SAP Extract'!D172=0, "", 'SAP Extract'!D172)</f>
        <v>577332</v>
      </c>
      <c r="E174" s="19" t="str">
        <f>IF('SAP Extract'!E172=0, "", 'SAP Extract'!E172)</f>
        <v>577332</v>
      </c>
      <c r="F174" s="19" t="str">
        <f>IF('SAP Extract'!F172=0, "", 'SAP Extract'!F172)</f>
        <v>3X4X9B-1</v>
      </c>
      <c r="G174" s="19" t="str">
        <f>IF('SAP Extract'!G172=0, "", 'SAP Extract'!G172)</f>
        <v>015500205495</v>
      </c>
      <c r="H174" s="72">
        <f>IF('SAP Extract'!H172=0, "", 'SAP Extract'!H172)</f>
        <v>1</v>
      </c>
      <c r="I174" s="73" t="str">
        <f>IF('SAP Extract'!I172=0, "", 'SAP Extract'!I172)</f>
        <v>554.109</v>
      </c>
      <c r="J174" s="19" t="str">
        <f>IF('SAP Extract'!J172=0, "", 'SAP Extract'!J172)</f>
        <v>WASHER</v>
      </c>
      <c r="K174" s="74">
        <f>IF('SAP Extract'!K172=0, "", 'SAP Extract'!K172)</f>
        <v>106.56</v>
      </c>
      <c r="L174" s="27">
        <f>K174/H174</f>
        <v>106.56</v>
      </c>
      <c r="M174" s="26">
        <f>ROUNDUP((IF((AJ174&gt;0),(AJ174/$L$1/$L$2),(((MAX(AG174:AI174))/$L$1/$L$2)))), 0)</f>
        <v>159</v>
      </c>
      <c r="N174" s="27">
        <f>M174*H174</f>
        <v>159</v>
      </c>
      <c r="O174" s="13"/>
      <c r="P174" s="28"/>
      <c r="Q174" s="25">
        <f>P174*H174</f>
        <v>0</v>
      </c>
      <c r="R174" s="26">
        <f>IFERROR(ROUND(0.7*_xlfn.XLOOKUP(AM174,'[1]SPI PRICE LIST'!$L$12:$L$124,'[1]SPI PRICE LIST'!$K$12:$K$124,"NO"),2),)</f>
        <v>0</v>
      </c>
      <c r="S174" s="27">
        <f>R174*H174</f>
        <v>0</v>
      </c>
      <c r="T174" s="22">
        <v>0.7</v>
      </c>
      <c r="U174" s="26">
        <f>R174/T174</f>
        <v>0</v>
      </c>
      <c r="V174" s="27">
        <f>U174*H174</f>
        <v>0</v>
      </c>
      <c r="W174" s="31" t="str">
        <f>'SAP Extract'!R172</f>
        <v>USD</v>
      </c>
      <c r="X174" s="31">
        <f>'SAP Extract'!S172</f>
        <v>1</v>
      </c>
      <c r="Y174" s="31">
        <f>'SAP Extract'!T172</f>
        <v>0</v>
      </c>
      <c r="Z174" s="31">
        <f>'SAP Extract'!U172</f>
        <v>2022</v>
      </c>
      <c r="AA174" s="31" t="str">
        <f>'SAP Extract'!V172</f>
        <v/>
      </c>
      <c r="AB174" s="48">
        <v>1</v>
      </c>
      <c r="AC174" s="55">
        <v>0.94</v>
      </c>
      <c r="AD174" s="33">
        <f>IF(Z174&gt;2010,((Y174*AB174*X174)/(POWER(AC174, (2025-Z174)))), ((Y174*AB174*X174)/(POWER(AC174, 5))))</f>
        <v>0</v>
      </c>
      <c r="AE174" s="30">
        <f>M174-L174</f>
        <v>52.44</v>
      </c>
      <c r="AF174" s="3">
        <f>A174</f>
        <v>171</v>
      </c>
      <c r="AG174" s="26">
        <f>L174</f>
        <v>106.56</v>
      </c>
      <c r="AH174" s="24">
        <f>U174</f>
        <v>0</v>
      </c>
      <c r="AI174" s="24">
        <f>AD174</f>
        <v>0</v>
      </c>
      <c r="AJ174" s="112">
        <v>158.55000000000001</v>
      </c>
      <c r="AL174" s="24"/>
      <c r="AM174" t="str">
        <f t="shared" si="2"/>
        <v>577332554.109</v>
      </c>
    </row>
    <row r="175" spans="1:39" ht="15" customHeight="1" x14ac:dyDescent="0.25">
      <c r="A175" s="17">
        <v>172</v>
      </c>
      <c r="B175" s="2"/>
      <c r="C175" s="2"/>
      <c r="D175" s="19" t="str">
        <f>IF('SAP Extract'!D173=0, "", 'SAP Extract'!D173)</f>
        <v>577332</v>
      </c>
      <c r="E175" s="19" t="str">
        <f>IF('SAP Extract'!E173=0, "", 'SAP Extract'!E173)</f>
        <v>577332</v>
      </c>
      <c r="F175" s="19" t="str">
        <f>IF('SAP Extract'!F173=0, "", 'SAP Extract'!F173)</f>
        <v>3X4X9B-1</v>
      </c>
      <c r="G175" s="19" t="str">
        <f>IF('SAP Extract'!G173=0, "", 'SAP Extract'!G173)</f>
        <v>015500205295</v>
      </c>
      <c r="H175" s="72">
        <f>IF('SAP Extract'!H173=0, "", 'SAP Extract'!H173)</f>
        <v>1</v>
      </c>
      <c r="I175" s="73" t="str">
        <f>IF('SAP Extract'!I173=0, "", 'SAP Extract'!I173)</f>
        <v>554.387</v>
      </c>
      <c r="J175" s="19" t="str">
        <f>IF('SAP Extract'!J173=0, "", 'SAP Extract'!J173)</f>
        <v>WASHER</v>
      </c>
      <c r="K175" s="74">
        <f>IF('SAP Extract'!K173=0, "", 'SAP Extract'!K173)</f>
        <v>14.2</v>
      </c>
      <c r="L175" s="27">
        <f>K175/H175</f>
        <v>14.2</v>
      </c>
      <c r="M175" s="26">
        <f>ROUNDUP((IF((AJ175&gt;0),(AJ175/$L$1/$L$2),(((MAX(AG175:AI175))/$L$1/$L$2)))), 0)</f>
        <v>22</v>
      </c>
      <c r="N175" s="27">
        <f>M175*H175</f>
        <v>22</v>
      </c>
      <c r="O175" s="13"/>
      <c r="P175" s="28"/>
      <c r="Q175" s="25">
        <f>P175*H175</f>
        <v>0</v>
      </c>
      <c r="R175" s="26">
        <f>IFERROR(ROUND(0.7*_xlfn.XLOOKUP(AM175,'[1]SPI PRICE LIST'!$L$12:$L$124,'[1]SPI PRICE LIST'!$K$12:$K$124,"NO"),2),)</f>
        <v>0</v>
      </c>
      <c r="S175" s="27">
        <f>R175*H175</f>
        <v>0</v>
      </c>
      <c r="T175" s="22">
        <v>0.7</v>
      </c>
      <c r="U175" s="26">
        <f>R175/T175</f>
        <v>0</v>
      </c>
      <c r="V175" s="27">
        <f>U175*H175</f>
        <v>0</v>
      </c>
      <c r="W175" s="31" t="str">
        <f>'SAP Extract'!R173</f>
        <v>USD</v>
      </c>
      <c r="X175" s="31">
        <f>'SAP Extract'!S173</f>
        <v>1</v>
      </c>
      <c r="Y175" s="31">
        <f>'SAP Extract'!T173</f>
        <v>0</v>
      </c>
      <c r="Z175" s="31">
        <f>'SAP Extract'!U173</f>
        <v>2022</v>
      </c>
      <c r="AA175" s="31" t="str">
        <f>'SAP Extract'!V173</f>
        <v/>
      </c>
      <c r="AB175" s="48">
        <v>1</v>
      </c>
      <c r="AC175" s="55">
        <v>0.94</v>
      </c>
      <c r="AD175" s="33">
        <f>IF(Z175&gt;2010,((Y175*AB175*X175)/(POWER(AC175, (2025-Z175)))), ((Y175*AB175*X175)/(POWER(AC175, 5))))</f>
        <v>0</v>
      </c>
      <c r="AE175" s="30">
        <f>M175-L175</f>
        <v>7.8000000000000007</v>
      </c>
      <c r="AF175" s="3">
        <f>A175</f>
        <v>172</v>
      </c>
      <c r="AG175" s="26">
        <f>L175</f>
        <v>14.2</v>
      </c>
      <c r="AH175" s="24">
        <f>U175</f>
        <v>0</v>
      </c>
      <c r="AI175" s="24">
        <f>AD175</f>
        <v>0</v>
      </c>
      <c r="AJ175" s="112">
        <v>21.11</v>
      </c>
      <c r="AL175" s="24"/>
      <c r="AM175" t="str">
        <f t="shared" si="2"/>
        <v>577332554.387</v>
      </c>
    </row>
    <row r="176" spans="1:39" ht="15" customHeight="1" x14ac:dyDescent="0.25">
      <c r="A176" s="17">
        <v>173</v>
      </c>
      <c r="B176" s="1"/>
      <c r="C176" s="1"/>
      <c r="D176" s="19" t="str">
        <f>IF('SAP Extract'!D174=0, "", 'SAP Extract'!D174)</f>
        <v>577332</v>
      </c>
      <c r="E176" s="19" t="str">
        <f>IF('SAP Extract'!E174=0, "", 'SAP Extract'!E174)</f>
        <v>577332</v>
      </c>
      <c r="F176" s="19" t="str">
        <f>IF('SAP Extract'!F174=0, "", 'SAP Extract'!F174)</f>
        <v>3X4X9B-1</v>
      </c>
      <c r="G176" s="19" t="str">
        <f>IF('SAP Extract'!G174=0, "", 'SAP Extract'!G174)</f>
        <v>015101232255</v>
      </c>
      <c r="H176" s="72">
        <f>IF('SAP Extract'!H174=0, "", 'SAP Extract'!H174)</f>
        <v>1</v>
      </c>
      <c r="I176" s="73" t="str">
        <f>IF('SAP Extract'!I174=0, "", 'SAP Extract'!I174)</f>
        <v>902.337</v>
      </c>
      <c r="J176" s="19" t="str">
        <f>IF('SAP Extract'!J174=0, "", 'SAP Extract'!J174)</f>
        <v>STUD;THREADED BOTH END</v>
      </c>
      <c r="K176" s="74">
        <f>IF('SAP Extract'!K174=0, "", 'SAP Extract'!K174)</f>
        <v>41</v>
      </c>
      <c r="L176" s="27">
        <f>K176/H176</f>
        <v>41</v>
      </c>
      <c r="M176" s="26">
        <f>ROUNDUP((IF((AJ176&gt;0),(AJ176/$L$1/$L$2),(((MAX(AG176:AI176))/$L$1/$L$2)))), 0)</f>
        <v>62</v>
      </c>
      <c r="N176" s="27">
        <f>M176*H176</f>
        <v>62</v>
      </c>
      <c r="O176" s="13"/>
      <c r="P176" s="28"/>
      <c r="Q176" s="25">
        <f>P176*H176</f>
        <v>0</v>
      </c>
      <c r="R176" s="26">
        <f>IFERROR(ROUND(0.7*_xlfn.XLOOKUP(AM176,'[1]SPI PRICE LIST'!$L$12:$L$124,'[1]SPI PRICE LIST'!$K$12:$K$124,"NO"),2),)</f>
        <v>0</v>
      </c>
      <c r="S176" s="27">
        <f>R176*H176</f>
        <v>0</v>
      </c>
      <c r="T176" s="22">
        <v>0.7</v>
      </c>
      <c r="U176" s="26">
        <f>R176/T176</f>
        <v>0</v>
      </c>
      <c r="V176" s="27">
        <f>U176*H176</f>
        <v>0</v>
      </c>
      <c r="W176" s="31" t="str">
        <f>'SAP Extract'!R174</f>
        <v>USD</v>
      </c>
      <c r="X176" s="31">
        <f>'SAP Extract'!S174</f>
        <v>1</v>
      </c>
      <c r="Y176" s="31">
        <f>'SAP Extract'!T174</f>
        <v>0</v>
      </c>
      <c r="Z176" s="31">
        <f>'SAP Extract'!U174</f>
        <v>2022</v>
      </c>
      <c r="AA176" s="31" t="str">
        <f>'SAP Extract'!V174</f>
        <v/>
      </c>
      <c r="AB176" s="48">
        <v>1</v>
      </c>
      <c r="AC176" s="55">
        <v>0.94</v>
      </c>
      <c r="AD176" s="33">
        <f>IF(Z176&gt;2010,((Y176*AB176*X176)/(POWER(AC176, (2025-Z176)))), ((Y176*AB176*X176)/(POWER(AC176, 5))))</f>
        <v>0</v>
      </c>
      <c r="AE176" s="30">
        <f>M176-L176</f>
        <v>21</v>
      </c>
      <c r="AF176" s="3">
        <f>A176</f>
        <v>173</v>
      </c>
      <c r="AG176" s="26">
        <f>L176</f>
        <v>41</v>
      </c>
      <c r="AH176" s="24">
        <f>U176</f>
        <v>0</v>
      </c>
      <c r="AI176" s="24">
        <f>AD176</f>
        <v>0</v>
      </c>
      <c r="AJ176" s="112">
        <v>61.01</v>
      </c>
      <c r="AL176" s="24"/>
      <c r="AM176" t="str">
        <f t="shared" si="2"/>
        <v>577332902.337</v>
      </c>
    </row>
    <row r="177" spans="1:39" ht="15" customHeight="1" x14ac:dyDescent="0.25">
      <c r="A177" s="17">
        <v>174</v>
      </c>
      <c r="B177" s="2"/>
      <c r="C177" s="2"/>
      <c r="D177" s="19" t="str">
        <f>IF('SAP Extract'!D175=0, "", 'SAP Extract'!D175)</f>
        <v>577332</v>
      </c>
      <c r="E177" s="19" t="str">
        <f>IF('SAP Extract'!E175=0, "", 'SAP Extract'!E175)</f>
        <v>577332</v>
      </c>
      <c r="F177" s="19" t="str">
        <f>IF('SAP Extract'!F175=0, "", 'SAP Extract'!F175)</f>
        <v>3X4X9B-1</v>
      </c>
      <c r="G177" s="19" t="str">
        <f>IF('SAP Extract'!G175=0, "", 'SAP Extract'!G175)</f>
        <v>015101235416</v>
      </c>
      <c r="H177" s="72">
        <f>IF('SAP Extract'!H175=0, "", 'SAP Extract'!H175)</f>
        <v>1</v>
      </c>
      <c r="I177" s="73" t="str">
        <f>IF('SAP Extract'!I175=0, "", 'SAP Extract'!I175)</f>
        <v>902.416</v>
      </c>
      <c r="J177" s="19" t="str">
        <f>IF('SAP Extract'!J175=0, "", 'SAP Extract'!J175)</f>
        <v>STUD;THREADED BOTH END</v>
      </c>
      <c r="K177" s="74">
        <v>0</v>
      </c>
      <c r="L177" s="27">
        <f>K177/H177</f>
        <v>0</v>
      </c>
      <c r="M177" s="26">
        <f>ROUNDUP((IF((AJ177&gt;0),(AJ177/$L$1/$L$2),(((MAX(AG177:AI177))/$L$1/$L$2)))), 0)</f>
        <v>13</v>
      </c>
      <c r="N177" s="27">
        <f>M177*H177</f>
        <v>13</v>
      </c>
      <c r="O177" s="13"/>
      <c r="P177" s="28"/>
      <c r="Q177" s="25">
        <f>P177*H177</f>
        <v>0</v>
      </c>
      <c r="R177" s="26">
        <f>IFERROR(ROUND(0.7*_xlfn.XLOOKUP(AM177,'[1]SPI PRICE LIST'!$L$12:$L$124,'[1]SPI PRICE LIST'!$K$12:$K$124,"NO"),2),)</f>
        <v>9.02</v>
      </c>
      <c r="S177" s="27">
        <f>R177*H177</f>
        <v>9.02</v>
      </c>
      <c r="T177" s="22">
        <v>0.7</v>
      </c>
      <c r="U177" s="26">
        <f>R177/T177</f>
        <v>12.885714285714286</v>
      </c>
      <c r="V177" s="27">
        <f>U177*H177</f>
        <v>12.885714285714286</v>
      </c>
      <c r="W177" s="31" t="str">
        <f>'SAP Extract'!R175</f>
        <v>USD</v>
      </c>
      <c r="X177" s="31">
        <f>'SAP Extract'!S175</f>
        <v>1</v>
      </c>
      <c r="Y177" s="31">
        <f>'SAP Extract'!T175</f>
        <v>0</v>
      </c>
      <c r="Z177" s="31">
        <f>'SAP Extract'!U175</f>
        <v>2022</v>
      </c>
      <c r="AA177" s="31" t="str">
        <f>'SAP Extract'!V175</f>
        <v/>
      </c>
      <c r="AB177" s="48">
        <v>1</v>
      </c>
      <c r="AC177" s="55">
        <v>0.94</v>
      </c>
      <c r="AD177" s="33">
        <f>IF(Z177&gt;2010,((Y177*AB177*X177)/(POWER(AC177, (2025-Z177)))), ((Y177*AB177*X177)/(POWER(AC177, 5))))</f>
        <v>0</v>
      </c>
      <c r="AE177" s="30">
        <f>M177-L177</f>
        <v>13</v>
      </c>
      <c r="AF177" s="3">
        <f>A177</f>
        <v>174</v>
      </c>
      <c r="AG177" s="26">
        <f>L177</f>
        <v>0</v>
      </c>
      <c r="AH177" s="24">
        <f>U177</f>
        <v>12.885714285714286</v>
      </c>
      <c r="AI177" s="24">
        <f>AD177</f>
        <v>0</v>
      </c>
      <c r="AJ177" s="25">
        <f>IF(AI177&gt;0,AI177,MAX(AG177:AH177))</f>
        <v>12.885714285714286</v>
      </c>
      <c r="AL177" s="24"/>
      <c r="AM177" t="str">
        <f t="shared" si="2"/>
        <v>577332902.416</v>
      </c>
    </row>
    <row r="178" spans="1:39" ht="15" customHeight="1" x14ac:dyDescent="0.25">
      <c r="A178" s="17">
        <v>175</v>
      </c>
      <c r="B178" s="1"/>
      <c r="C178" s="1"/>
      <c r="D178" s="19" t="str">
        <f>IF('SAP Extract'!D176=0, "", 'SAP Extract'!D176)</f>
        <v>577332</v>
      </c>
      <c r="E178" s="19" t="str">
        <f>IF('SAP Extract'!E176=0, "", 'SAP Extract'!E176)</f>
        <v>577332</v>
      </c>
      <c r="F178" s="19" t="str">
        <f>IF('SAP Extract'!F176=0, "", 'SAP Extract'!F176)</f>
        <v>3X4X9B-1</v>
      </c>
      <c r="G178" s="19" t="str">
        <f>IF('SAP Extract'!G176=0, "", 'SAP Extract'!G176)</f>
        <v>015402241042</v>
      </c>
      <c r="H178" s="72">
        <f>IF('SAP Extract'!H176=0, "", 'SAP Extract'!H176)</f>
        <v>1</v>
      </c>
      <c r="I178" s="73" t="str">
        <f>IF('SAP Extract'!I176=0, "", 'SAP Extract'!I176)</f>
        <v>903.342</v>
      </c>
      <c r="J178" s="19" t="str">
        <f>IF('SAP Extract'!J176=0, "", 'SAP Extract'!J176)</f>
        <v>THREADED PLUG, HEX. HEAD</v>
      </c>
      <c r="K178" s="74">
        <f>IF('SAP Extract'!K176=0, "", 'SAP Extract'!K176)</f>
        <v>41.06</v>
      </c>
      <c r="L178" s="27">
        <f>K178/H178</f>
        <v>41.06</v>
      </c>
      <c r="M178" s="26">
        <f>ROUNDUP((IF((AJ178&gt;0),(AJ178/$L$1/$L$2),(((MAX(AG178:AI178))/$L$1/$L$2)))), 0)</f>
        <v>62</v>
      </c>
      <c r="N178" s="27">
        <f>M178*H178</f>
        <v>62</v>
      </c>
      <c r="O178" s="13"/>
      <c r="P178" s="28"/>
      <c r="Q178" s="25">
        <f>P178*H178</f>
        <v>0</v>
      </c>
      <c r="R178" s="26">
        <f>IFERROR(ROUND(0.7*_xlfn.XLOOKUP(AM178,'[1]SPI PRICE LIST'!$L$12:$L$124,'[1]SPI PRICE LIST'!$K$12:$K$124,"NO"),2),)</f>
        <v>0</v>
      </c>
      <c r="S178" s="27">
        <f>R178*H178</f>
        <v>0</v>
      </c>
      <c r="T178" s="22">
        <v>0.7</v>
      </c>
      <c r="U178" s="26">
        <f>R178/T178</f>
        <v>0</v>
      </c>
      <c r="V178" s="27">
        <f>U178*H178</f>
        <v>0</v>
      </c>
      <c r="W178" s="31" t="str">
        <f>'SAP Extract'!R176</f>
        <v>USD</v>
      </c>
      <c r="X178" s="31">
        <f>'SAP Extract'!S176</f>
        <v>1</v>
      </c>
      <c r="Y178" s="31">
        <f>'SAP Extract'!T176</f>
        <v>0</v>
      </c>
      <c r="Z178" s="31">
        <f>'SAP Extract'!U176</f>
        <v>2022</v>
      </c>
      <c r="AA178" s="31" t="str">
        <f>'SAP Extract'!V176</f>
        <v/>
      </c>
      <c r="AB178" s="48">
        <v>1</v>
      </c>
      <c r="AC178" s="55">
        <v>0.94</v>
      </c>
      <c r="AD178" s="33">
        <f>IF(Z178&gt;2010,((Y178*AB178*X178)/(POWER(AC178, (2025-Z178)))), ((Y178*AB178*X178)/(POWER(AC178, 5))))</f>
        <v>0</v>
      </c>
      <c r="AE178" s="30">
        <f>M178-L178</f>
        <v>20.939999999999998</v>
      </c>
      <c r="AF178" s="3">
        <f>A178</f>
        <v>175</v>
      </c>
      <c r="AG178" s="26">
        <f>L178</f>
        <v>41.06</v>
      </c>
      <c r="AH178" s="24">
        <f>U178</f>
        <v>0</v>
      </c>
      <c r="AI178" s="24">
        <f>AD178</f>
        <v>0</v>
      </c>
      <c r="AJ178" s="112">
        <v>61.09</v>
      </c>
      <c r="AL178" s="24"/>
      <c r="AM178" t="str">
        <f t="shared" si="2"/>
        <v>577332903.342</v>
      </c>
    </row>
    <row r="179" spans="1:39" ht="15" customHeight="1" x14ac:dyDescent="0.25">
      <c r="A179" s="17">
        <v>176</v>
      </c>
      <c r="B179" s="2"/>
      <c r="C179" s="2"/>
      <c r="D179" s="19" t="str">
        <f>IF('SAP Extract'!D177=0, "", 'SAP Extract'!D177)</f>
        <v>577332</v>
      </c>
      <c r="E179" s="19" t="str">
        <f>IF('SAP Extract'!E177=0, "", 'SAP Extract'!E177)</f>
        <v>577332</v>
      </c>
      <c r="F179" s="19" t="str">
        <f>IF('SAP Extract'!F177=0, "", 'SAP Extract'!F177)</f>
        <v>3X4X9B-1</v>
      </c>
      <c r="G179" s="19" t="str">
        <f>IF('SAP Extract'!G177=0, "", 'SAP Extract'!G177)</f>
        <v>015400933043</v>
      </c>
      <c r="H179" s="72">
        <f>IF('SAP Extract'!H177=0, "", 'SAP Extract'!H177)</f>
        <v>1</v>
      </c>
      <c r="I179" s="73" t="str">
        <f>IF('SAP Extract'!I177=0, "", 'SAP Extract'!I177)</f>
        <v>904.217</v>
      </c>
      <c r="J179" s="19" t="str">
        <f>IF('SAP Extract'!J177=0, "", 'SAP Extract'!J177)</f>
        <v>HEX SOCKET SET SCR CUP POINT</v>
      </c>
      <c r="K179" s="74">
        <f>IF('SAP Extract'!K177=0, "", 'SAP Extract'!K177)</f>
        <v>62.36</v>
      </c>
      <c r="L179" s="27">
        <f>K179/H179</f>
        <v>62.36</v>
      </c>
      <c r="M179" s="26">
        <f>ROUNDUP((IF((AJ179&gt;0),(AJ179/$L$1/$L$2),(((MAX(AG179:AI179))/$L$1/$L$2)))), 0)</f>
        <v>93</v>
      </c>
      <c r="N179" s="27">
        <f>M179*H179</f>
        <v>93</v>
      </c>
      <c r="O179" s="13"/>
      <c r="P179" s="28"/>
      <c r="Q179" s="25">
        <f>P179*H179</f>
        <v>0</v>
      </c>
      <c r="R179" s="26">
        <f>IFERROR(ROUND(0.7*_xlfn.XLOOKUP(AM179,'[1]SPI PRICE LIST'!$L$12:$L$124,'[1]SPI PRICE LIST'!$K$12:$K$124,"NO"),2),)</f>
        <v>0</v>
      </c>
      <c r="S179" s="27">
        <f>R179*H179</f>
        <v>0</v>
      </c>
      <c r="T179" s="22">
        <v>0.7</v>
      </c>
      <c r="U179" s="26">
        <f>R179/T179</f>
        <v>0</v>
      </c>
      <c r="V179" s="27">
        <f>U179*H179</f>
        <v>0</v>
      </c>
      <c r="W179" s="31" t="str">
        <f>'SAP Extract'!R177</f>
        <v>USD</v>
      </c>
      <c r="X179" s="31">
        <f>'SAP Extract'!S177</f>
        <v>1</v>
      </c>
      <c r="Y179" s="31">
        <f>'SAP Extract'!T177</f>
        <v>0</v>
      </c>
      <c r="Z179" s="31">
        <f>'SAP Extract'!U177</f>
        <v>2022</v>
      </c>
      <c r="AA179" s="31" t="str">
        <f>'SAP Extract'!V177</f>
        <v/>
      </c>
      <c r="AB179" s="48">
        <v>1</v>
      </c>
      <c r="AC179" s="55">
        <v>0.94</v>
      </c>
      <c r="AD179" s="33">
        <f>IF(Z179&gt;2010,((Y179*AB179*X179)/(POWER(AC179, (2025-Z179)))), ((Y179*AB179*X179)/(POWER(AC179, 5))))</f>
        <v>0</v>
      </c>
      <c r="AE179" s="30">
        <f>M179-L179</f>
        <v>30.64</v>
      </c>
      <c r="AF179" s="3">
        <f>A179</f>
        <v>176</v>
      </c>
      <c r="AG179" s="26">
        <f>L179</f>
        <v>62.36</v>
      </c>
      <c r="AH179" s="24">
        <f>U179</f>
        <v>0</v>
      </c>
      <c r="AI179" s="24">
        <f>AD179</f>
        <v>0</v>
      </c>
      <c r="AJ179" s="112">
        <v>92.79</v>
      </c>
      <c r="AL179" s="24"/>
      <c r="AM179" t="str">
        <f t="shared" si="2"/>
        <v>577332904.217</v>
      </c>
    </row>
    <row r="180" spans="1:39" ht="15" customHeight="1" x14ac:dyDescent="0.25">
      <c r="A180" s="17">
        <v>177</v>
      </c>
      <c r="B180" s="1"/>
      <c r="C180" s="1"/>
      <c r="D180" s="19" t="str">
        <f>IF('SAP Extract'!D178=0, "", 'SAP Extract'!D178)</f>
        <v>577332</v>
      </c>
      <c r="E180" s="19" t="str">
        <f>IF('SAP Extract'!E178=0, "", 'SAP Extract'!E178)</f>
        <v>577332</v>
      </c>
      <c r="F180" s="19" t="str">
        <f>IF('SAP Extract'!F178=0, "", 'SAP Extract'!F178)</f>
        <v>3X4X9B-1</v>
      </c>
      <c r="G180" s="19" t="str">
        <f>IF('SAP Extract'!G178=0, "", 'SAP Extract'!G178)</f>
        <v>015401035095</v>
      </c>
      <c r="H180" s="72">
        <f>IF('SAP Extract'!H178=0, "", 'SAP Extract'!H178)</f>
        <v>1</v>
      </c>
      <c r="I180" s="73" t="str">
        <f>IF('SAP Extract'!I178=0, "", 'SAP Extract'!I178)</f>
        <v>904.384</v>
      </c>
      <c r="J180" s="19" t="str">
        <f>IF('SAP Extract'!J178=0, "", 'SAP Extract'!J178)</f>
        <v>HEX SOCKET SET SCR CUP POINT</v>
      </c>
      <c r="K180" s="74">
        <f>IF('SAP Extract'!K178=0, "", 'SAP Extract'!K178)</f>
        <v>18.899999999999999</v>
      </c>
      <c r="L180" s="27">
        <f>K180/H180</f>
        <v>18.899999999999999</v>
      </c>
      <c r="M180" s="26">
        <f>ROUNDUP((IF((AJ180&gt;0),(AJ180/$L$1/$L$2),(((MAX(AG180:AI180))/$L$1/$L$2)))), 0)</f>
        <v>29</v>
      </c>
      <c r="N180" s="27">
        <f>M180*H180</f>
        <v>29</v>
      </c>
      <c r="O180" s="13"/>
      <c r="P180" s="28"/>
      <c r="Q180" s="25">
        <f>P180*H180</f>
        <v>0</v>
      </c>
      <c r="R180" s="26">
        <f>IFERROR(ROUND(0.7*_xlfn.XLOOKUP(AM180,'[1]SPI PRICE LIST'!$L$12:$L$124,'[1]SPI PRICE LIST'!$K$12:$K$124,"NO"),2),)</f>
        <v>0</v>
      </c>
      <c r="S180" s="27">
        <f>R180*H180</f>
        <v>0</v>
      </c>
      <c r="T180" s="22">
        <v>0.7</v>
      </c>
      <c r="U180" s="26">
        <f>R180/T180</f>
        <v>0</v>
      </c>
      <c r="V180" s="27">
        <f>U180*H180</f>
        <v>0</v>
      </c>
      <c r="W180" s="31" t="str">
        <f>'SAP Extract'!R178</f>
        <v>USD</v>
      </c>
      <c r="X180" s="31">
        <f>'SAP Extract'!S178</f>
        <v>1</v>
      </c>
      <c r="Y180" s="31">
        <f>'SAP Extract'!T178</f>
        <v>0</v>
      </c>
      <c r="Z180" s="31">
        <f>'SAP Extract'!U178</f>
        <v>2022</v>
      </c>
      <c r="AA180" s="31" t="str">
        <f>'SAP Extract'!V178</f>
        <v/>
      </c>
      <c r="AB180" s="48">
        <v>1</v>
      </c>
      <c r="AC180" s="55">
        <v>0.94</v>
      </c>
      <c r="AD180" s="33">
        <f>IF(Z180&gt;2010,((Y180*AB180*X180)/(POWER(AC180, (2025-Z180)))), ((Y180*AB180*X180)/(POWER(AC180, 5))))</f>
        <v>0</v>
      </c>
      <c r="AE180" s="30">
        <f>M180-L180</f>
        <v>10.100000000000001</v>
      </c>
      <c r="AF180" s="3">
        <f>A180</f>
        <v>177</v>
      </c>
      <c r="AG180" s="26">
        <f>L180</f>
        <v>18.899999999999999</v>
      </c>
      <c r="AH180" s="24">
        <f>U180</f>
        <v>0</v>
      </c>
      <c r="AI180" s="24">
        <f>AD180</f>
        <v>0</v>
      </c>
      <c r="AJ180" s="112">
        <v>28.11</v>
      </c>
      <c r="AL180" s="24"/>
      <c r="AM180" t="str">
        <f t="shared" si="2"/>
        <v>577332904.384</v>
      </c>
    </row>
    <row r="181" spans="1:39" ht="15" customHeight="1" x14ac:dyDescent="0.25">
      <c r="A181" s="17">
        <v>178</v>
      </c>
      <c r="B181" s="2"/>
      <c r="C181" s="2"/>
      <c r="D181" s="19" t="str">
        <f>IF('SAP Extract'!D179=0, "", 'SAP Extract'!D179)</f>
        <v>577332</v>
      </c>
      <c r="E181" s="19" t="str">
        <f>IF('SAP Extract'!E179=0, "", 'SAP Extract'!E179)</f>
        <v>577332</v>
      </c>
      <c r="F181" s="19" t="str">
        <f>IF('SAP Extract'!F179=0, "", 'SAP Extract'!F179)</f>
        <v>3X4X9B-1</v>
      </c>
      <c r="G181" s="19" t="str">
        <f>IF('SAP Extract'!G179=0, "", 'SAP Extract'!G179)</f>
        <v>015251432040</v>
      </c>
      <c r="H181" s="72">
        <f>IF('SAP Extract'!H179=0, "", 'SAP Extract'!H179)</f>
        <v>1</v>
      </c>
      <c r="I181" s="73" t="str">
        <f>IF('SAP Extract'!I179=0, "", 'SAP Extract'!I179)</f>
        <v>914.375</v>
      </c>
      <c r="J181" s="19" t="str">
        <f>IF('SAP Extract'!J179=0, "", 'SAP Extract'!J179)</f>
        <v>CAP SCREW SOCKET HD</v>
      </c>
      <c r="K181" s="74">
        <f>IF('SAP Extract'!K179=0, "", 'SAP Extract'!K179)</f>
        <v>89.03</v>
      </c>
      <c r="L181" s="27">
        <f>K181/H181</f>
        <v>89.03</v>
      </c>
      <c r="M181" s="26">
        <f>ROUNDUP((IF((AJ181&gt;0),(AJ181/$L$1/$L$2),(((MAX(AG181:AI181))/$L$1/$L$2)))), 0)</f>
        <v>133</v>
      </c>
      <c r="N181" s="27">
        <f>M181*H181</f>
        <v>133</v>
      </c>
      <c r="O181" s="13"/>
      <c r="P181" s="28"/>
      <c r="Q181" s="25">
        <f>P181*H181</f>
        <v>0</v>
      </c>
      <c r="R181" s="26">
        <f>IFERROR(ROUND(0.7*_xlfn.XLOOKUP(AM181,'[1]SPI PRICE LIST'!$L$12:$L$124,'[1]SPI PRICE LIST'!$K$12:$K$124,"NO"),2),)</f>
        <v>0</v>
      </c>
      <c r="S181" s="27">
        <f>R181*H181</f>
        <v>0</v>
      </c>
      <c r="T181" s="22">
        <v>0.7</v>
      </c>
      <c r="U181" s="26">
        <f>R181/T181</f>
        <v>0</v>
      </c>
      <c r="V181" s="27">
        <f>U181*H181</f>
        <v>0</v>
      </c>
      <c r="W181" s="31" t="str">
        <f>'SAP Extract'!R179</f>
        <v>USD</v>
      </c>
      <c r="X181" s="31">
        <f>'SAP Extract'!S179</f>
        <v>1</v>
      </c>
      <c r="Y181" s="31">
        <f>'SAP Extract'!T179</f>
        <v>0</v>
      </c>
      <c r="Z181" s="31">
        <f>'SAP Extract'!U179</f>
        <v>2022</v>
      </c>
      <c r="AA181" s="31" t="str">
        <f>'SAP Extract'!V179</f>
        <v/>
      </c>
      <c r="AB181" s="48">
        <v>1</v>
      </c>
      <c r="AC181" s="55">
        <v>0.94</v>
      </c>
      <c r="AD181" s="33">
        <f>IF(Z181&gt;2010,((Y181*AB181*X181)/(POWER(AC181, (2025-Z181)))), ((Y181*AB181*X181)/(POWER(AC181, 5))))</f>
        <v>0</v>
      </c>
      <c r="AE181" s="30">
        <f>M181-L181</f>
        <v>43.97</v>
      </c>
      <c r="AF181" s="3">
        <f>A181</f>
        <v>178</v>
      </c>
      <c r="AG181" s="26">
        <f>L181</f>
        <v>89.03</v>
      </c>
      <c r="AH181" s="24">
        <f>U181</f>
        <v>0</v>
      </c>
      <c r="AI181" s="24">
        <f>AD181</f>
        <v>0</v>
      </c>
      <c r="AJ181" s="112">
        <v>132.46</v>
      </c>
      <c r="AL181" s="24"/>
      <c r="AM181" t="str">
        <f t="shared" si="2"/>
        <v>577332914.375</v>
      </c>
    </row>
    <row r="182" spans="1:39" ht="15" customHeight="1" x14ac:dyDescent="0.25">
      <c r="A182" s="17">
        <v>179</v>
      </c>
      <c r="B182" s="1"/>
      <c r="C182" s="1"/>
      <c r="D182" s="19" t="str">
        <f>IF('SAP Extract'!D180=0, "", 'SAP Extract'!D180)</f>
        <v>577332</v>
      </c>
      <c r="E182" s="19" t="str">
        <f>IF('SAP Extract'!E180=0, "", 'SAP Extract'!E180)</f>
        <v>577332</v>
      </c>
      <c r="F182" s="19" t="str">
        <f>IF('SAP Extract'!F180=0, "", 'SAP Extract'!F180)</f>
        <v>3X4X9B-1</v>
      </c>
      <c r="G182" s="19" t="str">
        <f>IF('SAP Extract'!G180=0, "", 'SAP Extract'!G180)</f>
        <v>015203690739</v>
      </c>
      <c r="H182" s="72">
        <f>IF('SAP Extract'!H180=0, "", 'SAP Extract'!H180)</f>
        <v>1</v>
      </c>
      <c r="I182" s="73" t="str">
        <f>IF('SAP Extract'!I180=0, "", 'SAP Extract'!I180)</f>
        <v>920.107</v>
      </c>
      <c r="J182" s="19" t="str">
        <f>IF('SAP Extract'!J180=0, "", 'SAP Extract'!J180)</f>
        <v>HEX. NUT (HEAVY/HIGH)</v>
      </c>
      <c r="K182" s="74">
        <v>0</v>
      </c>
      <c r="L182" s="27">
        <f>K182/H182</f>
        <v>0</v>
      </c>
      <c r="M182" s="26">
        <f>ROUNDUP((IF((AJ182&gt;0),(AJ182/$L$1/$L$2),(((MAX(AG182:AI182))/$L$1/$L$2)))), 0)</f>
        <v>14</v>
      </c>
      <c r="N182" s="27">
        <f>M182*H182</f>
        <v>14</v>
      </c>
      <c r="O182" s="13"/>
      <c r="P182" s="28"/>
      <c r="Q182" s="25">
        <f>P182*H182</f>
        <v>0</v>
      </c>
      <c r="R182" s="26">
        <f>IFERROR(ROUND(0.7*_xlfn.XLOOKUP(AM182,'[1]SPI PRICE LIST'!$L$12:$L$124,'[1]SPI PRICE LIST'!$K$12:$K$124,"NO"),2),)</f>
        <v>9.15</v>
      </c>
      <c r="S182" s="27">
        <f>R182*H182</f>
        <v>9.15</v>
      </c>
      <c r="T182" s="22">
        <v>0.7</v>
      </c>
      <c r="U182" s="26">
        <f>R182/T182</f>
        <v>13.071428571428573</v>
      </c>
      <c r="V182" s="27">
        <f>U182*H182</f>
        <v>13.071428571428573</v>
      </c>
      <c r="W182" s="31" t="str">
        <f>'SAP Extract'!R180</f>
        <v>USD</v>
      </c>
      <c r="X182" s="31">
        <f>'SAP Extract'!S180</f>
        <v>1</v>
      </c>
      <c r="Y182" s="31">
        <f>'SAP Extract'!T180</f>
        <v>0</v>
      </c>
      <c r="Z182" s="31">
        <f>'SAP Extract'!U180</f>
        <v>2022</v>
      </c>
      <c r="AA182" s="31" t="str">
        <f>'SAP Extract'!V180</f>
        <v/>
      </c>
      <c r="AB182" s="48">
        <v>1</v>
      </c>
      <c r="AC182" s="55">
        <v>0.94</v>
      </c>
      <c r="AD182" s="33">
        <f>IF(Z182&gt;2010,((Y182*AB182*X182)/(POWER(AC182, (2025-Z182)))), ((Y182*AB182*X182)/(POWER(AC182, 5))))</f>
        <v>0</v>
      </c>
      <c r="AE182" s="30">
        <f>M182-L182</f>
        <v>14</v>
      </c>
      <c r="AF182" s="3">
        <f>A182</f>
        <v>179</v>
      </c>
      <c r="AG182" s="26">
        <f>L182</f>
        <v>0</v>
      </c>
      <c r="AH182" s="24">
        <f>U182</f>
        <v>13.071428571428573</v>
      </c>
      <c r="AI182" s="24">
        <f>AD182</f>
        <v>0</v>
      </c>
      <c r="AJ182" s="25">
        <f>IF(AI182&gt;0,AI182,MAX(AG182:AH182))</f>
        <v>13.071428571428573</v>
      </c>
      <c r="AL182" s="24"/>
      <c r="AM182" t="str">
        <f t="shared" si="2"/>
        <v>577332920.107</v>
      </c>
    </row>
    <row r="183" spans="1:39" ht="15" customHeight="1" x14ac:dyDescent="0.25">
      <c r="A183" s="17">
        <v>180</v>
      </c>
      <c r="B183" s="2"/>
      <c r="C183" s="2"/>
      <c r="D183" s="19" t="str">
        <f>IF('SAP Extract'!D181=0, "", 'SAP Extract'!D181)</f>
        <v>577332</v>
      </c>
      <c r="E183" s="19" t="str">
        <f>IF('SAP Extract'!E181=0, "", 'SAP Extract'!E181)</f>
        <v>577332</v>
      </c>
      <c r="F183" s="19" t="str">
        <f>IF('SAP Extract'!F181=0, "", 'SAP Extract'!F181)</f>
        <v>3X4X9B-1</v>
      </c>
      <c r="G183" s="19" t="str">
        <f>IF('SAP Extract'!G181=0, "", 'SAP Extract'!G181)</f>
        <v>015201920251</v>
      </c>
      <c r="H183" s="72">
        <f>IF('SAP Extract'!H181=0, "", 'SAP Extract'!H181)</f>
        <v>1</v>
      </c>
      <c r="I183" s="73" t="str">
        <f>IF('SAP Extract'!I181=0, "", 'SAP Extract'!I181)</f>
        <v>920.108</v>
      </c>
      <c r="J183" s="19" t="str">
        <f>IF('SAP Extract'!J181=0, "", 'SAP Extract'!J181)</f>
        <v>HEX. NUT (HEAVY/HIGH)</v>
      </c>
      <c r="K183" s="74">
        <f>IF('SAP Extract'!K181=0, "", 'SAP Extract'!K181)</f>
        <v>53.56</v>
      </c>
      <c r="L183" s="27">
        <f>K183/H183</f>
        <v>53.56</v>
      </c>
      <c r="M183" s="26">
        <f>ROUNDUP((IF((AJ183&gt;0),(AJ183/$L$1/$L$2),(((MAX(AG183:AI183))/$L$1/$L$2)))), 0)</f>
        <v>80</v>
      </c>
      <c r="N183" s="27">
        <f>M183*H183</f>
        <v>80</v>
      </c>
      <c r="O183" s="13"/>
      <c r="P183" s="28"/>
      <c r="Q183" s="25">
        <f>P183*H183</f>
        <v>0</v>
      </c>
      <c r="R183" s="26">
        <f>IFERROR(ROUND(0.7*_xlfn.XLOOKUP(AM183,'[1]SPI PRICE LIST'!$L$12:$L$124,'[1]SPI PRICE LIST'!$K$12:$K$124,"NO"),2),)</f>
        <v>0</v>
      </c>
      <c r="S183" s="27">
        <f>R183*H183</f>
        <v>0</v>
      </c>
      <c r="T183" s="22">
        <v>0.7</v>
      </c>
      <c r="U183" s="26">
        <f>R183/T183</f>
        <v>0</v>
      </c>
      <c r="V183" s="27">
        <f>U183*H183</f>
        <v>0</v>
      </c>
      <c r="W183" s="31" t="str">
        <f>'SAP Extract'!R181</f>
        <v>USD</v>
      </c>
      <c r="X183" s="31">
        <f>'SAP Extract'!S181</f>
        <v>1</v>
      </c>
      <c r="Y183" s="31">
        <f>'SAP Extract'!T181</f>
        <v>0</v>
      </c>
      <c r="Z183" s="31">
        <f>'SAP Extract'!U181</f>
        <v>2022</v>
      </c>
      <c r="AA183" s="31" t="str">
        <f>'SAP Extract'!V181</f>
        <v/>
      </c>
      <c r="AB183" s="48">
        <v>1</v>
      </c>
      <c r="AC183" s="55">
        <v>0.94</v>
      </c>
      <c r="AD183" s="33">
        <f>IF(Z183&gt;2010,((Y183*AB183*X183)/(POWER(AC183, (2025-Z183)))), ((Y183*AB183*X183)/(POWER(AC183, 5))))</f>
        <v>0</v>
      </c>
      <c r="AE183" s="30">
        <f>M183-L183</f>
        <v>26.439999999999998</v>
      </c>
      <c r="AF183" s="3">
        <f>A183</f>
        <v>180</v>
      </c>
      <c r="AG183" s="26">
        <f>L183</f>
        <v>53.56</v>
      </c>
      <c r="AH183" s="24">
        <f>U183</f>
        <v>0</v>
      </c>
      <c r="AI183" s="24">
        <f>AD183</f>
        <v>0</v>
      </c>
      <c r="AJ183" s="112">
        <v>79.680000000000007</v>
      </c>
      <c r="AL183" s="24"/>
      <c r="AM183" t="str">
        <f t="shared" si="2"/>
        <v>577332920.108</v>
      </c>
    </row>
    <row r="184" spans="1:39" ht="15" customHeight="1" x14ac:dyDescent="0.25">
      <c r="A184" s="17">
        <v>181</v>
      </c>
      <c r="B184" s="1"/>
      <c r="C184" s="1"/>
      <c r="D184" s="19" t="str">
        <f>IF('SAP Extract'!D182=0, "", 'SAP Extract'!D182)</f>
        <v>577332</v>
      </c>
      <c r="E184" s="19" t="str">
        <f>IF('SAP Extract'!E182=0, "", 'SAP Extract'!E182)</f>
        <v>577332</v>
      </c>
      <c r="F184" s="19" t="str">
        <f>IF('SAP Extract'!F182=0, "", 'SAP Extract'!F182)</f>
        <v>3X4X9B-1</v>
      </c>
      <c r="G184" s="19" t="str">
        <f>IF('SAP Extract'!G182=0, "", 'SAP Extract'!G182)</f>
        <v>015201012291</v>
      </c>
      <c r="H184" s="72">
        <f>IF('SAP Extract'!H182=0, "", 'SAP Extract'!H182)</f>
        <v>1</v>
      </c>
      <c r="I184" s="73" t="str">
        <f>IF('SAP Extract'!I182=0, "", 'SAP Extract'!I182)</f>
        <v>920.338</v>
      </c>
      <c r="J184" s="19" t="str">
        <f>IF('SAP Extract'!J182=0, "", 'SAP Extract'!J182)</f>
        <v>HEXAGON NUT</v>
      </c>
      <c r="K184" s="74">
        <f>IF('SAP Extract'!K182=0, "", 'SAP Extract'!K182)</f>
        <v>65.95</v>
      </c>
      <c r="L184" s="27">
        <f>K184/H184</f>
        <v>65.95</v>
      </c>
      <c r="M184" s="26">
        <f>ROUNDUP((IF((AJ184&gt;0),(AJ184/$L$1/$L$2),(((MAX(AG184:AI184))/$L$1/$L$2)))), 0)</f>
        <v>99</v>
      </c>
      <c r="N184" s="27">
        <f>M184*H184</f>
        <v>99</v>
      </c>
      <c r="O184" s="13"/>
      <c r="P184" s="28"/>
      <c r="Q184" s="25">
        <f>P184*H184</f>
        <v>0</v>
      </c>
      <c r="R184" s="26">
        <f>IFERROR(ROUND(0.7*_xlfn.XLOOKUP(AM184,'[1]SPI PRICE LIST'!$L$12:$L$124,'[1]SPI PRICE LIST'!$K$12:$K$124,"NO"),2),)</f>
        <v>0</v>
      </c>
      <c r="S184" s="27">
        <f>R184*H184</f>
        <v>0</v>
      </c>
      <c r="T184" s="22">
        <v>0.7</v>
      </c>
      <c r="U184" s="26">
        <f>R184/T184</f>
        <v>0</v>
      </c>
      <c r="V184" s="27">
        <f>U184*H184</f>
        <v>0</v>
      </c>
      <c r="W184" s="31" t="str">
        <f>'SAP Extract'!R182</f>
        <v>USD</v>
      </c>
      <c r="X184" s="31">
        <f>'SAP Extract'!S182</f>
        <v>1</v>
      </c>
      <c r="Y184" s="31">
        <f>'SAP Extract'!T182</f>
        <v>0</v>
      </c>
      <c r="Z184" s="31">
        <f>'SAP Extract'!U182</f>
        <v>2022</v>
      </c>
      <c r="AA184" s="31" t="str">
        <f>'SAP Extract'!V182</f>
        <v/>
      </c>
      <c r="AB184" s="48">
        <v>1</v>
      </c>
      <c r="AC184" s="55">
        <v>0.94</v>
      </c>
      <c r="AD184" s="33">
        <f>IF(Z184&gt;2010,((Y184*AB184*X184)/(POWER(AC184, (2025-Z184)))), ((Y184*AB184*X184)/(POWER(AC184, 5))))</f>
        <v>0</v>
      </c>
      <c r="AE184" s="30">
        <f>M184-L184</f>
        <v>33.049999999999997</v>
      </c>
      <c r="AF184" s="3">
        <f>A184</f>
        <v>181</v>
      </c>
      <c r="AG184" s="26">
        <f>L184</f>
        <v>65.95</v>
      </c>
      <c r="AH184" s="24">
        <f>U184</f>
        <v>0</v>
      </c>
      <c r="AI184" s="24">
        <f>AD184</f>
        <v>0</v>
      </c>
      <c r="AJ184" s="112">
        <v>98.13</v>
      </c>
      <c r="AL184" s="24"/>
      <c r="AM184" t="str">
        <f t="shared" si="2"/>
        <v>577332920.338</v>
      </c>
    </row>
    <row r="185" spans="1:39" ht="15" customHeight="1" x14ac:dyDescent="0.25">
      <c r="A185" s="17">
        <v>182</v>
      </c>
      <c r="B185" s="2"/>
      <c r="C185" s="2"/>
      <c r="D185" s="19" t="str">
        <f>IF('SAP Extract'!D183=0, "", 'SAP Extract'!D183)</f>
        <v>577332</v>
      </c>
      <c r="E185" s="19" t="str">
        <f>IF('SAP Extract'!E183=0, "", 'SAP Extract'!E183)</f>
        <v>577332</v>
      </c>
      <c r="F185" s="19" t="str">
        <f>IF('SAP Extract'!F183=0, "", 'SAP Extract'!F183)</f>
        <v>3X4X9B-1</v>
      </c>
      <c r="G185" s="19" t="str">
        <f>IF('SAP Extract'!G183=0, "", 'SAP Extract'!G183)</f>
        <v>015201920191</v>
      </c>
      <c r="H185" s="72">
        <f>IF('SAP Extract'!H183=0, "", 'SAP Extract'!H183)</f>
        <v>1</v>
      </c>
      <c r="I185" s="73" t="str">
        <f>IF('SAP Extract'!I183=0, "", 'SAP Extract'!I183)</f>
        <v>920.417</v>
      </c>
      <c r="J185" s="19" t="str">
        <f>IF('SAP Extract'!J183=0, "", 'SAP Extract'!J183)</f>
        <v>HEX. NUT (HEAVY/HIGH)</v>
      </c>
      <c r="K185" s="74">
        <f>IF('SAP Extract'!K183=0, "", 'SAP Extract'!K183)</f>
        <v>38.42</v>
      </c>
      <c r="L185" s="27">
        <f>K185/H185</f>
        <v>38.42</v>
      </c>
      <c r="M185" s="26">
        <f>ROUNDUP((IF((AJ185&gt;0),(AJ185/$L$1/$L$2),(((MAX(AG185:AI185))/$L$1/$L$2)))), 0)</f>
        <v>58</v>
      </c>
      <c r="N185" s="27">
        <f>M185*H185</f>
        <v>58</v>
      </c>
      <c r="O185" s="13"/>
      <c r="P185" s="28"/>
      <c r="Q185" s="25">
        <f>P185*H185</f>
        <v>0</v>
      </c>
      <c r="R185" s="26">
        <f>IFERROR(ROUND(0.7*_xlfn.XLOOKUP(AM185,'[1]SPI PRICE LIST'!$L$12:$L$124,'[1]SPI PRICE LIST'!$K$12:$K$124,"NO"),2),)</f>
        <v>0</v>
      </c>
      <c r="S185" s="27">
        <f>R185*H185</f>
        <v>0</v>
      </c>
      <c r="T185" s="22">
        <v>0.7</v>
      </c>
      <c r="U185" s="26">
        <f>R185/T185</f>
        <v>0</v>
      </c>
      <c r="V185" s="27">
        <f>U185*H185</f>
        <v>0</v>
      </c>
      <c r="W185" s="31" t="str">
        <f>'SAP Extract'!R183</f>
        <v>USD</v>
      </c>
      <c r="X185" s="31">
        <f>'SAP Extract'!S183</f>
        <v>1</v>
      </c>
      <c r="Y185" s="31">
        <f>'SAP Extract'!T183</f>
        <v>0</v>
      </c>
      <c r="Z185" s="31">
        <f>'SAP Extract'!U183</f>
        <v>2022</v>
      </c>
      <c r="AA185" s="31" t="str">
        <f>'SAP Extract'!V183</f>
        <v/>
      </c>
      <c r="AB185" s="48">
        <v>1</v>
      </c>
      <c r="AC185" s="55">
        <v>0.94</v>
      </c>
      <c r="AD185" s="33">
        <f>IF(Z185&gt;2010,((Y185*AB185*X185)/(POWER(AC185, (2025-Z185)))), ((Y185*AB185*X185)/(POWER(AC185, 5))))</f>
        <v>0</v>
      </c>
      <c r="AE185" s="30">
        <f>M185-L185</f>
        <v>19.579999999999998</v>
      </c>
      <c r="AF185" s="3">
        <f>A185</f>
        <v>182</v>
      </c>
      <c r="AG185" s="26">
        <f>L185</f>
        <v>38.42</v>
      </c>
      <c r="AH185" s="24">
        <f>U185</f>
        <v>0</v>
      </c>
      <c r="AI185" s="24">
        <f>AD185</f>
        <v>0</v>
      </c>
      <c r="AJ185" s="112">
        <v>57.17</v>
      </c>
      <c r="AL185" s="24"/>
      <c r="AM185" t="str">
        <f t="shared" si="2"/>
        <v>577332920.417</v>
      </c>
    </row>
    <row r="186" spans="1:39" ht="15" customHeight="1" x14ac:dyDescent="0.25">
      <c r="A186" s="17">
        <v>183</v>
      </c>
      <c r="B186" s="1"/>
      <c r="C186" s="1"/>
      <c r="D186" s="19" t="str">
        <f>IF('SAP Extract'!D184=0, "", 'SAP Extract'!D184)</f>
        <v>577332</v>
      </c>
      <c r="E186" s="19" t="str">
        <f>IF('SAP Extract'!E184=0, "", 'SAP Extract'!E184)</f>
        <v>577332</v>
      </c>
      <c r="F186" s="19" t="str">
        <f>IF('SAP Extract'!F184=0, "", 'SAP Extract'!F184)</f>
        <v>3X4X9B-1</v>
      </c>
      <c r="G186" s="19" t="str">
        <f>IF('SAP Extract'!G184=0, "", 'SAP Extract'!G184)</f>
        <v>015201011700</v>
      </c>
      <c r="H186" s="72">
        <f>IF('SAP Extract'!H184=0, "", 'SAP Extract'!H184)</f>
        <v>1</v>
      </c>
      <c r="I186" s="73" t="str">
        <f>IF('SAP Extract'!I184=0, "", 'SAP Extract'!I184)</f>
        <v>920.533</v>
      </c>
      <c r="J186" s="19" t="str">
        <f>IF('SAP Extract'!J184=0, "", 'SAP Extract'!J184)</f>
        <v>HEXAGON NUT</v>
      </c>
      <c r="K186" s="74">
        <f>IF('SAP Extract'!K184=0, "", 'SAP Extract'!K184)</f>
        <v>47.25</v>
      </c>
      <c r="L186" s="27">
        <f>K186/H186</f>
        <v>47.25</v>
      </c>
      <c r="M186" s="26">
        <f>ROUNDUP((IF((AJ186&gt;0),(AJ186/$L$1/$L$2),(((MAX(AG186:AI186))/$L$1/$L$2)))), 0)</f>
        <v>71</v>
      </c>
      <c r="N186" s="27">
        <f>M186*H186</f>
        <v>71</v>
      </c>
      <c r="O186" s="13"/>
      <c r="P186" s="28"/>
      <c r="Q186" s="25">
        <f>P186*H186</f>
        <v>0</v>
      </c>
      <c r="R186" s="26">
        <f>IFERROR(ROUND(0.7*_xlfn.XLOOKUP(AM186,'[1]SPI PRICE LIST'!$L$12:$L$124,'[1]SPI PRICE LIST'!$K$12:$K$124,"NO"),2),)</f>
        <v>0</v>
      </c>
      <c r="S186" s="27">
        <f>R186*H186</f>
        <v>0</v>
      </c>
      <c r="T186" s="22">
        <v>0.7</v>
      </c>
      <c r="U186" s="26">
        <f>R186/T186</f>
        <v>0</v>
      </c>
      <c r="V186" s="27">
        <f>U186*H186</f>
        <v>0</v>
      </c>
      <c r="W186" s="31" t="str">
        <f>'SAP Extract'!R184</f>
        <v>USD</v>
      </c>
      <c r="X186" s="31">
        <f>'SAP Extract'!S184</f>
        <v>1</v>
      </c>
      <c r="Y186" s="31">
        <f>'SAP Extract'!T184</f>
        <v>0</v>
      </c>
      <c r="Z186" s="31">
        <f>'SAP Extract'!U184</f>
        <v>2022</v>
      </c>
      <c r="AA186" s="31" t="str">
        <f>'SAP Extract'!V184</f>
        <v/>
      </c>
      <c r="AB186" s="48">
        <v>1</v>
      </c>
      <c r="AC186" s="55">
        <v>0.94</v>
      </c>
      <c r="AD186" s="33">
        <f>IF(Z186&gt;2010,((Y186*AB186*X186)/(POWER(AC186, (2025-Z186)))), ((Y186*AB186*X186)/(POWER(AC186, 5))))</f>
        <v>0</v>
      </c>
      <c r="AE186" s="30">
        <f>M186-L186</f>
        <v>23.75</v>
      </c>
      <c r="AF186" s="3">
        <f>A186</f>
        <v>183</v>
      </c>
      <c r="AG186" s="26">
        <f>L186</f>
        <v>47.25</v>
      </c>
      <c r="AH186" s="24">
        <f>U186</f>
        <v>0</v>
      </c>
      <c r="AI186" s="24">
        <f>AD186</f>
        <v>0</v>
      </c>
      <c r="AJ186" s="112">
        <v>70.31</v>
      </c>
      <c r="AL186" s="24"/>
      <c r="AM186" t="str">
        <f t="shared" si="2"/>
        <v>577332920.533</v>
      </c>
    </row>
    <row r="187" spans="1:39" ht="15" customHeight="1" x14ac:dyDescent="0.25">
      <c r="A187" s="17">
        <v>184</v>
      </c>
      <c r="B187" s="2"/>
      <c r="C187" s="2"/>
      <c r="D187" s="19" t="str">
        <f>IF('SAP Extract'!D185=0, "", 'SAP Extract'!D185)</f>
        <v>577332</v>
      </c>
      <c r="E187" s="19" t="str">
        <f>IF('SAP Extract'!E185=0, "", 'SAP Extract'!E185)</f>
        <v>577332</v>
      </c>
      <c r="F187" s="19" t="str">
        <f>IF('SAP Extract'!F185=0, "", 'SAP Extract'!F185)</f>
        <v>3X4X9B-1</v>
      </c>
      <c r="G187" s="19" t="str">
        <f>IF('SAP Extract'!G185=0, "", 'SAP Extract'!G185)</f>
        <v>015507500321</v>
      </c>
      <c r="H187" s="72">
        <f>IF('SAP Extract'!H185=0, "", 'SAP Extract'!H185)</f>
        <v>1</v>
      </c>
      <c r="I187" s="73" t="str">
        <f>IF('SAP Extract'!I185=0, "", 'SAP Extract'!I185)</f>
        <v>931.306</v>
      </c>
      <c r="J187" s="19" t="str">
        <f>IF('SAP Extract'!J185=0, "", 'SAP Extract'!J185)</f>
        <v>LOCK WASHER</v>
      </c>
      <c r="K187" s="74">
        <f>IF('SAP Extract'!K185=0, "", 'SAP Extract'!K185)</f>
        <v>32.28</v>
      </c>
      <c r="L187" s="27">
        <f>K187/H187</f>
        <v>32.28</v>
      </c>
      <c r="M187" s="26">
        <f>ROUNDUP((IF((AJ187&gt;0),(AJ187/$L$1/$L$2),(((MAX(AG187:AI187))/$L$1/$L$2)))), 0)</f>
        <v>22</v>
      </c>
      <c r="N187" s="27">
        <f>M187*H187</f>
        <v>22</v>
      </c>
      <c r="O187" s="13"/>
      <c r="P187" s="28"/>
      <c r="Q187" s="25">
        <f>P187*H187</f>
        <v>0</v>
      </c>
      <c r="R187" s="26">
        <f>IFERROR(ROUND(0.7*_xlfn.XLOOKUP(AM187,'[1]SPI PRICE LIST'!$L$12:$L$124,'[1]SPI PRICE LIST'!$K$12:$K$124,"NO"),2),)</f>
        <v>0</v>
      </c>
      <c r="S187" s="27">
        <f>R187*H187</f>
        <v>0</v>
      </c>
      <c r="T187" s="22">
        <v>0.7</v>
      </c>
      <c r="U187" s="26">
        <f>R187/T187</f>
        <v>0</v>
      </c>
      <c r="V187" s="27">
        <f>U187*H187</f>
        <v>0</v>
      </c>
      <c r="W187" s="31" t="str">
        <f>'SAP Extract'!R185</f>
        <v>USD</v>
      </c>
      <c r="X187" s="31">
        <f>'SAP Extract'!S185</f>
        <v>1</v>
      </c>
      <c r="Y187" s="31">
        <f>'SAP Extract'!T185</f>
        <v>17.796608864804618</v>
      </c>
      <c r="Z187" s="31">
        <f>'SAP Extract'!U185</f>
        <v>2022</v>
      </c>
      <c r="AA187" s="31" t="str">
        <f>'SAP Extract'!V185</f>
        <v/>
      </c>
      <c r="AB187" s="48">
        <v>1</v>
      </c>
      <c r="AC187" s="55">
        <v>0.94</v>
      </c>
      <c r="AD187" s="33">
        <f>IF(Z187&gt;2010,((Y187*AB187*X187)/(POWER(AC187, (2025-Z187)))), ((Y187*AB187*X187)/(POWER(AC187, 5))))</f>
        <v>21.426621346913283</v>
      </c>
      <c r="AE187" s="30">
        <f>M187-L187</f>
        <v>-10.280000000000001</v>
      </c>
      <c r="AF187" s="3">
        <f>A187</f>
        <v>184</v>
      </c>
      <c r="AG187" s="26">
        <f>L187</f>
        <v>32.28</v>
      </c>
      <c r="AH187" s="24">
        <f>U187</f>
        <v>0</v>
      </c>
      <c r="AI187" s="24">
        <f>AD187</f>
        <v>21.426621346913283</v>
      </c>
      <c r="AJ187" s="25">
        <f>IF(AI187&gt;0,AI187,MAX(AG187:AH187))</f>
        <v>21.426621346913283</v>
      </c>
      <c r="AL187" s="24"/>
      <c r="AM187" t="str">
        <f t="shared" si="2"/>
        <v>577332931.306</v>
      </c>
    </row>
    <row r="188" spans="1:39" ht="15" customHeight="1" x14ac:dyDescent="0.25">
      <c r="A188" s="17">
        <v>185</v>
      </c>
      <c r="B188" s="1"/>
      <c r="C188" s="1"/>
      <c r="D188" s="19" t="str">
        <f>IF('SAP Extract'!D186=0, "", 'SAP Extract'!D186)</f>
        <v>577332</v>
      </c>
      <c r="E188" s="19" t="str">
        <f>IF('SAP Extract'!E186=0, "", 'SAP Extract'!E186)</f>
        <v>577332</v>
      </c>
      <c r="F188" s="19" t="str">
        <f>IF('SAP Extract'!F186=0, "", 'SAP Extract'!F186)</f>
        <v>3X4X9B-1</v>
      </c>
      <c r="G188" s="19" t="str">
        <f>IF('SAP Extract'!G186=0, "", 'SAP Extract'!G186)</f>
        <v>204796002692</v>
      </c>
      <c r="H188" s="72">
        <f>IF('SAP Extract'!H186=0, "", 'SAP Extract'!H186)</f>
        <v>1</v>
      </c>
      <c r="I188" s="73" t="str">
        <f>IF('SAP Extract'!I186=0, "", 'SAP Extract'!I186)</f>
        <v>936.374</v>
      </c>
      <c r="J188" s="19" t="str">
        <f>IF('SAP Extract'!J186=0, "", 'SAP Extract'!J186)</f>
        <v>FASTENER LOCK WASHER</v>
      </c>
      <c r="K188" s="74">
        <f>IF('SAP Extract'!K186=0, "", 'SAP Extract'!K186)</f>
        <v>48.96</v>
      </c>
      <c r="L188" s="27">
        <f>K188/H188</f>
        <v>48.96</v>
      </c>
      <c r="M188" s="26">
        <f>ROUNDUP((IF((AJ188&gt;0),(AJ188/$L$1/$L$2),(((MAX(AG188:AI188))/$L$1/$L$2)))), 0)</f>
        <v>73</v>
      </c>
      <c r="N188" s="27">
        <f>M188*H188</f>
        <v>73</v>
      </c>
      <c r="O188" s="13"/>
      <c r="P188" s="28"/>
      <c r="Q188" s="25">
        <f>P188*H188</f>
        <v>0</v>
      </c>
      <c r="R188" s="26">
        <f>IFERROR(ROUND(0.7*_xlfn.XLOOKUP(AM188,'[1]SPI PRICE LIST'!$L$12:$L$124,'[1]SPI PRICE LIST'!$K$12:$K$124,"NO"),2),)</f>
        <v>0</v>
      </c>
      <c r="S188" s="27">
        <f>R188*H188</f>
        <v>0</v>
      </c>
      <c r="T188" s="22">
        <v>0.7</v>
      </c>
      <c r="U188" s="26">
        <f>R188/T188</f>
        <v>0</v>
      </c>
      <c r="V188" s="27">
        <f>U188*H188</f>
        <v>0</v>
      </c>
      <c r="W188" s="31" t="str">
        <f>'SAP Extract'!R186</f>
        <v>USD</v>
      </c>
      <c r="X188" s="31">
        <f>'SAP Extract'!S186</f>
        <v>1</v>
      </c>
      <c r="Y188" s="31">
        <f>'SAP Extract'!T186</f>
        <v>0</v>
      </c>
      <c r="Z188" s="31">
        <f>'SAP Extract'!U186</f>
        <v>2022</v>
      </c>
      <c r="AA188" s="31" t="str">
        <f>'SAP Extract'!V186</f>
        <v/>
      </c>
      <c r="AB188" s="48">
        <v>1</v>
      </c>
      <c r="AC188" s="55">
        <v>0.94</v>
      </c>
      <c r="AD188" s="33">
        <f>IF(Z188&gt;2010,((Y188*AB188*X188)/(POWER(AC188, (2025-Z188)))), ((Y188*AB188*X188)/(POWER(AC188, 5))))</f>
        <v>0</v>
      </c>
      <c r="AE188" s="30">
        <f>M188-L188</f>
        <v>24.04</v>
      </c>
      <c r="AF188" s="3">
        <f>A188</f>
        <v>185</v>
      </c>
      <c r="AG188" s="26">
        <f>L188</f>
        <v>48.96</v>
      </c>
      <c r="AH188" s="24">
        <f>U188</f>
        <v>0</v>
      </c>
      <c r="AI188" s="24">
        <f>AD188</f>
        <v>0</v>
      </c>
      <c r="AJ188" s="112">
        <v>72.849999999999994</v>
      </c>
      <c r="AL188" s="24"/>
      <c r="AM188" t="str">
        <f t="shared" si="2"/>
        <v>577332936.374</v>
      </c>
    </row>
    <row r="189" spans="1:39" ht="15" customHeight="1" x14ac:dyDescent="0.25">
      <c r="A189" s="17">
        <v>186</v>
      </c>
      <c r="B189" s="2"/>
      <c r="C189" s="2"/>
      <c r="D189" s="19" t="str">
        <f>IF('SAP Extract'!D187=0, "", 'SAP Extract'!D187)</f>
        <v>577332</v>
      </c>
      <c r="E189" s="19" t="str">
        <f>IF('SAP Extract'!E187=0, "", 'SAP Extract'!E187)</f>
        <v>577332</v>
      </c>
      <c r="F189" s="19" t="str">
        <f>IF('SAP Extract'!F187=0, "", 'SAP Extract'!F187)</f>
        <v>3X4X9B-1</v>
      </c>
      <c r="G189" s="19" t="str">
        <f>IF('SAP Extract'!G187=0, "", 'SAP Extract'!G187)</f>
        <v>017011514380</v>
      </c>
      <c r="H189" s="72">
        <f>IF('SAP Extract'!H187=0, "", 'SAP Extract'!H187)</f>
        <v>1</v>
      </c>
      <c r="I189" s="73" t="str">
        <f>IF('SAP Extract'!I187=0, "", 'SAP Extract'!I187)</f>
        <v>940.352</v>
      </c>
      <c r="J189" s="19" t="str">
        <f>IF('SAP Extract'!J187=0, "", 'SAP Extract'!J187)</f>
        <v>KEY</v>
      </c>
      <c r="K189" s="74">
        <f>IF('SAP Extract'!K187=0, "", 'SAP Extract'!K187)</f>
        <v>256.7</v>
      </c>
      <c r="L189" s="27">
        <f>K189/H189</f>
        <v>256.7</v>
      </c>
      <c r="M189" s="26">
        <f>ROUNDUP((IF((AJ189&gt;0),(AJ189/$L$1/$L$2),(((MAX(AG189:AI189))/$L$1/$L$2)))), 0)</f>
        <v>50</v>
      </c>
      <c r="N189" s="27">
        <f>M189*H189</f>
        <v>50</v>
      </c>
      <c r="O189" s="13"/>
      <c r="P189" s="28"/>
      <c r="Q189" s="25">
        <f>P189*H189</f>
        <v>0</v>
      </c>
      <c r="R189" s="26">
        <f>IFERROR(ROUND(0.7*_xlfn.XLOOKUP(AM189,'[1]SPI PRICE LIST'!$L$12:$L$124,'[1]SPI PRICE LIST'!$K$12:$K$124,"NO"),2),)</f>
        <v>0</v>
      </c>
      <c r="S189" s="27">
        <f>R189*H189</f>
        <v>0</v>
      </c>
      <c r="T189" s="22">
        <v>0.7</v>
      </c>
      <c r="U189" s="26">
        <f>R189/T189</f>
        <v>0</v>
      </c>
      <c r="V189" s="27">
        <f>U189*H189</f>
        <v>0</v>
      </c>
      <c r="W189" s="31" t="str">
        <f>'SAP Extract'!R187</f>
        <v>USD</v>
      </c>
      <c r="X189" s="31">
        <f>'SAP Extract'!S187</f>
        <v>1</v>
      </c>
      <c r="Y189" s="31">
        <f>'SAP Extract'!T187</f>
        <v>41.20184597791129</v>
      </c>
      <c r="Z189" s="31">
        <f>'SAP Extract'!U187</f>
        <v>2022</v>
      </c>
      <c r="AA189" s="31" t="str">
        <f>'SAP Extract'!V187</f>
        <v/>
      </c>
      <c r="AB189" s="48">
        <v>1</v>
      </c>
      <c r="AC189" s="55">
        <v>0.94</v>
      </c>
      <c r="AD189" s="33">
        <f>IF(Z189&gt;2010,((Y189*AB189*X189)/(POWER(AC189, (2025-Z189)))), ((Y189*AB189*X189)/(POWER(AC189, 5))))</f>
        <v>49.605874875884069</v>
      </c>
      <c r="AE189" s="30">
        <f>M189-L189</f>
        <v>-206.7</v>
      </c>
      <c r="AF189" s="3">
        <f>A189</f>
        <v>186</v>
      </c>
      <c r="AG189" s="26">
        <f>L189</f>
        <v>256.7</v>
      </c>
      <c r="AH189" s="24">
        <f>U189</f>
        <v>0</v>
      </c>
      <c r="AI189" s="24">
        <f>AD189</f>
        <v>49.605874875884069</v>
      </c>
      <c r="AJ189" s="25">
        <f>IF(AI189&gt;0,AI189,MAX(AG189:AH189))</f>
        <v>49.605874875884069</v>
      </c>
      <c r="AL189" s="24"/>
      <c r="AM189" t="str">
        <f t="shared" si="2"/>
        <v>577332940.352</v>
      </c>
    </row>
    <row r="190" spans="1:39" ht="15" customHeight="1" x14ac:dyDescent="0.25">
      <c r="A190" s="17">
        <v>187</v>
      </c>
      <c r="B190" s="1"/>
      <c r="C190" s="1"/>
      <c r="D190" s="19" t="str">
        <f>IF('SAP Extract'!D188=0, "", 'SAP Extract'!D188)</f>
        <v>577332</v>
      </c>
      <c r="E190" s="19" t="str">
        <f>IF('SAP Extract'!E188=0, "", 'SAP Extract'!E188)</f>
        <v>577332</v>
      </c>
      <c r="F190" s="19" t="str">
        <f>IF('SAP Extract'!F188=0, "", 'SAP Extract'!F188)</f>
        <v>3X4X9B-1</v>
      </c>
      <c r="G190" s="19" t="str">
        <f>IF('SAP Extract'!G188=0, "", 'SAP Extract'!G188)</f>
        <v>017010612356V51</v>
      </c>
      <c r="H190" s="72">
        <f>IF('SAP Extract'!H188=0, "", 'SAP Extract'!H188)</f>
        <v>1</v>
      </c>
      <c r="I190" s="73" t="str">
        <f>IF('SAP Extract'!I188=0, "", 'SAP Extract'!I188)</f>
        <v>940.362</v>
      </c>
      <c r="J190" s="19" t="str">
        <f>IF('SAP Extract'!J188=0, "", 'SAP Extract'!J188)</f>
        <v>KEY;C (SQUARE-ROUND)</v>
      </c>
      <c r="K190" s="74">
        <f>IF('SAP Extract'!K188=0, "", 'SAP Extract'!K188)</f>
        <v>266.60000000000002</v>
      </c>
      <c r="L190" s="27">
        <f>K190/H190</f>
        <v>266.60000000000002</v>
      </c>
      <c r="M190" s="26">
        <f>ROUNDUP((IF((AJ190&gt;0),(AJ190/$L$1/$L$2),(((MAX(AG190:AI190))/$L$1/$L$2)))), 0)</f>
        <v>441</v>
      </c>
      <c r="N190" s="27">
        <f>M190*H190</f>
        <v>441</v>
      </c>
      <c r="O190" s="13"/>
      <c r="P190" s="28"/>
      <c r="Q190" s="25">
        <f>P190*H190</f>
        <v>0</v>
      </c>
      <c r="R190" s="26">
        <f>IFERROR(ROUND(0.7*_xlfn.XLOOKUP(AM190,'[1]SPI PRICE LIST'!$L$12:$L$124,'[1]SPI PRICE LIST'!$K$12:$K$124,"NO"),2),)</f>
        <v>0</v>
      </c>
      <c r="S190" s="27">
        <f>R190*H190</f>
        <v>0</v>
      </c>
      <c r="T190" s="22">
        <v>0.7</v>
      </c>
      <c r="U190" s="26">
        <f>R190/T190</f>
        <v>0</v>
      </c>
      <c r="V190" s="27">
        <f>U190*H190</f>
        <v>0</v>
      </c>
      <c r="W190" s="31" t="str">
        <f>'SAP Extract'!R188</f>
        <v>USD</v>
      </c>
      <c r="X190" s="31">
        <f>'SAP Extract'!S188</f>
        <v>1</v>
      </c>
      <c r="Y190" s="31">
        <f>'SAP Extract'!T188</f>
        <v>366.28656790834225</v>
      </c>
      <c r="Z190" s="31">
        <f>'SAP Extract'!U188</f>
        <v>2022</v>
      </c>
      <c r="AA190" s="31" t="str">
        <f>'SAP Extract'!V188</f>
        <v/>
      </c>
      <c r="AB190" s="48">
        <v>1</v>
      </c>
      <c r="AC190" s="55">
        <v>0.94</v>
      </c>
      <c r="AD190" s="33">
        <f>IF(Z190&gt;2010,((Y190*AB190*X190)/(POWER(AC190, (2025-Z190)))), ((Y190*AB190*X190)/(POWER(AC190, 5))))</f>
        <v>440.99882481283328</v>
      </c>
      <c r="AE190" s="30">
        <f>M190-L190</f>
        <v>174.39999999999998</v>
      </c>
      <c r="AF190" s="3">
        <f>A190</f>
        <v>187</v>
      </c>
      <c r="AG190" s="26">
        <f>L190</f>
        <v>266.60000000000002</v>
      </c>
      <c r="AH190" s="24">
        <f>U190</f>
        <v>0</v>
      </c>
      <c r="AI190" s="24">
        <f>AD190</f>
        <v>440.99882481283328</v>
      </c>
      <c r="AJ190" s="25">
        <f>IF(AI190&gt;0,AI190,MAX(AG190:AH190))</f>
        <v>440.99882481283328</v>
      </c>
      <c r="AL190" s="24"/>
      <c r="AM190" t="str">
        <f t="shared" si="2"/>
        <v>577332940.362</v>
      </c>
    </row>
    <row r="191" spans="1:39" ht="15" customHeight="1" x14ac:dyDescent="0.25">
      <c r="A191" s="17">
        <v>188</v>
      </c>
      <c r="B191" s="2"/>
      <c r="C191" s="2"/>
      <c r="D191" s="19" t="str">
        <f>IF('SAP Extract'!D189=0, "", 'SAP Extract'!D189)</f>
        <v>577332</v>
      </c>
      <c r="E191" s="19" t="str">
        <f>IF('SAP Extract'!E189=0, "", 'SAP Extract'!E189)</f>
        <v>577332</v>
      </c>
      <c r="F191" s="19" t="str">
        <f>IF('SAP Extract'!F189=0, "", 'SAP Extract'!F189)</f>
        <v>3X4X9B-1</v>
      </c>
      <c r="G191" s="19" t="str">
        <f>IF('SAP Extract'!G189=0, "", 'SAP Extract'!G189)</f>
        <v>204527860004</v>
      </c>
      <c r="H191" s="72">
        <f>IF('SAP Extract'!H189=0, "", 'SAP Extract'!H189)</f>
        <v>1</v>
      </c>
      <c r="I191" s="73" t="str">
        <f>IF('SAP Extract'!I189=0, "", 'SAP Extract'!I189)</f>
        <v>922.368</v>
      </c>
      <c r="J191" s="19" t="str">
        <f>IF('SAP Extract'!J189=0, "", 'SAP Extract'!J189)</f>
        <v>IMPELLER NUT;MACH</v>
      </c>
      <c r="K191" s="74">
        <f>IF('SAP Extract'!K189=0, "", 'SAP Extract'!K189)</f>
        <v>3397.29</v>
      </c>
      <c r="L191" s="27">
        <f>K191/H191</f>
        <v>3397.29</v>
      </c>
      <c r="M191" s="26">
        <f>ROUNDUP((IF((AJ191&gt;0),(AJ191/$L$1/$L$2),(((MAX(AG191:AI191))/$L$1/$L$2)))), 0)</f>
        <v>23059</v>
      </c>
      <c r="N191" s="27">
        <f>M191*H191</f>
        <v>23059</v>
      </c>
      <c r="O191" s="13"/>
      <c r="P191" s="28"/>
      <c r="Q191" s="25">
        <f>P191*H191</f>
        <v>0</v>
      </c>
      <c r="R191" s="26">
        <f>IFERROR(ROUND(0.7*_xlfn.XLOOKUP(AM191,'[1]SPI PRICE LIST'!$L$12:$L$124,'[1]SPI PRICE LIST'!$K$12:$K$124,"NO"),2),)</f>
        <v>0</v>
      </c>
      <c r="S191" s="27">
        <f>R191*H191</f>
        <v>0</v>
      </c>
      <c r="T191" s="22">
        <v>0.7</v>
      </c>
      <c r="U191" s="26">
        <f>R191/T191</f>
        <v>0</v>
      </c>
      <c r="V191" s="27">
        <f>U191*H191</f>
        <v>0</v>
      </c>
      <c r="W191" s="31" t="str">
        <f>'SAP Extract'!R189</f>
        <v>USD</v>
      </c>
      <c r="X191" s="31">
        <f>'SAP Extract'!S189</f>
        <v>1</v>
      </c>
      <c r="Y191" s="31">
        <f>'SAP Extract'!T189</f>
        <v>19151.739736182826</v>
      </c>
      <c r="Z191" s="31">
        <f>'SAP Extract'!U189</f>
        <v>2022</v>
      </c>
      <c r="AA191" s="31" t="str">
        <f>'SAP Extract'!V189</f>
        <v/>
      </c>
      <c r="AB191" s="48">
        <v>1</v>
      </c>
      <c r="AC191" s="55">
        <v>0.94</v>
      </c>
      <c r="AD191" s="33">
        <f>IF(Z191&gt;2010,((Y191*AB191*X191)/(POWER(AC191, (2025-Z191)))), ((Y191*AB191*X191)/(POWER(AC191, 5))))</f>
        <v>23058.161168747327</v>
      </c>
      <c r="AE191" s="30">
        <f>M191-L191</f>
        <v>19661.71</v>
      </c>
      <c r="AF191" s="3">
        <f>A191</f>
        <v>188</v>
      </c>
      <c r="AG191" s="26">
        <f>L191</f>
        <v>3397.29</v>
      </c>
      <c r="AH191" s="24">
        <f>U191</f>
        <v>0</v>
      </c>
      <c r="AI191" s="24">
        <f>AD191</f>
        <v>23058.161168747327</v>
      </c>
      <c r="AJ191" s="25">
        <f>IF(AI191&gt;0,AI191,MAX(AG191:AH191))</f>
        <v>23058.161168747327</v>
      </c>
      <c r="AL191" s="24"/>
      <c r="AM191" t="str">
        <f t="shared" si="2"/>
        <v>577332922.368</v>
      </c>
    </row>
    <row r="192" spans="1:39" ht="15" customHeight="1" x14ac:dyDescent="0.25">
      <c r="A192" s="17">
        <v>189</v>
      </c>
      <c r="B192" s="1"/>
      <c r="C192" s="1"/>
      <c r="D192" s="19" t="str">
        <f>IF('SAP Extract'!D190=0, "", 'SAP Extract'!D190)</f>
        <v>577332</v>
      </c>
      <c r="E192" s="19" t="str">
        <f>IF('SAP Extract'!E190=0, "", 'SAP Extract'!E190)</f>
        <v>577332</v>
      </c>
      <c r="F192" s="19" t="str">
        <f>IF('SAP Extract'!F190=0, "", 'SAP Extract'!F190)</f>
        <v>3X4X9B-1</v>
      </c>
      <c r="G192" s="19" t="str">
        <f>IF('SAP Extract'!G190=0, "", 'SAP Extract'!G190)</f>
        <v>MISC</v>
      </c>
      <c r="H192" s="72">
        <f>IF('SAP Extract'!H190=0, "", 'SAP Extract'!H190)</f>
        <v>1</v>
      </c>
      <c r="I192" s="73" t="str">
        <f>IF('SAP Extract'!I190=0, "", 'SAP Extract'!I190)</f>
        <v/>
      </c>
      <c r="J192" s="19" t="str">
        <f>IF('SAP Extract'!J190=0, "", 'SAP Extract'!J190)</f>
        <v>MOTOR DE BEARING</v>
      </c>
      <c r="K192" s="74">
        <v>0</v>
      </c>
      <c r="L192" s="27">
        <f>K192/H192</f>
        <v>0</v>
      </c>
      <c r="M192" s="26">
        <f>ROUNDUP((IF((AJ192&gt;0),(AJ192/$L$1/$L$2),(((MAX(AG192:AI192))/$L$1/$L$2)))), 0)</f>
        <v>0</v>
      </c>
      <c r="N192" s="27">
        <f>M192*H192</f>
        <v>0</v>
      </c>
      <c r="O192" s="13"/>
      <c r="P192" s="28"/>
      <c r="Q192" s="25">
        <f>P192*H192</f>
        <v>0</v>
      </c>
      <c r="R192" s="26">
        <f>IFERROR(ROUND(0.7*_xlfn.XLOOKUP(AM192,'[1]SPI PRICE LIST'!$L$12:$L$124,'[1]SPI PRICE LIST'!$K$12:$K$124,"NO"),2),)</f>
        <v>0</v>
      </c>
      <c r="S192" s="27">
        <f>R192*H192</f>
        <v>0</v>
      </c>
      <c r="T192" s="22">
        <v>0.7</v>
      </c>
      <c r="U192" s="26">
        <f>R192/T192</f>
        <v>0</v>
      </c>
      <c r="V192" s="27">
        <f>U192*H192</f>
        <v>0</v>
      </c>
      <c r="W192" s="31" t="str">
        <f>'SAP Extract'!R190</f>
        <v>USD</v>
      </c>
      <c r="X192" s="31">
        <f>'SAP Extract'!S190</f>
        <v>1</v>
      </c>
      <c r="Y192" s="31">
        <f>'SAP Extract'!T190</f>
        <v>0</v>
      </c>
      <c r="Z192" s="31">
        <f>'SAP Extract'!U190</f>
        <v>2022</v>
      </c>
      <c r="AA192" s="31" t="str">
        <f>'SAP Extract'!V190</f>
        <v/>
      </c>
      <c r="AB192" s="48">
        <v>1</v>
      </c>
      <c r="AC192" s="55">
        <v>0.94</v>
      </c>
      <c r="AD192" s="33">
        <f>IF(Z192&gt;2010,((Y192*AB192*X192)/(POWER(AC192, (2025-Z192)))), ((Y192*AB192*X192)/(POWER(AC192, 5))))</f>
        <v>0</v>
      </c>
      <c r="AE192" s="30">
        <f>M192-L192</f>
        <v>0</v>
      </c>
      <c r="AF192" s="3">
        <f>A192</f>
        <v>189</v>
      </c>
      <c r="AG192" s="26">
        <f>L192</f>
        <v>0</v>
      </c>
      <c r="AH192" s="24">
        <f>U192</f>
        <v>0</v>
      </c>
      <c r="AI192" s="24">
        <f>AD192</f>
        <v>0</v>
      </c>
      <c r="AJ192" s="25">
        <f>IF(AI192&gt;0,AI192,MAX(AG192:AH192))</f>
        <v>0</v>
      </c>
      <c r="AL192" s="24"/>
      <c r="AM192" t="str">
        <f t="shared" si="2"/>
        <v>577332</v>
      </c>
    </row>
    <row r="193" spans="1:39" ht="15" customHeight="1" x14ac:dyDescent="0.25">
      <c r="A193" s="17">
        <v>190</v>
      </c>
      <c r="B193" s="2"/>
      <c r="C193" s="2"/>
      <c r="D193" s="19" t="str">
        <f>IF('SAP Extract'!D191=0, "", 'SAP Extract'!D191)</f>
        <v>577332</v>
      </c>
      <c r="E193" s="19" t="str">
        <f>IF('SAP Extract'!E191=0, "", 'SAP Extract'!E191)</f>
        <v>577332</v>
      </c>
      <c r="F193" s="19" t="str">
        <f>IF('SAP Extract'!F191=0, "", 'SAP Extract'!F191)</f>
        <v/>
      </c>
      <c r="G193" s="19" t="str">
        <f>IF('SAP Extract'!G191=0, "", 'SAP Extract'!G191)</f>
        <v>MISC</v>
      </c>
      <c r="H193" s="72">
        <f>IF('SAP Extract'!H191=0, "", 'SAP Extract'!H191)</f>
        <v>1</v>
      </c>
      <c r="I193" s="73" t="str">
        <f>IF('SAP Extract'!I191=0, "", 'SAP Extract'!I191)</f>
        <v/>
      </c>
      <c r="J193" s="19" t="str">
        <f>IF('SAP Extract'!J191=0, "", 'SAP Extract'!J191)</f>
        <v>MOTOR NDE BEARING</v>
      </c>
      <c r="K193" s="74">
        <v>0</v>
      </c>
      <c r="L193" s="27">
        <f>K193/H193</f>
        <v>0</v>
      </c>
      <c r="M193" s="26">
        <f>ROUNDUP((IF((AJ193&gt;0),(AJ193/$L$1/$L$2),(((MAX(AG193:AI193))/$L$1/$L$2)))), 0)</f>
        <v>0</v>
      </c>
      <c r="N193" s="27">
        <f>M193*H193</f>
        <v>0</v>
      </c>
      <c r="O193" s="13"/>
      <c r="P193" s="28"/>
      <c r="Q193" s="25">
        <f>P193*H193</f>
        <v>0</v>
      </c>
      <c r="R193" s="26">
        <f>IFERROR(ROUND(0.7*_xlfn.XLOOKUP(AM193,'[1]SPI PRICE LIST'!$L$12:$L$124,'[1]SPI PRICE LIST'!$K$12:$K$124,"NO"),2),)</f>
        <v>0</v>
      </c>
      <c r="S193" s="27">
        <f>R193*H193</f>
        <v>0</v>
      </c>
      <c r="T193" s="22">
        <v>0.7</v>
      </c>
      <c r="U193" s="26">
        <f>R193/T193</f>
        <v>0</v>
      </c>
      <c r="V193" s="27">
        <f>U193*H193</f>
        <v>0</v>
      </c>
      <c r="W193" s="31" t="str">
        <f>'SAP Extract'!R191</f>
        <v>USD</v>
      </c>
      <c r="X193" s="31">
        <f>'SAP Extract'!S191</f>
        <v>1</v>
      </c>
      <c r="Y193" s="31">
        <f>'SAP Extract'!T191</f>
        <v>0</v>
      </c>
      <c r="Z193" s="31">
        <f>'SAP Extract'!U191</f>
        <v>2022</v>
      </c>
      <c r="AA193" s="31" t="str">
        <f>'SAP Extract'!V191</f>
        <v/>
      </c>
      <c r="AB193" s="48">
        <v>1</v>
      </c>
      <c r="AC193" s="55">
        <v>0.94</v>
      </c>
      <c r="AD193" s="33">
        <f>IF(Z193&gt;2010,((Y193*AB193*X193)/(POWER(AC193, (2025-Z193)))), ((Y193*AB193*X193)/(POWER(AC193, 5))))</f>
        <v>0</v>
      </c>
      <c r="AE193" s="30">
        <f>M193-L193</f>
        <v>0</v>
      </c>
      <c r="AF193" s="3">
        <f>A193</f>
        <v>190</v>
      </c>
      <c r="AG193" s="26">
        <f>L193</f>
        <v>0</v>
      </c>
      <c r="AH193" s="24">
        <f>U193</f>
        <v>0</v>
      </c>
      <c r="AI193" s="24">
        <f>AD193</f>
        <v>0</v>
      </c>
      <c r="AJ193" s="25">
        <f>IF(AI193&gt;0,AI193,MAX(AG193:AH193))</f>
        <v>0</v>
      </c>
      <c r="AL193" s="24"/>
      <c r="AM193" t="str">
        <f t="shared" si="2"/>
        <v>577332</v>
      </c>
    </row>
    <row r="194" spans="1:39" ht="15" customHeight="1" x14ac:dyDescent="0.25">
      <c r="A194" s="17">
        <v>191</v>
      </c>
      <c r="B194" s="1"/>
      <c r="C194" s="1"/>
      <c r="D194" s="19" t="str">
        <f>IF('SAP Extract'!D192=0, "", 'SAP Extract'!D192)</f>
        <v>577336</v>
      </c>
      <c r="E194" s="19" t="str">
        <f>IF('SAP Extract'!E192=0, "", 'SAP Extract'!E192)</f>
        <v>577336</v>
      </c>
      <c r="F194" s="19" t="str">
        <f>IF('SAP Extract'!F192=0, "", 'SAP Extract'!F192)</f>
        <v>10X10X26-1</v>
      </c>
      <c r="G194" s="19" t="str">
        <f>IF('SAP Extract'!G192=0, "", 'SAP Extract'!G192)</f>
        <v>204425040001</v>
      </c>
      <c r="H194" s="72">
        <f>IF('SAP Extract'!H192=0, "", 'SAP Extract'!H192)</f>
        <v>1</v>
      </c>
      <c r="I194" s="73" t="str">
        <f>IF('SAP Extract'!I192=0, "", 'SAP Extract'!I192)</f>
        <v>102.101</v>
      </c>
      <c r="J194" s="19" t="str">
        <f>IF('SAP Extract'!J192=0, "", 'SAP Extract'!J192)</f>
        <v>OHH VOLUTE CASE ASSEMBLY</v>
      </c>
      <c r="K194" s="74">
        <v>0</v>
      </c>
      <c r="L194" s="27">
        <f>K194/H194</f>
        <v>0</v>
      </c>
      <c r="M194" s="26">
        <f>ROUNDUP((IF((AJ194&gt;0),(AJ194/$L$1/$L$2),(((MAX(AG194:AI194))/$L$1/$L$2)))), 0)</f>
        <v>30150</v>
      </c>
      <c r="N194" s="27">
        <f>M194*H194</f>
        <v>30150</v>
      </c>
      <c r="O194" s="13"/>
      <c r="P194" s="28"/>
      <c r="Q194" s="25">
        <f>P194*H194</f>
        <v>0</v>
      </c>
      <c r="R194" s="26">
        <f>IFERROR(ROUND(0.7*_xlfn.XLOOKUP(AM194,'[1]SPI PRICE LIST'!$L$12:$L$124,'[1]SPI PRICE LIST'!$K$12:$K$124,"NO"),2),)</f>
        <v>21104.42</v>
      </c>
      <c r="S194" s="27">
        <f>R194*H194</f>
        <v>21104.42</v>
      </c>
      <c r="T194" s="22">
        <v>0.7</v>
      </c>
      <c r="U194" s="26">
        <f>R194/T194</f>
        <v>30149.17142857143</v>
      </c>
      <c r="V194" s="27">
        <f>U194*H194</f>
        <v>30149.17142857143</v>
      </c>
      <c r="W194" s="31" t="str">
        <f>'SAP Extract'!R192</f>
        <v>USD</v>
      </c>
      <c r="X194" s="31">
        <f>'SAP Extract'!S192</f>
        <v>1</v>
      </c>
      <c r="Y194" s="31">
        <f>'SAP Extract'!T192</f>
        <v>0</v>
      </c>
      <c r="Z194" s="31">
        <f>'SAP Extract'!U192</f>
        <v>2022</v>
      </c>
      <c r="AA194" s="31" t="str">
        <f>'SAP Extract'!V192</f>
        <v/>
      </c>
      <c r="AB194" s="48">
        <v>1</v>
      </c>
      <c r="AC194" s="55">
        <v>0.94</v>
      </c>
      <c r="AD194" s="33">
        <f>IF(Z194&gt;2010,((Y194*AB194*X194)/(POWER(AC194, (2025-Z194)))), ((Y194*AB194*X194)/(POWER(AC194, 5))))</f>
        <v>0</v>
      </c>
      <c r="AE194" s="30">
        <f>M194-L194</f>
        <v>30150</v>
      </c>
      <c r="AF194" s="3">
        <f>A194</f>
        <v>191</v>
      </c>
      <c r="AG194" s="26">
        <f>L194</f>
        <v>0</v>
      </c>
      <c r="AH194" s="24">
        <f>U194</f>
        <v>30149.17142857143</v>
      </c>
      <c r="AI194" s="24">
        <f>AD194</f>
        <v>0</v>
      </c>
      <c r="AJ194" s="25">
        <f>IF(AI194&gt;0,AI194,MAX(AG194:AH194))</f>
        <v>30149.17142857143</v>
      </c>
      <c r="AL194" s="24"/>
      <c r="AM194" t="str">
        <f t="shared" si="2"/>
        <v>577336102.101</v>
      </c>
    </row>
    <row r="195" spans="1:39" ht="15" customHeight="1" x14ac:dyDescent="0.25">
      <c r="A195" s="17">
        <v>192</v>
      </c>
      <c r="B195" s="2"/>
      <c r="C195" s="2"/>
      <c r="D195" s="19" t="str">
        <f>IF('SAP Extract'!D193=0, "", 'SAP Extract'!D193)</f>
        <v>577336</v>
      </c>
      <c r="E195" s="19" t="str">
        <f>IF('SAP Extract'!E193=0, "", 'SAP Extract'!E193)</f>
        <v>577336</v>
      </c>
      <c r="F195" s="19" t="str">
        <f>IF('SAP Extract'!F193=0, "", 'SAP Extract'!F193)</f>
        <v>10X10X26-1</v>
      </c>
      <c r="G195" s="19" t="str">
        <f>IF('SAP Extract'!G193=0, "", 'SAP Extract'!G193)</f>
        <v>204425040002</v>
      </c>
      <c r="H195" s="72">
        <f>IF('SAP Extract'!H193=0, "", 'SAP Extract'!H193)</f>
        <v>1</v>
      </c>
      <c r="I195" s="73" t="str">
        <f>IF('SAP Extract'!I193=0, "", 'SAP Extract'!I193)</f>
        <v>161.118</v>
      </c>
      <c r="J195" s="19" t="str">
        <f>IF('SAP Extract'!J193=0, "", 'SAP Extract'!J193)</f>
        <v>OHH CASE COVER ASSEMBLY</v>
      </c>
      <c r="K195" s="74">
        <v>0</v>
      </c>
      <c r="L195" s="27">
        <f>K195/H195</f>
        <v>0</v>
      </c>
      <c r="M195" s="26">
        <f>ROUNDUP((IF((AJ195&gt;0),(AJ195/$L$1/$L$2),(((MAX(AG195:AI195))/$L$1/$L$2)))), 0)</f>
        <v>17011</v>
      </c>
      <c r="N195" s="27">
        <f>M195*H195</f>
        <v>17011</v>
      </c>
      <c r="O195" s="13"/>
      <c r="P195" s="28"/>
      <c r="Q195" s="25">
        <f>P195*H195</f>
        <v>0</v>
      </c>
      <c r="R195" s="26">
        <f>IFERROR(ROUND(0.7*_xlfn.XLOOKUP(AM195,'[1]SPI PRICE LIST'!$L$12:$L$124,'[1]SPI PRICE LIST'!$K$12:$K$124,"NO"),2),)</f>
        <v>11907.26</v>
      </c>
      <c r="S195" s="27">
        <f>R195*H195</f>
        <v>11907.26</v>
      </c>
      <c r="T195" s="22">
        <v>0.7</v>
      </c>
      <c r="U195" s="26">
        <f>R195/T195</f>
        <v>17010.37142857143</v>
      </c>
      <c r="V195" s="27">
        <f>U195*H195</f>
        <v>17010.37142857143</v>
      </c>
      <c r="W195" s="31" t="str">
        <f>'SAP Extract'!R193</f>
        <v>USD</v>
      </c>
      <c r="X195" s="31">
        <f>'SAP Extract'!S193</f>
        <v>1</v>
      </c>
      <c r="Y195" s="31">
        <f>'SAP Extract'!T193</f>
        <v>0</v>
      </c>
      <c r="Z195" s="31">
        <f>'SAP Extract'!U193</f>
        <v>2022</v>
      </c>
      <c r="AA195" s="31" t="str">
        <f>'SAP Extract'!V193</f>
        <v/>
      </c>
      <c r="AB195" s="48">
        <v>1</v>
      </c>
      <c r="AC195" s="55">
        <v>0.94</v>
      </c>
      <c r="AD195" s="33">
        <f>IF(Z195&gt;2010,((Y195*AB195*X195)/(POWER(AC195, (2025-Z195)))), ((Y195*AB195*X195)/(POWER(AC195, 5))))</f>
        <v>0</v>
      </c>
      <c r="AE195" s="30">
        <f>M195-L195</f>
        <v>17011</v>
      </c>
      <c r="AF195" s="3">
        <f>A195</f>
        <v>192</v>
      </c>
      <c r="AG195" s="26">
        <f>L195</f>
        <v>0</v>
      </c>
      <c r="AH195" s="24">
        <f>U195</f>
        <v>17010.37142857143</v>
      </c>
      <c r="AI195" s="24">
        <f>AD195</f>
        <v>0</v>
      </c>
      <c r="AJ195" s="25">
        <f>IF(AI195&gt;0,AI195,MAX(AG195:AH195))</f>
        <v>17010.37142857143</v>
      </c>
      <c r="AL195" s="24"/>
      <c r="AM195" t="str">
        <f t="shared" si="2"/>
        <v>577336161.118</v>
      </c>
    </row>
    <row r="196" spans="1:39" ht="15" customHeight="1" x14ac:dyDescent="0.25">
      <c r="A196" s="17">
        <v>193</v>
      </c>
      <c r="B196" s="1"/>
      <c r="C196" s="1"/>
      <c r="D196" s="19" t="str">
        <f>IF('SAP Extract'!D194=0, "", 'SAP Extract'!D194)</f>
        <v>577336</v>
      </c>
      <c r="E196" s="19" t="str">
        <f>IF('SAP Extract'!E194=0, "", 'SAP Extract'!E194)</f>
        <v>577336</v>
      </c>
      <c r="F196" s="19" t="str">
        <f>IF('SAP Extract'!F194=0, "", 'SAP Extract'!F194)</f>
        <v>10X10X26-1</v>
      </c>
      <c r="G196" s="19" t="str">
        <f>IF('SAP Extract'!G194=0, "", 'SAP Extract'!G194)</f>
        <v>017722562226</v>
      </c>
      <c r="H196" s="72">
        <f>IF('SAP Extract'!H194=0, "", 'SAP Extract'!H194)</f>
        <v>1</v>
      </c>
      <c r="I196" s="73" t="str">
        <f>IF('SAP Extract'!I194=0, "", 'SAP Extract'!I194)</f>
        <v>320.304</v>
      </c>
      <c r="J196" s="19" t="str">
        <f>IF('SAP Extract'!J194=0, "", 'SAP Extract'!J194)</f>
        <v>DEEP GROOVE BALL BEARING</v>
      </c>
      <c r="K196" s="74">
        <f>IF('SAP Extract'!K194=0, "", 'SAP Extract'!K194)</f>
        <v>4053.39</v>
      </c>
      <c r="L196" s="27">
        <f>K196/H196</f>
        <v>4053.39</v>
      </c>
      <c r="M196" s="26">
        <f>ROUNDUP((IF((AJ196&gt;0),(AJ196/$L$1/$L$2),(((MAX(AG196:AI196))/$L$1/$L$2)))), 0)</f>
        <v>169</v>
      </c>
      <c r="N196" s="27">
        <f>M196*H196</f>
        <v>169</v>
      </c>
      <c r="O196" s="13"/>
      <c r="P196" s="28"/>
      <c r="Q196" s="25">
        <f>P196*H196</f>
        <v>0</v>
      </c>
      <c r="R196" s="26">
        <f>IFERROR(ROUND(0.7*_xlfn.XLOOKUP(AM196,'[1]SPI PRICE LIST'!$L$12:$L$124,'[1]SPI PRICE LIST'!$K$12:$K$124,"NO"),2),)</f>
        <v>0</v>
      </c>
      <c r="S196" s="27">
        <f>R196*H196</f>
        <v>0</v>
      </c>
      <c r="T196" s="22">
        <v>0.7</v>
      </c>
      <c r="U196" s="26">
        <f>R196/T196</f>
        <v>0</v>
      </c>
      <c r="V196" s="27">
        <f>U196*H196</f>
        <v>0</v>
      </c>
      <c r="W196" s="31" t="str">
        <f>'SAP Extract'!R194</f>
        <v>USD</v>
      </c>
      <c r="X196" s="31">
        <f>'SAP Extract'!S194</f>
        <v>1</v>
      </c>
      <c r="Y196" s="31">
        <f>'SAP Extract'!T194</f>
        <v>140.10784797200722</v>
      </c>
      <c r="Z196" s="31">
        <f>'SAP Extract'!U194</f>
        <v>2022</v>
      </c>
      <c r="AA196" s="31" t="str">
        <f>'SAP Extract'!V194</f>
        <v/>
      </c>
      <c r="AB196" s="48">
        <v>1</v>
      </c>
      <c r="AC196" s="55">
        <v>0.94</v>
      </c>
      <c r="AD196" s="33">
        <f>IF(Z196&gt;2010,((Y196*AB196*X196)/(POWER(AC196, (2025-Z196)))), ((Y196*AB196*X196)/(POWER(AC196, 5))))</f>
        <v>168.6859462402445</v>
      </c>
      <c r="AE196" s="30">
        <f>M196-L196</f>
        <v>-3884.39</v>
      </c>
      <c r="AF196" s="3">
        <f>A196</f>
        <v>193</v>
      </c>
      <c r="AG196" s="26">
        <f>L196</f>
        <v>4053.39</v>
      </c>
      <c r="AH196" s="24">
        <f>U196</f>
        <v>0</v>
      </c>
      <c r="AI196" s="24">
        <f>AD196</f>
        <v>168.6859462402445</v>
      </c>
      <c r="AJ196" s="25">
        <f>IF(AI196&gt;0,AI196,MAX(AG196:AH196))</f>
        <v>168.6859462402445</v>
      </c>
      <c r="AL196" s="24"/>
      <c r="AM196" t="str">
        <f t="shared" si="2"/>
        <v>577336320.304</v>
      </c>
    </row>
    <row r="197" spans="1:39" ht="15" customHeight="1" x14ac:dyDescent="0.25">
      <c r="A197" s="17">
        <v>194</v>
      </c>
      <c r="B197" s="2"/>
      <c r="C197" s="2"/>
      <c r="D197" s="19" t="str">
        <f>IF('SAP Extract'!D195=0, "", 'SAP Extract'!D195)</f>
        <v>577336</v>
      </c>
      <c r="E197" s="19" t="str">
        <f>IF('SAP Extract'!E195=0, "", 'SAP Extract'!E195)</f>
        <v>577336</v>
      </c>
      <c r="F197" s="19" t="str">
        <f>IF('SAP Extract'!F195=0, "", 'SAP Extract'!F195)</f>
        <v>10X10X26-1</v>
      </c>
      <c r="G197" s="19" t="str">
        <f>IF('SAP Extract'!G195=0, "", 'SAP Extract'!G195)</f>
        <v>017733615320</v>
      </c>
      <c r="H197" s="72">
        <f>IF('SAP Extract'!H195=0, "", 'SAP Extract'!H195)</f>
        <v>1</v>
      </c>
      <c r="I197" s="73" t="str">
        <f>IF('SAP Extract'!I195=0, "", 'SAP Extract'!I195)</f>
        <v>320.305</v>
      </c>
      <c r="J197" s="19" t="str">
        <f>IF('SAP Extract'!J195=0, "", 'SAP Extract'!J195)</f>
        <v>ANGULAR CONTACT BALL BEARING</v>
      </c>
      <c r="K197" s="74">
        <f>IF('SAP Extract'!K195=0, "", 'SAP Extract'!K195)</f>
        <v>4685.99</v>
      </c>
      <c r="L197" s="27">
        <f>K197/H197</f>
        <v>4685.99</v>
      </c>
      <c r="M197" s="26">
        <f>ROUNDUP((IF((AJ197&gt;0),(AJ197/$L$1/$L$2),(((MAX(AG197:AI197))/$L$1/$L$2)))), 0)</f>
        <v>7139</v>
      </c>
      <c r="N197" s="27">
        <f>M197*H197</f>
        <v>7139</v>
      </c>
      <c r="O197" s="13"/>
      <c r="P197" s="28"/>
      <c r="Q197" s="25">
        <f>P197*H197</f>
        <v>0</v>
      </c>
      <c r="R197" s="26">
        <f>IFERROR(ROUND(0.7*_xlfn.XLOOKUP(AM197,'[1]SPI PRICE LIST'!$L$12:$L$124,'[1]SPI PRICE LIST'!$K$12:$K$124,"NO"),2),)</f>
        <v>0</v>
      </c>
      <c r="S197" s="27">
        <f>R197*H197</f>
        <v>0</v>
      </c>
      <c r="T197" s="22">
        <v>0.7</v>
      </c>
      <c r="U197" s="26">
        <f>R197/T197</f>
        <v>0</v>
      </c>
      <c r="V197" s="27">
        <f>U197*H197</f>
        <v>0</v>
      </c>
      <c r="W197" s="31" t="str">
        <f>'SAP Extract'!R195</f>
        <v>USD</v>
      </c>
      <c r="X197" s="31">
        <f>'SAP Extract'!S195</f>
        <v>1</v>
      </c>
      <c r="Y197" s="31">
        <f>'SAP Extract'!T195</f>
        <v>5929.5064990462652</v>
      </c>
      <c r="Z197" s="31">
        <f>'SAP Extract'!U195</f>
        <v>2022</v>
      </c>
      <c r="AA197" s="31" t="str">
        <f>'SAP Extract'!V195</f>
        <v/>
      </c>
      <c r="AB197" s="48">
        <v>1</v>
      </c>
      <c r="AC197" s="55">
        <v>0.94</v>
      </c>
      <c r="AD197" s="33">
        <f>IF(Z197&gt;2010,((Y197*AB197*X197)/(POWER(AC197, (2025-Z197)))), ((Y197*AB197*X197)/(POWER(AC197, 5))))</f>
        <v>7138.9606578579242</v>
      </c>
      <c r="AE197" s="30">
        <f>M197-L197</f>
        <v>2453.0100000000002</v>
      </c>
      <c r="AF197" s="3">
        <f>A197</f>
        <v>194</v>
      </c>
      <c r="AG197" s="26">
        <f>L197</f>
        <v>4685.99</v>
      </c>
      <c r="AH197" s="24">
        <f>U197</f>
        <v>0</v>
      </c>
      <c r="AI197" s="24">
        <f>AD197</f>
        <v>7138.9606578579242</v>
      </c>
      <c r="AJ197" s="25">
        <f>IF(AI197&gt;0,AI197,MAX(AG197:AH197))</f>
        <v>7138.9606578579242</v>
      </c>
      <c r="AL197" s="24"/>
      <c r="AM197" t="str">
        <f t="shared" ref="AM197:AM260" si="3">_xlfn.CONCAT(E197,I197)</f>
        <v>577336320.305</v>
      </c>
    </row>
    <row r="198" spans="1:39" ht="15" customHeight="1" x14ac:dyDescent="0.25">
      <c r="A198" s="17">
        <v>195</v>
      </c>
      <c r="B198" s="1"/>
      <c r="C198" s="1"/>
      <c r="D198" s="19" t="str">
        <f>IF('SAP Extract'!D196=0, "", 'SAP Extract'!D196)</f>
        <v>577336</v>
      </c>
      <c r="E198" s="19" t="str">
        <f>IF('SAP Extract'!E196=0, "", 'SAP Extract'!E196)</f>
        <v>577336</v>
      </c>
      <c r="F198" s="19" t="str">
        <f>IF('SAP Extract'!F196=0, "", 'SAP Extract'!F196)</f>
        <v>10X10X26-1</v>
      </c>
      <c r="G198" s="19" t="str">
        <f>IF('SAP Extract'!G196=0, "", 'SAP Extract'!G196)</f>
        <v>204500841005</v>
      </c>
      <c r="H198" s="72">
        <f>IF('SAP Extract'!H196=0, "", 'SAP Extract'!H196)</f>
        <v>1</v>
      </c>
      <c r="I198" s="73" t="str">
        <f>IF('SAP Extract'!I196=0, "", 'SAP Extract'!I196)</f>
        <v>330.302</v>
      </c>
      <c r="J198" s="19" t="str">
        <f>IF('SAP Extract'!J196=0, "", 'SAP Extract'!J196)</f>
        <v>BEARING HOUSING;6C</v>
      </c>
      <c r="K198" s="74">
        <v>0</v>
      </c>
      <c r="L198" s="27">
        <f>K198/H198</f>
        <v>0</v>
      </c>
      <c r="M198" s="26">
        <f>ROUNDUP((IF((AJ198&gt;0),(AJ198/$L$1/$L$2),(((MAX(AG198:AI198))/$L$1/$L$2)))), 0)</f>
        <v>16852</v>
      </c>
      <c r="N198" s="27">
        <f>M198*H198</f>
        <v>16852</v>
      </c>
      <c r="O198" s="13"/>
      <c r="P198" s="28"/>
      <c r="Q198" s="25">
        <f>P198*H198</f>
        <v>0</v>
      </c>
      <c r="R198" s="26">
        <f>IFERROR(ROUND(0.7*_xlfn.XLOOKUP(AM198,'[1]SPI PRICE LIST'!$L$12:$L$124,'[1]SPI PRICE LIST'!$K$12:$K$124,"NO"),2),)</f>
        <v>11796.4</v>
      </c>
      <c r="S198" s="27">
        <f>R198*H198</f>
        <v>11796.4</v>
      </c>
      <c r="T198" s="22">
        <v>0.7</v>
      </c>
      <c r="U198" s="26">
        <f>R198/T198</f>
        <v>16852</v>
      </c>
      <c r="V198" s="27">
        <f>U198*H198</f>
        <v>16852</v>
      </c>
      <c r="W198" s="31" t="str">
        <f>'SAP Extract'!R196</f>
        <v>USD</v>
      </c>
      <c r="X198" s="31">
        <f>'SAP Extract'!S196</f>
        <v>1</v>
      </c>
      <c r="Y198" s="31">
        <f>'SAP Extract'!T196</f>
        <v>0</v>
      </c>
      <c r="Z198" s="31">
        <f>'SAP Extract'!U196</f>
        <v>2022</v>
      </c>
      <c r="AA198" s="31" t="str">
        <f>'SAP Extract'!V196</f>
        <v/>
      </c>
      <c r="AB198" s="48">
        <v>1</v>
      </c>
      <c r="AC198" s="55">
        <v>0.94</v>
      </c>
      <c r="AD198" s="33">
        <f>IF(Z198&gt;2010,((Y198*AB198*X198)/(POWER(AC198, (2025-Z198)))), ((Y198*AB198*X198)/(POWER(AC198, 5))))</f>
        <v>0</v>
      </c>
      <c r="AE198" s="30">
        <f>M198-L198</f>
        <v>16852</v>
      </c>
      <c r="AF198" s="3">
        <f>A198</f>
        <v>195</v>
      </c>
      <c r="AG198" s="26">
        <f>L198</f>
        <v>0</v>
      </c>
      <c r="AH198" s="24">
        <f>U198</f>
        <v>16852</v>
      </c>
      <c r="AI198" s="24">
        <f>AD198</f>
        <v>0</v>
      </c>
      <c r="AJ198" s="25">
        <f>IF(AI198&gt;0,AI198,MAX(AG198:AH198))</f>
        <v>16852</v>
      </c>
      <c r="AL198" s="24"/>
      <c r="AM198" t="str">
        <f t="shared" si="3"/>
        <v>577336330.302</v>
      </c>
    </row>
    <row r="199" spans="1:39" ht="15" customHeight="1" x14ac:dyDescent="0.25">
      <c r="A199" s="17">
        <v>196</v>
      </c>
      <c r="B199" s="2"/>
      <c r="C199" s="2"/>
      <c r="D199" s="19" t="str">
        <f>IF('SAP Extract'!D197=0, "", 'SAP Extract'!D197)</f>
        <v>577336</v>
      </c>
      <c r="E199" s="19" t="str">
        <f>IF('SAP Extract'!E197=0, "", 'SAP Extract'!E197)</f>
        <v>577336</v>
      </c>
      <c r="F199" s="19" t="str">
        <f>IF('SAP Extract'!F197=0, "", 'SAP Extract'!F197)</f>
        <v>10X10X26-1</v>
      </c>
      <c r="G199" s="19" t="str">
        <f>IF('SAP Extract'!G197=0, "", 'SAP Extract'!G197)</f>
        <v>204500849001</v>
      </c>
      <c r="H199" s="72">
        <f>IF('SAP Extract'!H197=0, "", 'SAP Extract'!H197)</f>
        <v>1</v>
      </c>
      <c r="I199" s="73" t="str">
        <f>IF('SAP Extract'!I197=0, "", 'SAP Extract'!I197)</f>
        <v>360.316</v>
      </c>
      <c r="J199" s="19" t="str">
        <f>IF('SAP Extract'!J197=0, "", 'SAP Extract'!J197)</f>
        <v>BEARING COVER;MACH;6C</v>
      </c>
      <c r="K199" s="74">
        <v>0</v>
      </c>
      <c r="L199" s="27">
        <f>K199/H199</f>
        <v>0</v>
      </c>
      <c r="M199" s="26">
        <f>ROUNDUP((IF((AJ199&gt;0),(AJ199/$L$1/$L$2),(((MAX(AG199:AI199))/$L$1/$L$2)))), 0)</f>
        <v>7123</v>
      </c>
      <c r="N199" s="27">
        <f>M199*H199</f>
        <v>7123</v>
      </c>
      <c r="O199" s="13"/>
      <c r="P199" s="28"/>
      <c r="Q199" s="25">
        <f>P199*H199</f>
        <v>0</v>
      </c>
      <c r="R199" s="26">
        <f>IFERROR(ROUND(0.7*_xlfn.XLOOKUP(AM199,'[1]SPI PRICE LIST'!$L$12:$L$124,'[1]SPI PRICE LIST'!$K$12:$K$124,"NO"),2),)</f>
        <v>4985.87</v>
      </c>
      <c r="S199" s="27">
        <f>R199*H199</f>
        <v>4985.87</v>
      </c>
      <c r="T199" s="22">
        <v>0.7</v>
      </c>
      <c r="U199" s="26">
        <f>R199/T199</f>
        <v>7122.6714285714288</v>
      </c>
      <c r="V199" s="27">
        <f>U199*H199</f>
        <v>7122.6714285714288</v>
      </c>
      <c r="W199" s="31" t="str">
        <f>'SAP Extract'!R197</f>
        <v>USD</v>
      </c>
      <c r="X199" s="31">
        <f>'SAP Extract'!S197</f>
        <v>1</v>
      </c>
      <c r="Y199" s="31">
        <f>'SAP Extract'!T197</f>
        <v>0</v>
      </c>
      <c r="Z199" s="31">
        <f>'SAP Extract'!U197</f>
        <v>2022</v>
      </c>
      <c r="AA199" s="31" t="str">
        <f>'SAP Extract'!V197</f>
        <v/>
      </c>
      <c r="AB199" s="48">
        <v>1</v>
      </c>
      <c r="AC199" s="55">
        <v>0.94</v>
      </c>
      <c r="AD199" s="33">
        <f>IF(Z199&gt;2010,((Y199*AB199*X199)/(POWER(AC199, (2025-Z199)))), ((Y199*AB199*X199)/(POWER(AC199, 5))))</f>
        <v>0</v>
      </c>
      <c r="AE199" s="30">
        <f>M199-L199</f>
        <v>7123</v>
      </c>
      <c r="AF199" s="3">
        <f>A199</f>
        <v>196</v>
      </c>
      <c r="AG199" s="26">
        <f>L199</f>
        <v>0</v>
      </c>
      <c r="AH199" s="24">
        <f>U199</f>
        <v>7122.6714285714288</v>
      </c>
      <c r="AI199" s="24">
        <f>AD199</f>
        <v>0</v>
      </c>
      <c r="AJ199" s="25">
        <f>IF(AI199&gt;0,AI199,MAX(AG199:AH199))</f>
        <v>7122.6714285714288</v>
      </c>
      <c r="AL199" s="24"/>
      <c r="AM199" t="str">
        <f t="shared" si="3"/>
        <v>577336360.316</v>
      </c>
    </row>
    <row r="200" spans="1:39" ht="15" customHeight="1" x14ac:dyDescent="0.25">
      <c r="A200" s="17">
        <v>197</v>
      </c>
      <c r="B200" s="1"/>
      <c r="C200" s="1"/>
      <c r="D200" s="19" t="str">
        <f>IF('SAP Extract'!D198=0, "", 'SAP Extract'!D198)</f>
        <v>577336</v>
      </c>
      <c r="E200" s="19" t="str">
        <f>IF('SAP Extract'!E198=0, "", 'SAP Extract'!E198)</f>
        <v>577336</v>
      </c>
      <c r="F200" s="19" t="str">
        <f>IF('SAP Extract'!F198=0, "", 'SAP Extract'!F198)</f>
        <v>10X10X26-1</v>
      </c>
      <c r="G200" s="19" t="str">
        <f>IF('SAP Extract'!G198=0, "", 'SAP Extract'!G198)</f>
        <v>021026030325</v>
      </c>
      <c r="H200" s="72">
        <f>IF('SAP Extract'!H198=0, "", 'SAP Extract'!H198)</f>
        <v>1</v>
      </c>
      <c r="I200" s="73" t="str">
        <f>IF('SAP Extract'!I198=0, "", 'SAP Extract'!I198)</f>
        <v>400.109</v>
      </c>
      <c r="J200" s="19" t="str">
        <f>IF('SAP Extract'!J198=0, "", 'SAP Extract'!J198)</f>
        <v>GASKET</v>
      </c>
      <c r="K200" s="74">
        <v>0</v>
      </c>
      <c r="L200" s="27">
        <f>K200/H200</f>
        <v>0</v>
      </c>
      <c r="M200" s="26">
        <f>ROUNDUP((IF((AJ200&gt;0),(AJ200/$L$1/$L$2),(((MAX(AG200:AI200))/$L$1/$L$2)))), 0)</f>
        <v>275</v>
      </c>
      <c r="N200" s="27">
        <f>M200*H200</f>
        <v>275</v>
      </c>
      <c r="O200" s="13"/>
      <c r="P200" s="28"/>
      <c r="Q200" s="25">
        <f>P200*H200</f>
        <v>0</v>
      </c>
      <c r="R200" s="26">
        <f>IFERROR(ROUND(0.7*_xlfn.XLOOKUP(AM200,'[1]SPI PRICE LIST'!$L$12:$L$124,'[1]SPI PRICE LIST'!$K$12:$K$124,"NO"),2),)</f>
        <v>192.43</v>
      </c>
      <c r="S200" s="27">
        <f>R200*H200</f>
        <v>192.43</v>
      </c>
      <c r="T200" s="22">
        <v>0.7</v>
      </c>
      <c r="U200" s="26">
        <f>R200/T200</f>
        <v>274.90000000000003</v>
      </c>
      <c r="V200" s="27">
        <f>U200*H200</f>
        <v>274.90000000000003</v>
      </c>
      <c r="W200" s="31" t="str">
        <f>'SAP Extract'!R198</f>
        <v>USD</v>
      </c>
      <c r="X200" s="31">
        <f>'SAP Extract'!S198</f>
        <v>1</v>
      </c>
      <c r="Y200" s="31">
        <f>'SAP Extract'!T198</f>
        <v>0</v>
      </c>
      <c r="Z200" s="31">
        <f>'SAP Extract'!U198</f>
        <v>2022</v>
      </c>
      <c r="AA200" s="31" t="str">
        <f>'SAP Extract'!V198</f>
        <v/>
      </c>
      <c r="AB200" s="48">
        <v>1</v>
      </c>
      <c r="AC200" s="55">
        <v>0.94</v>
      </c>
      <c r="AD200" s="33">
        <f>IF(Z200&gt;2010,((Y200*AB200*X200)/(POWER(AC200, (2025-Z200)))), ((Y200*AB200*X200)/(POWER(AC200, 5))))</f>
        <v>0</v>
      </c>
      <c r="AE200" s="30">
        <f>M200-L200</f>
        <v>275</v>
      </c>
      <c r="AF200" s="3">
        <f>A200</f>
        <v>197</v>
      </c>
      <c r="AG200" s="26">
        <f>L200</f>
        <v>0</v>
      </c>
      <c r="AH200" s="24">
        <f>U200</f>
        <v>274.90000000000003</v>
      </c>
      <c r="AI200" s="24">
        <f>AD200</f>
        <v>0</v>
      </c>
      <c r="AJ200" s="25">
        <f>IF(AI200&gt;0,AI200,MAX(AG200:AH200))</f>
        <v>274.90000000000003</v>
      </c>
      <c r="AL200" s="24"/>
      <c r="AM200" t="str">
        <f t="shared" si="3"/>
        <v>577336400.109</v>
      </c>
    </row>
    <row r="201" spans="1:39" ht="15" customHeight="1" x14ac:dyDescent="0.25">
      <c r="A201" s="17">
        <v>198</v>
      </c>
      <c r="B201" s="2"/>
      <c r="C201" s="2"/>
      <c r="D201" s="19" t="str">
        <f>IF('SAP Extract'!D199=0, "", 'SAP Extract'!D199)</f>
        <v>577336</v>
      </c>
      <c r="E201" s="19" t="str">
        <f>IF('SAP Extract'!E199=0, "", 'SAP Extract'!E199)</f>
        <v>577336</v>
      </c>
      <c r="F201" s="19" t="str">
        <f>IF('SAP Extract'!F199=0, "", 'SAP Extract'!F199)</f>
        <v>10X10X26-1</v>
      </c>
      <c r="G201" s="19" t="str">
        <f>IF('SAP Extract'!G199=0, "", 'SAP Extract'!G199)</f>
        <v>204501626152</v>
      </c>
      <c r="H201" s="72">
        <f>IF('SAP Extract'!H199=0, "", 'SAP Extract'!H199)</f>
        <v>1</v>
      </c>
      <c r="I201" s="73" t="str">
        <f>IF('SAP Extract'!I199=0, "", 'SAP Extract'!I199)</f>
        <v>400.115</v>
      </c>
      <c r="J201" s="19" t="str">
        <f>IF('SAP Extract'!J199=0, "", 'SAP Extract'!J199)</f>
        <v>GASKET</v>
      </c>
      <c r="K201" s="74">
        <f>IF('SAP Extract'!K199=0, "", 'SAP Extract'!K199)</f>
        <v>1797.55</v>
      </c>
      <c r="L201" s="27">
        <f>K201/H201</f>
        <v>1797.55</v>
      </c>
      <c r="M201" s="26">
        <f>ROUNDUP((IF((AJ201&gt;0),(AJ201/$L$1/$L$2),(((MAX(AG201:AI201))/$L$1/$L$2)))), 0)</f>
        <v>1447</v>
      </c>
      <c r="N201" s="27">
        <f>M201*H201</f>
        <v>1447</v>
      </c>
      <c r="O201" s="13"/>
      <c r="P201" s="28"/>
      <c r="Q201" s="25">
        <f>P201*H201</f>
        <v>0</v>
      </c>
      <c r="R201" s="26">
        <f>IFERROR(ROUND(0.7*_xlfn.XLOOKUP(AM201,'[1]SPI PRICE LIST'!$L$12:$L$124,'[1]SPI PRICE LIST'!$K$12:$K$124,"NO"),2),)</f>
        <v>0</v>
      </c>
      <c r="S201" s="27">
        <f>R201*H201</f>
        <v>0</v>
      </c>
      <c r="T201" s="22">
        <v>0.7</v>
      </c>
      <c r="U201" s="26">
        <f>R201/T201</f>
        <v>0</v>
      </c>
      <c r="V201" s="27">
        <f>U201*H201</f>
        <v>0</v>
      </c>
      <c r="W201" s="31" t="str">
        <f>'SAP Extract'!R199</f>
        <v>USD</v>
      </c>
      <c r="X201" s="31">
        <f>'SAP Extract'!S199</f>
        <v>1</v>
      </c>
      <c r="Y201" s="31">
        <f>'SAP Extract'!T199</f>
        <v>1201.0338102561143</v>
      </c>
      <c r="Z201" s="31">
        <f>'SAP Extract'!U199</f>
        <v>2022</v>
      </c>
      <c r="AA201" s="31" t="str">
        <f>'SAP Extract'!V199</f>
        <v/>
      </c>
      <c r="AB201" s="48">
        <v>1</v>
      </c>
      <c r="AC201" s="55">
        <v>0.94</v>
      </c>
      <c r="AD201" s="33">
        <f>IF(Z201&gt;2010,((Y201*AB201*X201)/(POWER(AC201, (2025-Z201)))), ((Y201*AB201*X201)/(POWER(AC201, 5))))</f>
        <v>1446.0112526320208</v>
      </c>
      <c r="AE201" s="30">
        <f>M201-L201</f>
        <v>-350.54999999999995</v>
      </c>
      <c r="AF201" s="3">
        <f>A201</f>
        <v>198</v>
      </c>
      <c r="AG201" s="26">
        <f>L201</f>
        <v>1797.55</v>
      </c>
      <c r="AH201" s="24">
        <f>U201</f>
        <v>0</v>
      </c>
      <c r="AI201" s="24">
        <f>AD201</f>
        <v>1446.0112526320208</v>
      </c>
      <c r="AJ201" s="25">
        <f>IF(AI201&gt;0,AI201,MAX(AG201:AH201))</f>
        <v>1446.0112526320208</v>
      </c>
      <c r="AL201" s="24"/>
      <c r="AM201" t="str">
        <f t="shared" si="3"/>
        <v>577336400.115</v>
      </c>
    </row>
    <row r="202" spans="1:39" ht="15" customHeight="1" x14ac:dyDescent="0.25">
      <c r="A202" s="17">
        <v>199</v>
      </c>
      <c r="B202" s="1"/>
      <c r="C202" s="1"/>
      <c r="D202" s="19" t="str">
        <f>IF('SAP Extract'!D200=0, "", 'SAP Extract'!D200)</f>
        <v>577336</v>
      </c>
      <c r="E202" s="19" t="str">
        <f>IF('SAP Extract'!E200=0, "", 'SAP Extract'!E200)</f>
        <v>577336</v>
      </c>
      <c r="F202" s="19" t="str">
        <f>IF('SAP Extract'!F200=0, "", 'SAP Extract'!F200)</f>
        <v>10X10X26-1</v>
      </c>
      <c r="G202" s="19" t="str">
        <f>IF('SAP Extract'!G200=0, "", 'SAP Extract'!G200)</f>
        <v>204500905014</v>
      </c>
      <c r="H202" s="72">
        <f>IF('SAP Extract'!H200=0, "", 'SAP Extract'!H200)</f>
        <v>1</v>
      </c>
      <c r="I202" s="73" t="str">
        <f>IF('SAP Extract'!I200=0, "", 'SAP Extract'!I200)</f>
        <v>426.321</v>
      </c>
      <c r="J202" s="19" t="str">
        <f>IF('SAP Extract'!J200=0, "", 'SAP Extract'!J200)</f>
        <v>BEARING ISOLATOR</v>
      </c>
      <c r="K202" s="74">
        <f>IF('SAP Extract'!K200=0, "", 'SAP Extract'!K200)</f>
        <v>4861.7299999999996</v>
      </c>
      <c r="L202" s="27">
        <f>K202/H202</f>
        <v>4861.7299999999996</v>
      </c>
      <c r="M202" s="26">
        <f>ROUNDUP((IF((AJ202&gt;0),(AJ202/$L$1/$L$2),(((MAX(AG202:AI202))/$L$1/$L$2)))), 0)</f>
        <v>6677</v>
      </c>
      <c r="N202" s="27">
        <f>M202*H202</f>
        <v>6677</v>
      </c>
      <c r="O202" s="13"/>
      <c r="P202" s="28"/>
      <c r="Q202" s="25">
        <f>P202*H202</f>
        <v>0</v>
      </c>
      <c r="R202" s="26">
        <f>IFERROR(ROUND(0.7*_xlfn.XLOOKUP(AM202,'[1]SPI PRICE LIST'!$L$12:$L$124,'[1]SPI PRICE LIST'!$K$12:$K$124,"NO"),2),)</f>
        <v>0</v>
      </c>
      <c r="S202" s="27">
        <f>R202*H202</f>
        <v>0</v>
      </c>
      <c r="T202" s="22">
        <v>0.7</v>
      </c>
      <c r="U202" s="26">
        <f>R202/T202</f>
        <v>0</v>
      </c>
      <c r="V202" s="27">
        <f>U202*H202</f>
        <v>0</v>
      </c>
      <c r="W202" s="31" t="str">
        <f>'SAP Extract'!R200</f>
        <v>USD</v>
      </c>
      <c r="X202" s="31">
        <f>'SAP Extract'!S200</f>
        <v>1</v>
      </c>
      <c r="Y202" s="31">
        <f>'SAP Extract'!T200</f>
        <v>5545.2076058020293</v>
      </c>
      <c r="Z202" s="31">
        <f>'SAP Extract'!U200</f>
        <v>2022</v>
      </c>
      <c r="AA202" s="31" t="str">
        <f>'SAP Extract'!V200</f>
        <v/>
      </c>
      <c r="AB202" s="48">
        <v>1</v>
      </c>
      <c r="AC202" s="55">
        <v>0.94</v>
      </c>
      <c r="AD202" s="33">
        <f>IF(Z202&gt;2010,((Y202*AB202*X202)/(POWER(AC202, (2025-Z202)))), ((Y202*AB202*X202)/(POWER(AC202, 5))))</f>
        <v>6676.2754950757899</v>
      </c>
      <c r="AE202" s="30">
        <f>M202-L202</f>
        <v>1815.2700000000004</v>
      </c>
      <c r="AF202" s="3">
        <f>A202</f>
        <v>199</v>
      </c>
      <c r="AG202" s="26">
        <f>L202</f>
        <v>4861.7299999999996</v>
      </c>
      <c r="AH202" s="24">
        <f>U202</f>
        <v>0</v>
      </c>
      <c r="AI202" s="24">
        <f>AD202</f>
        <v>6676.2754950757899</v>
      </c>
      <c r="AJ202" s="25">
        <f>IF(AI202&gt;0,AI202,MAX(AG202:AH202))</f>
        <v>6676.2754950757899</v>
      </c>
      <c r="AL202" s="24"/>
      <c r="AM202" t="str">
        <f t="shared" si="3"/>
        <v>577336426.321</v>
      </c>
    </row>
    <row r="203" spans="1:39" ht="15" customHeight="1" x14ac:dyDescent="0.25">
      <c r="A203" s="17">
        <v>200</v>
      </c>
      <c r="B203" s="2"/>
      <c r="C203" s="2"/>
      <c r="D203" s="19" t="str">
        <f>IF('SAP Extract'!D201=0, "", 'SAP Extract'!D201)</f>
        <v>577336</v>
      </c>
      <c r="E203" s="19" t="str">
        <f>IF('SAP Extract'!E201=0, "", 'SAP Extract'!E201)</f>
        <v>577336</v>
      </c>
      <c r="F203" s="19" t="str">
        <f>IF('SAP Extract'!F201=0, "", 'SAP Extract'!F201)</f>
        <v>10X10X26-1</v>
      </c>
      <c r="G203" s="19" t="str">
        <f>IF('SAP Extract'!G201=0, "", 'SAP Extract'!G201)</f>
        <v>204500905013</v>
      </c>
      <c r="H203" s="72">
        <f>IF('SAP Extract'!H201=0, "", 'SAP Extract'!H201)</f>
        <v>1</v>
      </c>
      <c r="I203" s="73" t="str">
        <f>IF('SAP Extract'!I201=0, "", 'SAP Extract'!I201)</f>
        <v>426.322</v>
      </c>
      <c r="J203" s="19" t="str">
        <f>IF('SAP Extract'!J201=0, "", 'SAP Extract'!J201)</f>
        <v>BEARING ISOLATOR</v>
      </c>
      <c r="K203" s="74">
        <f>IF('SAP Extract'!K201=0, "", 'SAP Extract'!K201)</f>
        <v>4510.24</v>
      </c>
      <c r="L203" s="27">
        <f>K203/H203</f>
        <v>4510.24</v>
      </c>
      <c r="M203" s="26">
        <f>ROUNDUP((IF((AJ203&gt;0),(AJ203/$L$1/$L$2),(((MAX(AG203:AI203))/$L$1/$L$2)))), 0)</f>
        <v>6047</v>
      </c>
      <c r="N203" s="27">
        <f>M203*H203</f>
        <v>6047</v>
      </c>
      <c r="O203" s="13"/>
      <c r="P203" s="28"/>
      <c r="Q203" s="25">
        <f>P203*H203</f>
        <v>0</v>
      </c>
      <c r="R203" s="26">
        <f>IFERROR(ROUND(0.7*_xlfn.XLOOKUP(AM203,'[1]SPI PRICE LIST'!$L$12:$L$124,'[1]SPI PRICE LIST'!$K$12:$K$124,"NO"),2),)</f>
        <v>0</v>
      </c>
      <c r="S203" s="27">
        <f>R203*H203</f>
        <v>0</v>
      </c>
      <c r="T203" s="22">
        <v>0.7</v>
      </c>
      <c r="U203" s="26">
        <f>R203/T203</f>
        <v>0</v>
      </c>
      <c r="V203" s="27">
        <f>U203*H203</f>
        <v>0</v>
      </c>
      <c r="W203" s="31" t="str">
        <f>'SAP Extract'!R201</f>
        <v>USD</v>
      </c>
      <c r="X203" s="31">
        <f>'SAP Extract'!S201</f>
        <v>1</v>
      </c>
      <c r="Y203" s="31">
        <f>'SAP Extract'!T201</f>
        <v>5021.7715887056856</v>
      </c>
      <c r="Z203" s="31">
        <f>'SAP Extract'!U201</f>
        <v>2022</v>
      </c>
      <c r="AA203" s="31" t="str">
        <f>'SAP Extract'!V201</f>
        <v/>
      </c>
      <c r="AB203" s="48">
        <v>1</v>
      </c>
      <c r="AC203" s="55">
        <v>0.94</v>
      </c>
      <c r="AD203" s="33">
        <f>IF(Z203&gt;2010,((Y203*AB203*X203)/(POWER(AC203, (2025-Z203)))), ((Y203*AB203*X203)/(POWER(AC203, 5))))</f>
        <v>6046.073110854154</v>
      </c>
      <c r="AE203" s="30">
        <f>M203-L203</f>
        <v>1536.7600000000002</v>
      </c>
      <c r="AF203" s="3">
        <f>A203</f>
        <v>200</v>
      </c>
      <c r="AG203" s="26">
        <f>L203</f>
        <v>4510.24</v>
      </c>
      <c r="AH203" s="24">
        <f>U203</f>
        <v>0</v>
      </c>
      <c r="AI203" s="24">
        <f>AD203</f>
        <v>6046.073110854154</v>
      </c>
      <c r="AJ203" s="25">
        <f>IF(AI203&gt;0,AI203,MAX(AG203:AH203))</f>
        <v>6046.073110854154</v>
      </c>
      <c r="AL203" s="24"/>
      <c r="AM203" t="str">
        <f t="shared" si="3"/>
        <v>577336426.322</v>
      </c>
    </row>
    <row r="204" spans="1:39" ht="15" customHeight="1" x14ac:dyDescent="0.25">
      <c r="A204" s="17">
        <v>201</v>
      </c>
      <c r="B204" s="1"/>
      <c r="C204" s="1"/>
      <c r="D204" s="19" t="str">
        <f>IF('SAP Extract'!D202=0, "", 'SAP Extract'!D202)</f>
        <v>577336</v>
      </c>
      <c r="E204" s="19" t="str">
        <f>IF('SAP Extract'!E202=0, "", 'SAP Extract'!E202)</f>
        <v>577336</v>
      </c>
      <c r="F204" s="19" t="str">
        <f>IF('SAP Extract'!F202=0, "", 'SAP Extract'!F202)</f>
        <v>10X10X26-1</v>
      </c>
      <c r="G204" s="19" t="str">
        <f>IF('SAP Extract'!G202=0, "", 'SAP Extract'!G202)</f>
        <v>204501135005</v>
      </c>
      <c r="H204" s="72">
        <f>IF('SAP Extract'!H202=0, "", 'SAP Extract'!H202)</f>
        <v>1</v>
      </c>
      <c r="I204" s="73" t="str">
        <f>IF('SAP Extract'!I202=0, "", 'SAP Extract'!I202)</f>
        <v>502.204</v>
      </c>
      <c r="J204" s="19" t="str">
        <f>IF('SAP Extract'!J202=0, "", 'SAP Extract'!J202)</f>
        <v>STATIONARY RING;MACH</v>
      </c>
      <c r="K204" s="74">
        <f>IF('SAP Extract'!K202=0, "", 'SAP Extract'!K202)</f>
        <v>14313.24</v>
      </c>
      <c r="L204" s="27">
        <f>K204/H204</f>
        <v>14313.24</v>
      </c>
      <c r="M204" s="26">
        <f>ROUNDUP((IF((AJ204&gt;0),(AJ204/$L$1/$L$2),(((MAX(AG204:AI204))/$L$1/$L$2)))), 0)</f>
        <v>8836</v>
      </c>
      <c r="N204" s="27">
        <f>M204*H204</f>
        <v>8836</v>
      </c>
      <c r="O204" s="13"/>
      <c r="P204" s="28"/>
      <c r="Q204" s="25">
        <f>P204*H204</f>
        <v>0</v>
      </c>
      <c r="R204" s="26">
        <f>IFERROR(ROUND(0.7*_xlfn.XLOOKUP(AM204,'[1]SPI PRICE LIST'!$L$12:$L$124,'[1]SPI PRICE LIST'!$K$12:$K$124,"NO"),2),)</f>
        <v>0</v>
      </c>
      <c r="S204" s="27">
        <f>R204*H204</f>
        <v>0</v>
      </c>
      <c r="T204" s="22">
        <v>0.7</v>
      </c>
      <c r="U204" s="26">
        <f>R204/T204</f>
        <v>0</v>
      </c>
      <c r="V204" s="27">
        <f>U204*H204</f>
        <v>0</v>
      </c>
      <c r="W204" s="31" t="str">
        <f>'SAP Extract'!R202</f>
        <v>USD</v>
      </c>
      <c r="X204" s="31">
        <f>'SAP Extract'!S202</f>
        <v>1</v>
      </c>
      <c r="Y204" s="31">
        <f>'SAP Extract'!T202</f>
        <v>7338.8900629032469</v>
      </c>
      <c r="Z204" s="31">
        <f>'SAP Extract'!U202</f>
        <v>2022</v>
      </c>
      <c r="AA204" s="31" t="str">
        <f>'SAP Extract'!V202</f>
        <v/>
      </c>
      <c r="AB204" s="48">
        <v>1</v>
      </c>
      <c r="AC204" s="55">
        <v>0.94</v>
      </c>
      <c r="AD204" s="33">
        <f>IF(Z204&gt;2010,((Y204*AB204*X204)/(POWER(AC204, (2025-Z204)))), ((Y204*AB204*X204)/(POWER(AC204, 5))))</f>
        <v>8835.819210222262</v>
      </c>
      <c r="AE204" s="30">
        <f>M204-L204</f>
        <v>-5477.24</v>
      </c>
      <c r="AF204" s="3">
        <f>A204</f>
        <v>201</v>
      </c>
      <c r="AG204" s="26">
        <f>L204</f>
        <v>14313.24</v>
      </c>
      <c r="AH204" s="24">
        <f>U204</f>
        <v>0</v>
      </c>
      <c r="AI204" s="24">
        <f>AD204</f>
        <v>8835.819210222262</v>
      </c>
      <c r="AJ204" s="25">
        <f>IF(AI204&gt;0,AI204,MAX(AG204:AH204))</f>
        <v>8835.819210222262</v>
      </c>
      <c r="AL204" s="24"/>
      <c r="AM204" t="str">
        <f t="shared" si="3"/>
        <v>577336502.204</v>
      </c>
    </row>
    <row r="205" spans="1:39" ht="15" customHeight="1" x14ac:dyDescent="0.25">
      <c r="A205" s="17">
        <v>202</v>
      </c>
      <c r="B205" s="2"/>
      <c r="C205" s="2"/>
      <c r="D205" s="19" t="str">
        <f>IF('SAP Extract'!D203=0, "", 'SAP Extract'!D203)</f>
        <v>577336</v>
      </c>
      <c r="E205" s="19" t="str">
        <f>IF('SAP Extract'!E203=0, "", 'SAP Extract'!E203)</f>
        <v>577336</v>
      </c>
      <c r="F205" s="19" t="str">
        <f>IF('SAP Extract'!F203=0, "", 'SAP Extract'!F203)</f>
        <v>10X10X26-1</v>
      </c>
      <c r="G205" s="19" t="str">
        <f>IF('SAP Extract'!G203=0, "", 'SAP Extract'!G203)</f>
        <v>204501019005</v>
      </c>
      <c r="H205" s="72">
        <f>IF('SAP Extract'!H203=0, "", 'SAP Extract'!H203)</f>
        <v>1</v>
      </c>
      <c r="I205" s="73" t="str">
        <f>IF('SAP Extract'!I203=0, "", 'SAP Extract'!I203)</f>
        <v>503.208</v>
      </c>
      <c r="J205" s="19" t="str">
        <f>IF('SAP Extract'!J203=0, "", 'SAP Extract'!J203)</f>
        <v>IMPELLER RING;MACH</v>
      </c>
      <c r="K205" s="74">
        <f>IF('SAP Extract'!K203=0, "", 'SAP Extract'!K203)</f>
        <v>19414.63</v>
      </c>
      <c r="L205" s="27">
        <f>K205/H205</f>
        <v>19414.63</v>
      </c>
      <c r="M205" s="26">
        <f>ROUNDUP((IF((AJ205&gt;0),(AJ205/$L$1/$L$2),(((MAX(AG205:AI205))/$L$1/$L$2)))), 0)</f>
        <v>8192</v>
      </c>
      <c r="N205" s="27">
        <f>M205*H205</f>
        <v>8192</v>
      </c>
      <c r="O205" s="13"/>
      <c r="P205" s="28"/>
      <c r="Q205" s="25">
        <f>P205*H205</f>
        <v>0</v>
      </c>
      <c r="R205" s="26">
        <f>IFERROR(ROUND(0.7*_xlfn.XLOOKUP(AM205,'[1]SPI PRICE LIST'!$L$12:$L$124,'[1]SPI PRICE LIST'!$K$12:$K$124,"NO"),2),)</f>
        <v>0</v>
      </c>
      <c r="S205" s="27">
        <f>R205*H205</f>
        <v>0</v>
      </c>
      <c r="T205" s="22">
        <v>0.7</v>
      </c>
      <c r="U205" s="26">
        <f>R205/T205</f>
        <v>0</v>
      </c>
      <c r="V205" s="27">
        <f>U205*H205</f>
        <v>0</v>
      </c>
      <c r="W205" s="31" t="str">
        <f>'SAP Extract'!R203</f>
        <v>USD</v>
      </c>
      <c r="X205" s="31">
        <f>'SAP Extract'!S203</f>
        <v>1</v>
      </c>
      <c r="Y205" s="31">
        <f>'SAP Extract'!T203</f>
        <v>6803.3739234259438</v>
      </c>
      <c r="Z205" s="31">
        <f>'SAP Extract'!U203</f>
        <v>2022</v>
      </c>
      <c r="AA205" s="31" t="str">
        <f>'SAP Extract'!V203</f>
        <v/>
      </c>
      <c r="AB205" s="48">
        <v>1</v>
      </c>
      <c r="AC205" s="55">
        <v>0.94</v>
      </c>
      <c r="AD205" s="33">
        <f>IF(Z205&gt;2010,((Y205*AB205*X205)/(POWER(AC205, (2025-Z205)))), ((Y205*AB205*X205)/(POWER(AC205, 5))))</f>
        <v>8191.0726951469624</v>
      </c>
      <c r="AE205" s="30">
        <f>M205-L205</f>
        <v>-11222.630000000001</v>
      </c>
      <c r="AF205" s="3">
        <f>A205</f>
        <v>202</v>
      </c>
      <c r="AG205" s="26">
        <f>L205</f>
        <v>19414.63</v>
      </c>
      <c r="AH205" s="24">
        <f>U205</f>
        <v>0</v>
      </c>
      <c r="AI205" s="24">
        <f>AD205</f>
        <v>8191.0726951469624</v>
      </c>
      <c r="AJ205" s="25">
        <f>IF(AI205&gt;0,AI205,MAX(AG205:AH205))</f>
        <v>8191.0726951469624</v>
      </c>
      <c r="AL205" s="24"/>
      <c r="AM205" t="str">
        <f t="shared" si="3"/>
        <v>577336503.208</v>
      </c>
    </row>
    <row r="206" spans="1:39" ht="15" customHeight="1" x14ac:dyDescent="0.25">
      <c r="A206" s="17">
        <v>203</v>
      </c>
      <c r="B206" s="1"/>
      <c r="C206" s="1"/>
      <c r="D206" s="19" t="str">
        <f>IF('SAP Extract'!D204=0, "", 'SAP Extract'!D204)</f>
        <v>577336</v>
      </c>
      <c r="E206" s="19" t="str">
        <f>IF('SAP Extract'!E204=0, "", 'SAP Extract'!E204)</f>
        <v>577336</v>
      </c>
      <c r="F206" s="19" t="str">
        <f>IF('SAP Extract'!F204=0, "", 'SAP Extract'!F204)</f>
        <v>10X10X26-1</v>
      </c>
      <c r="G206" s="19" t="str">
        <f>IF('SAP Extract'!G204=0, "", 'SAP Extract'!G204)</f>
        <v>015500205495</v>
      </c>
      <c r="H206" s="72">
        <f>IF('SAP Extract'!H204=0, "", 'SAP Extract'!H204)</f>
        <v>1</v>
      </c>
      <c r="I206" s="73" t="str">
        <f>IF('SAP Extract'!I204=0, "", 'SAP Extract'!I204)</f>
        <v>554.418</v>
      </c>
      <c r="J206" s="19" t="str">
        <f>IF('SAP Extract'!J204=0, "", 'SAP Extract'!J204)</f>
        <v>WASHER</v>
      </c>
      <c r="K206" s="74">
        <f>IF('SAP Extract'!K204=0, "", 'SAP Extract'!K204)</f>
        <v>158.55000000000001</v>
      </c>
      <c r="L206" s="27">
        <f>K206/H206</f>
        <v>158.55000000000001</v>
      </c>
      <c r="M206" s="26">
        <f>ROUNDUP((IF((AJ206&gt;0),(AJ206/$L$1/$L$2),(((MAX(AG206:AI206))/$L$1/$L$2)))), 0)</f>
        <v>159</v>
      </c>
      <c r="N206" s="27">
        <f>M206*H206</f>
        <v>159</v>
      </c>
      <c r="O206" s="13"/>
      <c r="P206" s="28"/>
      <c r="Q206" s="25">
        <f>P206*H206</f>
        <v>0</v>
      </c>
      <c r="R206" s="26">
        <f>IFERROR(ROUND(0.7*_xlfn.XLOOKUP(AM206,'[1]SPI PRICE LIST'!$L$12:$L$124,'[1]SPI PRICE LIST'!$K$12:$K$124,"NO"),2),)</f>
        <v>0</v>
      </c>
      <c r="S206" s="27">
        <f>R206*H206</f>
        <v>0</v>
      </c>
      <c r="T206" s="22">
        <v>0.7</v>
      </c>
      <c r="U206" s="26">
        <f>R206/T206</f>
        <v>0</v>
      </c>
      <c r="V206" s="27">
        <f>U206*H206</f>
        <v>0</v>
      </c>
      <c r="W206" s="31" t="str">
        <f>'SAP Extract'!R204</f>
        <v>USD</v>
      </c>
      <c r="X206" s="31">
        <f>'SAP Extract'!S204</f>
        <v>1</v>
      </c>
      <c r="Y206" s="31">
        <f>'SAP Extract'!T204</f>
        <v>0</v>
      </c>
      <c r="Z206" s="31">
        <f>'SAP Extract'!U204</f>
        <v>2022</v>
      </c>
      <c r="AA206" s="31" t="str">
        <f>'SAP Extract'!V204</f>
        <v/>
      </c>
      <c r="AB206" s="48">
        <v>1</v>
      </c>
      <c r="AC206" s="55">
        <v>0.94</v>
      </c>
      <c r="AD206" s="33">
        <f>IF(Z206&gt;2010,((Y206*AB206*X206)/(POWER(AC206, (2025-Z206)))), ((Y206*AB206*X206)/(POWER(AC206, 5))))</f>
        <v>0</v>
      </c>
      <c r="AE206" s="30">
        <f>M206-L206</f>
        <v>0.44999999999998863</v>
      </c>
      <c r="AF206" s="3">
        <f>A206</f>
        <v>203</v>
      </c>
      <c r="AG206" s="26">
        <f>L206</f>
        <v>158.55000000000001</v>
      </c>
      <c r="AH206" s="24">
        <f>U206</f>
        <v>0</v>
      </c>
      <c r="AI206" s="24">
        <f>AD206</f>
        <v>0</v>
      </c>
      <c r="AJ206" s="25">
        <f>IF(AI206&gt;0,AI206,MAX(AG206:AH206))</f>
        <v>158.55000000000001</v>
      </c>
      <c r="AL206" s="24"/>
      <c r="AM206" t="str">
        <f t="shared" si="3"/>
        <v>577336554.418</v>
      </c>
    </row>
    <row r="207" spans="1:39" ht="15" customHeight="1" x14ac:dyDescent="0.25">
      <c r="A207" s="17">
        <v>204</v>
      </c>
      <c r="B207" s="2"/>
      <c r="C207" s="2"/>
      <c r="D207" s="19" t="str">
        <f>IF('SAP Extract'!D205=0, "", 'SAP Extract'!D205)</f>
        <v>577336</v>
      </c>
      <c r="E207" s="19" t="str">
        <f>IF('SAP Extract'!E205=0, "", 'SAP Extract'!E205)</f>
        <v>577336</v>
      </c>
      <c r="F207" s="19" t="str">
        <f>IF('SAP Extract'!F205=0, "", 'SAP Extract'!F205)</f>
        <v>10X10X26-1</v>
      </c>
      <c r="G207" s="19" t="str">
        <f>IF('SAP Extract'!G205=0, "", 'SAP Extract'!G205)</f>
        <v>204500881002</v>
      </c>
      <c r="H207" s="72">
        <f>IF('SAP Extract'!H205=0, "", 'SAP Extract'!H205)</f>
        <v>1</v>
      </c>
      <c r="I207" s="73" t="str">
        <f>IF('SAP Extract'!I205=0, "", 'SAP Extract'!I205)</f>
        <v>592.329</v>
      </c>
      <c r="J207" s="19" t="str">
        <f>IF('SAP Extract'!J205=0, "", 'SAP Extract'!J205)</f>
        <v>SHIM</v>
      </c>
      <c r="K207" s="74">
        <f>IF('SAP Extract'!K205=0, "", 'SAP Extract'!K205)</f>
        <v>738.03</v>
      </c>
      <c r="L207" s="27">
        <f>K207/H207</f>
        <v>738.03</v>
      </c>
      <c r="M207" s="26">
        <f>ROUNDUP((IF((AJ207&gt;0),(AJ207/$L$1/$L$2),(((MAX(AG207:AI207))/$L$1/$L$2)))), 0)</f>
        <v>739</v>
      </c>
      <c r="N207" s="27">
        <f>M207*H207</f>
        <v>739</v>
      </c>
      <c r="O207" s="13"/>
      <c r="P207" s="28"/>
      <c r="Q207" s="25">
        <f>P207*H207</f>
        <v>0</v>
      </c>
      <c r="R207" s="26">
        <f>IFERROR(ROUND(0.7*_xlfn.XLOOKUP(AM207,'[1]SPI PRICE LIST'!$L$12:$L$124,'[1]SPI PRICE LIST'!$K$12:$K$124,"NO"),2),)</f>
        <v>0</v>
      </c>
      <c r="S207" s="27">
        <f>R207*H207</f>
        <v>0</v>
      </c>
      <c r="T207" s="22">
        <v>0.7</v>
      </c>
      <c r="U207" s="26">
        <f>R207/T207</f>
        <v>0</v>
      </c>
      <c r="V207" s="27">
        <f>U207*H207</f>
        <v>0</v>
      </c>
      <c r="W207" s="31" t="str">
        <f>'SAP Extract'!R205</f>
        <v>USD</v>
      </c>
      <c r="X207" s="31">
        <f>'SAP Extract'!S205</f>
        <v>1</v>
      </c>
      <c r="Y207" s="31">
        <f>'SAP Extract'!T205</f>
        <v>0</v>
      </c>
      <c r="Z207" s="31">
        <f>'SAP Extract'!U205</f>
        <v>2022</v>
      </c>
      <c r="AA207" s="31" t="str">
        <f>'SAP Extract'!V205</f>
        <v/>
      </c>
      <c r="AB207" s="48">
        <v>1</v>
      </c>
      <c r="AC207" s="55">
        <v>0.94</v>
      </c>
      <c r="AD207" s="33">
        <f>IF(Z207&gt;2010,((Y207*AB207*X207)/(POWER(AC207, (2025-Z207)))), ((Y207*AB207*X207)/(POWER(AC207, 5))))</f>
        <v>0</v>
      </c>
      <c r="AE207" s="30">
        <f>M207-L207</f>
        <v>0.97000000000002728</v>
      </c>
      <c r="AF207" s="3">
        <f>A207</f>
        <v>204</v>
      </c>
      <c r="AG207" s="26">
        <f>L207</f>
        <v>738.03</v>
      </c>
      <c r="AH207" s="24">
        <f>U207</f>
        <v>0</v>
      </c>
      <c r="AI207" s="24">
        <f>AD207</f>
        <v>0</v>
      </c>
      <c r="AJ207" s="25">
        <f>IF(AI207&gt;0,AI207,MAX(AG207:AH207))</f>
        <v>738.03</v>
      </c>
      <c r="AL207" s="24"/>
      <c r="AM207" t="str">
        <f t="shared" si="3"/>
        <v>577336592.329</v>
      </c>
    </row>
    <row r="208" spans="1:39" ht="15" customHeight="1" x14ac:dyDescent="0.25">
      <c r="A208" s="17">
        <v>205</v>
      </c>
      <c r="B208" s="1"/>
      <c r="C208" s="1"/>
      <c r="D208" s="19" t="str">
        <f>IF('SAP Extract'!D206=0, "", 'SAP Extract'!D206)</f>
        <v>577336</v>
      </c>
      <c r="E208" s="19" t="str">
        <f>IF('SAP Extract'!E206=0, "", 'SAP Extract'!E206)</f>
        <v>577336</v>
      </c>
      <c r="F208" s="19" t="str">
        <f>IF('SAP Extract'!F206=0, "", 'SAP Extract'!F206)</f>
        <v>10X10X26-1</v>
      </c>
      <c r="G208" s="19" t="str">
        <f>IF('SAP Extract'!G206=0, "", 'SAP Extract'!G206)</f>
        <v>204500885002</v>
      </c>
      <c r="H208" s="72">
        <f>IF('SAP Extract'!H206=0, "", 'SAP Extract'!H206)</f>
        <v>1</v>
      </c>
      <c r="I208" s="73" t="str">
        <f>IF('SAP Extract'!I206=0, "", 'SAP Extract'!I206)</f>
        <v>681.530</v>
      </c>
      <c r="J208" s="19" t="str">
        <f>IF('SAP Extract'!J206=0, "", 'SAP Extract'!J206)</f>
        <v>COUPLING GUARD</v>
      </c>
      <c r="K208" s="74">
        <v>0</v>
      </c>
      <c r="L208" s="27">
        <f>K208/H208</f>
        <v>0</v>
      </c>
      <c r="M208" s="26">
        <f>ROUNDUP((IF((AJ208&gt;0),(AJ208/$L$1/$L$2),(((MAX(AG208:AI208))/$L$1/$L$2)))), 0)</f>
        <v>5207</v>
      </c>
      <c r="N208" s="27">
        <f>M208*H208</f>
        <v>5207</v>
      </c>
      <c r="O208" s="13"/>
      <c r="P208" s="28"/>
      <c r="Q208" s="25">
        <f>P208*H208</f>
        <v>0</v>
      </c>
      <c r="R208" s="26">
        <f>IFERROR(ROUND(0.7*_xlfn.XLOOKUP(AM208,'[1]SPI PRICE LIST'!$L$12:$L$124,'[1]SPI PRICE LIST'!$K$12:$K$124,"NO"),2),)</f>
        <v>3644.64</v>
      </c>
      <c r="S208" s="27">
        <f>R208*H208</f>
        <v>3644.64</v>
      </c>
      <c r="T208" s="22">
        <v>0.7</v>
      </c>
      <c r="U208" s="26">
        <f>R208/T208</f>
        <v>5206.6285714285714</v>
      </c>
      <c r="V208" s="27">
        <f>U208*H208</f>
        <v>5206.6285714285714</v>
      </c>
      <c r="W208" s="31" t="str">
        <f>'SAP Extract'!R206</f>
        <v>USD</v>
      </c>
      <c r="X208" s="31">
        <f>'SAP Extract'!S206</f>
        <v>1</v>
      </c>
      <c r="Y208" s="31">
        <f>'SAP Extract'!T206</f>
        <v>0</v>
      </c>
      <c r="Z208" s="31">
        <f>'SAP Extract'!U206</f>
        <v>2022</v>
      </c>
      <c r="AA208" s="31" t="str">
        <f>'SAP Extract'!V206</f>
        <v/>
      </c>
      <c r="AB208" s="48">
        <v>1</v>
      </c>
      <c r="AC208" s="55">
        <v>0.94</v>
      </c>
      <c r="AD208" s="33">
        <f>IF(Z208&gt;2010,((Y208*AB208*X208)/(POWER(AC208, (2025-Z208)))), ((Y208*AB208*X208)/(POWER(AC208, 5))))</f>
        <v>0</v>
      </c>
      <c r="AE208" s="30">
        <f>M208-L208</f>
        <v>5207</v>
      </c>
      <c r="AF208" s="3">
        <f>A208</f>
        <v>205</v>
      </c>
      <c r="AG208" s="26">
        <f>L208</f>
        <v>0</v>
      </c>
      <c r="AH208" s="24">
        <f>U208</f>
        <v>5206.6285714285714</v>
      </c>
      <c r="AI208" s="24">
        <f>AD208</f>
        <v>0</v>
      </c>
      <c r="AJ208" s="25">
        <f>IF(AI208&gt;0,AI208,MAX(AG208:AH208))</f>
        <v>5206.6285714285714</v>
      </c>
      <c r="AL208" s="24"/>
      <c r="AM208" t="str">
        <f t="shared" si="3"/>
        <v>577336681.530</v>
      </c>
    </row>
    <row r="209" spans="1:39" ht="15" customHeight="1" x14ac:dyDescent="0.25">
      <c r="A209" s="17">
        <v>206</v>
      </c>
      <c r="B209" s="2"/>
      <c r="C209" s="2"/>
      <c r="D209" s="19" t="str">
        <f>IF('SAP Extract'!D207=0, "", 'SAP Extract'!D207)</f>
        <v>577336</v>
      </c>
      <c r="E209" s="19" t="str">
        <f>IF('SAP Extract'!E207=0, "", 'SAP Extract'!E207)</f>
        <v>577336</v>
      </c>
      <c r="F209" s="19" t="str">
        <f>IF('SAP Extract'!F207=0, "", 'SAP Extract'!F207)</f>
        <v>10X10X26-1</v>
      </c>
      <c r="G209" s="19" t="str">
        <f>IF('SAP Extract'!G207=0, "", 'SAP Extract'!G207)</f>
        <v>204500889002</v>
      </c>
      <c r="H209" s="72">
        <f>IF('SAP Extract'!H207=0, "", 'SAP Extract'!H207)</f>
        <v>1</v>
      </c>
      <c r="I209" s="73" t="str">
        <f>IF('SAP Extract'!I207=0, "", 'SAP Extract'!I207)</f>
        <v>681.531</v>
      </c>
      <c r="J209" s="19" t="str">
        <f>IF('SAP Extract'!J207=0, "", 'SAP Extract'!J207)</f>
        <v>COUPLING GUARD</v>
      </c>
      <c r="K209" s="74">
        <v>0</v>
      </c>
      <c r="L209" s="27">
        <f>K209/H209</f>
        <v>0</v>
      </c>
      <c r="M209" s="26">
        <f>ROUNDUP((IF((AJ209&gt;0),(AJ209/$L$1/$L$2),(((MAX(AG209:AI209))/$L$1/$L$2)))), 0)</f>
        <v>2856</v>
      </c>
      <c r="N209" s="27">
        <f>M209*H209</f>
        <v>2856</v>
      </c>
      <c r="O209" s="13"/>
      <c r="P209" s="28"/>
      <c r="Q209" s="25">
        <f>P209*H209</f>
        <v>0</v>
      </c>
      <c r="R209" s="26">
        <f>IFERROR(ROUND(0.7*_xlfn.XLOOKUP(AM209,'[1]SPI PRICE LIST'!$L$12:$L$124,'[1]SPI PRICE LIST'!$K$12:$K$124,"NO"),2),)</f>
        <v>1999.12</v>
      </c>
      <c r="S209" s="27">
        <f>R209*H209</f>
        <v>1999.12</v>
      </c>
      <c r="T209" s="22">
        <v>0.7</v>
      </c>
      <c r="U209" s="26">
        <f>R209/T209</f>
        <v>2855.8857142857141</v>
      </c>
      <c r="V209" s="27">
        <f>U209*H209</f>
        <v>2855.8857142857141</v>
      </c>
      <c r="W209" s="31" t="str">
        <f>'SAP Extract'!R207</f>
        <v>USD</v>
      </c>
      <c r="X209" s="31">
        <f>'SAP Extract'!S207</f>
        <v>1</v>
      </c>
      <c r="Y209" s="31">
        <f>'SAP Extract'!T207</f>
        <v>0</v>
      </c>
      <c r="Z209" s="31">
        <f>'SAP Extract'!U207</f>
        <v>2022</v>
      </c>
      <c r="AA209" s="31" t="str">
        <f>'SAP Extract'!V207</f>
        <v/>
      </c>
      <c r="AB209" s="48">
        <v>1</v>
      </c>
      <c r="AC209" s="55">
        <v>0.94</v>
      </c>
      <c r="AD209" s="33">
        <f>IF(Z209&gt;2010,((Y209*AB209*X209)/(POWER(AC209, (2025-Z209)))), ((Y209*AB209*X209)/(POWER(AC209, 5))))</f>
        <v>0</v>
      </c>
      <c r="AE209" s="30">
        <f>M209-L209</f>
        <v>2856</v>
      </c>
      <c r="AF209" s="3">
        <f>A209</f>
        <v>206</v>
      </c>
      <c r="AG209" s="26">
        <f>L209</f>
        <v>0</v>
      </c>
      <c r="AH209" s="24">
        <f>U209</f>
        <v>2855.8857142857141</v>
      </c>
      <c r="AI209" s="24">
        <f>AD209</f>
        <v>0</v>
      </c>
      <c r="AJ209" s="25">
        <f>IF(AI209&gt;0,AI209,MAX(AG209:AH209))</f>
        <v>2855.8857142857141</v>
      </c>
      <c r="AL209" s="24"/>
      <c r="AM209" t="str">
        <f t="shared" si="3"/>
        <v>577336681.531</v>
      </c>
    </row>
    <row r="210" spans="1:39" ht="15" customHeight="1" x14ac:dyDescent="0.25">
      <c r="A210" s="17">
        <v>207</v>
      </c>
      <c r="B210" s="1"/>
      <c r="C210" s="1"/>
      <c r="D210" s="19" t="str">
        <f>IF('SAP Extract'!D208=0, "", 'SAP Extract'!D208)</f>
        <v>577336</v>
      </c>
      <c r="E210" s="19" t="str">
        <f>IF('SAP Extract'!E208=0, "", 'SAP Extract'!E208)</f>
        <v>577336</v>
      </c>
      <c r="F210" s="19" t="str">
        <f>IF('SAP Extract'!F208=0, "", 'SAP Extract'!F208)</f>
        <v>10X10X26-1</v>
      </c>
      <c r="G210" s="19" t="str">
        <f>IF('SAP Extract'!G208=0, "", 'SAP Extract'!G208)</f>
        <v>204509288001</v>
      </c>
      <c r="H210" s="72">
        <f>IF('SAP Extract'!H208=0, "", 'SAP Extract'!H208)</f>
        <v>1</v>
      </c>
      <c r="I210" s="73" t="str">
        <f>IF('SAP Extract'!I208=0, "", 'SAP Extract'!I208)</f>
        <v>687.373</v>
      </c>
      <c r="J210" s="19" t="str">
        <f>IF('SAP Extract'!J208=0, "", 'SAP Extract'!J208)</f>
        <v>GUARD;DE FAN GUARD</v>
      </c>
      <c r="K210" s="74">
        <v>0</v>
      </c>
      <c r="L210" s="27">
        <f>K210/H210</f>
        <v>0</v>
      </c>
      <c r="M210" s="26">
        <f>ROUNDUP((IF((AJ210&gt;0),(AJ210/$L$1/$L$2),(((MAX(AG210:AI210))/$L$1/$L$2)))), 0)</f>
        <v>161</v>
      </c>
      <c r="N210" s="27">
        <f>M210*H210</f>
        <v>161</v>
      </c>
      <c r="O210" s="13"/>
      <c r="P210" s="28"/>
      <c r="Q210" s="25">
        <f>P210*H210</f>
        <v>0</v>
      </c>
      <c r="R210" s="26">
        <f>IFERROR(ROUND(0.7*_xlfn.XLOOKUP(AM210,'[1]SPI PRICE LIST'!$L$12:$L$124,'[1]SPI PRICE LIST'!$K$12:$K$124,"NO"),2),)</f>
        <v>112.26</v>
      </c>
      <c r="S210" s="27">
        <f>R210*H210</f>
        <v>112.26</v>
      </c>
      <c r="T210" s="22">
        <v>0.7</v>
      </c>
      <c r="U210" s="26">
        <f>R210/T210</f>
        <v>160.37142857142859</v>
      </c>
      <c r="V210" s="27">
        <f>U210*H210</f>
        <v>160.37142857142859</v>
      </c>
      <c r="W210" s="31" t="str">
        <f>'SAP Extract'!R208</f>
        <v>USD</v>
      </c>
      <c r="X210" s="31">
        <f>'SAP Extract'!S208</f>
        <v>1</v>
      </c>
      <c r="Y210" s="31">
        <f>'SAP Extract'!T208</f>
        <v>0</v>
      </c>
      <c r="Z210" s="31">
        <f>'SAP Extract'!U208</f>
        <v>2022</v>
      </c>
      <c r="AA210" s="31" t="str">
        <f>'SAP Extract'!V208</f>
        <v/>
      </c>
      <c r="AB210" s="48">
        <v>1</v>
      </c>
      <c r="AC210" s="55">
        <v>0.94</v>
      </c>
      <c r="AD210" s="33">
        <f>IF(Z210&gt;2010,((Y210*AB210*X210)/(POWER(AC210, (2025-Z210)))), ((Y210*AB210*X210)/(POWER(AC210, 5))))</f>
        <v>0</v>
      </c>
      <c r="AE210" s="30">
        <f>M210-L210</f>
        <v>161</v>
      </c>
      <c r="AF210" s="3">
        <f>A210</f>
        <v>207</v>
      </c>
      <c r="AG210" s="26">
        <f>L210</f>
        <v>0</v>
      </c>
      <c r="AH210" s="24">
        <f>U210</f>
        <v>160.37142857142859</v>
      </c>
      <c r="AI210" s="24">
        <f>AD210</f>
        <v>0</v>
      </c>
      <c r="AJ210" s="25">
        <f>IF(AI210&gt;0,AI210,MAX(AG210:AH210))</f>
        <v>160.37142857142859</v>
      </c>
      <c r="AL210" s="24"/>
      <c r="AM210" t="str">
        <f t="shared" si="3"/>
        <v>577336687.373</v>
      </c>
    </row>
    <row r="211" spans="1:39" ht="15" customHeight="1" x14ac:dyDescent="0.25">
      <c r="A211" s="17">
        <v>208</v>
      </c>
      <c r="B211" s="2"/>
      <c r="C211" s="2"/>
      <c r="D211" s="19" t="str">
        <f>IF('SAP Extract'!D209=0, "", 'SAP Extract'!D209)</f>
        <v>577336</v>
      </c>
      <c r="E211" s="19" t="str">
        <f>IF('SAP Extract'!E209=0, "", 'SAP Extract'!E209)</f>
        <v>577336</v>
      </c>
      <c r="F211" s="19" t="str">
        <f>IF('SAP Extract'!F209=0, "", 'SAP Extract'!F209)</f>
        <v>10X10X26-1</v>
      </c>
      <c r="G211" s="19" t="str">
        <f>IF('SAP Extract'!G209=0, "", 'SAP Extract'!G209)</f>
        <v>104961124223V51</v>
      </c>
      <c r="H211" s="72">
        <f>IF('SAP Extract'!H209=0, "", 'SAP Extract'!H209)</f>
        <v>1</v>
      </c>
      <c r="I211" s="73" t="str">
        <f>IF('SAP Extract'!I209=0, "", 'SAP Extract'!I209)</f>
        <v>710.102</v>
      </c>
      <c r="J211" s="19" t="str">
        <f>IF('SAP Extract'!J209=0, "", 'SAP Extract'!J209)</f>
        <v>PIPE</v>
      </c>
      <c r="K211" s="74">
        <v>0</v>
      </c>
      <c r="L211" s="27">
        <f>K211/H211</f>
        <v>0</v>
      </c>
      <c r="M211" s="26">
        <f>ROUNDUP((IF((AJ211&gt;0),(AJ211/$L$1/$L$2),(((MAX(AG211:AI211))/$L$1/$L$2)))), 0)</f>
        <v>95</v>
      </c>
      <c r="N211" s="27">
        <f>M211*H211</f>
        <v>95</v>
      </c>
      <c r="O211" s="13"/>
      <c r="P211" s="28"/>
      <c r="Q211" s="25">
        <f>P211*H211</f>
        <v>0</v>
      </c>
      <c r="R211" s="26">
        <f>IFERROR(ROUND(0.7*_xlfn.XLOOKUP(AM211,'[1]SPI PRICE LIST'!$L$12:$L$124,'[1]SPI PRICE LIST'!$K$12:$K$124,"NO"),2),)</f>
        <v>65.849999999999994</v>
      </c>
      <c r="S211" s="27">
        <f>R211*H211</f>
        <v>65.849999999999994</v>
      </c>
      <c r="T211" s="22">
        <v>0.7</v>
      </c>
      <c r="U211" s="26">
        <f>R211/T211</f>
        <v>94.071428571428569</v>
      </c>
      <c r="V211" s="27">
        <f>U211*H211</f>
        <v>94.071428571428569</v>
      </c>
      <c r="W211" s="31" t="str">
        <f>'SAP Extract'!R209</f>
        <v>USD</v>
      </c>
      <c r="X211" s="31">
        <f>'SAP Extract'!S209</f>
        <v>1</v>
      </c>
      <c r="Y211" s="31">
        <f>'SAP Extract'!T209</f>
        <v>0</v>
      </c>
      <c r="Z211" s="31">
        <f>'SAP Extract'!U209</f>
        <v>2022</v>
      </c>
      <c r="AA211" s="31" t="str">
        <f>'SAP Extract'!V209</f>
        <v/>
      </c>
      <c r="AB211" s="48">
        <v>1</v>
      </c>
      <c r="AC211" s="55">
        <v>0.94</v>
      </c>
      <c r="AD211" s="33">
        <f>IF(Z211&gt;2010,((Y211*AB211*X211)/(POWER(AC211, (2025-Z211)))), ((Y211*AB211*X211)/(POWER(AC211, 5))))</f>
        <v>0</v>
      </c>
      <c r="AE211" s="30">
        <f>M211-L211</f>
        <v>95</v>
      </c>
      <c r="AF211" s="3">
        <f>A211</f>
        <v>208</v>
      </c>
      <c r="AG211" s="26">
        <f>L211</f>
        <v>0</v>
      </c>
      <c r="AH211" s="24">
        <f>U211</f>
        <v>94.071428571428569</v>
      </c>
      <c r="AI211" s="24">
        <f>AD211</f>
        <v>0</v>
      </c>
      <c r="AJ211" s="25">
        <f>IF(AI211&gt;0,AI211,MAX(AG211:AH211))</f>
        <v>94.071428571428569</v>
      </c>
      <c r="AL211" s="24"/>
      <c r="AM211" t="str">
        <f t="shared" si="3"/>
        <v>577336710.102</v>
      </c>
    </row>
    <row r="212" spans="1:39" ht="15" customHeight="1" x14ac:dyDescent="0.25">
      <c r="A212" s="17">
        <v>209</v>
      </c>
      <c r="B212" s="1"/>
      <c r="C212" s="1"/>
      <c r="D212" s="19" t="str">
        <f>IF('SAP Extract'!D210=0, "", 'SAP Extract'!D210)</f>
        <v>577336</v>
      </c>
      <c r="E212" s="19" t="str">
        <f>IF('SAP Extract'!E210=0, "", 'SAP Extract'!E210)</f>
        <v>577336</v>
      </c>
      <c r="F212" s="19" t="str">
        <f>IF('SAP Extract'!F210=0, "", 'SAP Extract'!F210)</f>
        <v>10X10X26-1</v>
      </c>
      <c r="G212" s="19" t="str">
        <f>IF('SAP Extract'!G210=0, "", 'SAP Extract'!G210)</f>
        <v>020095411117</v>
      </c>
      <c r="H212" s="72">
        <f>IF('SAP Extract'!H210=0, "", 'SAP Extract'!H210)</f>
        <v>1</v>
      </c>
      <c r="I212" s="73" t="str">
        <f>IF('SAP Extract'!I210=0, "", 'SAP Extract'!I210)</f>
        <v>724.106</v>
      </c>
      <c r="J212" s="19" t="str">
        <f>IF('SAP Extract'!J210=0, "", 'SAP Extract'!J210)</f>
        <v>BLIND FLANGE</v>
      </c>
      <c r="K212" s="74">
        <v>0</v>
      </c>
      <c r="L212" s="27">
        <f>K212/H212</f>
        <v>0</v>
      </c>
      <c r="M212" s="26">
        <f>ROUNDUP((IF((AJ212&gt;0),(AJ212/$L$1/$L$2),(((MAX(AG212:AI212))/$L$1/$L$2)))), 0)</f>
        <v>758</v>
      </c>
      <c r="N212" s="27">
        <f>M212*H212</f>
        <v>758</v>
      </c>
      <c r="O212" s="13"/>
      <c r="P212" s="28"/>
      <c r="Q212" s="25">
        <f>P212*H212</f>
        <v>0</v>
      </c>
      <c r="R212" s="26">
        <f>IFERROR(ROUND(0.7*_xlfn.XLOOKUP(AM212,'[1]SPI PRICE LIST'!$L$12:$L$124,'[1]SPI PRICE LIST'!$K$12:$K$124,"NO"),2),)</f>
        <v>530.13</v>
      </c>
      <c r="S212" s="27">
        <f>R212*H212</f>
        <v>530.13</v>
      </c>
      <c r="T212" s="22">
        <v>0.7</v>
      </c>
      <c r="U212" s="26">
        <f>R212/T212</f>
        <v>757.32857142857142</v>
      </c>
      <c r="V212" s="27">
        <f>U212*H212</f>
        <v>757.32857142857142</v>
      </c>
      <c r="W212" s="31" t="str">
        <f>'SAP Extract'!R210</f>
        <v>USD</v>
      </c>
      <c r="X212" s="31">
        <f>'SAP Extract'!S210</f>
        <v>1</v>
      </c>
      <c r="Y212" s="31">
        <f>'SAP Extract'!T210</f>
        <v>0</v>
      </c>
      <c r="Z212" s="31">
        <f>'SAP Extract'!U210</f>
        <v>2022</v>
      </c>
      <c r="AA212" s="31" t="str">
        <f>'SAP Extract'!V210</f>
        <v/>
      </c>
      <c r="AB212" s="48">
        <v>1</v>
      </c>
      <c r="AC212" s="55">
        <v>0.94</v>
      </c>
      <c r="AD212" s="33">
        <f>IF(Z212&gt;2010,((Y212*AB212*X212)/(POWER(AC212, (2025-Z212)))), ((Y212*AB212*X212)/(POWER(AC212, 5))))</f>
        <v>0</v>
      </c>
      <c r="AE212" s="30">
        <f>M212-L212</f>
        <v>758</v>
      </c>
      <c r="AF212" s="3">
        <f>A212</f>
        <v>209</v>
      </c>
      <c r="AG212" s="26">
        <f>L212</f>
        <v>0</v>
      </c>
      <c r="AH212" s="24">
        <f>U212</f>
        <v>757.32857142857142</v>
      </c>
      <c r="AI212" s="24">
        <f>AD212</f>
        <v>0</v>
      </c>
      <c r="AJ212" s="25">
        <f>IF(AI212&gt;0,AI212,MAX(AG212:AH212))</f>
        <v>757.32857142857142</v>
      </c>
      <c r="AL212" s="24"/>
      <c r="AM212" t="str">
        <f t="shared" si="3"/>
        <v>577336724.106</v>
      </c>
    </row>
    <row r="213" spans="1:39" ht="15" customHeight="1" x14ac:dyDescent="0.25">
      <c r="A213" s="17">
        <v>210</v>
      </c>
      <c r="B213" s="2"/>
      <c r="C213" s="2"/>
      <c r="D213" s="19" t="str">
        <f>IF('SAP Extract'!D211=0, "", 'SAP Extract'!D211)</f>
        <v>577336</v>
      </c>
      <c r="E213" s="19" t="str">
        <f>IF('SAP Extract'!E211=0, "", 'SAP Extract'!E211)</f>
        <v>577336</v>
      </c>
      <c r="F213" s="19" t="str">
        <f>IF('SAP Extract'!F211=0, "", 'SAP Extract'!F211)</f>
        <v>10X10X26-1</v>
      </c>
      <c r="G213" s="19" t="str">
        <f>IF('SAP Extract'!G211=0, "", 'SAP Extract'!G211)</f>
        <v>020030419026</v>
      </c>
      <c r="H213" s="72">
        <f>IF('SAP Extract'!H211=0, "", 'SAP Extract'!H211)</f>
        <v>1</v>
      </c>
      <c r="I213" s="73" t="str">
        <f>IF('SAP Extract'!I211=0, "", 'SAP Extract'!I211)</f>
        <v>729.103</v>
      </c>
      <c r="J213" s="19" t="str">
        <f>IF('SAP Extract'!J211=0, "", 'SAP Extract'!J211)</f>
        <v>WELD NECK FLANGE</v>
      </c>
      <c r="K213" s="74">
        <v>0</v>
      </c>
      <c r="L213" s="27">
        <f>K213/H213</f>
        <v>0</v>
      </c>
      <c r="M213" s="26">
        <f>ROUNDUP((IF((AJ213&gt;0),(AJ213/$L$1/$L$2),(((MAX(AG213:AI213))/$L$1/$L$2)))), 0)</f>
        <v>3227</v>
      </c>
      <c r="N213" s="27">
        <f>M213*H213</f>
        <v>3227</v>
      </c>
      <c r="O213" s="13"/>
      <c r="P213" s="28"/>
      <c r="Q213" s="25">
        <f>P213*H213</f>
        <v>0</v>
      </c>
      <c r="R213" s="26">
        <f>IFERROR(ROUND(0.7*_xlfn.XLOOKUP(AM213,'[1]SPI PRICE LIST'!$L$12:$L$124,'[1]SPI PRICE LIST'!$K$12:$K$124,"NO"),2),)</f>
        <v>2258.4699999999998</v>
      </c>
      <c r="S213" s="27">
        <f>R213*H213</f>
        <v>2258.4699999999998</v>
      </c>
      <c r="T213" s="22">
        <v>0.7</v>
      </c>
      <c r="U213" s="26">
        <f>R213/T213</f>
        <v>3226.3857142857141</v>
      </c>
      <c r="V213" s="27">
        <f>U213*H213</f>
        <v>3226.3857142857141</v>
      </c>
      <c r="W213" s="31" t="str">
        <f>'SAP Extract'!R211</f>
        <v>USD</v>
      </c>
      <c r="X213" s="31">
        <f>'SAP Extract'!S211</f>
        <v>1</v>
      </c>
      <c r="Y213" s="31">
        <f>'SAP Extract'!T211</f>
        <v>0</v>
      </c>
      <c r="Z213" s="31">
        <f>'SAP Extract'!U211</f>
        <v>2022</v>
      </c>
      <c r="AA213" s="31" t="str">
        <f>'SAP Extract'!V211</f>
        <v/>
      </c>
      <c r="AB213" s="48">
        <v>1</v>
      </c>
      <c r="AC213" s="55">
        <v>0.94</v>
      </c>
      <c r="AD213" s="33">
        <f>IF(Z213&gt;2010,((Y213*AB213*X213)/(POWER(AC213, (2025-Z213)))), ((Y213*AB213*X213)/(POWER(AC213, 5))))</f>
        <v>0</v>
      </c>
      <c r="AE213" s="30">
        <f>M213-L213</f>
        <v>3227</v>
      </c>
      <c r="AF213" s="3">
        <f>A213</f>
        <v>210</v>
      </c>
      <c r="AG213" s="26">
        <f>L213</f>
        <v>0</v>
      </c>
      <c r="AH213" s="24">
        <f>U213</f>
        <v>3226.3857142857141</v>
      </c>
      <c r="AI213" s="24">
        <f>AD213</f>
        <v>0</v>
      </c>
      <c r="AJ213" s="25">
        <f>IF(AI213&gt;0,AI213,MAX(AG213:AH213))</f>
        <v>3226.3857142857141</v>
      </c>
      <c r="AL213" s="24"/>
      <c r="AM213" t="str">
        <f t="shared" si="3"/>
        <v>577336729.103</v>
      </c>
    </row>
    <row r="214" spans="1:39" ht="15" customHeight="1" x14ac:dyDescent="0.25">
      <c r="A214" s="17">
        <v>211</v>
      </c>
      <c r="B214" s="1"/>
      <c r="C214" s="1"/>
      <c r="D214" s="19" t="str">
        <f>IF('SAP Extract'!D212=0, "", 'SAP Extract'!D212)</f>
        <v>577336</v>
      </c>
      <c r="E214" s="19" t="str">
        <f>IF('SAP Extract'!E212=0, "", 'SAP Extract'!E212)</f>
        <v>577336</v>
      </c>
      <c r="F214" s="19" t="str">
        <f>IF('SAP Extract'!F212=0, "", 'SAP Extract'!F212)</f>
        <v>10X10X26-1</v>
      </c>
      <c r="G214" s="19" t="str">
        <f>IF('SAP Extract'!G212=0, "", 'SAP Extract'!G212)</f>
        <v>204500867001</v>
      </c>
      <c r="H214" s="72">
        <f>IF('SAP Extract'!H212=0, "", 'SAP Extract'!H212)</f>
        <v>1</v>
      </c>
      <c r="I214" s="73" t="str">
        <f>IF('SAP Extract'!I212=0, "", 'SAP Extract'!I212)</f>
        <v>831.381</v>
      </c>
      <c r="J214" s="19" t="str">
        <f>IF('SAP Extract'!J212=0, "", 'SAP Extract'!J212)</f>
        <v>FAN;6C</v>
      </c>
      <c r="K214" s="74">
        <f>IF('SAP Extract'!K212=0, "", 'SAP Extract'!K212)</f>
        <v>3771.14</v>
      </c>
      <c r="L214" s="27">
        <f>K214/H214</f>
        <v>3771.14</v>
      </c>
      <c r="M214" s="26">
        <f>ROUNDUP((IF((AJ214&gt;0),(AJ214/$L$1/$L$2),(((MAX(AG214:AI214))/$L$1/$L$2)))), 0)</f>
        <v>965</v>
      </c>
      <c r="N214" s="27">
        <f>M214*H214</f>
        <v>965</v>
      </c>
      <c r="O214" s="13"/>
      <c r="P214" s="28"/>
      <c r="Q214" s="25">
        <f>P214*H214</f>
        <v>0</v>
      </c>
      <c r="R214" s="26">
        <f>IFERROR(ROUND(0.7*_xlfn.XLOOKUP(AM214,'[1]SPI PRICE LIST'!$L$12:$L$124,'[1]SPI PRICE LIST'!$K$12:$K$124,"NO"),2),)</f>
        <v>0</v>
      </c>
      <c r="S214" s="27">
        <f>R214*H214</f>
        <v>0</v>
      </c>
      <c r="T214" s="22">
        <v>0.7</v>
      </c>
      <c r="U214" s="26">
        <f>R214/T214</f>
        <v>0</v>
      </c>
      <c r="V214" s="27">
        <f>U214*H214</f>
        <v>0</v>
      </c>
      <c r="W214" s="31" t="str">
        <f>'SAP Extract'!R212</f>
        <v>USD</v>
      </c>
      <c r="X214" s="31">
        <f>'SAP Extract'!S212</f>
        <v>1</v>
      </c>
      <c r="Y214" s="31">
        <f>'SAP Extract'!T212</f>
        <v>801.06311538729619</v>
      </c>
      <c r="Z214" s="31">
        <f>'SAP Extract'!U212</f>
        <v>2022</v>
      </c>
      <c r="AA214" s="31" t="str">
        <f>'SAP Extract'!V212</f>
        <v/>
      </c>
      <c r="AB214" s="48">
        <v>1</v>
      </c>
      <c r="AC214" s="55">
        <v>0.94</v>
      </c>
      <c r="AD214" s="33">
        <f>IF(Z214&gt;2010,((Y214*AB214*X214)/(POWER(AC214, (2025-Z214)))), ((Y214*AB214*X214)/(POWER(AC214, 5))))</f>
        <v>964.45767723348433</v>
      </c>
      <c r="AE214" s="30">
        <f>M214-L214</f>
        <v>-2806.14</v>
      </c>
      <c r="AF214" s="3">
        <f>A214</f>
        <v>211</v>
      </c>
      <c r="AG214" s="26">
        <f>L214</f>
        <v>3771.14</v>
      </c>
      <c r="AH214" s="24">
        <f>U214</f>
        <v>0</v>
      </c>
      <c r="AI214" s="24">
        <f>AD214</f>
        <v>964.45767723348433</v>
      </c>
      <c r="AJ214" s="25">
        <f>IF(AI214&gt;0,AI214,MAX(AG214:AH214))</f>
        <v>964.45767723348433</v>
      </c>
      <c r="AL214" s="24"/>
      <c r="AM214" t="str">
        <f t="shared" si="3"/>
        <v>577336831.381</v>
      </c>
    </row>
    <row r="215" spans="1:39" ht="15" customHeight="1" x14ac:dyDescent="0.25">
      <c r="A215" s="17">
        <v>212</v>
      </c>
      <c r="B215" s="2"/>
      <c r="C215" s="2"/>
      <c r="D215" s="19" t="str">
        <f>IF('SAP Extract'!D213=0, "", 'SAP Extract'!D213)</f>
        <v>577336</v>
      </c>
      <c r="E215" s="19" t="str">
        <f>IF('SAP Extract'!E213=0, "", 'SAP Extract'!E213)</f>
        <v>577336</v>
      </c>
      <c r="F215" s="19" t="str">
        <f>IF('SAP Extract'!F213=0, "", 'SAP Extract'!F213)</f>
        <v>10X10X26-1</v>
      </c>
      <c r="G215" s="19" t="str">
        <f>IF('SAP Extract'!G213=0, "", 'SAP Extract'!G213)</f>
        <v>015301453031</v>
      </c>
      <c r="H215" s="72">
        <f>IF('SAP Extract'!H213=0, "", 'SAP Extract'!H213)</f>
        <v>1</v>
      </c>
      <c r="I215" s="73" t="str">
        <f>IF('SAP Extract'!I213=0, "", 'SAP Extract'!I213)</f>
        <v>900.535</v>
      </c>
      <c r="J215" s="19" t="str">
        <f>IF('SAP Extract'!J213=0, "", 'SAP Extract'!J213)</f>
        <v>SCREW;SLOTTED CHEESE HEAD</v>
      </c>
      <c r="K215" s="74">
        <v>0</v>
      </c>
      <c r="L215" s="27">
        <f>K215/H215</f>
        <v>0</v>
      </c>
      <c r="M215" s="26">
        <f>ROUNDUP((IF((AJ215&gt;0),(AJ215/$L$1/$L$2),(((MAX(AG215:AI215))/$L$1/$L$2)))), 0)</f>
        <v>19</v>
      </c>
      <c r="N215" s="27">
        <f>M215*H215</f>
        <v>19</v>
      </c>
      <c r="O215" s="13"/>
      <c r="P215" s="28"/>
      <c r="Q215" s="25">
        <f>P215*H215</f>
        <v>0</v>
      </c>
      <c r="R215" s="26">
        <f>IFERROR(ROUND(0.7*_xlfn.XLOOKUP(AM215,'[1]SPI PRICE LIST'!$L$12:$L$124,'[1]SPI PRICE LIST'!$K$12:$K$124,"NO"),2),)</f>
        <v>12.63</v>
      </c>
      <c r="S215" s="27">
        <f>R215*H215</f>
        <v>12.63</v>
      </c>
      <c r="T215" s="22">
        <v>0.7</v>
      </c>
      <c r="U215" s="26">
        <f>R215/T215</f>
        <v>18.042857142857144</v>
      </c>
      <c r="V215" s="27">
        <f>U215*H215</f>
        <v>18.042857142857144</v>
      </c>
      <c r="W215" s="31" t="str">
        <f>'SAP Extract'!R213</f>
        <v>USD</v>
      </c>
      <c r="X215" s="31">
        <f>'SAP Extract'!S213</f>
        <v>1</v>
      </c>
      <c r="Y215" s="31">
        <f>'SAP Extract'!T213</f>
        <v>0</v>
      </c>
      <c r="Z215" s="31">
        <f>'SAP Extract'!U213</f>
        <v>2022</v>
      </c>
      <c r="AA215" s="31" t="str">
        <f>'SAP Extract'!V213</f>
        <v/>
      </c>
      <c r="AB215" s="48">
        <v>1</v>
      </c>
      <c r="AC215" s="55">
        <v>0.94</v>
      </c>
      <c r="AD215" s="33">
        <f>IF(Z215&gt;2010,((Y215*AB215*X215)/(POWER(AC215, (2025-Z215)))), ((Y215*AB215*X215)/(POWER(AC215, 5))))</f>
        <v>0</v>
      </c>
      <c r="AE215" s="30">
        <f>M215-L215</f>
        <v>19</v>
      </c>
      <c r="AF215" s="3">
        <f>A215</f>
        <v>212</v>
      </c>
      <c r="AG215" s="26">
        <f>L215</f>
        <v>0</v>
      </c>
      <c r="AH215" s="24">
        <f>U215</f>
        <v>18.042857142857144</v>
      </c>
      <c r="AI215" s="24">
        <f>AD215</f>
        <v>0</v>
      </c>
      <c r="AJ215" s="25">
        <f>IF(AI215&gt;0,AI215,MAX(AG215:AH215))</f>
        <v>18.042857142857144</v>
      </c>
      <c r="AL215" s="24"/>
      <c r="AM215" t="str">
        <f t="shared" si="3"/>
        <v>577336900.535</v>
      </c>
    </row>
    <row r="216" spans="1:39" ht="15" customHeight="1" x14ac:dyDescent="0.25">
      <c r="A216" s="17">
        <v>213</v>
      </c>
      <c r="B216" s="1"/>
      <c r="C216" s="1"/>
      <c r="D216" s="19" t="str">
        <f>IF('SAP Extract'!D214=0, "", 'SAP Extract'!D214)</f>
        <v>577336</v>
      </c>
      <c r="E216" s="19" t="str">
        <f>IF('SAP Extract'!E214=0, "", 'SAP Extract'!E214)</f>
        <v>577336</v>
      </c>
      <c r="F216" s="19" t="str">
        <f>IF('SAP Extract'!F214=0, "", 'SAP Extract'!F214)</f>
        <v>10X10X26-1</v>
      </c>
      <c r="G216" s="19" t="str">
        <f>IF('SAP Extract'!G214=0, "", 'SAP Extract'!G214)</f>
        <v>015151942425</v>
      </c>
      <c r="H216" s="72">
        <f>IF('SAP Extract'!H214=0, "", 'SAP Extract'!H214)</f>
        <v>1</v>
      </c>
      <c r="I216" s="73" t="str">
        <f>IF('SAP Extract'!I214=0, "", 'SAP Extract'!I214)</f>
        <v>901.120</v>
      </c>
      <c r="J216" s="19" t="str">
        <f>IF('SAP Extract'!J214=0, "", 'SAP Extract'!J214)</f>
        <v>HEX. HEAD SCREW (FULL THREAD)</v>
      </c>
      <c r="K216" s="74">
        <f>IF('SAP Extract'!K214=0, "", 'SAP Extract'!K214)</f>
        <v>473.48</v>
      </c>
      <c r="L216" s="27">
        <f>K216/H216</f>
        <v>473.48</v>
      </c>
      <c r="M216" s="26">
        <f>ROUNDUP((IF((AJ216&gt;0),(AJ216/$L$1/$L$2),(((MAX(AG216:AI216))/$L$1/$L$2)))), 0)</f>
        <v>474</v>
      </c>
      <c r="N216" s="27">
        <f>M216*H216</f>
        <v>474</v>
      </c>
      <c r="O216" s="13"/>
      <c r="P216" s="28"/>
      <c r="Q216" s="25">
        <f>P216*H216</f>
        <v>0</v>
      </c>
      <c r="R216" s="26">
        <f>IFERROR(ROUND(0.7*_xlfn.XLOOKUP(AM216,'[1]SPI PRICE LIST'!$L$12:$L$124,'[1]SPI PRICE LIST'!$K$12:$K$124,"NO"),2),)</f>
        <v>0</v>
      </c>
      <c r="S216" s="27">
        <f>R216*H216</f>
        <v>0</v>
      </c>
      <c r="T216" s="22">
        <v>0.7</v>
      </c>
      <c r="U216" s="26">
        <f>R216/T216</f>
        <v>0</v>
      </c>
      <c r="V216" s="27">
        <f>U216*H216</f>
        <v>0</v>
      </c>
      <c r="W216" s="31" t="str">
        <f>'SAP Extract'!R214</f>
        <v>USD</v>
      </c>
      <c r="X216" s="31">
        <f>'SAP Extract'!S214</f>
        <v>1</v>
      </c>
      <c r="Y216" s="31">
        <f>'SAP Extract'!T214</f>
        <v>0</v>
      </c>
      <c r="Z216" s="31">
        <f>'SAP Extract'!U214</f>
        <v>2022</v>
      </c>
      <c r="AA216" s="31" t="str">
        <f>'SAP Extract'!V214</f>
        <v/>
      </c>
      <c r="AB216" s="48">
        <v>1</v>
      </c>
      <c r="AC216" s="55">
        <v>0.94</v>
      </c>
      <c r="AD216" s="33">
        <f>IF(Z216&gt;2010,((Y216*AB216*X216)/(POWER(AC216, (2025-Z216)))), ((Y216*AB216*X216)/(POWER(AC216, 5))))</f>
        <v>0</v>
      </c>
      <c r="AE216" s="30">
        <f>M216-L216</f>
        <v>0.51999999999998181</v>
      </c>
      <c r="AF216" s="3">
        <f>A216</f>
        <v>213</v>
      </c>
      <c r="AG216" s="26">
        <f>L216</f>
        <v>473.48</v>
      </c>
      <c r="AH216" s="24">
        <f>U216</f>
        <v>0</v>
      </c>
      <c r="AI216" s="24">
        <f>AD216</f>
        <v>0</v>
      </c>
      <c r="AJ216" s="25">
        <f>IF(AI216&gt;0,AI216,MAX(AG216:AH216))</f>
        <v>473.48</v>
      </c>
      <c r="AL216" s="24"/>
      <c r="AM216" t="str">
        <f t="shared" si="3"/>
        <v>577336901.120</v>
      </c>
    </row>
    <row r="217" spans="1:39" ht="15" customHeight="1" x14ac:dyDescent="0.25">
      <c r="A217" s="17">
        <v>214</v>
      </c>
      <c r="B217" s="2"/>
      <c r="C217" s="2"/>
      <c r="D217" s="19" t="str">
        <f>IF('SAP Extract'!D215=0, "", 'SAP Extract'!D215)</f>
        <v>577336</v>
      </c>
      <c r="E217" s="19" t="str">
        <f>IF('SAP Extract'!E215=0, "", 'SAP Extract'!E215)</f>
        <v>577336</v>
      </c>
      <c r="F217" s="19" t="str">
        <f>IF('SAP Extract'!F215=0, "", 'SAP Extract'!F215)</f>
        <v>10X10X26-1</v>
      </c>
      <c r="G217" s="19" t="str">
        <f>IF('SAP Extract'!G215=0, "", 'SAP Extract'!G215)</f>
        <v>015151042264</v>
      </c>
      <c r="H217" s="72">
        <f>IF('SAP Extract'!H215=0, "", 'SAP Extract'!H215)</f>
        <v>1</v>
      </c>
      <c r="I217" s="73" t="str">
        <f>IF('SAP Extract'!I215=0, "", 'SAP Extract'!I215)</f>
        <v>901.333</v>
      </c>
      <c r="J217" s="19" t="str">
        <f>IF('SAP Extract'!J215=0, "", 'SAP Extract'!J215)</f>
        <v>HEX. HEAD SCREW (FULL THREAD)</v>
      </c>
      <c r="K217" s="74">
        <f>IF('SAP Extract'!K215=0, "", 'SAP Extract'!K215)</f>
        <v>79.510000000000005</v>
      </c>
      <c r="L217" s="27">
        <f>K217/H217</f>
        <v>79.510000000000005</v>
      </c>
      <c r="M217" s="26">
        <f>ROUNDUP((IF((AJ217&gt;0),(AJ217/$L$1/$L$2),(((MAX(AG217:AI217))/$L$1/$L$2)))), 0)</f>
        <v>80</v>
      </c>
      <c r="N217" s="27">
        <f>M217*H217</f>
        <v>80</v>
      </c>
      <c r="O217" s="13"/>
      <c r="P217" s="28"/>
      <c r="Q217" s="25">
        <f>P217*H217</f>
        <v>0</v>
      </c>
      <c r="R217" s="26">
        <f>IFERROR(ROUND(0.7*_xlfn.XLOOKUP(AM217,'[1]SPI PRICE LIST'!$L$12:$L$124,'[1]SPI PRICE LIST'!$K$12:$K$124,"NO"),2),)</f>
        <v>0</v>
      </c>
      <c r="S217" s="27">
        <f>R217*H217</f>
        <v>0</v>
      </c>
      <c r="T217" s="22">
        <v>0.7</v>
      </c>
      <c r="U217" s="26">
        <f>R217/T217</f>
        <v>0</v>
      </c>
      <c r="V217" s="27">
        <f>U217*H217</f>
        <v>0</v>
      </c>
      <c r="W217" s="31" t="str">
        <f>'SAP Extract'!R215</f>
        <v>USD</v>
      </c>
      <c r="X217" s="31">
        <f>'SAP Extract'!S215</f>
        <v>1</v>
      </c>
      <c r="Y217" s="31">
        <f>'SAP Extract'!T215</f>
        <v>0</v>
      </c>
      <c r="Z217" s="31">
        <f>'SAP Extract'!U215</f>
        <v>2022</v>
      </c>
      <c r="AA217" s="31" t="str">
        <f>'SAP Extract'!V215</f>
        <v/>
      </c>
      <c r="AB217" s="48">
        <v>1</v>
      </c>
      <c r="AC217" s="55">
        <v>0.94</v>
      </c>
      <c r="AD217" s="33">
        <f>IF(Z217&gt;2010,((Y217*AB217*X217)/(POWER(AC217, (2025-Z217)))), ((Y217*AB217*X217)/(POWER(AC217, 5))))</f>
        <v>0</v>
      </c>
      <c r="AE217" s="30">
        <f>M217-L217</f>
        <v>0.48999999999999488</v>
      </c>
      <c r="AF217" s="3">
        <f>A217</f>
        <v>214</v>
      </c>
      <c r="AG217" s="26">
        <f>L217</f>
        <v>79.510000000000005</v>
      </c>
      <c r="AH217" s="24">
        <f>U217</f>
        <v>0</v>
      </c>
      <c r="AI217" s="24">
        <f>AD217</f>
        <v>0</v>
      </c>
      <c r="AJ217" s="25">
        <f>IF(AI217&gt;0,AI217,MAX(AG217:AH217))</f>
        <v>79.510000000000005</v>
      </c>
      <c r="AL217" s="24"/>
      <c r="AM217" t="str">
        <f t="shared" si="3"/>
        <v>577336901.333</v>
      </c>
    </row>
    <row r="218" spans="1:39" ht="15" customHeight="1" x14ac:dyDescent="0.25">
      <c r="A218" s="17">
        <v>215</v>
      </c>
      <c r="B218" s="1"/>
      <c r="C218" s="1"/>
      <c r="D218" s="19" t="str">
        <f>IF('SAP Extract'!D216=0, "", 'SAP Extract'!D216)</f>
        <v>577336</v>
      </c>
      <c r="E218" s="19" t="str">
        <f>IF('SAP Extract'!E216=0, "", 'SAP Extract'!E216)</f>
        <v>577336</v>
      </c>
      <c r="F218" s="19" t="str">
        <f>IF('SAP Extract'!F216=0, "", 'SAP Extract'!F216)</f>
        <v>10X10X26-1</v>
      </c>
      <c r="G218" s="19" t="str">
        <f>IF('SAP Extract'!G216=0, "", 'SAP Extract'!G216)</f>
        <v>015151036090</v>
      </c>
      <c r="H218" s="72">
        <f>IF('SAP Extract'!H216=0, "", 'SAP Extract'!H216)</f>
        <v>1</v>
      </c>
      <c r="I218" s="73" t="str">
        <f>IF('SAP Extract'!I216=0, "", 'SAP Extract'!I216)</f>
        <v>901.532</v>
      </c>
      <c r="J218" s="19" t="str">
        <f>IF('SAP Extract'!J216=0, "", 'SAP Extract'!J216)</f>
        <v>HEX. HEAD SCREW (FULL THREAD)</v>
      </c>
      <c r="K218" s="74">
        <f>IF('SAP Extract'!K216=0, "", 'SAP Extract'!K216)</f>
        <v>45.07</v>
      </c>
      <c r="L218" s="27">
        <f>K218/H218</f>
        <v>45.07</v>
      </c>
      <c r="M218" s="26">
        <f>ROUNDUP((IF((AJ218&gt;0),(AJ218/$L$1/$L$2),(((MAX(AG218:AI218))/$L$1/$L$2)))), 0)</f>
        <v>46</v>
      </c>
      <c r="N218" s="27">
        <f>M218*H218</f>
        <v>46</v>
      </c>
      <c r="O218" s="13"/>
      <c r="P218" s="28"/>
      <c r="Q218" s="25">
        <f>P218*H218</f>
        <v>0</v>
      </c>
      <c r="R218" s="26">
        <f>IFERROR(ROUND(0.7*_xlfn.XLOOKUP(AM218,'[1]SPI PRICE LIST'!$L$12:$L$124,'[1]SPI PRICE LIST'!$K$12:$K$124,"NO"),2),)</f>
        <v>0</v>
      </c>
      <c r="S218" s="27">
        <f>R218*H218</f>
        <v>0</v>
      </c>
      <c r="T218" s="22">
        <v>0.7</v>
      </c>
      <c r="U218" s="26">
        <f>R218/T218</f>
        <v>0</v>
      </c>
      <c r="V218" s="27">
        <f>U218*H218</f>
        <v>0</v>
      </c>
      <c r="W218" s="31" t="str">
        <f>'SAP Extract'!R216</f>
        <v>USD</v>
      </c>
      <c r="X218" s="31">
        <f>'SAP Extract'!S216</f>
        <v>1</v>
      </c>
      <c r="Y218" s="31">
        <f>'SAP Extract'!T216</f>
        <v>0</v>
      </c>
      <c r="Z218" s="31">
        <f>'SAP Extract'!U216</f>
        <v>2022</v>
      </c>
      <c r="AA218" s="31" t="str">
        <f>'SAP Extract'!V216</f>
        <v/>
      </c>
      <c r="AB218" s="48">
        <v>1</v>
      </c>
      <c r="AC218" s="55">
        <v>0.94</v>
      </c>
      <c r="AD218" s="33">
        <f>IF(Z218&gt;2010,((Y218*AB218*X218)/(POWER(AC218, (2025-Z218)))), ((Y218*AB218*X218)/(POWER(AC218, 5))))</f>
        <v>0</v>
      </c>
      <c r="AE218" s="30">
        <f>M218-L218</f>
        <v>0.92999999999999972</v>
      </c>
      <c r="AF218" s="3">
        <f>A218</f>
        <v>215</v>
      </c>
      <c r="AG218" s="26">
        <f>L218</f>
        <v>45.07</v>
      </c>
      <c r="AH218" s="24">
        <f>U218</f>
        <v>0</v>
      </c>
      <c r="AI218" s="24">
        <f>AD218</f>
        <v>0</v>
      </c>
      <c r="AJ218" s="25">
        <f>IF(AI218&gt;0,AI218,MAX(AG218:AH218))</f>
        <v>45.07</v>
      </c>
      <c r="AL218" s="24"/>
      <c r="AM218" t="str">
        <f t="shared" si="3"/>
        <v>577336901.532</v>
      </c>
    </row>
    <row r="219" spans="1:39" ht="15" customHeight="1" x14ac:dyDescent="0.25">
      <c r="A219" s="17">
        <v>216</v>
      </c>
      <c r="B219" s="2"/>
      <c r="C219" s="2"/>
      <c r="D219" s="19" t="str">
        <f>IF('SAP Extract'!D217=0, "", 'SAP Extract'!D217)</f>
        <v>577336</v>
      </c>
      <c r="E219" s="19" t="str">
        <f>IF('SAP Extract'!E217=0, "", 'SAP Extract'!E217)</f>
        <v>577336</v>
      </c>
      <c r="F219" s="19" t="str">
        <f>IF('SAP Extract'!F217=0, "", 'SAP Extract'!F217)</f>
        <v>10X10X26-1</v>
      </c>
      <c r="G219" s="19" t="str">
        <f>IF('SAP Extract'!G217=0, "", 'SAP Extract'!G217)</f>
        <v>015101245556</v>
      </c>
      <c r="H219" s="72">
        <f>IF('SAP Extract'!H217=0, "", 'SAP Extract'!H217)</f>
        <v>1</v>
      </c>
      <c r="I219" s="73" t="str">
        <f>IF('SAP Extract'!I217=0, "", 'SAP Extract'!I217)</f>
        <v>902.105</v>
      </c>
      <c r="J219" s="19" t="str">
        <f>IF('SAP Extract'!J217=0, "", 'SAP Extract'!J217)</f>
        <v>STUD;THREADED BOTH END</v>
      </c>
      <c r="K219" s="74">
        <v>0</v>
      </c>
      <c r="L219" s="27">
        <f>K219/H219</f>
        <v>0</v>
      </c>
      <c r="M219" s="26">
        <f>ROUNDUP((IF((AJ219&gt;0),(AJ219/$L$1/$L$2),(((MAX(AG219:AI219))/$L$1/$L$2)))), 0)</f>
        <v>197</v>
      </c>
      <c r="N219" s="27">
        <f>M219*H219</f>
        <v>197</v>
      </c>
      <c r="O219" s="13"/>
      <c r="P219" s="28"/>
      <c r="Q219" s="25">
        <f>P219*H219</f>
        <v>0</v>
      </c>
      <c r="R219" s="26">
        <f>IFERROR(ROUND(0.7*_xlfn.XLOOKUP(AM219,'[1]SPI PRICE LIST'!$L$12:$L$124,'[1]SPI PRICE LIST'!$K$12:$K$124,"NO"),2),)</f>
        <v>137.85</v>
      </c>
      <c r="S219" s="27">
        <f>R219*H219</f>
        <v>137.85</v>
      </c>
      <c r="T219" s="22">
        <v>0.7</v>
      </c>
      <c r="U219" s="26">
        <f>R219/T219</f>
        <v>196.92857142857144</v>
      </c>
      <c r="V219" s="27">
        <f>U219*H219</f>
        <v>196.92857142857144</v>
      </c>
      <c r="W219" s="31" t="str">
        <f>'SAP Extract'!R217</f>
        <v>USD</v>
      </c>
      <c r="X219" s="31">
        <f>'SAP Extract'!S217</f>
        <v>1</v>
      </c>
      <c r="Y219" s="31">
        <f>'SAP Extract'!T217</f>
        <v>0</v>
      </c>
      <c r="Z219" s="31">
        <f>'SAP Extract'!U217</f>
        <v>2022</v>
      </c>
      <c r="AA219" s="31" t="str">
        <f>'SAP Extract'!V217</f>
        <v/>
      </c>
      <c r="AB219" s="48">
        <v>1</v>
      </c>
      <c r="AC219" s="55">
        <v>0.94</v>
      </c>
      <c r="AD219" s="33">
        <f>IF(Z219&gt;2010,((Y219*AB219*X219)/(POWER(AC219, (2025-Z219)))), ((Y219*AB219*X219)/(POWER(AC219, 5))))</f>
        <v>0</v>
      </c>
      <c r="AE219" s="30">
        <f>M219-L219</f>
        <v>197</v>
      </c>
      <c r="AF219" s="3">
        <f>A219</f>
        <v>216</v>
      </c>
      <c r="AG219" s="26">
        <f>L219</f>
        <v>0</v>
      </c>
      <c r="AH219" s="24">
        <f>U219</f>
        <v>196.92857142857144</v>
      </c>
      <c r="AI219" s="24">
        <f>AD219</f>
        <v>0</v>
      </c>
      <c r="AJ219" s="25">
        <f>IF(AI219&gt;0,AI219,MAX(AG219:AH219))</f>
        <v>196.92857142857144</v>
      </c>
      <c r="AL219" s="24"/>
      <c r="AM219" t="str">
        <f t="shared" si="3"/>
        <v>577336902.105</v>
      </c>
    </row>
    <row r="220" spans="1:39" ht="15" customHeight="1" x14ac:dyDescent="0.25">
      <c r="A220" s="17">
        <v>217</v>
      </c>
      <c r="B220" s="1"/>
      <c r="C220" s="1"/>
      <c r="D220" s="19" t="str">
        <f>IF('SAP Extract'!D218=0, "", 'SAP Extract'!D218)</f>
        <v>577336</v>
      </c>
      <c r="E220" s="19" t="str">
        <f>IF('SAP Extract'!E218=0, "", 'SAP Extract'!E218)</f>
        <v>577336</v>
      </c>
      <c r="F220" s="19" t="str">
        <f>IF('SAP Extract'!F218=0, "", 'SAP Extract'!F218)</f>
        <v>10X10X26-1</v>
      </c>
      <c r="G220" s="19" t="str">
        <f>IF('SAP Extract'!G218=0, "", 'SAP Extract'!G218)</f>
        <v>015103252337</v>
      </c>
      <c r="H220" s="72">
        <f>IF('SAP Extract'!H218=0, "", 'SAP Extract'!H218)</f>
        <v>1</v>
      </c>
      <c r="I220" s="73" t="str">
        <f>IF('SAP Extract'!I218=0, "", 'SAP Extract'!I218)</f>
        <v>902.107</v>
      </c>
      <c r="J220" s="19" t="str">
        <f>IF('SAP Extract'!J218=0, "", 'SAP Extract'!J218)</f>
        <v>STUD</v>
      </c>
      <c r="K220" s="74">
        <v>0</v>
      </c>
      <c r="L220" s="27">
        <f>K220/H220</f>
        <v>0</v>
      </c>
      <c r="M220" s="26">
        <f>ROUNDUP((IF((AJ220&gt;0),(AJ220/$L$1/$L$2),(((MAX(AG220:AI220))/$L$1/$L$2)))), 0)</f>
        <v>23</v>
      </c>
      <c r="N220" s="27">
        <f>M220*H220</f>
        <v>23</v>
      </c>
      <c r="O220" s="13"/>
      <c r="P220" s="28"/>
      <c r="Q220" s="25">
        <f>P220*H220</f>
        <v>0</v>
      </c>
      <c r="R220" s="26">
        <f>IFERROR(ROUND(0.7*_xlfn.XLOOKUP(AM220,'[1]SPI PRICE LIST'!$L$12:$L$124,'[1]SPI PRICE LIST'!$K$12:$K$124,"NO"),2),)</f>
        <v>16.04</v>
      </c>
      <c r="S220" s="27">
        <f>R220*H220</f>
        <v>16.04</v>
      </c>
      <c r="T220" s="22">
        <v>0.7</v>
      </c>
      <c r="U220" s="26">
        <f>R220/T220</f>
        <v>22.914285714285715</v>
      </c>
      <c r="V220" s="27">
        <f>U220*H220</f>
        <v>22.914285714285715</v>
      </c>
      <c r="W220" s="31" t="str">
        <f>'SAP Extract'!R218</f>
        <v>USD</v>
      </c>
      <c r="X220" s="31">
        <f>'SAP Extract'!S218</f>
        <v>1</v>
      </c>
      <c r="Y220" s="31">
        <f>'SAP Extract'!T218</f>
        <v>0</v>
      </c>
      <c r="Z220" s="31">
        <f>'SAP Extract'!U218</f>
        <v>2022</v>
      </c>
      <c r="AA220" s="31" t="str">
        <f>'SAP Extract'!V218</f>
        <v/>
      </c>
      <c r="AB220" s="48">
        <v>1</v>
      </c>
      <c r="AC220" s="55">
        <v>0.94</v>
      </c>
      <c r="AD220" s="33">
        <f>IF(Z220&gt;2010,((Y220*AB220*X220)/(POWER(AC220, (2025-Z220)))), ((Y220*AB220*X220)/(POWER(AC220, 5))))</f>
        <v>0</v>
      </c>
      <c r="AE220" s="30">
        <f>M220-L220</f>
        <v>23</v>
      </c>
      <c r="AF220" s="3">
        <f>A220</f>
        <v>217</v>
      </c>
      <c r="AG220" s="26">
        <f>L220</f>
        <v>0</v>
      </c>
      <c r="AH220" s="24">
        <f>U220</f>
        <v>22.914285714285715</v>
      </c>
      <c r="AI220" s="24">
        <f>AD220</f>
        <v>0</v>
      </c>
      <c r="AJ220" s="25">
        <f>IF(AI220&gt;0,AI220,MAX(AG220:AH220))</f>
        <v>22.914285714285715</v>
      </c>
      <c r="AL220" s="24"/>
      <c r="AM220" t="str">
        <f t="shared" si="3"/>
        <v>577336902.107</v>
      </c>
    </row>
    <row r="221" spans="1:39" ht="15" customHeight="1" x14ac:dyDescent="0.25">
      <c r="A221" s="17">
        <v>218</v>
      </c>
      <c r="B221" s="2"/>
      <c r="C221" s="2"/>
      <c r="D221" s="19" t="str">
        <f>IF('SAP Extract'!D219=0, "", 'SAP Extract'!D219)</f>
        <v>577336</v>
      </c>
      <c r="E221" s="19" t="str">
        <f>IF('SAP Extract'!E219=0, "", 'SAP Extract'!E219)</f>
        <v>577336</v>
      </c>
      <c r="F221" s="19" t="str">
        <f>IF('SAP Extract'!F219=0, "", 'SAP Extract'!F219)</f>
        <v>10X10X26-1</v>
      </c>
      <c r="G221" s="19" t="str">
        <f>IF('SAP Extract'!G219=0, "", 'SAP Extract'!G219)</f>
        <v>015500201795</v>
      </c>
      <c r="H221" s="72">
        <f>IF('SAP Extract'!H219=0, "", 'SAP Extract'!H219)</f>
        <v>1</v>
      </c>
      <c r="I221" s="73" t="str">
        <f>IF('SAP Extract'!I219=0, "", 'SAP Extract'!I219)</f>
        <v>554.109</v>
      </c>
      <c r="J221" s="19" t="str">
        <f>IF('SAP Extract'!J219=0, "", 'SAP Extract'!J219)</f>
        <v>WASHER</v>
      </c>
      <c r="K221" s="74">
        <v>0</v>
      </c>
      <c r="L221" s="27">
        <f>K221/H221</f>
        <v>0</v>
      </c>
      <c r="M221" s="26">
        <f>ROUNDUP((IF((AJ221&gt;0),(AJ221/$L$1/$L$2),(((MAX(AG221:AI221))/$L$1/$L$2)))), 0)</f>
        <v>25</v>
      </c>
      <c r="N221" s="27">
        <f>M221*H221</f>
        <v>25</v>
      </c>
      <c r="O221" s="13"/>
      <c r="P221" s="28"/>
      <c r="Q221" s="25">
        <f>P221*H221</f>
        <v>0</v>
      </c>
      <c r="R221" s="26">
        <f>IFERROR(ROUND(0.7*_xlfn.XLOOKUP(AM221,'[1]SPI PRICE LIST'!$L$12:$L$124,'[1]SPI PRICE LIST'!$K$12:$K$124,"NO"),2),)</f>
        <v>17.489999999999998</v>
      </c>
      <c r="S221" s="27">
        <f>R221*H221</f>
        <v>17.489999999999998</v>
      </c>
      <c r="T221" s="22">
        <v>0.7</v>
      </c>
      <c r="U221" s="26">
        <f>R221/T221</f>
        <v>24.985714285714284</v>
      </c>
      <c r="V221" s="27">
        <f>U221*H221</f>
        <v>24.985714285714284</v>
      </c>
      <c r="W221" s="31" t="str">
        <f>'SAP Extract'!R219</f>
        <v>USD</v>
      </c>
      <c r="X221" s="31">
        <f>'SAP Extract'!S219</f>
        <v>1</v>
      </c>
      <c r="Y221" s="31">
        <f>'SAP Extract'!T219</f>
        <v>0</v>
      </c>
      <c r="Z221" s="31">
        <f>'SAP Extract'!U219</f>
        <v>2022</v>
      </c>
      <c r="AA221" s="31" t="str">
        <f>'SAP Extract'!V219</f>
        <v/>
      </c>
      <c r="AB221" s="48">
        <v>1</v>
      </c>
      <c r="AC221" s="55">
        <v>0.94</v>
      </c>
      <c r="AD221" s="33">
        <f>IF(Z221&gt;2010,((Y221*AB221*X221)/(POWER(AC221, (2025-Z221)))), ((Y221*AB221*X221)/(POWER(AC221, 5))))</f>
        <v>0</v>
      </c>
      <c r="AE221" s="30">
        <f>M221-L221</f>
        <v>25</v>
      </c>
      <c r="AF221" s="3">
        <f>A221</f>
        <v>218</v>
      </c>
      <c r="AG221" s="26">
        <f>L221</f>
        <v>0</v>
      </c>
      <c r="AH221" s="24">
        <f>U221</f>
        <v>24.985714285714284</v>
      </c>
      <c r="AI221" s="24">
        <f>AD221</f>
        <v>0</v>
      </c>
      <c r="AJ221" s="25">
        <f>IF(AI221&gt;0,AI221,MAX(AG221:AH221))</f>
        <v>24.985714285714284</v>
      </c>
      <c r="AL221" s="24"/>
      <c r="AM221" t="str">
        <f t="shared" si="3"/>
        <v>577336554.109</v>
      </c>
    </row>
    <row r="222" spans="1:39" ht="15" customHeight="1" x14ac:dyDescent="0.25">
      <c r="A222" s="17">
        <v>219</v>
      </c>
      <c r="B222" s="1"/>
      <c r="C222" s="1"/>
      <c r="D222" s="19" t="str">
        <f>IF('SAP Extract'!D220=0, "", 'SAP Extract'!D220)</f>
        <v>577336</v>
      </c>
      <c r="E222" s="19" t="str">
        <f>IF('SAP Extract'!E220=0, "", 'SAP Extract'!E220)</f>
        <v>577336</v>
      </c>
      <c r="F222" s="19" t="str">
        <f>IF('SAP Extract'!F220=0, "", 'SAP Extract'!F220)</f>
        <v>10X10X26-1</v>
      </c>
      <c r="G222" s="19" t="str">
        <f>IF('SAP Extract'!G220=0, "", 'SAP Extract'!G220)</f>
        <v>015500205695</v>
      </c>
      <c r="H222" s="72">
        <f>IF('SAP Extract'!H220=0, "", 'SAP Extract'!H220)</f>
        <v>1</v>
      </c>
      <c r="I222" s="73" t="str">
        <f>IF('SAP Extract'!I220=0, "", 'SAP Extract'!I220)</f>
        <v>554.387</v>
      </c>
      <c r="J222" s="19" t="str">
        <f>IF('SAP Extract'!J220=0, "", 'SAP Extract'!J220)</f>
        <v>WASHER</v>
      </c>
      <c r="K222" s="74">
        <f>IF('SAP Extract'!K220=0, "", 'SAP Extract'!K220)</f>
        <v>155.49</v>
      </c>
      <c r="L222" s="27">
        <f>K222/H222</f>
        <v>155.49</v>
      </c>
      <c r="M222" s="26">
        <f>ROUNDUP((IF((AJ222&gt;0),(AJ222/$L$1/$L$2),(((MAX(AG222:AI222))/$L$1/$L$2)))), 0)</f>
        <v>156</v>
      </c>
      <c r="N222" s="27">
        <f>M222*H222</f>
        <v>156</v>
      </c>
      <c r="O222" s="13"/>
      <c r="P222" s="28"/>
      <c r="Q222" s="25">
        <f>P222*H222</f>
        <v>0</v>
      </c>
      <c r="R222" s="26">
        <f>IFERROR(ROUND(0.7*_xlfn.XLOOKUP(AM222,'[1]SPI PRICE LIST'!$L$12:$L$124,'[1]SPI PRICE LIST'!$K$12:$K$124,"NO"),2),)</f>
        <v>0</v>
      </c>
      <c r="S222" s="27">
        <f>R222*H222</f>
        <v>0</v>
      </c>
      <c r="T222" s="22">
        <v>0.7</v>
      </c>
      <c r="U222" s="26">
        <f>R222/T222</f>
        <v>0</v>
      </c>
      <c r="V222" s="27">
        <f>U222*H222</f>
        <v>0</v>
      </c>
      <c r="W222" s="31" t="str">
        <f>'SAP Extract'!R220</f>
        <v>USD</v>
      </c>
      <c r="X222" s="31">
        <f>'SAP Extract'!S220</f>
        <v>1</v>
      </c>
      <c r="Y222" s="31">
        <f>'SAP Extract'!T220</f>
        <v>0</v>
      </c>
      <c r="Z222" s="31">
        <f>'SAP Extract'!U220</f>
        <v>2022</v>
      </c>
      <c r="AA222" s="31" t="str">
        <f>'SAP Extract'!V220</f>
        <v/>
      </c>
      <c r="AB222" s="48">
        <v>1</v>
      </c>
      <c r="AC222" s="55">
        <v>0.94</v>
      </c>
      <c r="AD222" s="33">
        <f>IF(Z222&gt;2010,((Y222*AB222*X222)/(POWER(AC222, (2025-Z222)))), ((Y222*AB222*X222)/(POWER(AC222, 5))))</f>
        <v>0</v>
      </c>
      <c r="AE222" s="30">
        <f>M222-L222</f>
        <v>0.50999999999999091</v>
      </c>
      <c r="AF222" s="3">
        <f>A222</f>
        <v>219</v>
      </c>
      <c r="AG222" s="26">
        <f>L222</f>
        <v>155.49</v>
      </c>
      <c r="AH222" s="24">
        <f>U222</f>
        <v>0</v>
      </c>
      <c r="AI222" s="24">
        <f>AD222</f>
        <v>0</v>
      </c>
      <c r="AJ222" s="25">
        <f>IF(AI222&gt;0,AI222,MAX(AG222:AH222))</f>
        <v>155.49</v>
      </c>
      <c r="AL222" s="24"/>
      <c r="AM222" t="str">
        <f t="shared" si="3"/>
        <v>577336554.387</v>
      </c>
    </row>
    <row r="223" spans="1:39" ht="15" customHeight="1" x14ac:dyDescent="0.25">
      <c r="A223" s="17">
        <v>220</v>
      </c>
      <c r="B223" s="2"/>
      <c r="C223" s="2"/>
      <c r="D223" s="19" t="str">
        <f>IF('SAP Extract'!D221=0, "", 'SAP Extract'!D221)</f>
        <v>577336</v>
      </c>
      <c r="E223" s="19" t="str">
        <f>IF('SAP Extract'!E221=0, "", 'SAP Extract'!E221)</f>
        <v>577336</v>
      </c>
      <c r="F223" s="19" t="str">
        <f>IF('SAP Extract'!F221=0, "", 'SAP Extract'!F221)</f>
        <v>10X10X26-1</v>
      </c>
      <c r="G223" s="19" t="str">
        <f>IF('SAP Extract'!G221=0, "", 'SAP Extract'!G221)</f>
        <v>015101241355</v>
      </c>
      <c r="H223" s="72">
        <f>IF('SAP Extract'!H221=0, "", 'SAP Extract'!H221)</f>
        <v>1</v>
      </c>
      <c r="I223" s="73" t="str">
        <f>IF('SAP Extract'!I221=0, "", 'SAP Extract'!I221)</f>
        <v>902.337</v>
      </c>
      <c r="J223" s="19" t="str">
        <f>IF('SAP Extract'!J221=0, "", 'SAP Extract'!J221)</f>
        <v>STUD;THREADED BOTH END</v>
      </c>
      <c r="K223" s="74">
        <f>IF('SAP Extract'!K221=0, "", 'SAP Extract'!K221)</f>
        <v>69.17</v>
      </c>
      <c r="L223" s="27">
        <f>K223/H223</f>
        <v>69.17</v>
      </c>
      <c r="M223" s="26">
        <f>ROUNDUP((IF((AJ223&gt;0),(AJ223/$L$1/$L$2),(((MAX(AG223:AI223))/$L$1/$L$2)))), 0)</f>
        <v>70</v>
      </c>
      <c r="N223" s="27">
        <f>M223*H223</f>
        <v>70</v>
      </c>
      <c r="O223" s="13"/>
      <c r="P223" s="28"/>
      <c r="Q223" s="25">
        <f>P223*H223</f>
        <v>0</v>
      </c>
      <c r="R223" s="26">
        <f>IFERROR(ROUND(0.7*_xlfn.XLOOKUP(AM223,'[1]SPI PRICE LIST'!$L$12:$L$124,'[1]SPI PRICE LIST'!$K$12:$K$124,"NO"),2),)</f>
        <v>0</v>
      </c>
      <c r="S223" s="27">
        <f>R223*H223</f>
        <v>0</v>
      </c>
      <c r="T223" s="22">
        <v>0.7</v>
      </c>
      <c r="U223" s="26">
        <f>R223/T223</f>
        <v>0</v>
      </c>
      <c r="V223" s="27">
        <f>U223*H223</f>
        <v>0</v>
      </c>
      <c r="W223" s="31" t="str">
        <f>'SAP Extract'!R221</f>
        <v>USD</v>
      </c>
      <c r="X223" s="31">
        <f>'SAP Extract'!S221</f>
        <v>1</v>
      </c>
      <c r="Y223" s="31">
        <f>'SAP Extract'!T221</f>
        <v>0</v>
      </c>
      <c r="Z223" s="31">
        <f>'SAP Extract'!U221</f>
        <v>2022</v>
      </c>
      <c r="AA223" s="31" t="str">
        <f>'SAP Extract'!V221</f>
        <v/>
      </c>
      <c r="AB223" s="48">
        <v>1</v>
      </c>
      <c r="AC223" s="55">
        <v>0.94</v>
      </c>
      <c r="AD223" s="33">
        <f>IF(Z223&gt;2010,((Y223*AB223*X223)/(POWER(AC223, (2025-Z223)))), ((Y223*AB223*X223)/(POWER(AC223, 5))))</f>
        <v>0</v>
      </c>
      <c r="AE223" s="30">
        <f>M223-L223</f>
        <v>0.82999999999999829</v>
      </c>
      <c r="AF223" s="3">
        <f>A223</f>
        <v>220</v>
      </c>
      <c r="AG223" s="26">
        <f>L223</f>
        <v>69.17</v>
      </c>
      <c r="AH223" s="24">
        <f>U223</f>
        <v>0</v>
      </c>
      <c r="AI223" s="24">
        <f>AD223</f>
        <v>0</v>
      </c>
      <c r="AJ223" s="25">
        <f>IF(AI223&gt;0,AI223,MAX(AG223:AH223))</f>
        <v>69.17</v>
      </c>
      <c r="AL223" s="24"/>
      <c r="AM223" t="str">
        <f t="shared" si="3"/>
        <v>577336902.337</v>
      </c>
    </row>
    <row r="224" spans="1:39" ht="15" customHeight="1" x14ac:dyDescent="0.25">
      <c r="A224" s="17">
        <v>221</v>
      </c>
      <c r="B224" s="1"/>
      <c r="C224" s="1"/>
      <c r="D224" s="19" t="str">
        <f>IF('SAP Extract'!D222=0, "", 'SAP Extract'!D222)</f>
        <v>577336</v>
      </c>
      <c r="E224" s="19" t="str">
        <f>IF('SAP Extract'!E222=0, "", 'SAP Extract'!E222)</f>
        <v>577336</v>
      </c>
      <c r="F224" s="19" t="str">
        <f>IF('SAP Extract'!F222=0, "", 'SAP Extract'!F222)</f>
        <v>10X10X26-1</v>
      </c>
      <c r="G224" s="19" t="str">
        <f>IF('SAP Extract'!G222=0, "", 'SAP Extract'!G222)</f>
        <v>015101239486</v>
      </c>
      <c r="H224" s="72">
        <f>IF('SAP Extract'!H222=0, "", 'SAP Extract'!H222)</f>
        <v>1</v>
      </c>
      <c r="I224" s="73" t="str">
        <f>IF('SAP Extract'!I222=0, "", 'SAP Extract'!I222)</f>
        <v>902.416</v>
      </c>
      <c r="J224" s="19" t="str">
        <f>IF('SAP Extract'!J222=0, "", 'SAP Extract'!J222)</f>
        <v>STUD;THREADED BOTH END</v>
      </c>
      <c r="K224" s="74">
        <v>0</v>
      </c>
      <c r="L224" s="27">
        <f>K224/H224</f>
        <v>0</v>
      </c>
      <c r="M224" s="26">
        <f>ROUNDUP((IF((AJ224&gt;0),(AJ224/$L$1/$L$2),(((MAX(AG224:AI224))/$L$1/$L$2)))), 0)</f>
        <v>37</v>
      </c>
      <c r="N224" s="27">
        <f>M224*H224</f>
        <v>37</v>
      </c>
      <c r="O224" s="13"/>
      <c r="P224" s="28"/>
      <c r="Q224" s="25">
        <f>P224*H224</f>
        <v>0</v>
      </c>
      <c r="R224" s="26">
        <f>IFERROR(ROUND(0.7*_xlfn.XLOOKUP(AM224,'[1]SPI PRICE LIST'!$L$12:$L$124,'[1]SPI PRICE LIST'!$K$12:$K$124,"NO"),2),)</f>
        <v>25.36</v>
      </c>
      <c r="S224" s="27">
        <f>R224*H224</f>
        <v>25.36</v>
      </c>
      <c r="T224" s="22">
        <v>0.7</v>
      </c>
      <c r="U224" s="26">
        <f>R224/T224</f>
        <v>36.228571428571428</v>
      </c>
      <c r="V224" s="27">
        <f>U224*H224</f>
        <v>36.228571428571428</v>
      </c>
      <c r="W224" s="31" t="str">
        <f>'SAP Extract'!R222</f>
        <v>USD</v>
      </c>
      <c r="X224" s="31">
        <f>'SAP Extract'!S222</f>
        <v>1</v>
      </c>
      <c r="Y224" s="31">
        <f>'SAP Extract'!T222</f>
        <v>0</v>
      </c>
      <c r="Z224" s="31">
        <f>'SAP Extract'!U222</f>
        <v>2022</v>
      </c>
      <c r="AA224" s="31" t="str">
        <f>'SAP Extract'!V222</f>
        <v/>
      </c>
      <c r="AB224" s="48">
        <v>1</v>
      </c>
      <c r="AC224" s="55">
        <v>0.94</v>
      </c>
      <c r="AD224" s="33">
        <f>IF(Z224&gt;2010,((Y224*AB224*X224)/(POWER(AC224, (2025-Z224)))), ((Y224*AB224*X224)/(POWER(AC224, 5))))</f>
        <v>0</v>
      </c>
      <c r="AE224" s="30">
        <f>M224-L224</f>
        <v>37</v>
      </c>
      <c r="AF224" s="3">
        <f>A224</f>
        <v>221</v>
      </c>
      <c r="AG224" s="26">
        <f>L224</f>
        <v>0</v>
      </c>
      <c r="AH224" s="24">
        <f>U224</f>
        <v>36.228571428571428</v>
      </c>
      <c r="AI224" s="24">
        <f>AD224</f>
        <v>0</v>
      </c>
      <c r="AJ224" s="25">
        <f>IF(AI224&gt;0,AI224,MAX(AG224:AH224))</f>
        <v>36.228571428571428</v>
      </c>
      <c r="AL224" s="24"/>
      <c r="AM224" t="str">
        <f t="shared" si="3"/>
        <v>577336902.416</v>
      </c>
    </row>
    <row r="225" spans="1:39" ht="15" customHeight="1" x14ac:dyDescent="0.25">
      <c r="A225" s="17">
        <v>222</v>
      </c>
      <c r="B225" s="2"/>
      <c r="C225" s="2"/>
      <c r="D225" s="19" t="str">
        <f>IF('SAP Extract'!D223=0, "", 'SAP Extract'!D223)</f>
        <v>577336</v>
      </c>
      <c r="E225" s="19" t="str">
        <f>IF('SAP Extract'!E223=0, "", 'SAP Extract'!E223)</f>
        <v>577336</v>
      </c>
      <c r="F225" s="19" t="str">
        <f>IF('SAP Extract'!F223=0, "", 'SAP Extract'!F223)</f>
        <v>10X10X26-1</v>
      </c>
      <c r="G225" s="19" t="str">
        <f>IF('SAP Extract'!G223=0, "", 'SAP Extract'!G223)</f>
        <v>015402241042</v>
      </c>
      <c r="H225" s="72">
        <f>IF('SAP Extract'!H223=0, "", 'SAP Extract'!H223)</f>
        <v>1</v>
      </c>
      <c r="I225" s="73" t="str">
        <f>IF('SAP Extract'!I223=0, "", 'SAP Extract'!I223)</f>
        <v>903.342</v>
      </c>
      <c r="J225" s="19" t="str">
        <f>IF('SAP Extract'!J223=0, "", 'SAP Extract'!J223)</f>
        <v>THREADED PLUG, HEX. HEAD;RH</v>
      </c>
      <c r="K225" s="74">
        <f>IF('SAP Extract'!K223=0, "", 'SAP Extract'!K223)</f>
        <v>61.09</v>
      </c>
      <c r="L225" s="27">
        <f>K225/H225</f>
        <v>61.09</v>
      </c>
      <c r="M225" s="26">
        <f>ROUNDUP((IF((AJ225&gt;0),(AJ225/$L$1/$L$2),(((MAX(AG225:AI225))/$L$1/$L$2)))), 0)</f>
        <v>62</v>
      </c>
      <c r="N225" s="27">
        <f>M225*H225</f>
        <v>62</v>
      </c>
      <c r="O225" s="13"/>
      <c r="P225" s="28"/>
      <c r="Q225" s="25">
        <f>P225*H225</f>
        <v>0</v>
      </c>
      <c r="R225" s="26">
        <f>IFERROR(ROUND(0.7*_xlfn.XLOOKUP(AM225,'[1]SPI PRICE LIST'!$L$12:$L$124,'[1]SPI PRICE LIST'!$K$12:$K$124,"NO"),2),)</f>
        <v>0</v>
      </c>
      <c r="S225" s="27">
        <f>R225*H225</f>
        <v>0</v>
      </c>
      <c r="T225" s="22">
        <v>0.7</v>
      </c>
      <c r="U225" s="26">
        <f>R225/T225</f>
        <v>0</v>
      </c>
      <c r="V225" s="27">
        <f>U225*H225</f>
        <v>0</v>
      </c>
      <c r="W225" s="31" t="str">
        <f>'SAP Extract'!R223</f>
        <v>USD</v>
      </c>
      <c r="X225" s="31">
        <f>'SAP Extract'!S223</f>
        <v>1</v>
      </c>
      <c r="Y225" s="31">
        <f>'SAP Extract'!T223</f>
        <v>0</v>
      </c>
      <c r="Z225" s="31">
        <f>'SAP Extract'!U223</f>
        <v>2022</v>
      </c>
      <c r="AA225" s="31" t="str">
        <f>'SAP Extract'!V223</f>
        <v/>
      </c>
      <c r="AB225" s="48">
        <v>1</v>
      </c>
      <c r="AC225" s="55">
        <v>0.94</v>
      </c>
      <c r="AD225" s="33">
        <f>IF(Z225&gt;2010,((Y225*AB225*X225)/(POWER(AC225, (2025-Z225)))), ((Y225*AB225*X225)/(POWER(AC225, 5))))</f>
        <v>0</v>
      </c>
      <c r="AE225" s="30">
        <f>M225-L225</f>
        <v>0.90999999999999659</v>
      </c>
      <c r="AF225" s="3">
        <f>A225</f>
        <v>222</v>
      </c>
      <c r="AG225" s="26">
        <f>L225</f>
        <v>61.09</v>
      </c>
      <c r="AH225" s="24">
        <f>U225</f>
        <v>0</v>
      </c>
      <c r="AI225" s="24">
        <f>AD225</f>
        <v>0</v>
      </c>
      <c r="AJ225" s="25">
        <f>IF(AI225&gt;0,AI225,MAX(AG225:AH225))</f>
        <v>61.09</v>
      </c>
      <c r="AL225" s="24"/>
      <c r="AM225" t="str">
        <f t="shared" si="3"/>
        <v>577336903.342</v>
      </c>
    </row>
    <row r="226" spans="1:39" ht="15" customHeight="1" x14ac:dyDescent="0.25">
      <c r="A226" s="17">
        <v>223</v>
      </c>
      <c r="B226" s="1"/>
      <c r="C226" s="1"/>
      <c r="D226" s="19" t="str">
        <f>IF('SAP Extract'!D224=0, "", 'SAP Extract'!D224)</f>
        <v>577336</v>
      </c>
      <c r="E226" s="19" t="str">
        <f>IF('SAP Extract'!E224=0, "", 'SAP Extract'!E224)</f>
        <v>577336</v>
      </c>
      <c r="F226" s="19" t="str">
        <f>IF('SAP Extract'!F224=0, "", 'SAP Extract'!F224)</f>
        <v>10X10X26-1</v>
      </c>
      <c r="G226" s="19" t="str">
        <f>IF('SAP Extract'!G224=0, "", 'SAP Extract'!G224)</f>
        <v>015400933043</v>
      </c>
      <c r="H226" s="72">
        <f>IF('SAP Extract'!H224=0, "", 'SAP Extract'!H224)</f>
        <v>1</v>
      </c>
      <c r="I226" s="73" t="str">
        <f>IF('SAP Extract'!I224=0, "", 'SAP Extract'!I224)</f>
        <v>904.217</v>
      </c>
      <c r="J226" s="19" t="str">
        <f>IF('SAP Extract'!J224=0, "", 'SAP Extract'!J224)</f>
        <v>HEX SOCKET SET SCR CUP POINT</v>
      </c>
      <c r="K226" s="74">
        <f>IF('SAP Extract'!K224=0, "", 'SAP Extract'!K224)</f>
        <v>92.79</v>
      </c>
      <c r="L226" s="27">
        <f>K226/H226</f>
        <v>92.79</v>
      </c>
      <c r="M226" s="26">
        <f>ROUNDUP((IF((AJ226&gt;0),(AJ226/$L$1/$L$2),(((MAX(AG226:AI226))/$L$1/$L$2)))), 0)</f>
        <v>93</v>
      </c>
      <c r="N226" s="27">
        <f>M226*H226</f>
        <v>93</v>
      </c>
      <c r="O226" s="13"/>
      <c r="P226" s="28"/>
      <c r="Q226" s="25">
        <f>P226*H226</f>
        <v>0</v>
      </c>
      <c r="R226" s="26">
        <f>IFERROR(ROUND(0.7*_xlfn.XLOOKUP(AM226,'[1]SPI PRICE LIST'!$L$12:$L$124,'[1]SPI PRICE LIST'!$K$12:$K$124,"NO"),2),)</f>
        <v>0</v>
      </c>
      <c r="S226" s="27">
        <f>R226*H226</f>
        <v>0</v>
      </c>
      <c r="T226" s="22">
        <v>0.7</v>
      </c>
      <c r="U226" s="26">
        <f>R226/T226</f>
        <v>0</v>
      </c>
      <c r="V226" s="27">
        <f>U226*H226</f>
        <v>0</v>
      </c>
      <c r="W226" s="31" t="str">
        <f>'SAP Extract'!R224</f>
        <v>USD</v>
      </c>
      <c r="X226" s="31">
        <f>'SAP Extract'!S224</f>
        <v>1</v>
      </c>
      <c r="Y226" s="31">
        <f>'SAP Extract'!T224</f>
        <v>0</v>
      </c>
      <c r="Z226" s="31">
        <f>'SAP Extract'!U224</f>
        <v>2022</v>
      </c>
      <c r="AA226" s="31" t="str">
        <f>'SAP Extract'!V224</f>
        <v/>
      </c>
      <c r="AB226" s="48">
        <v>1</v>
      </c>
      <c r="AC226" s="55">
        <v>0.94</v>
      </c>
      <c r="AD226" s="33">
        <f>IF(Z226&gt;2010,((Y226*AB226*X226)/(POWER(AC226, (2025-Z226)))), ((Y226*AB226*X226)/(POWER(AC226, 5))))</f>
        <v>0</v>
      </c>
      <c r="AE226" s="30">
        <f>M226-L226</f>
        <v>0.20999999999999375</v>
      </c>
      <c r="AF226" s="3">
        <f>A226</f>
        <v>223</v>
      </c>
      <c r="AG226" s="26">
        <f>L226</f>
        <v>92.79</v>
      </c>
      <c r="AH226" s="24">
        <f>U226</f>
        <v>0</v>
      </c>
      <c r="AI226" s="24">
        <f>AD226</f>
        <v>0</v>
      </c>
      <c r="AJ226" s="25">
        <f>IF(AI226&gt;0,AI226,MAX(AG226:AH226))</f>
        <v>92.79</v>
      </c>
      <c r="AL226" s="24"/>
      <c r="AM226" t="str">
        <f t="shared" si="3"/>
        <v>577336904.217</v>
      </c>
    </row>
    <row r="227" spans="1:39" ht="15" customHeight="1" x14ac:dyDescent="0.25">
      <c r="A227" s="17">
        <v>224</v>
      </c>
      <c r="B227" s="2"/>
      <c r="C227" s="2"/>
      <c r="D227" s="19" t="str">
        <f>IF('SAP Extract'!D225=0, "", 'SAP Extract'!D225)</f>
        <v>577336</v>
      </c>
      <c r="E227" s="19" t="str">
        <f>IF('SAP Extract'!E225=0, "", 'SAP Extract'!E225)</f>
        <v>577336</v>
      </c>
      <c r="F227" s="19" t="str">
        <f>IF('SAP Extract'!F225=0, "", 'SAP Extract'!F225)</f>
        <v>10X10X26-1</v>
      </c>
      <c r="G227" s="19" t="str">
        <f>IF('SAP Extract'!G225=0, "", 'SAP Extract'!G225)</f>
        <v>015401036095</v>
      </c>
      <c r="H227" s="72">
        <f>IF('SAP Extract'!H225=0, "", 'SAP Extract'!H225)</f>
        <v>1</v>
      </c>
      <c r="I227" s="73" t="str">
        <f>IF('SAP Extract'!I225=0, "", 'SAP Extract'!I225)</f>
        <v>904.384</v>
      </c>
      <c r="J227" s="19" t="str">
        <f>IF('SAP Extract'!J225=0, "", 'SAP Extract'!J225)</f>
        <v>HEX SOCKET SET SCR CUP POINT</v>
      </c>
      <c r="K227" s="74">
        <f>IF('SAP Extract'!K225=0, "", 'SAP Extract'!K225)</f>
        <v>30.92</v>
      </c>
      <c r="L227" s="27">
        <f>K227/H227</f>
        <v>30.92</v>
      </c>
      <c r="M227" s="26">
        <f>ROUNDUP((IF((AJ227&gt;0),(AJ227/$L$1/$L$2),(((MAX(AG227:AI227))/$L$1/$L$2)))), 0)</f>
        <v>31</v>
      </c>
      <c r="N227" s="27">
        <f>M227*H227</f>
        <v>31</v>
      </c>
      <c r="O227" s="13"/>
      <c r="P227" s="28"/>
      <c r="Q227" s="25">
        <f>P227*H227</f>
        <v>0</v>
      </c>
      <c r="R227" s="26">
        <f>IFERROR(ROUND(0.7*_xlfn.XLOOKUP(AM227,'[1]SPI PRICE LIST'!$L$12:$L$124,'[1]SPI PRICE LIST'!$K$12:$K$124,"NO"),2),)</f>
        <v>0</v>
      </c>
      <c r="S227" s="27">
        <f>R227*H227</f>
        <v>0</v>
      </c>
      <c r="T227" s="22">
        <v>0.7</v>
      </c>
      <c r="U227" s="26">
        <f>R227/T227</f>
        <v>0</v>
      </c>
      <c r="V227" s="27">
        <f>U227*H227</f>
        <v>0</v>
      </c>
      <c r="W227" s="31" t="str">
        <f>'SAP Extract'!R225</f>
        <v>USD</v>
      </c>
      <c r="X227" s="31">
        <f>'SAP Extract'!S225</f>
        <v>1</v>
      </c>
      <c r="Y227" s="31">
        <f>'SAP Extract'!T225</f>
        <v>0</v>
      </c>
      <c r="Z227" s="31">
        <f>'SAP Extract'!U225</f>
        <v>2022</v>
      </c>
      <c r="AA227" s="31" t="str">
        <f>'SAP Extract'!V225</f>
        <v/>
      </c>
      <c r="AB227" s="48">
        <v>1</v>
      </c>
      <c r="AC227" s="55">
        <v>0.94</v>
      </c>
      <c r="AD227" s="33">
        <f>IF(Z227&gt;2010,((Y227*AB227*X227)/(POWER(AC227, (2025-Z227)))), ((Y227*AB227*X227)/(POWER(AC227, 5))))</f>
        <v>0</v>
      </c>
      <c r="AE227" s="30">
        <f>M227-L227</f>
        <v>7.9999999999998295E-2</v>
      </c>
      <c r="AF227" s="3">
        <f>A227</f>
        <v>224</v>
      </c>
      <c r="AG227" s="26">
        <f>L227</f>
        <v>30.92</v>
      </c>
      <c r="AH227" s="24">
        <f>U227</f>
        <v>0</v>
      </c>
      <c r="AI227" s="24">
        <f>AD227</f>
        <v>0</v>
      </c>
      <c r="AJ227" s="25">
        <f>IF(AI227&gt;0,AI227,MAX(AG227:AH227))</f>
        <v>30.92</v>
      </c>
      <c r="AL227" s="24"/>
      <c r="AM227" t="str">
        <f t="shared" si="3"/>
        <v>577336904.384</v>
      </c>
    </row>
    <row r="228" spans="1:39" ht="15" customHeight="1" x14ac:dyDescent="0.25">
      <c r="A228" s="17">
        <v>225</v>
      </c>
      <c r="B228" s="1"/>
      <c r="C228" s="1"/>
      <c r="D228" s="19" t="str">
        <f>IF('SAP Extract'!D226=0, "", 'SAP Extract'!D226)</f>
        <v>577336</v>
      </c>
      <c r="E228" s="19" t="str">
        <f>IF('SAP Extract'!E226=0, "", 'SAP Extract'!E226)</f>
        <v>577336</v>
      </c>
      <c r="F228" s="19" t="str">
        <f>IF('SAP Extract'!F226=0, "", 'SAP Extract'!F226)</f>
        <v>10X10X26-1</v>
      </c>
      <c r="G228" s="19" t="str">
        <f>IF('SAP Extract'!G226=0, "", 'SAP Extract'!G226)</f>
        <v>015251432040</v>
      </c>
      <c r="H228" s="72">
        <f>IF('SAP Extract'!H226=0, "", 'SAP Extract'!H226)</f>
        <v>1</v>
      </c>
      <c r="I228" s="73" t="str">
        <f>IF('SAP Extract'!I226=0, "", 'SAP Extract'!I226)</f>
        <v>914.375</v>
      </c>
      <c r="J228" s="19" t="str">
        <f>IF('SAP Extract'!J226=0, "", 'SAP Extract'!J226)</f>
        <v>CAP SCREW SOCKET HD</v>
      </c>
      <c r="K228" s="74">
        <f>IF('SAP Extract'!K226=0, "", 'SAP Extract'!K226)</f>
        <v>132.46</v>
      </c>
      <c r="L228" s="27">
        <f>K228/H228</f>
        <v>132.46</v>
      </c>
      <c r="M228" s="26">
        <f>ROUNDUP((IF((AJ228&gt;0),(AJ228/$L$1/$L$2),(((MAX(AG228:AI228))/$L$1/$L$2)))), 0)</f>
        <v>133</v>
      </c>
      <c r="N228" s="27">
        <f>M228*H228</f>
        <v>133</v>
      </c>
      <c r="O228" s="13"/>
      <c r="P228" s="28"/>
      <c r="Q228" s="25">
        <f>P228*H228</f>
        <v>0</v>
      </c>
      <c r="R228" s="26">
        <f>IFERROR(ROUND(0.7*_xlfn.XLOOKUP(AM228,'[1]SPI PRICE LIST'!$L$12:$L$124,'[1]SPI PRICE LIST'!$K$12:$K$124,"NO"),2),)</f>
        <v>0</v>
      </c>
      <c r="S228" s="27">
        <f>R228*H228</f>
        <v>0</v>
      </c>
      <c r="T228" s="22">
        <v>0.7</v>
      </c>
      <c r="U228" s="26">
        <f>R228/T228</f>
        <v>0</v>
      </c>
      <c r="V228" s="27">
        <f>U228*H228</f>
        <v>0</v>
      </c>
      <c r="W228" s="31" t="str">
        <f>'SAP Extract'!R226</f>
        <v>USD</v>
      </c>
      <c r="X228" s="31">
        <f>'SAP Extract'!S226</f>
        <v>1</v>
      </c>
      <c r="Y228" s="31">
        <f>'SAP Extract'!T226</f>
        <v>0</v>
      </c>
      <c r="Z228" s="31">
        <f>'SAP Extract'!U226</f>
        <v>2022</v>
      </c>
      <c r="AA228" s="31" t="str">
        <f>'SAP Extract'!V226</f>
        <v/>
      </c>
      <c r="AB228" s="48">
        <v>1</v>
      </c>
      <c r="AC228" s="55">
        <v>0.94</v>
      </c>
      <c r="AD228" s="33">
        <f>IF(Z228&gt;2010,((Y228*AB228*X228)/(POWER(AC228, (2025-Z228)))), ((Y228*AB228*X228)/(POWER(AC228, 5))))</f>
        <v>0</v>
      </c>
      <c r="AE228" s="30">
        <f>M228-L228</f>
        <v>0.53999999999999204</v>
      </c>
      <c r="AF228" s="3">
        <f>A228</f>
        <v>225</v>
      </c>
      <c r="AG228" s="26">
        <f>L228</f>
        <v>132.46</v>
      </c>
      <c r="AH228" s="24">
        <f>U228</f>
        <v>0</v>
      </c>
      <c r="AI228" s="24">
        <f>AD228</f>
        <v>0</v>
      </c>
      <c r="AJ228" s="25">
        <f>IF(AI228&gt;0,AI228,MAX(AG228:AH228))</f>
        <v>132.46</v>
      </c>
      <c r="AL228" s="24"/>
      <c r="AM228" t="str">
        <f t="shared" si="3"/>
        <v>577336914.375</v>
      </c>
    </row>
    <row r="229" spans="1:39" ht="15" customHeight="1" x14ac:dyDescent="0.25">
      <c r="A229" s="17">
        <v>226</v>
      </c>
      <c r="B229" s="2"/>
      <c r="C229" s="2"/>
      <c r="D229" s="19" t="str">
        <f>IF('SAP Extract'!D227=0, "", 'SAP Extract'!D227)</f>
        <v>577336</v>
      </c>
      <c r="E229" s="19" t="str">
        <f>IF('SAP Extract'!E227=0, "", 'SAP Extract'!E227)</f>
        <v>577336</v>
      </c>
      <c r="F229" s="19" t="str">
        <f>IF('SAP Extract'!F227=0, "", 'SAP Extract'!F227)</f>
        <v>10X10X26-1</v>
      </c>
      <c r="G229" s="19" t="str">
        <f>IF('SAP Extract'!G227=0, "", 'SAP Extract'!G227)</f>
        <v>015203690739</v>
      </c>
      <c r="H229" s="72">
        <f>IF('SAP Extract'!H227=0, "", 'SAP Extract'!H227)</f>
        <v>1</v>
      </c>
      <c r="I229" s="73" t="str">
        <f>IF('SAP Extract'!I227=0, "", 'SAP Extract'!I227)</f>
        <v>920.107</v>
      </c>
      <c r="J229" s="19" t="str">
        <f>IF('SAP Extract'!J227=0, "", 'SAP Extract'!J227)</f>
        <v>HEX. NUT</v>
      </c>
      <c r="K229" s="74">
        <v>0</v>
      </c>
      <c r="L229" s="27">
        <f>K229/H229</f>
        <v>0</v>
      </c>
      <c r="M229" s="26">
        <f>ROUNDUP((IF((AJ229&gt;0),(AJ229/$L$1/$L$2),(((MAX(AG229:AI229))/$L$1/$L$2)))), 0)</f>
        <v>14</v>
      </c>
      <c r="N229" s="27">
        <f>M229*H229</f>
        <v>14</v>
      </c>
      <c r="O229" s="13"/>
      <c r="P229" s="28"/>
      <c r="Q229" s="25">
        <f>P229*H229</f>
        <v>0</v>
      </c>
      <c r="R229" s="26">
        <f>IFERROR(ROUND(0.7*_xlfn.XLOOKUP(AM229,'[1]SPI PRICE LIST'!$L$12:$L$124,'[1]SPI PRICE LIST'!$K$12:$K$124,"NO"),2),)</f>
        <v>9.15</v>
      </c>
      <c r="S229" s="27">
        <f>R229*H229</f>
        <v>9.15</v>
      </c>
      <c r="T229" s="22">
        <v>0.7</v>
      </c>
      <c r="U229" s="26">
        <f>R229/T229</f>
        <v>13.071428571428573</v>
      </c>
      <c r="V229" s="27">
        <f>U229*H229</f>
        <v>13.071428571428573</v>
      </c>
      <c r="W229" s="31" t="str">
        <f>'SAP Extract'!R227</f>
        <v>USD</v>
      </c>
      <c r="X229" s="31">
        <f>'SAP Extract'!S227</f>
        <v>1</v>
      </c>
      <c r="Y229" s="31">
        <f>'SAP Extract'!T227</f>
        <v>0</v>
      </c>
      <c r="Z229" s="31">
        <f>'SAP Extract'!U227</f>
        <v>2022</v>
      </c>
      <c r="AA229" s="31" t="str">
        <f>'SAP Extract'!V227</f>
        <v/>
      </c>
      <c r="AB229" s="48">
        <v>1</v>
      </c>
      <c r="AC229" s="55">
        <v>0.94</v>
      </c>
      <c r="AD229" s="33">
        <f>IF(Z229&gt;2010,((Y229*AB229*X229)/(POWER(AC229, (2025-Z229)))), ((Y229*AB229*X229)/(POWER(AC229, 5))))</f>
        <v>0</v>
      </c>
      <c r="AE229" s="30">
        <f>M229-L229</f>
        <v>14</v>
      </c>
      <c r="AF229" s="3">
        <f>A229</f>
        <v>226</v>
      </c>
      <c r="AG229" s="26">
        <f>L229</f>
        <v>0</v>
      </c>
      <c r="AH229" s="24">
        <f>U229</f>
        <v>13.071428571428573</v>
      </c>
      <c r="AI229" s="24">
        <f>AD229</f>
        <v>0</v>
      </c>
      <c r="AJ229" s="25">
        <f>IF(AI229&gt;0,AI229,MAX(AG229:AH229))</f>
        <v>13.071428571428573</v>
      </c>
      <c r="AL229" s="24"/>
      <c r="AM229" t="str">
        <f t="shared" si="3"/>
        <v>577336920.107</v>
      </c>
    </row>
    <row r="230" spans="1:39" ht="15" customHeight="1" x14ac:dyDescent="0.25">
      <c r="A230" s="17">
        <v>227</v>
      </c>
      <c r="B230" s="1"/>
      <c r="C230" s="1"/>
      <c r="D230" s="19" t="str">
        <f>IF('SAP Extract'!D228=0, "", 'SAP Extract'!D228)</f>
        <v>577336</v>
      </c>
      <c r="E230" s="19" t="str">
        <f>IF('SAP Extract'!E228=0, "", 'SAP Extract'!E228)</f>
        <v>577336</v>
      </c>
      <c r="F230" s="19" t="str">
        <f>IF('SAP Extract'!F228=0, "", 'SAP Extract'!F228)</f>
        <v>10X10X26-1</v>
      </c>
      <c r="G230" s="19" t="str">
        <f>IF('SAP Extract'!G228=0, "", 'SAP Extract'!G228)</f>
        <v>015201920361</v>
      </c>
      <c r="H230" s="72">
        <f>IF('SAP Extract'!H228=0, "", 'SAP Extract'!H228)</f>
        <v>1</v>
      </c>
      <c r="I230" s="73" t="str">
        <f>IF('SAP Extract'!I228=0, "", 'SAP Extract'!I228)</f>
        <v>920.108</v>
      </c>
      <c r="J230" s="19" t="str">
        <f>IF('SAP Extract'!J228=0, "", 'SAP Extract'!J228)</f>
        <v>HEX. NUT</v>
      </c>
      <c r="K230" s="74">
        <f>IF('SAP Extract'!K228=0, "", 'SAP Extract'!K228)</f>
        <v>124.67</v>
      </c>
      <c r="L230" s="27">
        <f>K230/H230</f>
        <v>124.67</v>
      </c>
      <c r="M230" s="26">
        <f>ROUNDUP((IF((AJ230&gt;0),(AJ230/$L$1/$L$2),(((MAX(AG230:AI230))/$L$1/$L$2)))), 0)</f>
        <v>125</v>
      </c>
      <c r="N230" s="27">
        <f>M230*H230</f>
        <v>125</v>
      </c>
      <c r="O230" s="13"/>
      <c r="P230" s="28"/>
      <c r="Q230" s="25">
        <f>P230*H230</f>
        <v>0</v>
      </c>
      <c r="R230" s="26">
        <f>IFERROR(ROUND(0.7*_xlfn.XLOOKUP(AM230,'[1]SPI PRICE LIST'!$L$12:$L$124,'[1]SPI PRICE LIST'!$K$12:$K$124,"NO"),2),)</f>
        <v>0</v>
      </c>
      <c r="S230" s="27">
        <f>R230*H230</f>
        <v>0</v>
      </c>
      <c r="T230" s="22">
        <v>0.7</v>
      </c>
      <c r="U230" s="26">
        <f>R230/T230</f>
        <v>0</v>
      </c>
      <c r="V230" s="27">
        <f>U230*H230</f>
        <v>0</v>
      </c>
      <c r="W230" s="31" t="str">
        <f>'SAP Extract'!R228</f>
        <v>USD</v>
      </c>
      <c r="X230" s="31">
        <f>'SAP Extract'!S228</f>
        <v>1</v>
      </c>
      <c r="Y230" s="31">
        <f>'SAP Extract'!T228</f>
        <v>0</v>
      </c>
      <c r="Z230" s="31">
        <f>'SAP Extract'!U228</f>
        <v>2022</v>
      </c>
      <c r="AA230" s="31" t="str">
        <f>'SAP Extract'!V228</f>
        <v/>
      </c>
      <c r="AB230" s="48">
        <v>1</v>
      </c>
      <c r="AC230" s="55">
        <v>0.94</v>
      </c>
      <c r="AD230" s="33">
        <f>IF(Z230&gt;2010,((Y230*AB230*X230)/(POWER(AC230, (2025-Z230)))), ((Y230*AB230*X230)/(POWER(AC230, 5))))</f>
        <v>0</v>
      </c>
      <c r="AE230" s="30">
        <f>M230-L230</f>
        <v>0.32999999999999829</v>
      </c>
      <c r="AF230" s="3">
        <f>A230</f>
        <v>227</v>
      </c>
      <c r="AG230" s="26">
        <f>L230</f>
        <v>124.67</v>
      </c>
      <c r="AH230" s="24">
        <f>U230</f>
        <v>0</v>
      </c>
      <c r="AI230" s="24">
        <f>AD230</f>
        <v>0</v>
      </c>
      <c r="AJ230" s="25">
        <f>IF(AI230&gt;0,AI230,MAX(AG230:AH230))</f>
        <v>124.67</v>
      </c>
      <c r="AL230" s="24"/>
      <c r="AM230" t="str">
        <f t="shared" si="3"/>
        <v>577336920.108</v>
      </c>
    </row>
    <row r="231" spans="1:39" ht="15" customHeight="1" x14ac:dyDescent="0.25">
      <c r="A231" s="17">
        <v>228</v>
      </c>
      <c r="B231" s="2"/>
      <c r="C231" s="2"/>
      <c r="D231" s="19" t="str">
        <f>IF('SAP Extract'!D229=0, "", 'SAP Extract'!D229)</f>
        <v>577336</v>
      </c>
      <c r="E231" s="19" t="str">
        <f>IF('SAP Extract'!E229=0, "", 'SAP Extract'!E229)</f>
        <v>577336</v>
      </c>
      <c r="F231" s="19" t="str">
        <f>IF('SAP Extract'!F229=0, "", 'SAP Extract'!F229)</f>
        <v>10X10X26-1</v>
      </c>
      <c r="G231" s="19" t="str">
        <f>IF('SAP Extract'!G229=0, "", 'SAP Extract'!G229)</f>
        <v>015201012791</v>
      </c>
      <c r="H231" s="72">
        <f>IF('SAP Extract'!H229=0, "", 'SAP Extract'!H229)</f>
        <v>1</v>
      </c>
      <c r="I231" s="73" t="str">
        <f>IF('SAP Extract'!I229=0, "", 'SAP Extract'!I229)</f>
        <v>920.338</v>
      </c>
      <c r="J231" s="19" t="str">
        <f>IF('SAP Extract'!J229=0, "", 'SAP Extract'!J229)</f>
        <v>HEXAGON NUT</v>
      </c>
      <c r="K231" s="74">
        <f>IF('SAP Extract'!K229=0, "", 'SAP Extract'!K229)</f>
        <v>135.49</v>
      </c>
      <c r="L231" s="27">
        <f>K231/H231</f>
        <v>135.49</v>
      </c>
      <c r="M231" s="26">
        <f>ROUNDUP((IF((AJ231&gt;0),(AJ231/$L$1/$L$2),(((MAX(AG231:AI231))/$L$1/$L$2)))), 0)</f>
        <v>136</v>
      </c>
      <c r="N231" s="27">
        <f>M231*H231</f>
        <v>136</v>
      </c>
      <c r="O231" s="13"/>
      <c r="P231" s="28"/>
      <c r="Q231" s="25">
        <f>P231*H231</f>
        <v>0</v>
      </c>
      <c r="R231" s="26">
        <f>IFERROR(ROUND(0.7*_xlfn.XLOOKUP(AM231,'[1]SPI PRICE LIST'!$L$12:$L$124,'[1]SPI PRICE LIST'!$K$12:$K$124,"NO"),2),)</f>
        <v>0</v>
      </c>
      <c r="S231" s="27">
        <f>R231*H231</f>
        <v>0</v>
      </c>
      <c r="T231" s="22">
        <v>0.7</v>
      </c>
      <c r="U231" s="26">
        <f>R231/T231</f>
        <v>0</v>
      </c>
      <c r="V231" s="27">
        <f>U231*H231</f>
        <v>0</v>
      </c>
      <c r="W231" s="31" t="str">
        <f>'SAP Extract'!R229</f>
        <v>USD</v>
      </c>
      <c r="X231" s="31">
        <f>'SAP Extract'!S229</f>
        <v>1</v>
      </c>
      <c r="Y231" s="31">
        <f>'SAP Extract'!T229</f>
        <v>0</v>
      </c>
      <c r="Z231" s="31">
        <f>'SAP Extract'!U229</f>
        <v>2022</v>
      </c>
      <c r="AA231" s="31" t="str">
        <f>'SAP Extract'!V229</f>
        <v/>
      </c>
      <c r="AB231" s="48">
        <v>1</v>
      </c>
      <c r="AC231" s="55">
        <v>0.94</v>
      </c>
      <c r="AD231" s="33">
        <f>IF(Z231&gt;2010,((Y231*AB231*X231)/(POWER(AC231, (2025-Z231)))), ((Y231*AB231*X231)/(POWER(AC231, 5))))</f>
        <v>0</v>
      </c>
      <c r="AE231" s="30">
        <f>M231-L231</f>
        <v>0.50999999999999091</v>
      </c>
      <c r="AF231" s="3">
        <f>A231</f>
        <v>228</v>
      </c>
      <c r="AG231" s="26">
        <f>L231</f>
        <v>135.49</v>
      </c>
      <c r="AH231" s="24">
        <f>U231</f>
        <v>0</v>
      </c>
      <c r="AI231" s="24">
        <f>AD231</f>
        <v>0</v>
      </c>
      <c r="AJ231" s="25">
        <f>IF(AI231&gt;0,AI231,MAX(AG231:AH231))</f>
        <v>135.49</v>
      </c>
      <c r="AL231" s="24"/>
      <c r="AM231" t="str">
        <f t="shared" si="3"/>
        <v>577336920.338</v>
      </c>
    </row>
    <row r="232" spans="1:39" ht="15" customHeight="1" x14ac:dyDescent="0.25">
      <c r="A232" s="17">
        <v>229</v>
      </c>
      <c r="B232" s="1"/>
      <c r="C232" s="1"/>
      <c r="D232" s="19" t="str">
        <f>IF('SAP Extract'!D230=0, "", 'SAP Extract'!D230)</f>
        <v>577336</v>
      </c>
      <c r="E232" s="19" t="str">
        <f>IF('SAP Extract'!E230=0, "", 'SAP Extract'!E230)</f>
        <v>577336</v>
      </c>
      <c r="F232" s="19" t="str">
        <f>IF('SAP Extract'!F230=0, "", 'SAP Extract'!F230)</f>
        <v>10X10X26-1</v>
      </c>
      <c r="G232" s="19" t="str">
        <f>IF('SAP Extract'!G230=0, "", 'SAP Extract'!G230)</f>
        <v>015201920251</v>
      </c>
      <c r="H232" s="72">
        <f>IF('SAP Extract'!H230=0, "", 'SAP Extract'!H230)</f>
        <v>1</v>
      </c>
      <c r="I232" s="73" t="str">
        <f>IF('SAP Extract'!I230=0, "", 'SAP Extract'!I230)</f>
        <v>920.417</v>
      </c>
      <c r="J232" s="19" t="str">
        <f>IF('SAP Extract'!J230=0, "", 'SAP Extract'!J230)</f>
        <v>HEX. NUT</v>
      </c>
      <c r="K232" s="74">
        <f>IF('SAP Extract'!K230=0, "", 'SAP Extract'!K230)</f>
        <v>79.680000000000007</v>
      </c>
      <c r="L232" s="27">
        <f>K232/H232</f>
        <v>79.680000000000007</v>
      </c>
      <c r="M232" s="26">
        <f>ROUNDUP((IF((AJ232&gt;0),(AJ232/$L$1/$L$2),(((MAX(AG232:AI232))/$L$1/$L$2)))), 0)</f>
        <v>80</v>
      </c>
      <c r="N232" s="27">
        <f>M232*H232</f>
        <v>80</v>
      </c>
      <c r="O232" s="13"/>
      <c r="P232" s="28"/>
      <c r="Q232" s="25">
        <f>P232*H232</f>
        <v>0</v>
      </c>
      <c r="R232" s="26">
        <f>IFERROR(ROUND(0.7*_xlfn.XLOOKUP(AM232,'[1]SPI PRICE LIST'!$L$12:$L$124,'[1]SPI PRICE LIST'!$K$12:$K$124,"NO"),2),)</f>
        <v>0</v>
      </c>
      <c r="S232" s="27">
        <f>R232*H232</f>
        <v>0</v>
      </c>
      <c r="T232" s="22">
        <v>0.7</v>
      </c>
      <c r="U232" s="26">
        <f>R232/T232</f>
        <v>0</v>
      </c>
      <c r="V232" s="27">
        <f>U232*H232</f>
        <v>0</v>
      </c>
      <c r="W232" s="31" t="str">
        <f>'SAP Extract'!R230</f>
        <v>USD</v>
      </c>
      <c r="X232" s="31">
        <f>'SAP Extract'!S230</f>
        <v>1</v>
      </c>
      <c r="Y232" s="31">
        <f>'SAP Extract'!T230</f>
        <v>0</v>
      </c>
      <c r="Z232" s="31">
        <f>'SAP Extract'!U230</f>
        <v>2022</v>
      </c>
      <c r="AA232" s="31" t="str">
        <f>'SAP Extract'!V230</f>
        <v/>
      </c>
      <c r="AB232" s="48">
        <v>1</v>
      </c>
      <c r="AC232" s="55">
        <v>0.94</v>
      </c>
      <c r="AD232" s="33">
        <f>IF(Z232&gt;2010,((Y232*AB232*X232)/(POWER(AC232, (2025-Z232)))), ((Y232*AB232*X232)/(POWER(AC232, 5))))</f>
        <v>0</v>
      </c>
      <c r="AE232" s="30">
        <f>M232-L232</f>
        <v>0.31999999999999318</v>
      </c>
      <c r="AF232" s="3">
        <f>A232</f>
        <v>229</v>
      </c>
      <c r="AG232" s="26">
        <f>L232</f>
        <v>79.680000000000007</v>
      </c>
      <c r="AH232" s="24">
        <f>U232</f>
        <v>0</v>
      </c>
      <c r="AI232" s="24">
        <f>AD232</f>
        <v>0</v>
      </c>
      <c r="AJ232" s="25">
        <f>IF(AI232&gt;0,AI232,MAX(AG232:AH232))</f>
        <v>79.680000000000007</v>
      </c>
      <c r="AL232" s="24"/>
      <c r="AM232" t="str">
        <f t="shared" si="3"/>
        <v>577336920.417</v>
      </c>
    </row>
    <row r="233" spans="1:39" ht="15" customHeight="1" x14ac:dyDescent="0.25">
      <c r="A233" s="17">
        <v>230</v>
      </c>
      <c r="B233" s="2"/>
      <c r="C233" s="2"/>
      <c r="D233" s="19" t="str">
        <f>IF('SAP Extract'!D231=0, "", 'SAP Extract'!D231)</f>
        <v>577336</v>
      </c>
      <c r="E233" s="19" t="str">
        <f>IF('SAP Extract'!E231=0, "", 'SAP Extract'!E231)</f>
        <v>577336</v>
      </c>
      <c r="F233" s="19" t="str">
        <f>IF('SAP Extract'!F231=0, "", 'SAP Extract'!F231)</f>
        <v>10X10X26-1</v>
      </c>
      <c r="G233" s="19" t="str">
        <f>IF('SAP Extract'!G231=0, "", 'SAP Extract'!G231)</f>
        <v>015201011700</v>
      </c>
      <c r="H233" s="72">
        <f>IF('SAP Extract'!H231=0, "", 'SAP Extract'!H231)</f>
        <v>1</v>
      </c>
      <c r="I233" s="73" t="str">
        <f>IF('SAP Extract'!I231=0, "", 'SAP Extract'!I231)</f>
        <v>920.533</v>
      </c>
      <c r="J233" s="19" t="str">
        <f>IF('SAP Extract'!J231=0, "", 'SAP Extract'!J231)</f>
        <v>HEXAGON NUT</v>
      </c>
      <c r="K233" s="74">
        <f>IF('SAP Extract'!K231=0, "", 'SAP Extract'!K231)</f>
        <v>70.31</v>
      </c>
      <c r="L233" s="27">
        <f>K233/H233</f>
        <v>70.31</v>
      </c>
      <c r="M233" s="26">
        <f>ROUNDUP((IF((AJ233&gt;0),(AJ233/$L$1/$L$2),(((MAX(AG233:AI233))/$L$1/$L$2)))), 0)</f>
        <v>71</v>
      </c>
      <c r="N233" s="27">
        <f>M233*H233</f>
        <v>71</v>
      </c>
      <c r="O233" s="13"/>
      <c r="P233" s="28"/>
      <c r="Q233" s="25">
        <f>P233*H233</f>
        <v>0</v>
      </c>
      <c r="R233" s="26">
        <f>IFERROR(ROUND(0.7*_xlfn.XLOOKUP(AM233,'[1]SPI PRICE LIST'!$L$12:$L$124,'[1]SPI PRICE LIST'!$K$12:$K$124,"NO"),2),)</f>
        <v>0</v>
      </c>
      <c r="S233" s="27">
        <f>R233*H233</f>
        <v>0</v>
      </c>
      <c r="T233" s="22">
        <v>0.7</v>
      </c>
      <c r="U233" s="26">
        <f>R233/T233</f>
        <v>0</v>
      </c>
      <c r="V233" s="27">
        <f>U233*H233</f>
        <v>0</v>
      </c>
      <c r="W233" s="31" t="str">
        <f>'SAP Extract'!R231</f>
        <v>USD</v>
      </c>
      <c r="X233" s="31">
        <f>'SAP Extract'!S231</f>
        <v>1</v>
      </c>
      <c r="Y233" s="31">
        <f>'SAP Extract'!T231</f>
        <v>0</v>
      </c>
      <c r="Z233" s="31">
        <f>'SAP Extract'!U231</f>
        <v>2022</v>
      </c>
      <c r="AA233" s="31" t="str">
        <f>'SAP Extract'!V231</f>
        <v/>
      </c>
      <c r="AB233" s="48">
        <v>1</v>
      </c>
      <c r="AC233" s="55">
        <v>0.94</v>
      </c>
      <c r="AD233" s="33">
        <f>IF(Z233&gt;2010,((Y233*AB233*X233)/(POWER(AC233, (2025-Z233)))), ((Y233*AB233*X233)/(POWER(AC233, 5))))</f>
        <v>0</v>
      </c>
      <c r="AE233" s="30">
        <f>M233-L233</f>
        <v>0.68999999999999773</v>
      </c>
      <c r="AF233" s="3">
        <f>A233</f>
        <v>230</v>
      </c>
      <c r="AG233" s="26">
        <f>L233</f>
        <v>70.31</v>
      </c>
      <c r="AH233" s="24">
        <f>U233</f>
        <v>0</v>
      </c>
      <c r="AI233" s="24">
        <f>AD233</f>
        <v>0</v>
      </c>
      <c r="AJ233" s="25">
        <f>IF(AI233&gt;0,AI233,MAX(AG233:AH233))</f>
        <v>70.31</v>
      </c>
      <c r="AL233" s="24"/>
      <c r="AM233" t="str">
        <f t="shared" si="3"/>
        <v>577336920.533</v>
      </c>
    </row>
    <row r="234" spans="1:39" ht="15" customHeight="1" x14ac:dyDescent="0.25">
      <c r="A234" s="17">
        <v>231</v>
      </c>
      <c r="B234" s="1"/>
      <c r="C234" s="1"/>
      <c r="D234" s="19" t="str">
        <f>IF('SAP Extract'!D232=0, "", 'SAP Extract'!D232)</f>
        <v>577336</v>
      </c>
      <c r="E234" s="19" t="str">
        <f>IF('SAP Extract'!E232=0, "", 'SAP Extract'!E232)</f>
        <v>577336</v>
      </c>
      <c r="F234" s="19" t="str">
        <f>IF('SAP Extract'!F232=0, "", 'SAP Extract'!F232)</f>
        <v>10X10X26-1</v>
      </c>
      <c r="G234" s="19" t="str">
        <f>IF('SAP Extract'!G232=0, "", 'SAP Extract'!G232)</f>
        <v>015507500501</v>
      </c>
      <c r="H234" s="72">
        <f>IF('SAP Extract'!H232=0, "", 'SAP Extract'!H232)</f>
        <v>1</v>
      </c>
      <c r="I234" s="73" t="str">
        <f>IF('SAP Extract'!I232=0, "", 'SAP Extract'!I232)</f>
        <v>931.306</v>
      </c>
      <c r="J234" s="19" t="str">
        <f>IF('SAP Extract'!J232=0, "", 'SAP Extract'!J232)</f>
        <v>LOCK WASHER</v>
      </c>
      <c r="K234" s="74">
        <f>IF('SAP Extract'!K232=0, "", 'SAP Extract'!K232)</f>
        <v>79.680000000000007</v>
      </c>
      <c r="L234" s="27">
        <f>K234/H234</f>
        <v>79.680000000000007</v>
      </c>
      <c r="M234" s="26">
        <f>ROUNDUP((IF((AJ234&gt;0),(AJ234/$L$1/$L$2),(((MAX(AG234:AI234))/$L$1/$L$2)))), 0)</f>
        <v>56</v>
      </c>
      <c r="N234" s="27">
        <f>M234*H234</f>
        <v>56</v>
      </c>
      <c r="O234" s="13"/>
      <c r="P234" s="28"/>
      <c r="Q234" s="25">
        <f>P234*H234</f>
        <v>0</v>
      </c>
      <c r="R234" s="26">
        <f>IFERROR(ROUND(0.7*_xlfn.XLOOKUP(AM234,'[1]SPI PRICE LIST'!$L$12:$L$124,'[1]SPI PRICE LIST'!$K$12:$K$124,"NO"),2),)</f>
        <v>0</v>
      </c>
      <c r="S234" s="27">
        <f>R234*H234</f>
        <v>0</v>
      </c>
      <c r="T234" s="22">
        <v>0.7</v>
      </c>
      <c r="U234" s="26">
        <f>R234/T234</f>
        <v>0</v>
      </c>
      <c r="V234" s="27">
        <f>U234*H234</f>
        <v>0</v>
      </c>
      <c r="W234" s="31" t="str">
        <f>'SAP Extract'!R232</f>
        <v>USD</v>
      </c>
      <c r="X234" s="31">
        <f>'SAP Extract'!S232</f>
        <v>1</v>
      </c>
      <c r="Y234" s="31">
        <f>'SAP Extract'!T232</f>
        <v>45.839750106314924</v>
      </c>
      <c r="Z234" s="31">
        <f>'SAP Extract'!U232</f>
        <v>2022</v>
      </c>
      <c r="AA234" s="31" t="str">
        <f>'SAP Extract'!V232</f>
        <v/>
      </c>
      <c r="AB234" s="48">
        <v>1</v>
      </c>
      <c r="AC234" s="55">
        <v>0.94</v>
      </c>
      <c r="AD234" s="33">
        <f>IF(Z234&gt;2010,((Y234*AB234*X234)/(POWER(AC234, (2025-Z234)))), ((Y234*AB234*X234)/(POWER(AC234, 5))))</f>
        <v>55.189782257200875</v>
      </c>
      <c r="AE234" s="30">
        <f>M234-L234</f>
        <v>-23.680000000000007</v>
      </c>
      <c r="AF234" s="3">
        <f>A234</f>
        <v>231</v>
      </c>
      <c r="AG234" s="26">
        <f>L234</f>
        <v>79.680000000000007</v>
      </c>
      <c r="AH234" s="24">
        <f>U234</f>
        <v>0</v>
      </c>
      <c r="AI234" s="24">
        <f>AD234</f>
        <v>55.189782257200875</v>
      </c>
      <c r="AJ234" s="25">
        <f>IF(AI234&gt;0,AI234,MAX(AG234:AH234))</f>
        <v>55.189782257200875</v>
      </c>
      <c r="AL234" s="24"/>
      <c r="AM234" t="str">
        <f t="shared" si="3"/>
        <v>577336931.306</v>
      </c>
    </row>
    <row r="235" spans="1:39" ht="15" customHeight="1" x14ac:dyDescent="0.25">
      <c r="A235" s="17">
        <v>232</v>
      </c>
      <c r="B235" s="2"/>
      <c r="C235" s="2"/>
      <c r="D235" s="19" t="str">
        <f>IF('SAP Extract'!D233=0, "", 'SAP Extract'!D233)</f>
        <v>577336</v>
      </c>
      <c r="E235" s="19" t="str">
        <f>IF('SAP Extract'!E233=0, "", 'SAP Extract'!E233)</f>
        <v>577336</v>
      </c>
      <c r="F235" s="19" t="str">
        <f>IF('SAP Extract'!F233=0, "", 'SAP Extract'!F233)</f>
        <v>10X10X26-1</v>
      </c>
      <c r="G235" s="19" t="str">
        <f>IF('SAP Extract'!G233=0, "", 'SAP Extract'!G233)</f>
        <v>204796002692</v>
      </c>
      <c r="H235" s="72">
        <f>IF('SAP Extract'!H233=0, "", 'SAP Extract'!H233)</f>
        <v>1</v>
      </c>
      <c r="I235" s="73" t="str">
        <f>IF('SAP Extract'!I233=0, "", 'SAP Extract'!I233)</f>
        <v>936.374</v>
      </c>
      <c r="J235" s="19" t="str">
        <f>IF('SAP Extract'!J233=0, "", 'SAP Extract'!J233)</f>
        <v>FASTENER LOCK WASHER</v>
      </c>
      <c r="K235" s="74">
        <f>IF('SAP Extract'!K233=0, "", 'SAP Extract'!K233)</f>
        <v>72.849999999999994</v>
      </c>
      <c r="L235" s="27">
        <f>K235/H235</f>
        <v>72.849999999999994</v>
      </c>
      <c r="M235" s="26">
        <f>ROUNDUP((IF((AJ235&gt;0),(AJ235/$L$1/$L$2),(((MAX(AG235:AI235))/$L$1/$L$2)))), 0)</f>
        <v>73</v>
      </c>
      <c r="N235" s="27">
        <f>M235*H235</f>
        <v>73</v>
      </c>
      <c r="O235" s="13"/>
      <c r="P235" s="28"/>
      <c r="Q235" s="25">
        <f>P235*H235</f>
        <v>0</v>
      </c>
      <c r="R235" s="26">
        <f>IFERROR(ROUND(0.7*_xlfn.XLOOKUP(AM235,'[1]SPI PRICE LIST'!$L$12:$L$124,'[1]SPI PRICE LIST'!$K$12:$K$124,"NO"),2),)</f>
        <v>0</v>
      </c>
      <c r="S235" s="27">
        <f>R235*H235</f>
        <v>0</v>
      </c>
      <c r="T235" s="22">
        <v>0.7</v>
      </c>
      <c r="U235" s="26">
        <f>R235/T235</f>
        <v>0</v>
      </c>
      <c r="V235" s="27">
        <f>U235*H235</f>
        <v>0</v>
      </c>
      <c r="W235" s="31" t="str">
        <f>'SAP Extract'!R233</f>
        <v>USD</v>
      </c>
      <c r="X235" s="31">
        <f>'SAP Extract'!S233</f>
        <v>1</v>
      </c>
      <c r="Y235" s="31">
        <f>'SAP Extract'!T233</f>
        <v>0</v>
      </c>
      <c r="Z235" s="31">
        <f>'SAP Extract'!U233</f>
        <v>2022</v>
      </c>
      <c r="AA235" s="31" t="str">
        <f>'SAP Extract'!V233</f>
        <v/>
      </c>
      <c r="AB235" s="48">
        <v>1</v>
      </c>
      <c r="AC235" s="55">
        <v>0.94</v>
      </c>
      <c r="AD235" s="33">
        <f>IF(Z235&gt;2010,((Y235*AB235*X235)/(POWER(AC235, (2025-Z235)))), ((Y235*AB235*X235)/(POWER(AC235, 5))))</f>
        <v>0</v>
      </c>
      <c r="AE235" s="30">
        <f>M235-L235</f>
        <v>0.15000000000000568</v>
      </c>
      <c r="AF235" s="3">
        <f>A235</f>
        <v>232</v>
      </c>
      <c r="AG235" s="26">
        <f>L235</f>
        <v>72.849999999999994</v>
      </c>
      <c r="AH235" s="24">
        <f>U235</f>
        <v>0</v>
      </c>
      <c r="AI235" s="24">
        <f>AD235</f>
        <v>0</v>
      </c>
      <c r="AJ235" s="25">
        <f>IF(AI235&gt;0,AI235,MAX(AG235:AH235))</f>
        <v>72.849999999999994</v>
      </c>
      <c r="AL235" s="24"/>
      <c r="AM235" t="str">
        <f t="shared" si="3"/>
        <v>577336936.374</v>
      </c>
    </row>
    <row r="236" spans="1:39" ht="15" customHeight="1" x14ac:dyDescent="0.25">
      <c r="A236" s="17">
        <v>233</v>
      </c>
      <c r="B236" s="1"/>
      <c r="C236" s="1"/>
      <c r="D236" s="19" t="str">
        <f>IF('SAP Extract'!D234=0, "", 'SAP Extract'!D234)</f>
        <v>577336</v>
      </c>
      <c r="E236" s="19" t="str">
        <f>IF('SAP Extract'!E234=0, "", 'SAP Extract'!E234)</f>
        <v>577336</v>
      </c>
      <c r="F236" s="19" t="str">
        <f>IF('SAP Extract'!F234=0, "", 'SAP Extract'!F234)</f>
        <v>10X10X26-1</v>
      </c>
      <c r="G236" s="19" t="str">
        <f>IF('SAP Extract'!G234=0, "", 'SAP Extract'!G234)</f>
        <v>017011524510</v>
      </c>
      <c r="H236" s="72">
        <f>IF('SAP Extract'!H234=0, "", 'SAP Extract'!H234)</f>
        <v>1</v>
      </c>
      <c r="I236" s="73" t="str">
        <f>IF('SAP Extract'!I234=0, "", 'SAP Extract'!I234)</f>
        <v>940.352</v>
      </c>
      <c r="J236" s="19" t="str">
        <f>IF('SAP Extract'!J234=0, "", 'SAP Extract'!J234)</f>
        <v>KEY</v>
      </c>
      <c r="K236" s="74">
        <f>IF('SAP Extract'!K234=0, "", 'SAP Extract'!K234)</f>
        <v>497.88</v>
      </c>
      <c r="L236" s="27">
        <f>K236/H236</f>
        <v>497.88</v>
      </c>
      <c r="M236" s="26">
        <f>ROUNDUP((IF((AJ236&gt;0),(AJ236/$L$1/$L$2),(((MAX(AG236:AI236))/$L$1/$L$2)))), 0)</f>
        <v>597</v>
      </c>
      <c r="N236" s="27">
        <f>M236*H236</f>
        <v>597</v>
      </c>
      <c r="O236" s="13"/>
      <c r="P236" s="28"/>
      <c r="Q236" s="25">
        <f>P236*H236</f>
        <v>0</v>
      </c>
      <c r="R236" s="26">
        <f>IFERROR(ROUND(0.7*_xlfn.XLOOKUP(AM236,'[1]SPI PRICE LIST'!$L$12:$L$124,'[1]SPI PRICE LIST'!$K$12:$K$124,"NO"),2),)</f>
        <v>0</v>
      </c>
      <c r="S236" s="27">
        <f>R236*H236</f>
        <v>0</v>
      </c>
      <c r="T236" s="22">
        <v>0.7</v>
      </c>
      <c r="U236" s="26">
        <f>R236/T236</f>
        <v>0</v>
      </c>
      <c r="V236" s="27">
        <f>U236*H236</f>
        <v>0</v>
      </c>
      <c r="W236" s="31" t="str">
        <f>'SAP Extract'!R234</f>
        <v>USD</v>
      </c>
      <c r="X236" s="31">
        <f>'SAP Extract'!S234</f>
        <v>1</v>
      </c>
      <c r="Y236" s="31">
        <f>'SAP Extract'!T234</f>
        <v>495.50073409037833</v>
      </c>
      <c r="Z236" s="31">
        <f>'SAP Extract'!U234</f>
        <v>2022</v>
      </c>
      <c r="AA236" s="31" t="str">
        <f>'SAP Extract'!V234</f>
        <v/>
      </c>
      <c r="AB236" s="48">
        <v>1</v>
      </c>
      <c r="AC236" s="55">
        <v>0.94</v>
      </c>
      <c r="AD236" s="33">
        <f>IF(Z236&gt;2010,((Y236*AB236*X236)/(POWER(AC236, (2025-Z236)))), ((Y236*AB236*X236)/(POWER(AC236, 5))))</f>
        <v>596.56908162254319</v>
      </c>
      <c r="AE236" s="30">
        <f>M236-L236</f>
        <v>99.12</v>
      </c>
      <c r="AF236" s="3">
        <f>A236</f>
        <v>233</v>
      </c>
      <c r="AG236" s="26">
        <f>L236</f>
        <v>497.88</v>
      </c>
      <c r="AH236" s="24">
        <f>U236</f>
        <v>0</v>
      </c>
      <c r="AI236" s="24">
        <f>AD236</f>
        <v>596.56908162254319</v>
      </c>
      <c r="AJ236" s="25">
        <f>IF(AI236&gt;0,AI236,MAX(AG236:AH236))</f>
        <v>596.56908162254319</v>
      </c>
      <c r="AL236" s="24"/>
      <c r="AM236" t="str">
        <f t="shared" si="3"/>
        <v>577336940.352</v>
      </c>
    </row>
    <row r="237" spans="1:39" ht="15" customHeight="1" x14ac:dyDescent="0.25">
      <c r="A237" s="17">
        <v>234</v>
      </c>
      <c r="B237" s="2"/>
      <c r="C237" s="2"/>
      <c r="D237" s="19" t="str">
        <f>IF('SAP Extract'!D235=0, "", 'SAP Extract'!D235)</f>
        <v>577336</v>
      </c>
      <c r="E237" s="19" t="str">
        <f>IF('SAP Extract'!E235=0, "", 'SAP Extract'!E235)</f>
        <v>577336</v>
      </c>
      <c r="F237" s="19" t="str">
        <f>IF('SAP Extract'!F235=0, "", 'SAP Extract'!F235)</f>
        <v>10X10X26-1</v>
      </c>
      <c r="G237" s="19" t="str">
        <f>IF('SAP Extract'!G235=0, "", 'SAP Extract'!G235)</f>
        <v>017010622516V51</v>
      </c>
      <c r="H237" s="72">
        <f>IF('SAP Extract'!H235=0, "", 'SAP Extract'!H235)</f>
        <v>1</v>
      </c>
      <c r="I237" s="73" t="str">
        <f>IF('SAP Extract'!I235=0, "", 'SAP Extract'!I235)</f>
        <v>940.362</v>
      </c>
      <c r="J237" s="19" t="str">
        <f>IF('SAP Extract'!J235=0, "", 'SAP Extract'!J235)</f>
        <v>KEY</v>
      </c>
      <c r="K237" s="74">
        <f>IF('SAP Extract'!K235=0, "", 'SAP Extract'!K235)</f>
        <v>556.44000000000005</v>
      </c>
      <c r="L237" s="27">
        <f>K237/H237</f>
        <v>556.44000000000005</v>
      </c>
      <c r="M237" s="26">
        <f>ROUNDUP((IF((AJ237&gt;0),(AJ237/$L$1/$L$2),(((MAX(AG237:AI237))/$L$1/$L$2)))), 0)</f>
        <v>981</v>
      </c>
      <c r="N237" s="27">
        <f>M237*H237</f>
        <v>981</v>
      </c>
      <c r="O237" s="13"/>
      <c r="P237" s="28"/>
      <c r="Q237" s="25">
        <f>P237*H237</f>
        <v>0</v>
      </c>
      <c r="R237" s="26">
        <f>IFERROR(ROUND(0.7*_xlfn.XLOOKUP(AM237,'[1]SPI PRICE LIST'!$L$12:$L$124,'[1]SPI PRICE LIST'!$K$12:$K$124,"NO"),2),)</f>
        <v>0</v>
      </c>
      <c r="S237" s="27">
        <f>R237*H237</f>
        <v>0</v>
      </c>
      <c r="T237" s="22">
        <v>0.7</v>
      </c>
      <c r="U237" s="26">
        <f>R237/T237</f>
        <v>0</v>
      </c>
      <c r="V237" s="27">
        <f>U237*H237</f>
        <v>0</v>
      </c>
      <c r="W237" s="31" t="str">
        <f>'SAP Extract'!R235</f>
        <v>USD</v>
      </c>
      <c r="X237" s="31">
        <f>'SAP Extract'!S235</f>
        <v>1</v>
      </c>
      <c r="Y237" s="31">
        <f>'SAP Extract'!T235</f>
        <v>814.11396188815297</v>
      </c>
      <c r="Z237" s="31">
        <f>'SAP Extract'!U235</f>
        <v>2022</v>
      </c>
      <c r="AA237" s="31" t="str">
        <f>'SAP Extract'!V235</f>
        <v/>
      </c>
      <c r="AB237" s="48">
        <v>1</v>
      </c>
      <c r="AC237" s="55">
        <v>0.94</v>
      </c>
      <c r="AD237" s="33">
        <f>IF(Z237&gt;2010,((Y237*AB237*X237)/(POWER(AC237, (2025-Z237)))), ((Y237*AB237*X237)/(POWER(AC237, 5))))</f>
        <v>980.17053288788748</v>
      </c>
      <c r="AE237" s="30">
        <f>M237-L237</f>
        <v>424.55999999999995</v>
      </c>
      <c r="AF237" s="3">
        <f>A237</f>
        <v>234</v>
      </c>
      <c r="AG237" s="26">
        <f>L237</f>
        <v>556.44000000000005</v>
      </c>
      <c r="AH237" s="24">
        <f>U237</f>
        <v>0</v>
      </c>
      <c r="AI237" s="24">
        <f>AD237</f>
        <v>980.17053288788748</v>
      </c>
      <c r="AJ237" s="25">
        <f>IF(AI237&gt;0,AI237,MAX(AG237:AH237))</f>
        <v>980.17053288788748</v>
      </c>
      <c r="AL237" s="24"/>
      <c r="AM237" t="str">
        <f t="shared" si="3"/>
        <v>577336940.362</v>
      </c>
    </row>
    <row r="238" spans="1:39" ht="15" customHeight="1" x14ac:dyDescent="0.25">
      <c r="A238" s="17">
        <v>235</v>
      </c>
      <c r="B238" s="1"/>
      <c r="C238" s="1"/>
      <c r="D238" s="19">
        <f>IF('SAP Extract'!D236=0, "", 'SAP Extract'!D236)</f>
        <v>577336</v>
      </c>
      <c r="E238" s="19">
        <f>IF('SAP Extract'!E236=0, "", 'SAP Extract'!E236)</f>
        <v>577336</v>
      </c>
      <c r="F238" s="19" t="str">
        <f>IF('SAP Extract'!F236=0, "", 'SAP Extract'!F236)</f>
        <v/>
      </c>
      <c r="G238" s="19" t="str">
        <f>IF('SAP Extract'!G236=0, "", 'SAP Extract'!G236)</f>
        <v>MISC</v>
      </c>
      <c r="H238" s="72">
        <f>IF('SAP Extract'!H236=0, "", 'SAP Extract'!H236)</f>
        <v>1</v>
      </c>
      <c r="I238" s="73" t="str">
        <f>IF('SAP Extract'!I236=0, "", 'SAP Extract'!I236)</f>
        <v/>
      </c>
      <c r="J238" s="19" t="str">
        <f>IF('SAP Extract'!J236=0, "", 'SAP Extract'!J236)</f>
        <v>MOTOR DE BEARING</v>
      </c>
      <c r="K238" s="74">
        <v>0</v>
      </c>
      <c r="L238" s="27">
        <f>K238/H238</f>
        <v>0</v>
      </c>
      <c r="M238" s="26">
        <f>ROUNDUP((IF((AJ238&gt;0),(AJ238/$L$1/$L$2),(((MAX(AG238:AI238))/$L$1/$L$2)))), 0)</f>
        <v>0</v>
      </c>
      <c r="N238" s="27">
        <f>M238*H238</f>
        <v>0</v>
      </c>
      <c r="O238" s="13"/>
      <c r="P238" s="28"/>
      <c r="Q238" s="25">
        <f>P238*H238</f>
        <v>0</v>
      </c>
      <c r="R238" s="26">
        <f>IFERROR(ROUND(0.7*_xlfn.XLOOKUP(AM238,'[1]SPI PRICE LIST'!$L$12:$L$124,'[1]SPI PRICE LIST'!$K$12:$K$124,"NO"),2),)</f>
        <v>0</v>
      </c>
      <c r="S238" s="27">
        <f>R238*H238</f>
        <v>0</v>
      </c>
      <c r="T238" s="22">
        <v>0.7</v>
      </c>
      <c r="U238" s="26">
        <f>R238/T238</f>
        <v>0</v>
      </c>
      <c r="V238" s="27">
        <f>U238*H238</f>
        <v>0</v>
      </c>
      <c r="W238" s="31" t="str">
        <f>'SAP Extract'!R236</f>
        <v>USD</v>
      </c>
      <c r="X238" s="31">
        <f>'SAP Extract'!S236</f>
        <v>1</v>
      </c>
      <c r="Y238" s="31">
        <f>'SAP Extract'!T236</f>
        <v>0</v>
      </c>
      <c r="Z238" s="31">
        <f>'SAP Extract'!U236</f>
        <v>2022</v>
      </c>
      <c r="AA238" s="31" t="str">
        <f>'SAP Extract'!V236</f>
        <v/>
      </c>
      <c r="AB238" s="48">
        <v>1</v>
      </c>
      <c r="AC238" s="55">
        <v>0.94</v>
      </c>
      <c r="AD238" s="33">
        <f>IF(Z238&gt;2010,((Y238*AB238*X238)/(POWER(AC238, (2025-Z238)))), ((Y238*AB238*X238)/(POWER(AC238, 5))))</f>
        <v>0</v>
      </c>
      <c r="AE238" s="30">
        <f>M238-L238</f>
        <v>0</v>
      </c>
      <c r="AF238" s="3">
        <f>A238</f>
        <v>235</v>
      </c>
      <c r="AG238" s="26">
        <f>L238</f>
        <v>0</v>
      </c>
      <c r="AH238" s="24">
        <f>U238</f>
        <v>0</v>
      </c>
      <c r="AI238" s="24">
        <f>AD238</f>
        <v>0</v>
      </c>
      <c r="AJ238" s="25">
        <f>IF(AI238&gt;0,AI238,MAX(AG238:AH238))</f>
        <v>0</v>
      </c>
      <c r="AL238" s="24"/>
      <c r="AM238" t="str">
        <f t="shared" si="3"/>
        <v>577336</v>
      </c>
    </row>
    <row r="239" spans="1:39" ht="15" customHeight="1" x14ac:dyDescent="0.25">
      <c r="A239" s="17">
        <v>236</v>
      </c>
      <c r="B239" s="2"/>
      <c r="C239" s="2"/>
      <c r="D239" s="19">
        <f>IF('SAP Extract'!D237=0, "", 'SAP Extract'!D237)</f>
        <v>577336</v>
      </c>
      <c r="E239" s="19">
        <f>IF('SAP Extract'!E237=0, "", 'SAP Extract'!E237)</f>
        <v>577336</v>
      </c>
      <c r="F239" s="19" t="str">
        <f>IF('SAP Extract'!F237=0, "", 'SAP Extract'!F237)</f>
        <v/>
      </c>
      <c r="G239" s="19" t="str">
        <f>IF('SAP Extract'!G237=0, "", 'SAP Extract'!G237)</f>
        <v>MISC</v>
      </c>
      <c r="H239" s="72">
        <f>IF('SAP Extract'!H237=0, "", 'SAP Extract'!H237)</f>
        <v>1</v>
      </c>
      <c r="I239" s="73" t="str">
        <f>IF('SAP Extract'!I237=0, "", 'SAP Extract'!I237)</f>
        <v/>
      </c>
      <c r="J239" s="19" t="str">
        <f>IF('SAP Extract'!J237=0, "", 'SAP Extract'!J237)</f>
        <v>MOTOR NDE BEARING</v>
      </c>
      <c r="K239" s="74">
        <v>0</v>
      </c>
      <c r="L239" s="27">
        <f>K239/H239</f>
        <v>0</v>
      </c>
      <c r="M239" s="26">
        <f>ROUNDUP((IF((AJ239&gt;0),(AJ239/$L$1/$L$2),(((MAX(AG239:AI239))/$L$1/$L$2)))), 0)</f>
        <v>0</v>
      </c>
      <c r="N239" s="27">
        <f>M239*H239</f>
        <v>0</v>
      </c>
      <c r="O239" s="13"/>
      <c r="P239" s="28"/>
      <c r="Q239" s="25">
        <f>P239*H239</f>
        <v>0</v>
      </c>
      <c r="R239" s="26">
        <f>IFERROR(ROUND(0.7*_xlfn.XLOOKUP(AM239,'[1]SPI PRICE LIST'!$L$12:$L$124,'[1]SPI PRICE LIST'!$K$12:$K$124,"NO"),2),)</f>
        <v>0</v>
      </c>
      <c r="S239" s="27">
        <f>R239*H239</f>
        <v>0</v>
      </c>
      <c r="T239" s="22">
        <v>0.7</v>
      </c>
      <c r="U239" s="26">
        <f>R239/T239</f>
        <v>0</v>
      </c>
      <c r="V239" s="27">
        <f>U239*H239</f>
        <v>0</v>
      </c>
      <c r="W239" s="31" t="str">
        <f>'SAP Extract'!R237</f>
        <v>USD</v>
      </c>
      <c r="X239" s="31">
        <f>'SAP Extract'!S237</f>
        <v>1</v>
      </c>
      <c r="Y239" s="31">
        <f>'SAP Extract'!T237</f>
        <v>0</v>
      </c>
      <c r="Z239" s="31">
        <f>'SAP Extract'!U237</f>
        <v>2022</v>
      </c>
      <c r="AA239" s="31" t="str">
        <f>'SAP Extract'!V237</f>
        <v/>
      </c>
      <c r="AB239" s="48">
        <v>1</v>
      </c>
      <c r="AC239" s="55">
        <v>0.94</v>
      </c>
      <c r="AD239" s="33">
        <f>IF(Z239&gt;2010,((Y239*AB239*X239)/(POWER(AC239, (2025-Z239)))), ((Y239*AB239*X239)/(POWER(AC239, 5))))</f>
        <v>0</v>
      </c>
      <c r="AE239" s="30">
        <f>M239-L239</f>
        <v>0</v>
      </c>
      <c r="AF239" s="3">
        <f>A239</f>
        <v>236</v>
      </c>
      <c r="AG239" s="26">
        <f>L239</f>
        <v>0</v>
      </c>
      <c r="AH239" s="24">
        <f>U239</f>
        <v>0</v>
      </c>
      <c r="AI239" s="24">
        <f>AD239</f>
        <v>0</v>
      </c>
      <c r="AJ239" s="25">
        <f>IF(AI239&gt;0,AI239,MAX(AG239:AH239))</f>
        <v>0</v>
      </c>
      <c r="AL239" s="24"/>
      <c r="AM239" t="str">
        <f t="shared" si="3"/>
        <v>577336</v>
      </c>
    </row>
    <row r="240" spans="1:39" ht="15" customHeight="1" x14ac:dyDescent="0.25">
      <c r="A240" s="17">
        <v>237</v>
      </c>
      <c r="B240" s="1"/>
      <c r="C240" s="1"/>
      <c r="D240" s="19" t="str">
        <f>IF('SAP Extract'!D238=0, "", 'SAP Extract'!D238)</f>
        <v>578850</v>
      </c>
      <c r="E240" s="19" t="str">
        <f>IF('SAP Extract'!E238=0, "", 'SAP Extract'!E238)</f>
        <v>578850</v>
      </c>
      <c r="F240" s="19" t="str">
        <f>IF('SAP Extract'!F238=0, "", 'SAP Extract'!F238)</f>
        <v>3X6X13A-1</v>
      </c>
      <c r="G240" s="19" t="str">
        <f>IF('SAP Extract'!G238=0, "", 'SAP Extract'!G238)</f>
        <v>204525970200</v>
      </c>
      <c r="H240" s="72">
        <f>IF('SAP Extract'!H238=0, "", 'SAP Extract'!H238)</f>
        <v>1</v>
      </c>
      <c r="I240" s="73" t="str">
        <f>IF('SAP Extract'!I238=0, "", 'SAP Extract'!I238)</f>
        <v>100.101</v>
      </c>
      <c r="J240" s="19" t="str">
        <f>IF('SAP Extract'!J238=0, "", 'SAP Extract'!J238)</f>
        <v>VOLUTE CASE;MACH;BBT;3X6X13A-1</v>
      </c>
      <c r="K240" s="74">
        <v>0</v>
      </c>
      <c r="L240" s="27">
        <f>K240/H240</f>
        <v>0</v>
      </c>
      <c r="M240" s="26">
        <f>ROUNDUP((IF((AJ240&gt;0),(AJ240/$L$1/$L$2),(((MAX(AG240:AI240))/$L$1/$L$2)))), 0)</f>
        <v>110022</v>
      </c>
      <c r="N240" s="27">
        <f>M240*H240</f>
        <v>110022</v>
      </c>
      <c r="O240" s="13"/>
      <c r="P240" s="28"/>
      <c r="Q240" s="25">
        <f>P240*H240</f>
        <v>0</v>
      </c>
      <c r="R240" s="26">
        <f>IFERROR(ROUND(0.7*_xlfn.XLOOKUP(AM240,'[1]SPI PRICE LIST'!$L$12:$L$124,'[1]SPI PRICE LIST'!$K$12:$K$124,"NO"),2),)</f>
        <v>77015.09</v>
      </c>
      <c r="S240" s="27">
        <f>R240*H240</f>
        <v>77015.09</v>
      </c>
      <c r="T240" s="22">
        <v>0.7</v>
      </c>
      <c r="U240" s="26">
        <f>R240/T240</f>
        <v>110021.55714285714</v>
      </c>
      <c r="V240" s="27">
        <f>U240*H240</f>
        <v>110021.55714285714</v>
      </c>
      <c r="W240" s="31" t="str">
        <f>'SAP Extract'!R238</f>
        <v>USD</v>
      </c>
      <c r="X240" s="31">
        <f>'SAP Extract'!S238</f>
        <v>1</v>
      </c>
      <c r="Y240" s="31">
        <f>'SAP Extract'!T238</f>
        <v>0</v>
      </c>
      <c r="Z240" s="31">
        <f>'SAP Extract'!U238</f>
        <v>2022</v>
      </c>
      <c r="AA240" s="31" t="str">
        <f>'SAP Extract'!V238</f>
        <v/>
      </c>
      <c r="AB240" s="48">
        <v>1</v>
      </c>
      <c r="AC240" s="55">
        <v>0.94</v>
      </c>
      <c r="AD240" s="33">
        <f>IF(Z240&gt;2010,((Y240*AB240*X240)/(POWER(AC240, (2025-Z240)))), ((Y240*AB240*X240)/(POWER(AC240, 5))))</f>
        <v>0</v>
      </c>
      <c r="AE240" s="30">
        <f>M240-L240</f>
        <v>110022</v>
      </c>
      <c r="AF240" s="3">
        <f>A240</f>
        <v>237</v>
      </c>
      <c r="AG240" s="26">
        <f>L240</f>
        <v>0</v>
      </c>
      <c r="AH240" s="24">
        <f>U240</f>
        <v>110021.55714285714</v>
      </c>
      <c r="AI240" s="24">
        <f>AD240</f>
        <v>0</v>
      </c>
      <c r="AJ240" s="25">
        <f>IF(AI240&gt;0,AI240,MAX(AG240:AH240))</f>
        <v>110021.55714285714</v>
      </c>
      <c r="AL240" s="24"/>
      <c r="AM240" t="str">
        <f t="shared" si="3"/>
        <v>578850100.101</v>
      </c>
    </row>
    <row r="241" spans="1:39" ht="15" customHeight="1" x14ac:dyDescent="0.25">
      <c r="A241" s="17">
        <v>238</v>
      </c>
      <c r="B241" s="2"/>
      <c r="C241" s="2"/>
      <c r="D241" s="19" t="str">
        <f>IF('SAP Extract'!D239=0, "", 'SAP Extract'!D239)</f>
        <v>578850</v>
      </c>
      <c r="E241" s="19" t="str">
        <f>IF('SAP Extract'!E239=0, "", 'SAP Extract'!E239)</f>
        <v>578850</v>
      </c>
      <c r="F241" s="19" t="str">
        <f>IF('SAP Extract'!F239=0, "", 'SAP Extract'!F239)</f>
        <v>3X6X13A-1</v>
      </c>
      <c r="G241" s="19" t="str">
        <f>IF('SAP Extract'!G239=0, "", 'SAP Extract'!G239)</f>
        <v xml:space="preserve">204525983200 </v>
      </c>
      <c r="H241" s="72">
        <f>IF('SAP Extract'!H239=0, "", 'SAP Extract'!H239)</f>
        <v>1</v>
      </c>
      <c r="I241" s="73" t="str">
        <f>IF('SAP Extract'!I239=0, "", 'SAP Extract'!I239)</f>
        <v>130.102</v>
      </c>
      <c r="J241" s="19" t="str">
        <f>IF('SAP Extract'!J239=0, "", 'SAP Extract'!J239)</f>
        <v>CASE PART;MACH;BBT;3X6X13A</v>
      </c>
      <c r="K241" s="74">
        <v>0</v>
      </c>
      <c r="L241" s="27">
        <f>K241/H241</f>
        <v>0</v>
      </c>
      <c r="M241" s="26">
        <f>ROUNDUP((IF((AJ241&gt;0),(AJ241/$L$1/$L$2),(((MAX(AG241:AI241))/$L$1/$L$2)))), 0)</f>
        <v>6826</v>
      </c>
      <c r="N241" s="27">
        <f>M241*H241</f>
        <v>6826</v>
      </c>
      <c r="O241" s="13"/>
      <c r="P241" s="28"/>
      <c r="Q241" s="25">
        <f>P241*H241</f>
        <v>0</v>
      </c>
      <c r="R241" s="26">
        <f>IFERROR(ROUND(0.7*_xlfn.XLOOKUP(AM241,'[1]SPI PRICE LIST'!$L$12:$L$124,'[1]SPI PRICE LIST'!$K$12:$K$124,"NO"),2),)</f>
        <v>4778.18</v>
      </c>
      <c r="S241" s="27">
        <f>R241*H241</f>
        <v>4778.18</v>
      </c>
      <c r="T241" s="22">
        <v>0.7</v>
      </c>
      <c r="U241" s="26">
        <f>R241/T241</f>
        <v>6825.971428571429</v>
      </c>
      <c r="V241" s="27">
        <f>U241*H241</f>
        <v>6825.971428571429</v>
      </c>
      <c r="W241" s="31" t="str">
        <f>'SAP Extract'!R239</f>
        <v>USD</v>
      </c>
      <c r="X241" s="31">
        <f>'SAP Extract'!S239</f>
        <v>1</v>
      </c>
      <c r="Y241" s="31">
        <f>'SAP Extract'!T239</f>
        <v>0</v>
      </c>
      <c r="Z241" s="31">
        <f>'SAP Extract'!U239</f>
        <v>2022</v>
      </c>
      <c r="AA241" s="31" t="str">
        <f>'SAP Extract'!V239</f>
        <v/>
      </c>
      <c r="AB241" s="48">
        <v>1</v>
      </c>
      <c r="AC241" s="55">
        <v>0.94</v>
      </c>
      <c r="AD241" s="33">
        <f>IF(Z241&gt;2010,((Y241*AB241*X241)/(POWER(AC241, (2025-Z241)))), ((Y241*AB241*X241)/(POWER(AC241, 5))))</f>
        <v>0</v>
      </c>
      <c r="AE241" s="30">
        <f>M241-L241</f>
        <v>6826</v>
      </c>
      <c r="AF241" s="3">
        <f>A241</f>
        <v>238</v>
      </c>
      <c r="AG241" s="26">
        <f>L241</f>
        <v>0</v>
      </c>
      <c r="AH241" s="24">
        <f>U241</f>
        <v>6825.971428571429</v>
      </c>
      <c r="AI241" s="24">
        <f>AD241</f>
        <v>0</v>
      </c>
      <c r="AJ241" s="25">
        <f>IF(AI241&gt;0,AI241,MAX(AG241:AH241))</f>
        <v>6825.971428571429</v>
      </c>
      <c r="AL241" s="24"/>
      <c r="AM241" t="str">
        <f t="shared" si="3"/>
        <v>578850130.102</v>
      </c>
    </row>
    <row r="242" spans="1:39" ht="15" customHeight="1" x14ac:dyDescent="0.25">
      <c r="A242" s="17">
        <v>239</v>
      </c>
      <c r="B242" s="1"/>
      <c r="C242" s="1"/>
      <c r="D242" s="19" t="str">
        <f>IF('SAP Extract'!D240=0, "", 'SAP Extract'!D240)</f>
        <v>578850</v>
      </c>
      <c r="E242" s="19" t="str">
        <f>IF('SAP Extract'!E240=0, "", 'SAP Extract'!E240)</f>
        <v>578850</v>
      </c>
      <c r="F242" s="19" t="str">
        <f>IF('SAP Extract'!F240=0, "", 'SAP Extract'!F240)</f>
        <v>3X6X13A-1</v>
      </c>
      <c r="G242" s="19" t="str">
        <f>IF('SAP Extract'!G240=0, "", 'SAP Extract'!G240)</f>
        <v>204525972200</v>
      </c>
      <c r="H242" s="72">
        <f>IF('SAP Extract'!H240=0, "", 'SAP Extract'!H240)</f>
        <v>1</v>
      </c>
      <c r="I242" s="73" t="str">
        <f>IF('SAP Extract'!I240=0, "", 'SAP Extract'!I240)</f>
        <v>161.123</v>
      </c>
      <c r="J242" s="19" t="str">
        <f>IF('SAP Extract'!J240=0, "", 'SAP Extract'!J240)</f>
        <v>CASE COVER;MACH;BBT;3X6X13A-1</v>
      </c>
      <c r="K242" s="74">
        <v>0</v>
      </c>
      <c r="L242" s="27">
        <f>K242/H242</f>
        <v>0</v>
      </c>
      <c r="M242" s="26">
        <f>ROUNDUP((IF((AJ242&gt;0),(AJ242/$L$1/$L$2),(((MAX(AG242:AI242))/$L$1/$L$2)))), 0)</f>
        <v>43102</v>
      </c>
      <c r="N242" s="27">
        <f>M242*H242</f>
        <v>43102</v>
      </c>
      <c r="O242" s="13"/>
      <c r="P242" s="28"/>
      <c r="Q242" s="25">
        <f>P242*H242</f>
        <v>0</v>
      </c>
      <c r="R242" s="26">
        <f>IFERROR(ROUND(0.7*_xlfn.XLOOKUP(AM242,'[1]SPI PRICE LIST'!$L$12:$L$124,'[1]SPI PRICE LIST'!$K$12:$K$124,"NO"),2),)</f>
        <v>30171.27</v>
      </c>
      <c r="S242" s="27">
        <f>R242*H242</f>
        <v>30171.27</v>
      </c>
      <c r="T242" s="22">
        <v>0.7</v>
      </c>
      <c r="U242" s="26">
        <f>R242/T242</f>
        <v>43101.814285714288</v>
      </c>
      <c r="V242" s="27">
        <f>U242*H242</f>
        <v>43101.814285714288</v>
      </c>
      <c r="W242" s="31" t="str">
        <f>'SAP Extract'!R240</f>
        <v>USD</v>
      </c>
      <c r="X242" s="31">
        <f>'SAP Extract'!S240</f>
        <v>1</v>
      </c>
      <c r="Y242" s="31">
        <f>'SAP Extract'!T240</f>
        <v>0</v>
      </c>
      <c r="Z242" s="31">
        <f>'SAP Extract'!U240</f>
        <v>2022</v>
      </c>
      <c r="AA242" s="31" t="str">
        <f>'SAP Extract'!V240</f>
        <v/>
      </c>
      <c r="AB242" s="48">
        <v>1</v>
      </c>
      <c r="AC242" s="55">
        <v>0.94</v>
      </c>
      <c r="AD242" s="33">
        <f>IF(Z242&gt;2010,((Y242*AB242*X242)/(POWER(AC242, (2025-Z242)))), ((Y242*AB242*X242)/(POWER(AC242, 5))))</f>
        <v>0</v>
      </c>
      <c r="AE242" s="30">
        <f>M242-L242</f>
        <v>43102</v>
      </c>
      <c r="AF242" s="3">
        <f>A242</f>
        <v>239</v>
      </c>
      <c r="AG242" s="26">
        <f>L242</f>
        <v>0</v>
      </c>
      <c r="AH242" s="24">
        <f>U242</f>
        <v>43101.814285714288</v>
      </c>
      <c r="AI242" s="24">
        <f>AD242</f>
        <v>0</v>
      </c>
      <c r="AJ242" s="25">
        <f>IF(AI242&gt;0,AI242,MAX(AG242:AH242))</f>
        <v>43101.814285714288</v>
      </c>
      <c r="AL242" s="24"/>
      <c r="AM242" t="str">
        <f t="shared" si="3"/>
        <v>578850161.123</v>
      </c>
    </row>
    <row r="243" spans="1:39" ht="15" customHeight="1" x14ac:dyDescent="0.25">
      <c r="A243" s="17">
        <v>240</v>
      </c>
      <c r="B243" s="2"/>
      <c r="C243" s="2"/>
      <c r="D243" s="19" t="str">
        <f>IF('SAP Extract'!D241=0, "", 'SAP Extract'!D241)</f>
        <v>578850</v>
      </c>
      <c r="E243" s="19" t="str">
        <f>IF('SAP Extract'!E241=0, "", 'SAP Extract'!E241)</f>
        <v>578850</v>
      </c>
      <c r="F243" s="19" t="str">
        <f>IF('SAP Extract'!F241=0, "", 'SAP Extract'!F241)</f>
        <v>3X6X13A-1</v>
      </c>
      <c r="G243" s="19" t="str">
        <f>IF('SAP Extract'!G241=0, "", 'SAP Extract'!G241)</f>
        <v>017733615311</v>
      </c>
      <c r="H243" s="72">
        <f>IF('SAP Extract'!H241=0, "", 'SAP Extract'!H241)</f>
        <v>1</v>
      </c>
      <c r="I243" s="73" t="str">
        <f>IF('SAP Extract'!I241=0, "", 'SAP Extract'!I241)</f>
        <v>320.345</v>
      </c>
      <c r="J243" s="19" t="str">
        <f>IF('SAP Extract'!J241=0, "", 'SAP Extract'!J241)</f>
        <v>ANGULAR CONTACT BALL BEARING</v>
      </c>
      <c r="K243" s="74">
        <f>IF('SAP Extract'!K241=0, "", 'SAP Extract'!K241)</f>
        <v>2747.61</v>
      </c>
      <c r="L243" s="27">
        <f>K243/H243</f>
        <v>2747.61</v>
      </c>
      <c r="M243" s="26">
        <f>ROUNDUP((IF((AJ243&gt;0),(AJ243/$L$1/$L$2),(((MAX(AG243:AI243))/$L$1/$L$2)))), 0)</f>
        <v>3376</v>
      </c>
      <c r="N243" s="27">
        <f>M243*H243</f>
        <v>3376</v>
      </c>
      <c r="O243" s="13"/>
      <c r="P243" s="28"/>
      <c r="Q243" s="25">
        <f>P243*H243</f>
        <v>0</v>
      </c>
      <c r="R243" s="26">
        <f>IFERROR(ROUND(0.7*_xlfn.XLOOKUP(AM243,'[1]SPI PRICE LIST'!$L$12:$L$124,'[1]SPI PRICE LIST'!$K$12:$K$124,"NO"),2),)</f>
        <v>0</v>
      </c>
      <c r="S243" s="27">
        <f>R243*H243</f>
        <v>0</v>
      </c>
      <c r="T243" s="22">
        <v>0.7</v>
      </c>
      <c r="U243" s="26">
        <f>R243/T243</f>
        <v>0</v>
      </c>
      <c r="V243" s="27">
        <f>U243*H243</f>
        <v>0</v>
      </c>
      <c r="W243" s="31" t="str">
        <f>'SAP Extract'!R241</f>
        <v>USD</v>
      </c>
      <c r="X243" s="31">
        <f>'SAP Extract'!S241</f>
        <v>1</v>
      </c>
      <c r="Y243" s="31">
        <f>'SAP Extract'!T241</f>
        <v>2803.6669747377641</v>
      </c>
      <c r="Z243" s="31">
        <f>'SAP Extract'!U241</f>
        <v>2022</v>
      </c>
      <c r="AA243" s="31" t="str">
        <f>'SAP Extract'!V241</f>
        <v/>
      </c>
      <c r="AB243" s="48">
        <v>1</v>
      </c>
      <c r="AC243" s="55">
        <v>0.94</v>
      </c>
      <c r="AD243" s="33">
        <f>IF(Z243&gt;2010,((Y243*AB243*X243)/(POWER(AC243, (2025-Z243)))), ((Y243*AB243*X243)/(POWER(AC243, 5))))</f>
        <v>3375.536941161598</v>
      </c>
      <c r="AE243" s="30">
        <f>M243-L243</f>
        <v>628.38999999999987</v>
      </c>
      <c r="AF243" s="3">
        <f>A243</f>
        <v>240</v>
      </c>
      <c r="AG243" s="26">
        <f>L243</f>
        <v>2747.61</v>
      </c>
      <c r="AH243" s="24">
        <f>U243</f>
        <v>0</v>
      </c>
      <c r="AI243" s="24">
        <f>AD243</f>
        <v>3375.536941161598</v>
      </c>
      <c r="AJ243" s="25">
        <f>IF(AI243&gt;0,AI243,MAX(AG243:AH243))</f>
        <v>3375.536941161598</v>
      </c>
      <c r="AL243" s="24"/>
      <c r="AM243" t="str">
        <f t="shared" si="3"/>
        <v>578850320.345</v>
      </c>
    </row>
    <row r="244" spans="1:39" ht="15" customHeight="1" x14ac:dyDescent="0.25">
      <c r="A244" s="17">
        <v>241</v>
      </c>
      <c r="B244" s="1"/>
      <c r="C244" s="1"/>
      <c r="D244" s="19" t="str">
        <f>IF('SAP Extract'!D242=0, "", 'SAP Extract'!D242)</f>
        <v>578850</v>
      </c>
      <c r="E244" s="19" t="str">
        <f>IF('SAP Extract'!E242=0, "", 'SAP Extract'!E242)</f>
        <v>578850</v>
      </c>
      <c r="F244" s="19" t="str">
        <f>IF('SAP Extract'!F242=0, "", 'SAP Extract'!F242)</f>
        <v>3X6X13A-1</v>
      </c>
      <c r="G244" s="19" t="str">
        <f>IF('SAP Extract'!G242=0, "", 'SAP Extract'!G242)</f>
        <v>017722562430</v>
      </c>
      <c r="H244" s="72">
        <f>IF('SAP Extract'!H242=0, "", 'SAP Extract'!H242)</f>
        <v>1</v>
      </c>
      <c r="I244" s="73" t="str">
        <f>IF('SAP Extract'!I242=0, "", 'SAP Extract'!I242)</f>
        <v>320.346</v>
      </c>
      <c r="J244" s="19" t="str">
        <f>IF('SAP Extract'!J242=0, "", 'SAP Extract'!J242)</f>
        <v>DEEP GROOVE BALL BEARING</v>
      </c>
      <c r="K244" s="74">
        <f>IF('SAP Extract'!K242=0, "", 'SAP Extract'!K242)</f>
        <v>974.25</v>
      </c>
      <c r="L244" s="27">
        <f>K244/H244</f>
        <v>974.25</v>
      </c>
      <c r="M244" s="26">
        <f>ROUNDUP((IF((AJ244&gt;0),(AJ244/$L$1/$L$2),(((MAX(AG244:AI244))/$L$1/$L$2)))), 0)</f>
        <v>27000</v>
      </c>
      <c r="N244" s="27">
        <f>M244*H244</f>
        <v>27000</v>
      </c>
      <c r="O244" s="13"/>
      <c r="P244" s="28"/>
      <c r="Q244" s="25">
        <f>P244*H244</f>
        <v>0</v>
      </c>
      <c r="R244" s="26">
        <f>IFERROR(ROUND(0.7*_xlfn.XLOOKUP(AM244,'[1]SPI PRICE LIST'!$L$12:$L$124,'[1]SPI PRICE LIST'!$K$12:$K$124,"NO"),2),)</f>
        <v>0</v>
      </c>
      <c r="S244" s="27">
        <f>R244*H244</f>
        <v>0</v>
      </c>
      <c r="T244" s="22">
        <v>0.7</v>
      </c>
      <c r="U244" s="26">
        <f>R244/T244</f>
        <v>0</v>
      </c>
      <c r="V244" s="27">
        <f>U244*H244</f>
        <v>0</v>
      </c>
      <c r="W244" s="31" t="str">
        <f>'SAP Extract'!R242</f>
        <v>USD</v>
      </c>
      <c r="X244" s="31">
        <f>'SAP Extract'!S242</f>
        <v>1</v>
      </c>
      <c r="Y244" s="31">
        <f>'SAP Extract'!T242</f>
        <v>22425.061915318667</v>
      </c>
      <c r="Z244" s="31">
        <f>'SAP Extract'!U242</f>
        <v>2022</v>
      </c>
      <c r="AA244" s="31" t="str">
        <f>'SAP Extract'!V242</f>
        <v/>
      </c>
      <c r="AB244" s="48">
        <v>1</v>
      </c>
      <c r="AC244" s="55">
        <v>0.94</v>
      </c>
      <c r="AD244" s="33">
        <f>IF(Z244&gt;2010,((Y244*AB244*X244)/(POWER(AC244, (2025-Z244)))), ((Y244*AB244*X244)/(POWER(AC244, 5))))</f>
        <v>26999.149893711739</v>
      </c>
      <c r="AE244" s="30">
        <f>M244-L244</f>
        <v>26025.75</v>
      </c>
      <c r="AF244" s="3">
        <f>A244</f>
        <v>241</v>
      </c>
      <c r="AG244" s="26">
        <f>L244</f>
        <v>974.25</v>
      </c>
      <c r="AH244" s="24">
        <f>U244</f>
        <v>0</v>
      </c>
      <c r="AI244" s="24">
        <f>AD244</f>
        <v>26999.149893711739</v>
      </c>
      <c r="AJ244" s="25">
        <f>IF(AI244&gt;0,AI244,MAX(AG244:AH244))</f>
        <v>26999.149893711739</v>
      </c>
      <c r="AL244" s="24"/>
      <c r="AM244" t="str">
        <f t="shared" si="3"/>
        <v>578850320.346</v>
      </c>
    </row>
    <row r="245" spans="1:39" ht="15" customHeight="1" x14ac:dyDescent="0.25">
      <c r="A245" s="17">
        <v>242</v>
      </c>
      <c r="B245" s="1"/>
      <c r="C245" s="1"/>
      <c r="D245" s="19" t="str">
        <f>IF('SAP Extract'!D243=0, "", 'SAP Extract'!D243)</f>
        <v>578850</v>
      </c>
      <c r="E245" s="19" t="str">
        <f>IF('SAP Extract'!E243=0, "", 'SAP Extract'!E243)</f>
        <v>578850</v>
      </c>
      <c r="F245" s="19" t="str">
        <f>IF('SAP Extract'!F243=0, "", 'SAP Extract'!F243)</f>
        <v>3X6X13A-1</v>
      </c>
      <c r="G245" s="19" t="str">
        <f>IF('SAP Extract'!G243=0, "", 'SAP Extract'!G243)</f>
        <v>204502477008</v>
      </c>
      <c r="H245" s="72">
        <f>IF('SAP Extract'!H243=0, "", 'SAP Extract'!H243)</f>
        <v>1</v>
      </c>
      <c r="I245" s="73" t="str">
        <f>IF('SAP Extract'!I243=0, "", 'SAP Extract'!I243)</f>
        <v>350.302</v>
      </c>
      <c r="J245" s="19" t="str">
        <f>IF('SAP Extract'!J243=0, "", 'SAP Extract'!J243)</f>
        <v>BEARING HOUSING;MACH;1BB;BALL BALL BEARI</v>
      </c>
      <c r="K245" s="74">
        <v>0</v>
      </c>
      <c r="L245" s="27">
        <f>K245/H245</f>
        <v>0</v>
      </c>
      <c r="M245" s="26">
        <f>ROUNDUP((IF((AJ245&gt;0),(AJ245/$L$1/$L$2),(((MAX(AG245:AI245))/$L$1/$L$2)))), 0)</f>
        <v>5765</v>
      </c>
      <c r="N245" s="27">
        <f>M245*H245</f>
        <v>5765</v>
      </c>
      <c r="O245" s="13"/>
      <c r="P245" s="28"/>
      <c r="Q245" s="25">
        <f>P245*H245</f>
        <v>0</v>
      </c>
      <c r="R245" s="26">
        <f>IFERROR(ROUND(0.7*_xlfn.XLOOKUP(AM245,'[1]SPI PRICE LIST'!$L$12:$L$124,'[1]SPI PRICE LIST'!$K$12:$K$124,"NO"),2),)</f>
        <v>4035.42</v>
      </c>
      <c r="S245" s="27">
        <f>R245*H245</f>
        <v>4035.42</v>
      </c>
      <c r="T245" s="22">
        <v>0.7</v>
      </c>
      <c r="U245" s="26">
        <f>R245/T245</f>
        <v>5764.885714285715</v>
      </c>
      <c r="V245" s="27">
        <f>U245*H245</f>
        <v>5764.885714285715</v>
      </c>
      <c r="W245" s="31" t="str">
        <f>'SAP Extract'!R243</f>
        <v>USD</v>
      </c>
      <c r="X245" s="31">
        <f>'SAP Extract'!S243</f>
        <v>1</v>
      </c>
      <c r="Y245" s="31">
        <f>'SAP Extract'!T243</f>
        <v>0</v>
      </c>
      <c r="Z245" s="31">
        <f>'SAP Extract'!U243</f>
        <v>2022</v>
      </c>
      <c r="AA245" s="31" t="str">
        <f>'SAP Extract'!V243</f>
        <v/>
      </c>
      <c r="AB245" s="48">
        <v>1</v>
      </c>
      <c r="AC245" s="55">
        <v>0.94</v>
      </c>
      <c r="AD245" s="33">
        <f>IF(Z245&gt;2010,((Y245*AB245*X245)/(POWER(AC245, (2025-Z245)))), ((Y245*AB245*X245)/(POWER(AC245, 5))))</f>
        <v>0</v>
      </c>
      <c r="AE245" s="30">
        <f>M245-L245</f>
        <v>5765</v>
      </c>
      <c r="AF245" s="3">
        <f>A245</f>
        <v>242</v>
      </c>
      <c r="AG245" s="26">
        <f>L245</f>
        <v>0</v>
      </c>
      <c r="AH245" s="24">
        <f>U245</f>
        <v>5764.885714285715</v>
      </c>
      <c r="AI245" s="24">
        <f>AD245</f>
        <v>0</v>
      </c>
      <c r="AJ245" s="25">
        <f>IF(AI245&gt;0,AI245,MAX(AG245:AH245))</f>
        <v>5764.885714285715</v>
      </c>
      <c r="AL245" s="24"/>
      <c r="AM245" t="str">
        <f t="shared" si="3"/>
        <v>578850350.302</v>
      </c>
    </row>
    <row r="246" spans="1:39" ht="15" customHeight="1" x14ac:dyDescent="0.25">
      <c r="A246" s="17">
        <v>243</v>
      </c>
      <c r="B246" s="2"/>
      <c r="C246" s="2"/>
      <c r="D246" s="19" t="str">
        <f>IF('SAP Extract'!D244=0, "", 'SAP Extract'!D244)</f>
        <v>578850</v>
      </c>
      <c r="E246" s="19" t="str">
        <f>IF('SAP Extract'!E244=0, "", 'SAP Extract'!E244)</f>
        <v>578850</v>
      </c>
      <c r="F246" s="19" t="str">
        <f>IF('SAP Extract'!F244=0, "", 'SAP Extract'!F244)</f>
        <v>3X6X13A-1</v>
      </c>
      <c r="G246" s="19" t="str">
        <f>IF('SAP Extract'!G244=0, "", 'SAP Extract'!G244)</f>
        <v>204502477008</v>
      </c>
      <c r="H246" s="72">
        <f>IF('SAP Extract'!H244=0, "", 'SAP Extract'!H244)</f>
        <v>1</v>
      </c>
      <c r="I246" s="73" t="str">
        <f>IF('SAP Extract'!I244=0, "", 'SAP Extract'!I244)</f>
        <v>350.304</v>
      </c>
      <c r="J246" s="19" t="str">
        <f>IF('SAP Extract'!J244=0, "", 'SAP Extract'!J244)</f>
        <v>BEARING HOUSING;MACH;1BB;BALL BALL BEARI</v>
      </c>
      <c r="K246" s="74">
        <v>0</v>
      </c>
      <c r="L246" s="27">
        <f>K246/H246</f>
        <v>0</v>
      </c>
      <c r="M246" s="26">
        <f>ROUNDUP((IF((AJ246&gt;0),(AJ246/$L$1/$L$2),(((MAX(AG246:AI246))/$L$1/$L$2)))), 0)</f>
        <v>5765</v>
      </c>
      <c r="N246" s="27">
        <f>M246*H246</f>
        <v>5765</v>
      </c>
      <c r="O246" s="13"/>
      <c r="P246" s="28"/>
      <c r="Q246" s="25">
        <f>P246*H246</f>
        <v>0</v>
      </c>
      <c r="R246" s="26">
        <f>IFERROR(ROUND(0.7*_xlfn.XLOOKUP(AM246,'[1]SPI PRICE LIST'!$L$12:$L$124,'[1]SPI PRICE LIST'!$K$12:$K$124,"NO"),2),)</f>
        <v>4035.42</v>
      </c>
      <c r="S246" s="27">
        <f>R246*H246</f>
        <v>4035.42</v>
      </c>
      <c r="T246" s="22">
        <v>0.7</v>
      </c>
      <c r="U246" s="26">
        <f>R246/T246</f>
        <v>5764.885714285715</v>
      </c>
      <c r="V246" s="27">
        <f>U246*H246</f>
        <v>5764.885714285715</v>
      </c>
      <c r="W246" s="31" t="str">
        <f>'SAP Extract'!R244</f>
        <v>USD</v>
      </c>
      <c r="X246" s="31">
        <f>'SAP Extract'!S244</f>
        <v>1</v>
      </c>
      <c r="Y246" s="31">
        <f>'SAP Extract'!T244</f>
        <v>0</v>
      </c>
      <c r="Z246" s="31">
        <f>'SAP Extract'!U244</f>
        <v>2022</v>
      </c>
      <c r="AA246" s="31" t="str">
        <f>'SAP Extract'!V244</f>
        <v/>
      </c>
      <c r="AB246" s="48">
        <v>1</v>
      </c>
      <c r="AC246" s="55">
        <v>0.94</v>
      </c>
      <c r="AD246" s="33">
        <f>IF(Z246&gt;2010,((Y246*AB246*X246)/(POWER(AC246, (2025-Z246)))), ((Y246*AB246*X246)/(POWER(AC246, 5))))</f>
        <v>0</v>
      </c>
      <c r="AE246" s="30">
        <f>M246-L246</f>
        <v>5765</v>
      </c>
      <c r="AF246" s="3">
        <f>A246</f>
        <v>243</v>
      </c>
      <c r="AG246" s="26">
        <f>L246</f>
        <v>0</v>
      </c>
      <c r="AH246" s="24">
        <f>U246</f>
        <v>5764.885714285715</v>
      </c>
      <c r="AI246" s="24">
        <f>AD246</f>
        <v>0</v>
      </c>
      <c r="AJ246" s="25">
        <f>IF(AI246&gt;0,AI246,MAX(AG246:AH246))</f>
        <v>5764.885714285715</v>
      </c>
      <c r="AL246" s="24"/>
      <c r="AM246" t="str">
        <f t="shared" si="3"/>
        <v>578850350.304</v>
      </c>
    </row>
    <row r="247" spans="1:39" ht="15" customHeight="1" x14ac:dyDescent="0.25">
      <c r="A247" s="17">
        <v>244</v>
      </c>
      <c r="B247" s="1"/>
      <c r="C247" s="1"/>
      <c r="D247" s="19" t="str">
        <f>IF('SAP Extract'!D245=0, "", 'SAP Extract'!D245)</f>
        <v>578850</v>
      </c>
      <c r="E247" s="19" t="str">
        <f>IF('SAP Extract'!E245=0, "", 'SAP Extract'!E245)</f>
        <v>578850</v>
      </c>
      <c r="F247" s="19" t="str">
        <f>IF('SAP Extract'!F245=0, "", 'SAP Extract'!F245)</f>
        <v>3X6X13A-1</v>
      </c>
      <c r="G247" s="19" t="str">
        <f>IF('SAP Extract'!G245=0, "", 'SAP Extract'!G245)</f>
        <v>204524072001</v>
      </c>
      <c r="H247" s="72">
        <f>IF('SAP Extract'!H245=0, "", 'SAP Extract'!H245)</f>
        <v>1</v>
      </c>
      <c r="I247" s="73" t="str">
        <f>IF('SAP Extract'!I245=0, "", 'SAP Extract'!I245)</f>
        <v>360.330</v>
      </c>
      <c r="J247" s="19" t="str">
        <f>IF('SAP Extract'!J245=0, "", 'SAP Extract'!J245)</f>
        <v>BEARING COVER;MACH;1BB;1BB_6213_7311;731</v>
      </c>
      <c r="K247" s="74">
        <f>IF('SAP Extract'!K245=0, "", 'SAP Extract'!K245)</f>
        <v>6337.12</v>
      </c>
      <c r="L247" s="27">
        <f>K247/H247</f>
        <v>6337.12</v>
      </c>
      <c r="M247" s="26">
        <f>ROUNDUP((IF((AJ247&gt;0),(AJ247/$L$1/$L$2),(((MAX(AG247:AI247))/$L$1/$L$2)))), 0)</f>
        <v>6338</v>
      </c>
      <c r="N247" s="27">
        <f>M247*H247</f>
        <v>6338</v>
      </c>
      <c r="O247" s="13"/>
      <c r="P247" s="28"/>
      <c r="Q247" s="25">
        <f>P247*H247</f>
        <v>0</v>
      </c>
      <c r="R247" s="26">
        <f>IFERROR(ROUND(0.7*_xlfn.XLOOKUP(AM247,'[1]SPI PRICE LIST'!$L$12:$L$124,'[1]SPI PRICE LIST'!$K$12:$K$124,"NO"),2),)</f>
        <v>0</v>
      </c>
      <c r="S247" s="27">
        <f>R247*H247</f>
        <v>0</v>
      </c>
      <c r="T247" s="22">
        <v>0.7</v>
      </c>
      <c r="U247" s="26">
        <f>R247/T247</f>
        <v>0</v>
      </c>
      <c r="V247" s="27">
        <f>U247*H247</f>
        <v>0</v>
      </c>
      <c r="W247" s="31" t="str">
        <f>'SAP Extract'!R245</f>
        <v>USD</v>
      </c>
      <c r="X247" s="31">
        <f>'SAP Extract'!S245</f>
        <v>1</v>
      </c>
      <c r="Y247" s="31">
        <f>'SAP Extract'!T245</f>
        <v>0</v>
      </c>
      <c r="Z247" s="31">
        <f>'SAP Extract'!U245</f>
        <v>2022</v>
      </c>
      <c r="AA247" s="31" t="str">
        <f>'SAP Extract'!V245</f>
        <v/>
      </c>
      <c r="AB247" s="48">
        <v>1</v>
      </c>
      <c r="AC247" s="55">
        <v>0.94</v>
      </c>
      <c r="AD247" s="33">
        <f>IF(Z247&gt;2010,((Y247*AB247*X247)/(POWER(AC247, (2025-Z247)))), ((Y247*AB247*X247)/(POWER(AC247, 5))))</f>
        <v>0</v>
      </c>
      <c r="AE247" s="30">
        <f>M247-L247</f>
        <v>0.88000000000010914</v>
      </c>
      <c r="AF247" s="3">
        <f>A247</f>
        <v>244</v>
      </c>
      <c r="AG247" s="26">
        <f>L247</f>
        <v>6337.12</v>
      </c>
      <c r="AH247" s="24">
        <f>U247</f>
        <v>0</v>
      </c>
      <c r="AI247" s="24">
        <f>AD247</f>
        <v>0</v>
      </c>
      <c r="AJ247" s="25">
        <f>IF(AI247&gt;0,AI247,MAX(AG247:AH247))</f>
        <v>6337.12</v>
      </c>
      <c r="AL247" s="24"/>
      <c r="AM247" t="str">
        <f t="shared" si="3"/>
        <v>578850360.330</v>
      </c>
    </row>
    <row r="248" spans="1:39" ht="15" customHeight="1" x14ac:dyDescent="0.25">
      <c r="A248" s="17">
        <v>245</v>
      </c>
      <c r="B248" s="1"/>
      <c r="C248" s="1"/>
      <c r="D248" s="19" t="str">
        <f>IF('SAP Extract'!D246=0, "", 'SAP Extract'!D246)</f>
        <v>578850</v>
      </c>
      <c r="E248" s="19" t="str">
        <f>IF('SAP Extract'!E246=0, "", 'SAP Extract'!E246)</f>
        <v>578850</v>
      </c>
      <c r="F248" s="19" t="str">
        <f>IF('SAP Extract'!F246=0, "", 'SAP Extract'!F246)</f>
        <v>3X6X13A-1</v>
      </c>
      <c r="G248" s="19" t="str">
        <f>IF('SAP Extract'!G246=0, "", 'SAP Extract'!G246)</f>
        <v>204502481002</v>
      </c>
      <c r="H248" s="72">
        <f>IF('SAP Extract'!H246=0, "", 'SAP Extract'!H246)</f>
        <v>1</v>
      </c>
      <c r="I248" s="73" t="str">
        <f>IF('SAP Extract'!I246=0, "", 'SAP Extract'!I246)</f>
        <v>360.334</v>
      </c>
      <c r="J248" s="19" t="str">
        <f>IF('SAP Extract'!J246=0, "", 'SAP Extract'!J246)</f>
        <v>BEARING COVER;MACH;1BB;1BB_6215_7312;731</v>
      </c>
      <c r="K248" s="74">
        <f>IF('SAP Extract'!K246=0, "", 'SAP Extract'!K246)</f>
        <v>6821.91</v>
      </c>
      <c r="L248" s="27">
        <f>K248/H248</f>
        <v>6821.91</v>
      </c>
      <c r="M248" s="26">
        <f>ROUNDUP((IF((AJ248&gt;0),(AJ248/$L$1/$L$2),(((MAX(AG248:AI248))/$L$1/$L$2)))), 0)</f>
        <v>6822</v>
      </c>
      <c r="N248" s="27">
        <f>M248*H248</f>
        <v>6822</v>
      </c>
      <c r="O248" s="13"/>
      <c r="P248" s="28"/>
      <c r="Q248" s="25">
        <f>P248*H248</f>
        <v>0</v>
      </c>
      <c r="R248" s="26">
        <f>IFERROR(ROUND(0.7*_xlfn.XLOOKUP(AM248,'[1]SPI PRICE LIST'!$L$12:$L$124,'[1]SPI PRICE LIST'!$K$12:$K$124,"NO"),2),)</f>
        <v>0</v>
      </c>
      <c r="S248" s="27">
        <f>R248*H248</f>
        <v>0</v>
      </c>
      <c r="T248" s="22">
        <v>0.7</v>
      </c>
      <c r="U248" s="26">
        <f>R248/T248</f>
        <v>0</v>
      </c>
      <c r="V248" s="27">
        <f>U248*H248</f>
        <v>0</v>
      </c>
      <c r="W248" s="31" t="str">
        <f>'SAP Extract'!R246</f>
        <v>USD</v>
      </c>
      <c r="X248" s="31">
        <f>'SAP Extract'!S246</f>
        <v>1</v>
      </c>
      <c r="Y248" s="31">
        <f>'SAP Extract'!T246</f>
        <v>0</v>
      </c>
      <c r="Z248" s="31">
        <f>'SAP Extract'!U246</f>
        <v>2022</v>
      </c>
      <c r="AA248" s="31" t="str">
        <f>'SAP Extract'!V246</f>
        <v/>
      </c>
      <c r="AB248" s="48">
        <v>1</v>
      </c>
      <c r="AC248" s="55">
        <v>0.94</v>
      </c>
      <c r="AD248" s="33">
        <f>IF(Z248&gt;2010,((Y248*AB248*X248)/(POWER(AC248, (2025-Z248)))), ((Y248*AB248*X248)/(POWER(AC248, 5))))</f>
        <v>0</v>
      </c>
      <c r="AE248" s="30">
        <f>M248-L248</f>
        <v>9.0000000000145519E-2</v>
      </c>
      <c r="AF248" s="3">
        <f>A248</f>
        <v>245</v>
      </c>
      <c r="AG248" s="26">
        <f>L248</f>
        <v>6821.91</v>
      </c>
      <c r="AH248" s="24">
        <f>U248</f>
        <v>0</v>
      </c>
      <c r="AI248" s="24">
        <f>AD248</f>
        <v>0</v>
      </c>
      <c r="AJ248" s="25">
        <f>IF(AI248&gt;0,AI248,MAX(AG248:AH248))</f>
        <v>6821.91</v>
      </c>
      <c r="AL248" s="24"/>
      <c r="AM248" t="str">
        <f t="shared" si="3"/>
        <v>578850360.334</v>
      </c>
    </row>
    <row r="249" spans="1:39" ht="15" customHeight="1" x14ac:dyDescent="0.25">
      <c r="A249" s="17">
        <v>246</v>
      </c>
      <c r="B249" s="2"/>
      <c r="C249" s="2"/>
      <c r="D249" s="19" t="str">
        <f>IF('SAP Extract'!D247=0, "", 'SAP Extract'!D247)</f>
        <v>578850</v>
      </c>
      <c r="E249" s="19" t="str">
        <f>IF('SAP Extract'!E247=0, "", 'SAP Extract'!E247)</f>
        <v>578850</v>
      </c>
      <c r="F249" s="19" t="str">
        <f>IF('SAP Extract'!F247=0, "", 'SAP Extract'!F247)</f>
        <v>3X6X13A-1</v>
      </c>
      <c r="G249" s="19" t="str">
        <f>IF('SAP Extract'!G247=0, "", 'SAP Extract'!G247)</f>
        <v>204502596002</v>
      </c>
      <c r="H249" s="72">
        <f>IF('SAP Extract'!H247=0, "", 'SAP Extract'!H247)</f>
        <v>1</v>
      </c>
      <c r="I249" s="73" t="str">
        <f>IF('SAP Extract'!I247=0, "", 'SAP Extract'!I247)</f>
        <v>360.335</v>
      </c>
      <c r="J249" s="19" t="str">
        <f>IF('SAP Extract'!J247=0, "", 'SAP Extract'!J247)</f>
        <v>BEARING COVER;MACH;1BB;1BB_6213_7311;731</v>
      </c>
      <c r="K249" s="74">
        <f>IF('SAP Extract'!K247=0, "", 'SAP Extract'!K247)</f>
        <v>5471.41</v>
      </c>
      <c r="L249" s="27">
        <f>K249/H249</f>
        <v>5471.41</v>
      </c>
      <c r="M249" s="26">
        <f>ROUNDUP((IF((AJ249&gt;0),(AJ249/$L$1/$L$2),(((MAX(AG249:AI249))/$L$1/$L$2)))), 0)</f>
        <v>5472</v>
      </c>
      <c r="N249" s="27">
        <f>M249*H249</f>
        <v>5472</v>
      </c>
      <c r="O249" s="13"/>
      <c r="P249" s="28"/>
      <c r="Q249" s="25">
        <f>P249*H249</f>
        <v>0</v>
      </c>
      <c r="R249" s="26">
        <f>IFERROR(ROUND(0.7*_xlfn.XLOOKUP(AM249,'[1]SPI PRICE LIST'!$L$12:$L$124,'[1]SPI PRICE LIST'!$K$12:$K$124,"NO"),2),)</f>
        <v>0</v>
      </c>
      <c r="S249" s="27">
        <f>R249*H249</f>
        <v>0</v>
      </c>
      <c r="T249" s="22">
        <v>0.7</v>
      </c>
      <c r="U249" s="26">
        <f>R249/T249</f>
        <v>0</v>
      </c>
      <c r="V249" s="27">
        <f>U249*H249</f>
        <v>0</v>
      </c>
      <c r="W249" s="31" t="str">
        <f>'SAP Extract'!R247</f>
        <v>USD</v>
      </c>
      <c r="X249" s="31">
        <f>'SAP Extract'!S247</f>
        <v>1</v>
      </c>
      <c r="Y249" s="31">
        <f>'SAP Extract'!T247</f>
        <v>0</v>
      </c>
      <c r="Z249" s="31">
        <f>'SAP Extract'!U247</f>
        <v>2022</v>
      </c>
      <c r="AA249" s="31" t="str">
        <f>'SAP Extract'!V247</f>
        <v/>
      </c>
      <c r="AB249" s="48">
        <v>1</v>
      </c>
      <c r="AC249" s="55">
        <v>0.94</v>
      </c>
      <c r="AD249" s="33">
        <f>IF(Z249&gt;2010,((Y249*AB249*X249)/(POWER(AC249, (2025-Z249)))), ((Y249*AB249*X249)/(POWER(AC249, 5))))</f>
        <v>0</v>
      </c>
      <c r="AE249" s="30">
        <f>M249-L249</f>
        <v>0.59000000000014552</v>
      </c>
      <c r="AF249" s="3">
        <f>A249</f>
        <v>246</v>
      </c>
      <c r="AG249" s="26">
        <f>L249</f>
        <v>5471.41</v>
      </c>
      <c r="AH249" s="24">
        <f>U249</f>
        <v>0</v>
      </c>
      <c r="AI249" s="24">
        <f>AD249</f>
        <v>0</v>
      </c>
      <c r="AJ249" s="25">
        <f>IF(AI249&gt;0,AI249,MAX(AG249:AH249))</f>
        <v>5471.41</v>
      </c>
      <c r="AL249" s="24"/>
      <c r="AM249" t="str">
        <f t="shared" si="3"/>
        <v>578850360.335</v>
      </c>
    </row>
    <row r="250" spans="1:39" ht="15" customHeight="1" x14ac:dyDescent="0.25">
      <c r="A250" s="17">
        <v>247</v>
      </c>
      <c r="B250" s="1"/>
      <c r="C250" s="1"/>
      <c r="D250" s="19" t="str">
        <f>IF('SAP Extract'!D248=0, "", 'SAP Extract'!D248)</f>
        <v>578850</v>
      </c>
      <c r="E250" s="19" t="str">
        <f>IF('SAP Extract'!E248=0, "", 'SAP Extract'!E248)</f>
        <v>578850</v>
      </c>
      <c r="F250" s="19" t="str">
        <f>IF('SAP Extract'!F248=0, "", 'SAP Extract'!F248)</f>
        <v>3X6X13A-1</v>
      </c>
      <c r="G250" s="19" t="str">
        <f>IF('SAP Extract'!G248=0, "", 'SAP Extract'!G248)</f>
        <v>204525655003</v>
      </c>
      <c r="H250" s="72">
        <f>IF('SAP Extract'!H248=0, "", 'SAP Extract'!H248)</f>
        <v>1</v>
      </c>
      <c r="I250" s="73" t="str">
        <f>IF('SAP Extract'!I248=0, "", 'SAP Extract'!I248)</f>
        <v>501.233</v>
      </c>
      <c r="J250" s="19" t="str">
        <f>IF('SAP Extract'!J248=0, "", 'SAP Extract'!J248)</f>
        <v>SPLIT RING;MACH;BBT</v>
      </c>
      <c r="K250" s="74">
        <f>IF('SAP Extract'!K248=0, "", 'SAP Extract'!K248)</f>
        <v>2141.63</v>
      </c>
      <c r="L250" s="27">
        <f>K250/H250</f>
        <v>2141.63</v>
      </c>
      <c r="M250" s="26">
        <f>ROUNDUP((IF((AJ250&gt;0),(AJ250/$L$1/$L$2),(((MAX(AG250:AI250))/$L$1/$L$2)))), 0)</f>
        <v>2142</v>
      </c>
      <c r="N250" s="27">
        <f>M250*H250</f>
        <v>2142</v>
      </c>
      <c r="O250" s="13"/>
      <c r="P250" s="28"/>
      <c r="Q250" s="25">
        <f>P250*H250</f>
        <v>0</v>
      </c>
      <c r="R250" s="26">
        <f>IFERROR(ROUND(0.7*_xlfn.XLOOKUP(AM250,'[1]SPI PRICE LIST'!$L$12:$L$124,'[1]SPI PRICE LIST'!$K$12:$K$124,"NO"),2),)</f>
        <v>0</v>
      </c>
      <c r="S250" s="27">
        <f>R250*H250</f>
        <v>0</v>
      </c>
      <c r="T250" s="22">
        <v>0.7</v>
      </c>
      <c r="U250" s="26">
        <f>R250/T250</f>
        <v>0</v>
      </c>
      <c r="V250" s="27">
        <f>U250*H250</f>
        <v>0</v>
      </c>
      <c r="W250" s="31" t="str">
        <f>'SAP Extract'!R248</f>
        <v>USD</v>
      </c>
      <c r="X250" s="31">
        <f>'SAP Extract'!S248</f>
        <v>1</v>
      </c>
      <c r="Y250" s="31">
        <f>'SAP Extract'!T248</f>
        <v>0</v>
      </c>
      <c r="Z250" s="31">
        <f>'SAP Extract'!U248</f>
        <v>2022</v>
      </c>
      <c r="AA250" s="31" t="str">
        <f>'SAP Extract'!V248</f>
        <v/>
      </c>
      <c r="AB250" s="48">
        <v>1</v>
      </c>
      <c r="AC250" s="55">
        <v>0.94</v>
      </c>
      <c r="AD250" s="33">
        <f>IF(Z250&gt;2010,((Y250*AB250*X250)/(POWER(AC250, (2025-Z250)))), ((Y250*AB250*X250)/(POWER(AC250, 5))))</f>
        <v>0</v>
      </c>
      <c r="AE250" s="30">
        <f>M250-L250</f>
        <v>0.36999999999989086</v>
      </c>
      <c r="AF250" s="3">
        <f>A250</f>
        <v>247</v>
      </c>
      <c r="AG250" s="26">
        <f>L250</f>
        <v>2141.63</v>
      </c>
      <c r="AH250" s="24">
        <f>U250</f>
        <v>0</v>
      </c>
      <c r="AI250" s="24">
        <f>AD250</f>
        <v>0</v>
      </c>
      <c r="AJ250" s="25">
        <f>IF(AI250&gt;0,AI250,MAX(AG250:AH250))</f>
        <v>2141.63</v>
      </c>
      <c r="AL250" s="24"/>
      <c r="AM250" t="str">
        <f t="shared" si="3"/>
        <v>578850501.233</v>
      </c>
    </row>
    <row r="251" spans="1:39" ht="15" customHeight="1" x14ac:dyDescent="0.25">
      <c r="A251" s="17">
        <v>248</v>
      </c>
      <c r="B251" s="1"/>
      <c r="C251" s="1"/>
      <c r="D251" s="19" t="str">
        <f>IF('SAP Extract'!D249=0, "", 'SAP Extract'!D249)</f>
        <v>578850</v>
      </c>
      <c r="E251" s="19" t="str">
        <f>IF('SAP Extract'!E249=0, "", 'SAP Extract'!E249)</f>
        <v>578850</v>
      </c>
      <c r="F251" s="19" t="str">
        <f>IF('SAP Extract'!F249=0, "", 'SAP Extract'!F249)</f>
        <v>3X6X13A-1</v>
      </c>
      <c r="G251" s="19" t="str">
        <f>IF('SAP Extract'!G249=0, "", 'SAP Extract'!G249)</f>
        <v>204502612001</v>
      </c>
      <c r="H251" s="72">
        <f>IF('SAP Extract'!H249=0, "", 'SAP Extract'!H249)</f>
        <v>1</v>
      </c>
      <c r="I251" s="73" t="str">
        <f>IF('SAP Extract'!I249=0, "", 'SAP Extract'!I249)</f>
        <v>511.338</v>
      </c>
      <c r="J251" s="19" t="str">
        <f>IF('SAP Extract'!J249=0, "", 'SAP Extract'!J249)</f>
        <v>CENTERING RING;MACH</v>
      </c>
      <c r="K251" s="74">
        <f>IF('SAP Extract'!K249=0, "", 'SAP Extract'!K249)</f>
        <v>5136.53</v>
      </c>
      <c r="L251" s="27">
        <f>K251/H251</f>
        <v>5136.53</v>
      </c>
      <c r="M251" s="26">
        <f>ROUNDUP((IF((AJ251&gt;0),(AJ251/$L$1/$L$2),(((MAX(AG251:AI251))/$L$1/$L$2)))), 0)</f>
        <v>5137</v>
      </c>
      <c r="N251" s="27">
        <f>M251*H251</f>
        <v>5137</v>
      </c>
      <c r="O251" s="13"/>
      <c r="P251" s="28"/>
      <c r="Q251" s="25">
        <f>P251*H251</f>
        <v>0</v>
      </c>
      <c r="R251" s="26">
        <f>IFERROR(ROUND(0.7*_xlfn.XLOOKUP(AM251,'[1]SPI PRICE LIST'!$L$12:$L$124,'[1]SPI PRICE LIST'!$K$12:$K$124,"NO"),2),)</f>
        <v>0</v>
      </c>
      <c r="S251" s="27">
        <f>R251*H251</f>
        <v>0</v>
      </c>
      <c r="T251" s="22">
        <v>0.7</v>
      </c>
      <c r="U251" s="26">
        <f>R251/T251</f>
        <v>0</v>
      </c>
      <c r="V251" s="27">
        <f>U251*H251</f>
        <v>0</v>
      </c>
      <c r="W251" s="31" t="str">
        <f>'SAP Extract'!R249</f>
        <v>USD</v>
      </c>
      <c r="X251" s="31">
        <f>'SAP Extract'!S249</f>
        <v>1</v>
      </c>
      <c r="Y251" s="31">
        <f>'SAP Extract'!T249</f>
        <v>0</v>
      </c>
      <c r="Z251" s="31">
        <f>'SAP Extract'!U249</f>
        <v>2022</v>
      </c>
      <c r="AA251" s="31" t="str">
        <f>'SAP Extract'!V249</f>
        <v/>
      </c>
      <c r="AB251" s="48">
        <v>1</v>
      </c>
      <c r="AC251" s="55">
        <v>0.94</v>
      </c>
      <c r="AD251" s="33">
        <f>IF(Z251&gt;2010,((Y251*AB251*X251)/(POWER(AC251, (2025-Z251)))), ((Y251*AB251*X251)/(POWER(AC251, 5))))</f>
        <v>0</v>
      </c>
      <c r="AE251" s="30">
        <f>M251-L251</f>
        <v>0.47000000000025466</v>
      </c>
      <c r="AF251" s="3">
        <f>A251</f>
        <v>248</v>
      </c>
      <c r="AG251" s="26">
        <f>L251</f>
        <v>5136.53</v>
      </c>
      <c r="AH251" s="24">
        <f>U251</f>
        <v>0</v>
      </c>
      <c r="AI251" s="24">
        <f>AD251</f>
        <v>0</v>
      </c>
      <c r="AJ251" s="25">
        <f>IF(AI251&gt;0,AI251,MAX(AG251:AH251))</f>
        <v>5136.53</v>
      </c>
      <c r="AL251" s="24"/>
      <c r="AM251" t="str">
        <f t="shared" si="3"/>
        <v>578850511.338</v>
      </c>
    </row>
    <row r="252" spans="1:39" ht="15" customHeight="1" x14ac:dyDescent="0.25">
      <c r="A252" s="17">
        <v>249</v>
      </c>
      <c r="B252" s="2"/>
      <c r="C252" s="2"/>
      <c r="D252" s="19" t="str">
        <f>IF('SAP Extract'!D250=0, "", 'SAP Extract'!D250)</f>
        <v>578850</v>
      </c>
      <c r="E252" s="19" t="str">
        <f>IF('SAP Extract'!E250=0, "", 'SAP Extract'!E250)</f>
        <v>578850</v>
      </c>
      <c r="F252" s="19" t="str">
        <f>IF('SAP Extract'!F250=0, "", 'SAP Extract'!F250)</f>
        <v>3X6X13A-1</v>
      </c>
      <c r="G252" s="19" t="str">
        <f>IF('SAP Extract'!G250=0, "", 'SAP Extract'!G250)</f>
        <v>204502609001</v>
      </c>
      <c r="H252" s="72">
        <f>IF('SAP Extract'!H250=0, "", 'SAP Extract'!H250)</f>
        <v>1</v>
      </c>
      <c r="I252" s="73" t="str">
        <f>IF('SAP Extract'!I250=0, "", 'SAP Extract'!I250)</f>
        <v>511.339</v>
      </c>
      <c r="J252" s="19" t="str">
        <f>IF('SAP Extract'!J250=0, "", 'SAP Extract'!J250)</f>
        <v>CENTERING RING;MACH</v>
      </c>
      <c r="K252" s="74">
        <f>IF('SAP Extract'!K250=0, "", 'SAP Extract'!K250)</f>
        <v>1488.94</v>
      </c>
      <c r="L252" s="27">
        <f>K252/H252</f>
        <v>1488.94</v>
      </c>
      <c r="M252" s="26">
        <f>ROUNDUP((IF((AJ252&gt;0),(AJ252/$L$1/$L$2),(((MAX(AG252:AI252))/$L$1/$L$2)))), 0)</f>
        <v>1489</v>
      </c>
      <c r="N252" s="27">
        <f>M252*H252</f>
        <v>1489</v>
      </c>
      <c r="O252" s="13"/>
      <c r="P252" s="28"/>
      <c r="Q252" s="25">
        <f>P252*H252</f>
        <v>0</v>
      </c>
      <c r="R252" s="26">
        <f>IFERROR(ROUND(0.7*_xlfn.XLOOKUP(AM252,'[1]SPI PRICE LIST'!$L$12:$L$124,'[1]SPI PRICE LIST'!$K$12:$K$124,"NO"),2),)</f>
        <v>0</v>
      </c>
      <c r="S252" s="27">
        <f>R252*H252</f>
        <v>0</v>
      </c>
      <c r="T252" s="22">
        <v>0.7</v>
      </c>
      <c r="U252" s="26">
        <f>R252/T252</f>
        <v>0</v>
      </c>
      <c r="V252" s="27">
        <f>U252*H252</f>
        <v>0</v>
      </c>
      <c r="W252" s="31" t="str">
        <f>'SAP Extract'!R250</f>
        <v>USD</v>
      </c>
      <c r="X252" s="31">
        <f>'SAP Extract'!S250</f>
        <v>1</v>
      </c>
      <c r="Y252" s="31">
        <f>'SAP Extract'!T250</f>
        <v>0</v>
      </c>
      <c r="Z252" s="31">
        <f>'SAP Extract'!U250</f>
        <v>2022</v>
      </c>
      <c r="AA252" s="31" t="str">
        <f>'SAP Extract'!V250</f>
        <v/>
      </c>
      <c r="AB252" s="48">
        <v>1</v>
      </c>
      <c r="AC252" s="55">
        <v>0.94</v>
      </c>
      <c r="AD252" s="33">
        <f>IF(Z252&gt;2010,((Y252*AB252*X252)/(POWER(AC252, (2025-Z252)))), ((Y252*AB252*X252)/(POWER(AC252, 5))))</f>
        <v>0</v>
      </c>
      <c r="AE252" s="30">
        <f>M252-L252</f>
        <v>5.999999999994543E-2</v>
      </c>
      <c r="AF252" s="3">
        <f>A252</f>
        <v>249</v>
      </c>
      <c r="AG252" s="26">
        <f>L252</f>
        <v>1488.94</v>
      </c>
      <c r="AH252" s="24">
        <f>U252</f>
        <v>0</v>
      </c>
      <c r="AI252" s="24">
        <f>AD252</f>
        <v>0</v>
      </c>
      <c r="AJ252" s="25">
        <f>IF(AI252&gt;0,AI252,MAX(AG252:AH252))</f>
        <v>1488.94</v>
      </c>
      <c r="AL252" s="24"/>
      <c r="AM252" t="str">
        <f t="shared" si="3"/>
        <v>578850511.339</v>
      </c>
    </row>
    <row r="253" spans="1:39" ht="15" customHeight="1" x14ac:dyDescent="0.25">
      <c r="A253" s="17">
        <v>250</v>
      </c>
      <c r="B253" s="1"/>
      <c r="C253" s="1"/>
      <c r="D253" s="19" t="str">
        <f>IF('SAP Extract'!D251=0, "", 'SAP Extract'!D251)</f>
        <v>578850</v>
      </c>
      <c r="E253" s="19" t="str">
        <f>IF('SAP Extract'!E251=0, "", 'SAP Extract'!E251)</f>
        <v>578850</v>
      </c>
      <c r="F253" s="19" t="str">
        <f>IF('SAP Extract'!F251=0, "", 'SAP Extract'!F251)</f>
        <v>3X6X13A-1</v>
      </c>
      <c r="G253" s="19" t="str">
        <f>IF('SAP Extract'!G251=0, "", 'SAP Extract'!G251)</f>
        <v>204525657003</v>
      </c>
      <c r="H253" s="72">
        <f>IF('SAP Extract'!H251=0, "", 'SAP Extract'!H251)</f>
        <v>1</v>
      </c>
      <c r="I253" s="73" t="str">
        <f>IF('SAP Extract'!I251=0, "", 'SAP Extract'!I251)</f>
        <v>520.234</v>
      </c>
      <c r="J253" s="19" t="str">
        <f>IF('SAP Extract'!J251=0, "", 'SAP Extract'!J251)</f>
        <v>SLEEVE;MACH</v>
      </c>
      <c r="K253" s="74">
        <f>IF('SAP Extract'!K251=0, "", 'SAP Extract'!K251)</f>
        <v>4317.08</v>
      </c>
      <c r="L253" s="27">
        <f>K253/H253</f>
        <v>4317.08</v>
      </c>
      <c r="M253" s="26">
        <f>ROUNDUP((IF((AJ253&gt;0),(AJ253/$L$1/$L$2),(((MAX(AG253:AI253))/$L$1/$L$2)))), 0)</f>
        <v>4318</v>
      </c>
      <c r="N253" s="27">
        <f>M253*H253</f>
        <v>4318</v>
      </c>
      <c r="O253" s="13"/>
      <c r="P253" s="28"/>
      <c r="Q253" s="25">
        <f>P253*H253</f>
        <v>0</v>
      </c>
      <c r="R253" s="26">
        <f>IFERROR(ROUND(0.7*_xlfn.XLOOKUP(AM253,'[1]SPI PRICE LIST'!$L$12:$L$124,'[1]SPI PRICE LIST'!$K$12:$K$124,"NO"),2),)</f>
        <v>0</v>
      </c>
      <c r="S253" s="27">
        <f>R253*H253</f>
        <v>0</v>
      </c>
      <c r="T253" s="22">
        <v>0.7</v>
      </c>
      <c r="U253" s="26">
        <f>R253/T253</f>
        <v>0</v>
      </c>
      <c r="V253" s="27">
        <f>U253*H253</f>
        <v>0</v>
      </c>
      <c r="W253" s="31" t="str">
        <f>'SAP Extract'!R251</f>
        <v>USD</v>
      </c>
      <c r="X253" s="31">
        <f>'SAP Extract'!S251</f>
        <v>1</v>
      </c>
      <c r="Y253" s="31">
        <f>'SAP Extract'!T251</f>
        <v>0</v>
      </c>
      <c r="Z253" s="31">
        <f>'SAP Extract'!U251</f>
        <v>2022</v>
      </c>
      <c r="AA253" s="31" t="str">
        <f>'SAP Extract'!V251</f>
        <v/>
      </c>
      <c r="AB253" s="48">
        <v>1</v>
      </c>
      <c r="AC253" s="55">
        <v>0.94</v>
      </c>
      <c r="AD253" s="33">
        <f>IF(Z253&gt;2010,((Y253*AB253*X253)/(POWER(AC253, (2025-Z253)))), ((Y253*AB253*X253)/(POWER(AC253, 5))))</f>
        <v>0</v>
      </c>
      <c r="AE253" s="30">
        <f>M253-L253</f>
        <v>0.92000000000007276</v>
      </c>
      <c r="AF253" s="3">
        <f>A253</f>
        <v>250</v>
      </c>
      <c r="AG253" s="26">
        <f>L253</f>
        <v>4317.08</v>
      </c>
      <c r="AH253" s="24">
        <f>U253</f>
        <v>0</v>
      </c>
      <c r="AI253" s="24">
        <f>AD253</f>
        <v>0</v>
      </c>
      <c r="AJ253" s="25">
        <f>IF(AI253&gt;0,AI253,MAX(AG253:AH253))</f>
        <v>4317.08</v>
      </c>
      <c r="AL253" s="24"/>
      <c r="AM253" t="str">
        <f t="shared" si="3"/>
        <v>578850520.234</v>
      </c>
    </row>
    <row r="254" spans="1:39" ht="15" customHeight="1" x14ac:dyDescent="0.25">
      <c r="A254" s="17">
        <v>251</v>
      </c>
      <c r="B254" s="1"/>
      <c r="C254" s="1"/>
      <c r="D254" s="19" t="str">
        <f>IF('SAP Extract'!D252=0, "", 'SAP Extract'!D252)</f>
        <v>578850</v>
      </c>
      <c r="E254" s="19" t="str">
        <f>IF('SAP Extract'!E252=0, "", 'SAP Extract'!E252)</f>
        <v>578850</v>
      </c>
      <c r="F254" s="19" t="str">
        <f>IF('SAP Extract'!F252=0, "", 'SAP Extract'!F252)</f>
        <v>3X6X13A-1</v>
      </c>
      <c r="G254" s="19" t="str">
        <f>IF('SAP Extract'!G252=0, "", 'SAP Extract'!G252)</f>
        <v>204525654003</v>
      </c>
      <c r="H254" s="72">
        <f>IF('SAP Extract'!H252=0, "", 'SAP Extract'!H252)</f>
        <v>1</v>
      </c>
      <c r="I254" s="73" t="str">
        <f>IF('SAP Extract'!I252=0, "", 'SAP Extract'!I252)</f>
        <v>524.239</v>
      </c>
      <c r="J254" s="19" t="str">
        <f>IF('SAP Extract'!J252=0, "", 'SAP Extract'!J252)</f>
        <v>SHAFT PROT SLEEVE;MACHINED;BBT;1.5X3X16A</v>
      </c>
      <c r="K254" s="74">
        <v>0</v>
      </c>
      <c r="L254" s="27">
        <f>K254/H254</f>
        <v>0</v>
      </c>
      <c r="M254" s="26">
        <f>ROUNDUP((IF((AJ254&gt;0),(AJ254/$L$1/$L$2),(((MAX(AG254:AI254))/$L$1/$L$2)))), 0)</f>
        <v>1838</v>
      </c>
      <c r="N254" s="27">
        <f>M254*H254</f>
        <v>1838</v>
      </c>
      <c r="O254" s="13"/>
      <c r="P254" s="28"/>
      <c r="Q254" s="25">
        <f>P254*H254</f>
        <v>0</v>
      </c>
      <c r="R254" s="26">
        <f>IFERROR(ROUND(0.7*_xlfn.XLOOKUP(AM254,'[1]SPI PRICE LIST'!$L$12:$L$124,'[1]SPI PRICE LIST'!$K$12:$K$124,"NO"),2),)</f>
        <v>1286.3699999999999</v>
      </c>
      <c r="S254" s="27">
        <f>R254*H254</f>
        <v>1286.3699999999999</v>
      </c>
      <c r="T254" s="22">
        <v>0.7</v>
      </c>
      <c r="U254" s="26">
        <f>R254/T254</f>
        <v>1837.6714285714286</v>
      </c>
      <c r="V254" s="27">
        <f>U254*H254</f>
        <v>1837.6714285714286</v>
      </c>
      <c r="W254" s="31" t="str">
        <f>'SAP Extract'!R252</f>
        <v>USD</v>
      </c>
      <c r="X254" s="31">
        <f>'SAP Extract'!S252</f>
        <v>1</v>
      </c>
      <c r="Y254" s="31">
        <f>'SAP Extract'!T252</f>
        <v>0</v>
      </c>
      <c r="Z254" s="31">
        <f>'SAP Extract'!U252</f>
        <v>2022</v>
      </c>
      <c r="AA254" s="31" t="str">
        <f>'SAP Extract'!V252</f>
        <v/>
      </c>
      <c r="AB254" s="48">
        <v>1</v>
      </c>
      <c r="AC254" s="55">
        <v>0.94</v>
      </c>
      <c r="AD254" s="33">
        <f>IF(Z254&gt;2010,((Y254*AB254*X254)/(POWER(AC254, (2025-Z254)))), ((Y254*AB254*X254)/(POWER(AC254, 5))))</f>
        <v>0</v>
      </c>
      <c r="AE254" s="30">
        <f>M254-L254</f>
        <v>1838</v>
      </c>
      <c r="AF254" s="3">
        <f>A254</f>
        <v>251</v>
      </c>
      <c r="AG254" s="26">
        <f>L254</f>
        <v>0</v>
      </c>
      <c r="AH254" s="24">
        <f>U254</f>
        <v>1837.6714285714286</v>
      </c>
      <c r="AI254" s="24">
        <f>AD254</f>
        <v>0</v>
      </c>
      <c r="AJ254" s="25">
        <f>IF(AI254&gt;0,AI254,MAX(AG254:AH254))</f>
        <v>1837.6714285714286</v>
      </c>
      <c r="AL254" s="24"/>
      <c r="AM254" t="str">
        <f t="shared" si="3"/>
        <v>578850524.239</v>
      </c>
    </row>
    <row r="255" spans="1:39" ht="15" customHeight="1" x14ac:dyDescent="0.25">
      <c r="A255" s="17">
        <v>252</v>
      </c>
      <c r="B255" s="2"/>
      <c r="C255" s="2"/>
      <c r="D255" s="19" t="str">
        <f>IF('SAP Extract'!D253=0, "", 'SAP Extract'!D253)</f>
        <v>578850</v>
      </c>
      <c r="E255" s="19" t="str">
        <f>IF('SAP Extract'!E253=0, "", 'SAP Extract'!E253)</f>
        <v>578850</v>
      </c>
      <c r="F255" s="19" t="str">
        <f>IF('SAP Extract'!F253=0, "", 'SAP Extract'!F253)</f>
        <v>3X6X13A-1</v>
      </c>
      <c r="G255" s="19" t="str">
        <f>IF('SAP Extract'!G253=0, "", 'SAP Extract'!G253)</f>
        <v>204525937001</v>
      </c>
      <c r="H255" s="72">
        <f>IF('SAP Extract'!H253=0, "", 'SAP Extract'!H253)</f>
        <v>1</v>
      </c>
      <c r="I255" s="73" t="str">
        <f>IF('SAP Extract'!I253=0, "", 'SAP Extract'!I253)</f>
        <v>542.218</v>
      </c>
      <c r="J255" s="19" t="str">
        <f>IF('SAP Extract'!J253=0, "", 'SAP Extract'!J253)</f>
        <v>THROTTLE BUSHING;MACHINED;BBT;2X4X13B-1</v>
      </c>
      <c r="K255" s="74">
        <v>0</v>
      </c>
      <c r="L255" s="27">
        <f>K255/H255</f>
        <v>0</v>
      </c>
      <c r="M255" s="26">
        <f>ROUNDUP((IF((AJ255&gt;0),(AJ255/$L$1/$L$2),(((MAX(AG255:AI255))/$L$1/$L$2)))), 0)</f>
        <v>2048</v>
      </c>
      <c r="N255" s="27">
        <f>M255*H255</f>
        <v>2048</v>
      </c>
      <c r="O255" s="13"/>
      <c r="P255" s="28"/>
      <c r="Q255" s="25">
        <f>P255*H255</f>
        <v>0</v>
      </c>
      <c r="R255" s="26">
        <f>IFERROR(ROUND(0.7*_xlfn.XLOOKUP(AM255,'[1]SPI PRICE LIST'!$L$12:$L$124,'[1]SPI PRICE LIST'!$K$12:$K$124,"NO"),2),)</f>
        <v>1433.45</v>
      </c>
      <c r="S255" s="27">
        <f>R255*H255</f>
        <v>1433.45</v>
      </c>
      <c r="T255" s="22">
        <v>0.7</v>
      </c>
      <c r="U255" s="26">
        <f>R255/T255</f>
        <v>2047.7857142857144</v>
      </c>
      <c r="V255" s="27">
        <f>U255*H255</f>
        <v>2047.7857142857144</v>
      </c>
      <c r="W255" s="31" t="str">
        <f>'SAP Extract'!R253</f>
        <v>USD</v>
      </c>
      <c r="X255" s="31">
        <f>'SAP Extract'!S253</f>
        <v>1</v>
      </c>
      <c r="Y255" s="31">
        <f>'SAP Extract'!T253</f>
        <v>0</v>
      </c>
      <c r="Z255" s="31">
        <f>'SAP Extract'!U253</f>
        <v>2022</v>
      </c>
      <c r="AA255" s="31" t="str">
        <f>'SAP Extract'!V253</f>
        <v/>
      </c>
      <c r="AB255" s="48">
        <v>1</v>
      </c>
      <c r="AC255" s="55">
        <v>0.94</v>
      </c>
      <c r="AD255" s="33">
        <f>IF(Z255&gt;2010,((Y255*AB255*X255)/(POWER(AC255, (2025-Z255)))), ((Y255*AB255*X255)/(POWER(AC255, 5))))</f>
        <v>0</v>
      </c>
      <c r="AE255" s="30">
        <f>M255-L255</f>
        <v>2048</v>
      </c>
      <c r="AF255" s="3">
        <f>A255</f>
        <v>252</v>
      </c>
      <c r="AG255" s="26">
        <f>L255</f>
        <v>0</v>
      </c>
      <c r="AH255" s="24">
        <f>U255</f>
        <v>2047.7857142857144</v>
      </c>
      <c r="AI255" s="24">
        <f>AD255</f>
        <v>0</v>
      </c>
      <c r="AJ255" s="25">
        <f>IF(AI255&gt;0,AI255,MAX(AG255:AH255))</f>
        <v>2047.7857142857144</v>
      </c>
      <c r="AL255" s="24"/>
      <c r="AM255" t="str">
        <f t="shared" si="3"/>
        <v>578850542.218</v>
      </c>
    </row>
    <row r="256" spans="1:39" ht="15" customHeight="1" x14ac:dyDescent="0.25">
      <c r="A256" s="17">
        <v>253</v>
      </c>
      <c r="B256" s="1"/>
      <c r="C256" s="1"/>
      <c r="D256" s="19" t="str">
        <f>IF('SAP Extract'!D254=0, "", 'SAP Extract'!D254)</f>
        <v>578850</v>
      </c>
      <c r="E256" s="19" t="str">
        <f>IF('SAP Extract'!E254=0, "", 'SAP Extract'!E254)</f>
        <v>578850</v>
      </c>
      <c r="F256" s="19" t="str">
        <f>IF('SAP Extract'!F254=0, "", 'SAP Extract'!F254)</f>
        <v>3X6X13A-1</v>
      </c>
      <c r="G256" s="19" t="str">
        <f>IF('SAP Extract'!G254=0, "", 'SAP Extract'!G254)</f>
        <v>204524008001</v>
      </c>
      <c r="H256" s="72">
        <f>IF('SAP Extract'!H254=0, "", 'SAP Extract'!H254)</f>
        <v>1</v>
      </c>
      <c r="I256" s="73" t="str">
        <f>IF('SAP Extract'!I254=0, "", 'SAP Extract'!I254)</f>
        <v>546.210</v>
      </c>
      <c r="J256" s="19" t="str">
        <f>IF('SAP Extract'!J254=0, "", 'SAP Extract'!J254)</f>
        <v>CENTER BUSHING;MACH;BBT;2X4X13A-1</v>
      </c>
      <c r="K256" s="74">
        <v>0</v>
      </c>
      <c r="L256" s="27">
        <f>K256/H256</f>
        <v>0</v>
      </c>
      <c r="M256" s="26">
        <f>ROUNDUP((IF((AJ256&gt;0),(AJ256/$L$1/$L$2),(((MAX(AG256:AI256))/$L$1/$L$2)))), 0)</f>
        <v>1344</v>
      </c>
      <c r="N256" s="27">
        <f>M256*H256</f>
        <v>1344</v>
      </c>
      <c r="O256" s="13"/>
      <c r="P256" s="28"/>
      <c r="Q256" s="25">
        <f>P256*H256</f>
        <v>0</v>
      </c>
      <c r="R256" s="26">
        <f>IFERROR(ROUND(0.7*_xlfn.XLOOKUP(AM256,'[1]SPI PRICE LIST'!$L$12:$L$124,'[1]SPI PRICE LIST'!$K$12:$K$124,"NO"),2),)</f>
        <v>940.36</v>
      </c>
      <c r="S256" s="27">
        <f>R256*H256</f>
        <v>940.36</v>
      </c>
      <c r="T256" s="22">
        <v>0.7</v>
      </c>
      <c r="U256" s="26">
        <f>R256/T256</f>
        <v>1343.3714285714286</v>
      </c>
      <c r="V256" s="27">
        <f>U256*H256</f>
        <v>1343.3714285714286</v>
      </c>
      <c r="W256" s="31" t="str">
        <f>'SAP Extract'!R254</f>
        <v>USD</v>
      </c>
      <c r="X256" s="31">
        <f>'SAP Extract'!S254</f>
        <v>1</v>
      </c>
      <c r="Y256" s="31">
        <f>'SAP Extract'!T254</f>
        <v>0</v>
      </c>
      <c r="Z256" s="31">
        <f>'SAP Extract'!U254</f>
        <v>2022</v>
      </c>
      <c r="AA256" s="31" t="str">
        <f>'SAP Extract'!V254</f>
        <v/>
      </c>
      <c r="AB256" s="48">
        <v>1</v>
      </c>
      <c r="AC256" s="55">
        <v>0.94</v>
      </c>
      <c r="AD256" s="33">
        <f>IF(Z256&gt;2010,((Y256*AB256*X256)/(POWER(AC256, (2025-Z256)))), ((Y256*AB256*X256)/(POWER(AC256, 5))))</f>
        <v>0</v>
      </c>
      <c r="AE256" s="30">
        <f>M256-L256</f>
        <v>1344</v>
      </c>
      <c r="AF256" s="3">
        <f>A256</f>
        <v>253</v>
      </c>
      <c r="AG256" s="26">
        <f>L256</f>
        <v>0</v>
      </c>
      <c r="AH256" s="24">
        <f>U256</f>
        <v>1343.3714285714286</v>
      </c>
      <c r="AI256" s="24">
        <f>AD256</f>
        <v>0</v>
      </c>
      <c r="AJ256" s="25">
        <f>IF(AI256&gt;0,AI256,MAX(AG256:AH256))</f>
        <v>1343.3714285714286</v>
      </c>
      <c r="AL256" s="24"/>
      <c r="AM256" t="str">
        <f t="shared" si="3"/>
        <v>578850546.210</v>
      </c>
    </row>
    <row r="257" spans="1:39" ht="15" customHeight="1" x14ac:dyDescent="0.25">
      <c r="A257" s="17">
        <v>254</v>
      </c>
      <c r="B257" s="1"/>
      <c r="C257" s="1"/>
      <c r="D257" s="19" t="str">
        <f>IF('SAP Extract'!D255=0, "", 'SAP Extract'!D255)</f>
        <v>578850</v>
      </c>
      <c r="E257" s="19" t="str">
        <f>IF('SAP Extract'!E255=0, "", 'SAP Extract'!E255)</f>
        <v>578850</v>
      </c>
      <c r="F257" s="19" t="str">
        <f>IF('SAP Extract'!F255=0, "", 'SAP Extract'!F255)</f>
        <v>3X6X13A-1</v>
      </c>
      <c r="G257" s="19" t="str">
        <f>IF('SAP Extract'!G255=0, "", 'SAP Extract'!G255)</f>
        <v>015500201530V02</v>
      </c>
      <c r="H257" s="72">
        <f>IF('SAP Extract'!H255=0, "", 'SAP Extract'!H255)</f>
        <v>1</v>
      </c>
      <c r="I257" s="73" t="str">
        <f>IF('SAP Extract'!I255=0, "", 'SAP Extract'!I255)</f>
        <v>554.107</v>
      </c>
      <c r="J257" s="19" t="str">
        <f>IF('SAP Extract'!J255=0, "", 'SAP Extract'!J255)</f>
        <v>WASHER</v>
      </c>
      <c r="K257" s="74">
        <f>IF('SAP Extract'!K255=0, "", 'SAP Extract'!K255)</f>
        <v>80.62</v>
      </c>
      <c r="L257" s="27">
        <f>K257/H257</f>
        <v>80.62</v>
      </c>
      <c r="M257" s="26">
        <f>ROUNDUP((IF((AJ257&gt;0),(AJ257/$L$1/$L$2),(((MAX(AG257:AI257))/$L$1/$L$2)))), 0)</f>
        <v>81</v>
      </c>
      <c r="N257" s="27">
        <f>M257*H257</f>
        <v>81</v>
      </c>
      <c r="O257" s="13"/>
      <c r="P257" s="28"/>
      <c r="Q257" s="25">
        <f>P257*H257</f>
        <v>0</v>
      </c>
      <c r="R257" s="26">
        <f>IFERROR(ROUND(0.7*_xlfn.XLOOKUP(AM257,'[1]SPI PRICE LIST'!$L$12:$L$124,'[1]SPI PRICE LIST'!$K$12:$K$124,"NO"),2),)</f>
        <v>0</v>
      </c>
      <c r="S257" s="27">
        <f>R257*H257</f>
        <v>0</v>
      </c>
      <c r="T257" s="22">
        <v>0.7</v>
      </c>
      <c r="U257" s="26">
        <f>R257/T257</f>
        <v>0</v>
      </c>
      <c r="V257" s="27">
        <f>U257*H257</f>
        <v>0</v>
      </c>
      <c r="W257" s="31" t="str">
        <f>'SAP Extract'!R255</f>
        <v>USD</v>
      </c>
      <c r="X257" s="31">
        <f>'SAP Extract'!S255</f>
        <v>1</v>
      </c>
      <c r="Y257" s="31">
        <f>'SAP Extract'!T255</f>
        <v>0</v>
      </c>
      <c r="Z257" s="31">
        <f>'SAP Extract'!U255</f>
        <v>2022</v>
      </c>
      <c r="AA257" s="31" t="str">
        <f>'SAP Extract'!V255</f>
        <v/>
      </c>
      <c r="AB257" s="48">
        <v>1</v>
      </c>
      <c r="AC257" s="55">
        <v>0.94</v>
      </c>
      <c r="AD257" s="33">
        <f>IF(Z257&gt;2010,((Y257*AB257*X257)/(POWER(AC257, (2025-Z257)))), ((Y257*AB257*X257)/(POWER(AC257, 5))))</f>
        <v>0</v>
      </c>
      <c r="AE257" s="30">
        <f>M257-L257</f>
        <v>0.37999999999999545</v>
      </c>
      <c r="AF257" s="3">
        <f>A257</f>
        <v>254</v>
      </c>
      <c r="AG257" s="26">
        <f>L257</f>
        <v>80.62</v>
      </c>
      <c r="AH257" s="24">
        <f>U257</f>
        <v>0</v>
      </c>
      <c r="AI257" s="24">
        <f>AD257</f>
        <v>0</v>
      </c>
      <c r="AJ257" s="25">
        <f>IF(AI257&gt;0,AI257,MAX(AG257:AH257))</f>
        <v>80.62</v>
      </c>
      <c r="AL257" s="24"/>
      <c r="AM257" t="str">
        <f t="shared" si="3"/>
        <v>578850554.107</v>
      </c>
    </row>
    <row r="258" spans="1:39" ht="15" customHeight="1" x14ac:dyDescent="0.25">
      <c r="A258" s="17">
        <v>255</v>
      </c>
      <c r="B258" s="2"/>
      <c r="C258" s="2"/>
      <c r="D258" s="19" t="str">
        <f>IF('SAP Extract'!D256=0, "", 'SAP Extract'!D256)</f>
        <v>578850</v>
      </c>
      <c r="E258" s="19" t="str">
        <f>IF('SAP Extract'!E256=0, "", 'SAP Extract'!E256)</f>
        <v>578850</v>
      </c>
      <c r="F258" s="19" t="str">
        <f>IF('SAP Extract'!F256=0, "", 'SAP Extract'!F256)</f>
        <v>3X6X13A-1</v>
      </c>
      <c r="G258" s="19" t="str">
        <f>IF('SAP Extract'!G256=0, "", 'SAP Extract'!G256)</f>
        <v>015500205295</v>
      </c>
      <c r="H258" s="72">
        <f>IF('SAP Extract'!H256=0, "", 'SAP Extract'!H256)</f>
        <v>1</v>
      </c>
      <c r="I258" s="73" t="str">
        <f>IF('SAP Extract'!I256=0, "", 'SAP Extract'!I256)</f>
        <v>554.403</v>
      </c>
      <c r="J258" s="19" t="str">
        <f>IF('SAP Extract'!J256=0, "", 'SAP Extract'!J256)</f>
        <v>WASHER</v>
      </c>
      <c r="K258" s="74">
        <f>IF('SAP Extract'!K256=0, "", 'SAP Extract'!K256)</f>
        <v>21.62</v>
      </c>
      <c r="L258" s="27">
        <f>K258/H258</f>
        <v>21.62</v>
      </c>
      <c r="M258" s="26">
        <f>ROUNDUP((IF((AJ258&gt;0),(AJ258/$L$1/$L$2),(((MAX(AG258:AI258))/$L$1/$L$2)))), 0)</f>
        <v>22</v>
      </c>
      <c r="N258" s="27">
        <f>M258*H258</f>
        <v>22</v>
      </c>
      <c r="O258" s="13"/>
      <c r="P258" s="28"/>
      <c r="Q258" s="25">
        <f>P258*H258</f>
        <v>0</v>
      </c>
      <c r="R258" s="26">
        <f>IFERROR(ROUND(0.7*_xlfn.XLOOKUP(AM258,'[1]SPI PRICE LIST'!$L$12:$L$124,'[1]SPI PRICE LIST'!$K$12:$K$124,"NO"),2),)</f>
        <v>0</v>
      </c>
      <c r="S258" s="27">
        <f>R258*H258</f>
        <v>0</v>
      </c>
      <c r="T258" s="22">
        <v>0.7</v>
      </c>
      <c r="U258" s="26">
        <f>R258/T258</f>
        <v>0</v>
      </c>
      <c r="V258" s="27">
        <f>U258*H258</f>
        <v>0</v>
      </c>
      <c r="W258" s="31" t="str">
        <f>'SAP Extract'!R256</f>
        <v>USD</v>
      </c>
      <c r="X258" s="31">
        <f>'SAP Extract'!S256</f>
        <v>1</v>
      </c>
      <c r="Y258" s="31">
        <f>'SAP Extract'!T256</f>
        <v>0</v>
      </c>
      <c r="Z258" s="31">
        <f>'SAP Extract'!U256</f>
        <v>2022</v>
      </c>
      <c r="AA258" s="31" t="str">
        <f>'SAP Extract'!V256</f>
        <v/>
      </c>
      <c r="AB258" s="48">
        <v>1</v>
      </c>
      <c r="AC258" s="55">
        <v>0.94</v>
      </c>
      <c r="AD258" s="33">
        <f>IF(Z258&gt;2010,((Y258*AB258*X258)/(POWER(AC258, (2025-Z258)))), ((Y258*AB258*X258)/(POWER(AC258, 5))))</f>
        <v>0</v>
      </c>
      <c r="AE258" s="30">
        <f>M258-L258</f>
        <v>0.37999999999999901</v>
      </c>
      <c r="AF258" s="3">
        <f>A258</f>
        <v>255</v>
      </c>
      <c r="AG258" s="26">
        <f>L258</f>
        <v>21.62</v>
      </c>
      <c r="AH258" s="24">
        <f>U258</f>
        <v>0</v>
      </c>
      <c r="AI258" s="24">
        <f>AD258</f>
        <v>0</v>
      </c>
      <c r="AJ258" s="25">
        <f>IF(AI258&gt;0,AI258,MAX(AG258:AH258))</f>
        <v>21.62</v>
      </c>
      <c r="AL258" s="24"/>
      <c r="AM258" t="str">
        <f t="shared" si="3"/>
        <v>578850554.403</v>
      </c>
    </row>
    <row r="259" spans="1:39" ht="15" customHeight="1" x14ac:dyDescent="0.25">
      <c r="A259" s="17">
        <v>256</v>
      </c>
      <c r="B259" s="1"/>
      <c r="C259" s="1"/>
      <c r="D259" s="19" t="str">
        <f>IF('SAP Extract'!D257=0, "", 'SAP Extract'!D257)</f>
        <v>578850</v>
      </c>
      <c r="E259" s="19" t="str">
        <f>IF('SAP Extract'!E257=0, "", 'SAP Extract'!E257)</f>
        <v>578850</v>
      </c>
      <c r="F259" s="19" t="str">
        <f>IF('SAP Extract'!F257=0, "", 'SAP Extract'!F257)</f>
        <v>3X6X13A-1</v>
      </c>
      <c r="G259" s="19" t="str">
        <f>IF('SAP Extract'!G257=0, "", 'SAP Extract'!G257)</f>
        <v>017024038062</v>
      </c>
      <c r="H259" s="72">
        <f>IF('SAP Extract'!H257=0, "", 'SAP Extract'!H257)</f>
        <v>1</v>
      </c>
      <c r="I259" s="73" t="str">
        <f>IF('SAP Extract'!I257=0, "", 'SAP Extract'!I257)</f>
        <v>562.172</v>
      </c>
      <c r="J259" s="19" t="str">
        <f>IF('SAP Extract'!J257=0, "", 'SAP Extract'!J257)</f>
        <v>DOWEL PIN</v>
      </c>
      <c r="K259" s="74">
        <f>IF('SAP Extract'!K257=0, "", 'SAP Extract'!K257)</f>
        <v>80.53</v>
      </c>
      <c r="L259" s="27">
        <f>K259/H259</f>
        <v>80.53</v>
      </c>
      <c r="M259" s="26">
        <f>ROUNDUP((IF((AJ259&gt;0),(AJ259/$L$1/$L$2),(((MAX(AG259:AI259))/$L$1/$L$2)))), 0)</f>
        <v>81</v>
      </c>
      <c r="N259" s="27">
        <f>M259*H259</f>
        <v>81</v>
      </c>
      <c r="O259" s="13"/>
      <c r="P259" s="28"/>
      <c r="Q259" s="25">
        <f>P259*H259</f>
        <v>0</v>
      </c>
      <c r="R259" s="26">
        <f>IFERROR(ROUND(0.7*_xlfn.XLOOKUP(AM259,'[1]SPI PRICE LIST'!$L$12:$L$124,'[1]SPI PRICE LIST'!$K$12:$K$124,"NO"),2),)</f>
        <v>0</v>
      </c>
      <c r="S259" s="27">
        <f>R259*H259</f>
        <v>0</v>
      </c>
      <c r="T259" s="22">
        <v>0.7</v>
      </c>
      <c r="U259" s="26">
        <f>R259/T259</f>
        <v>0</v>
      </c>
      <c r="V259" s="27">
        <f>U259*H259</f>
        <v>0</v>
      </c>
      <c r="W259" s="31" t="str">
        <f>'SAP Extract'!R257</f>
        <v>USD</v>
      </c>
      <c r="X259" s="31">
        <f>'SAP Extract'!S257</f>
        <v>1</v>
      </c>
      <c r="Y259" s="31">
        <f>'SAP Extract'!T257</f>
        <v>0</v>
      </c>
      <c r="Z259" s="31">
        <f>'SAP Extract'!U257</f>
        <v>2022</v>
      </c>
      <c r="AA259" s="31" t="str">
        <f>'SAP Extract'!V257</f>
        <v/>
      </c>
      <c r="AB259" s="48">
        <v>1</v>
      </c>
      <c r="AC259" s="55">
        <v>0.94</v>
      </c>
      <c r="AD259" s="33">
        <f>IF(Z259&gt;2010,((Y259*AB259*X259)/(POWER(AC259, (2025-Z259)))), ((Y259*AB259*X259)/(POWER(AC259, 5))))</f>
        <v>0</v>
      </c>
      <c r="AE259" s="30">
        <f>M259-L259</f>
        <v>0.46999999999999886</v>
      </c>
      <c r="AF259" s="3">
        <f>A259</f>
        <v>256</v>
      </c>
      <c r="AG259" s="26">
        <f>L259</f>
        <v>80.53</v>
      </c>
      <c r="AH259" s="24">
        <f>U259</f>
        <v>0</v>
      </c>
      <c r="AI259" s="24">
        <f>AD259</f>
        <v>0</v>
      </c>
      <c r="AJ259" s="25">
        <f>IF(AI259&gt;0,AI259,MAX(AG259:AH259))</f>
        <v>80.53</v>
      </c>
      <c r="AL259" s="24"/>
      <c r="AM259" t="str">
        <f t="shared" si="3"/>
        <v>578850562.172</v>
      </c>
    </row>
    <row r="260" spans="1:39" ht="15" customHeight="1" x14ac:dyDescent="0.25">
      <c r="A260" s="17">
        <v>257</v>
      </c>
      <c r="B260" s="1"/>
      <c r="C260" s="1"/>
      <c r="D260" s="19" t="str">
        <f>IF('SAP Extract'!D258=0, "", 'SAP Extract'!D258)</f>
        <v>578850</v>
      </c>
      <c r="E260" s="19" t="str">
        <f>IF('SAP Extract'!E258=0, "", 'SAP Extract'!E258)</f>
        <v>578850</v>
      </c>
      <c r="F260" s="19" t="str">
        <f>IF('SAP Extract'!F258=0, "", 'SAP Extract'!F258)</f>
        <v>3X6X13A-1</v>
      </c>
      <c r="G260" s="19" t="str">
        <f>IF('SAP Extract'!G258=0, "", 'SAP Extract'!G258)</f>
        <v>017021106341</v>
      </c>
      <c r="H260" s="72">
        <f>IF('SAP Extract'!H258=0, "", 'SAP Extract'!H258)</f>
        <v>1</v>
      </c>
      <c r="I260" s="73" t="str">
        <f>IF('SAP Extract'!I258=0, "", 'SAP Extract'!I258)</f>
        <v>566.319</v>
      </c>
      <c r="J260" s="19" t="str">
        <f>IF('SAP Extract'!J258=0, "", 'SAP Extract'!J258)</f>
        <v>TAPER PIN;THREADED OUTSIDE</v>
      </c>
      <c r="K260" s="74">
        <f>IF('SAP Extract'!K258=0, "", 'SAP Extract'!K258)</f>
        <v>122.1</v>
      </c>
      <c r="L260" s="27">
        <f>K260/H260</f>
        <v>122.1</v>
      </c>
      <c r="M260" s="26">
        <f>ROUNDUP((IF((AJ260&gt;0),(AJ260/$L$1/$L$2),(((MAX(AG260:AI260))/$L$1/$L$2)))), 0)</f>
        <v>123</v>
      </c>
      <c r="N260" s="27">
        <f>M260*H260</f>
        <v>123</v>
      </c>
      <c r="O260" s="13"/>
      <c r="P260" s="28"/>
      <c r="Q260" s="25">
        <f>P260*H260</f>
        <v>0</v>
      </c>
      <c r="R260" s="26">
        <f>IFERROR(ROUND(0.7*_xlfn.XLOOKUP(AM260,'[1]SPI PRICE LIST'!$L$12:$L$124,'[1]SPI PRICE LIST'!$K$12:$K$124,"NO"),2),)</f>
        <v>0</v>
      </c>
      <c r="S260" s="27">
        <f>R260*H260</f>
        <v>0</v>
      </c>
      <c r="T260" s="22">
        <v>0.7</v>
      </c>
      <c r="U260" s="26">
        <f>R260/T260</f>
        <v>0</v>
      </c>
      <c r="V260" s="27">
        <f>U260*H260</f>
        <v>0</v>
      </c>
      <c r="W260" s="31" t="str">
        <f>'SAP Extract'!R258</f>
        <v>USD</v>
      </c>
      <c r="X260" s="31">
        <f>'SAP Extract'!S258</f>
        <v>1</v>
      </c>
      <c r="Y260" s="31">
        <f>'SAP Extract'!T258</f>
        <v>0</v>
      </c>
      <c r="Z260" s="31">
        <f>'SAP Extract'!U258</f>
        <v>2022</v>
      </c>
      <c r="AA260" s="31" t="str">
        <f>'SAP Extract'!V258</f>
        <v/>
      </c>
      <c r="AB260" s="48">
        <v>1</v>
      </c>
      <c r="AC260" s="55">
        <v>0.94</v>
      </c>
      <c r="AD260" s="33">
        <f>IF(Z260&gt;2010,((Y260*AB260*X260)/(POWER(AC260, (2025-Z260)))), ((Y260*AB260*X260)/(POWER(AC260, 5))))</f>
        <v>0</v>
      </c>
      <c r="AE260" s="30">
        <f>M260-L260</f>
        <v>0.90000000000000568</v>
      </c>
      <c r="AF260" s="3">
        <f>A260</f>
        <v>257</v>
      </c>
      <c r="AG260" s="26">
        <f>L260</f>
        <v>122.1</v>
      </c>
      <c r="AH260" s="24">
        <f>U260</f>
        <v>0</v>
      </c>
      <c r="AI260" s="24">
        <f>AD260</f>
        <v>0</v>
      </c>
      <c r="AJ260" s="25">
        <f>IF(AI260&gt;0,AI260,MAX(AG260:AH260))</f>
        <v>122.1</v>
      </c>
      <c r="AL260" s="24"/>
      <c r="AM260" t="str">
        <f t="shared" si="3"/>
        <v>578850566.319</v>
      </c>
    </row>
    <row r="261" spans="1:39" ht="15" customHeight="1" x14ac:dyDescent="0.25">
      <c r="A261" s="17">
        <v>258</v>
      </c>
      <c r="B261" s="2"/>
      <c r="C261" s="2"/>
      <c r="D261" s="19" t="str">
        <f>IF('SAP Extract'!D259=0, "", 'SAP Extract'!D259)</f>
        <v>578850</v>
      </c>
      <c r="E261" s="19" t="str">
        <f>IF('SAP Extract'!E259=0, "", 'SAP Extract'!E259)</f>
        <v>578850</v>
      </c>
      <c r="F261" s="19" t="str">
        <f>IF('SAP Extract'!F259=0, "", 'SAP Extract'!F259)</f>
        <v>3X6X13A-1</v>
      </c>
      <c r="G261" s="19" t="str">
        <f>IF('SAP Extract'!G259=0, "", 'SAP Extract'!G259)</f>
        <v>204500908001</v>
      </c>
      <c r="H261" s="72">
        <f>IF('SAP Extract'!H259=0, "", 'SAP Extract'!H259)</f>
        <v>1</v>
      </c>
      <c r="I261" s="73" t="str">
        <f>IF('SAP Extract'!I259=0, "", 'SAP Extract'!I259)</f>
        <v>638.348</v>
      </c>
      <c r="J261" s="19" t="str">
        <f>IF('SAP Extract'!J259=0, "", 'SAP Extract'!J259)</f>
        <v>CONSTANT LEVEL OILER</v>
      </c>
      <c r="K261" s="74">
        <f>IF('SAP Extract'!K259=0, "", 'SAP Extract'!K259)</f>
        <v>1919.75</v>
      </c>
      <c r="L261" s="27">
        <f>K261/H261</f>
        <v>1919.75</v>
      </c>
      <c r="M261" s="26">
        <f>ROUNDUP((IF((AJ261&gt;0),(AJ261/$L$1/$L$2),(((MAX(AG261:AI261))/$L$1/$L$2)))), 0)</f>
        <v>3145</v>
      </c>
      <c r="N261" s="27">
        <f>M261*H261</f>
        <v>3145</v>
      </c>
      <c r="O261" s="13"/>
      <c r="P261" s="28"/>
      <c r="Q261" s="25">
        <f>P261*H261</f>
        <v>0</v>
      </c>
      <c r="R261" s="26">
        <f>IFERROR(ROUND(0.7*_xlfn.XLOOKUP(AM261,'[1]SPI PRICE LIST'!$L$12:$L$124,'[1]SPI PRICE LIST'!$K$12:$K$124,"NO"),2),)</f>
        <v>0</v>
      </c>
      <c r="S261" s="27">
        <f>R261*H261</f>
        <v>0</v>
      </c>
      <c r="T261" s="22">
        <v>0.7</v>
      </c>
      <c r="U261" s="26">
        <f>R261/T261</f>
        <v>0</v>
      </c>
      <c r="V261" s="27">
        <f>U261*H261</f>
        <v>0</v>
      </c>
      <c r="W261" s="31" t="str">
        <f>'SAP Extract'!R259</f>
        <v>USD</v>
      </c>
      <c r="X261" s="31">
        <f>'SAP Extract'!S259</f>
        <v>1</v>
      </c>
      <c r="Y261" s="31">
        <f>'SAP Extract'!T259</f>
        <v>2611.6793154689635</v>
      </c>
      <c r="Z261" s="31">
        <f>'SAP Extract'!U259</f>
        <v>2022</v>
      </c>
      <c r="AA261" s="31" t="str">
        <f>'SAP Extract'!V259</f>
        <v/>
      </c>
      <c r="AB261" s="48">
        <v>1</v>
      </c>
      <c r="AC261" s="55">
        <v>0.94</v>
      </c>
      <c r="AD261" s="33">
        <f>IF(Z261&gt;2010,((Y261*AB261*X261)/(POWER(AC261, (2025-Z261)))), ((Y261*AB261*X261)/(POWER(AC261, 5))))</f>
        <v>3144.389147237322</v>
      </c>
      <c r="AE261" s="30">
        <f>M261-L261</f>
        <v>1225.25</v>
      </c>
      <c r="AF261" s="3">
        <f>A261</f>
        <v>258</v>
      </c>
      <c r="AG261" s="26">
        <f>L261</f>
        <v>1919.75</v>
      </c>
      <c r="AH261" s="24">
        <f>U261</f>
        <v>0</v>
      </c>
      <c r="AI261" s="24">
        <f>AD261</f>
        <v>3144.389147237322</v>
      </c>
      <c r="AJ261" s="25">
        <f>IF(AI261&gt;0,AI261,MAX(AG261:AH261))</f>
        <v>3144.389147237322</v>
      </c>
      <c r="AL261" s="24"/>
      <c r="AM261" t="str">
        <f t="shared" ref="AM261:AM300" si="4">_xlfn.CONCAT(E261,I261)</f>
        <v>578850638.348</v>
      </c>
    </row>
    <row r="262" spans="1:39" ht="15" customHeight="1" x14ac:dyDescent="0.25">
      <c r="A262" s="17">
        <v>259</v>
      </c>
      <c r="B262" s="1"/>
      <c r="C262" s="1"/>
      <c r="D262" s="19" t="str">
        <f>IF('SAP Extract'!D260=0, "", 'SAP Extract'!D260)</f>
        <v>578850</v>
      </c>
      <c r="E262" s="19" t="str">
        <f>IF('SAP Extract'!E260=0, "", 'SAP Extract'!E260)</f>
        <v>578850</v>
      </c>
      <c r="F262" s="19" t="str">
        <f>IF('SAP Extract'!F260=0, "", 'SAP Extract'!F260)</f>
        <v>3X6X13A-1</v>
      </c>
      <c r="G262" s="19" t="str">
        <f>IF('SAP Extract'!G260=0, "", 'SAP Extract'!G260)</f>
        <v>204502895001</v>
      </c>
      <c r="H262" s="72">
        <f>IF('SAP Extract'!H260=0, "", 'SAP Extract'!H260)</f>
        <v>1</v>
      </c>
      <c r="I262" s="73" t="str">
        <f>IF('SAP Extract'!I260=0, "", 'SAP Extract'!I260)</f>
        <v>687.373</v>
      </c>
      <c r="J262" s="19" t="str">
        <f>IF('SAP Extract'!J260=0, "", 'SAP Extract'!J260)</f>
        <v>GUARD;MACH;FAN_SHROUD</v>
      </c>
      <c r="K262" s="74">
        <f>IF('SAP Extract'!K260=0, "", 'SAP Extract'!K260)</f>
        <v>1131.8</v>
      </c>
      <c r="L262" s="27">
        <f>K262/H262</f>
        <v>1131.8</v>
      </c>
      <c r="M262" s="26">
        <f>ROUNDUP((IF((AJ262&gt;0),(AJ262/$L$1/$L$2),(((MAX(AG262:AI262))/$L$1/$L$2)))), 0)</f>
        <v>1132</v>
      </c>
      <c r="N262" s="27">
        <f>M262*H262</f>
        <v>1132</v>
      </c>
      <c r="O262" s="13"/>
      <c r="P262" s="28"/>
      <c r="Q262" s="25">
        <f>P262*H262</f>
        <v>0</v>
      </c>
      <c r="R262" s="26">
        <f>IFERROR(ROUND(0.7*_xlfn.XLOOKUP(AM262,'[1]SPI PRICE LIST'!$L$12:$L$124,'[1]SPI PRICE LIST'!$K$12:$K$124,"NO"),2),)</f>
        <v>0</v>
      </c>
      <c r="S262" s="27">
        <f>R262*H262</f>
        <v>0</v>
      </c>
      <c r="T262" s="22">
        <v>0.7</v>
      </c>
      <c r="U262" s="26">
        <f>R262/T262</f>
        <v>0</v>
      </c>
      <c r="V262" s="27">
        <f>U262*H262</f>
        <v>0</v>
      </c>
      <c r="W262" s="31" t="str">
        <f>'SAP Extract'!R260</f>
        <v>USD</v>
      </c>
      <c r="X262" s="31">
        <f>'SAP Extract'!S260</f>
        <v>1</v>
      </c>
      <c r="Y262" s="31">
        <f>'SAP Extract'!T260</f>
        <v>0</v>
      </c>
      <c r="Z262" s="31">
        <f>'SAP Extract'!U260</f>
        <v>2022</v>
      </c>
      <c r="AA262" s="31" t="str">
        <f>'SAP Extract'!V260</f>
        <v/>
      </c>
      <c r="AB262" s="48">
        <v>1</v>
      </c>
      <c r="AC262" s="55">
        <v>0.94</v>
      </c>
      <c r="AD262" s="33">
        <f>IF(Z262&gt;2010,((Y262*AB262*X262)/(POWER(AC262, (2025-Z262)))), ((Y262*AB262*X262)/(POWER(AC262, 5))))</f>
        <v>0</v>
      </c>
      <c r="AE262" s="30">
        <f>M262-L262</f>
        <v>0.20000000000004547</v>
      </c>
      <c r="AF262" s="3">
        <f>A262</f>
        <v>259</v>
      </c>
      <c r="AG262" s="26">
        <f>L262</f>
        <v>1131.8</v>
      </c>
      <c r="AH262" s="24">
        <f>U262</f>
        <v>0</v>
      </c>
      <c r="AI262" s="24">
        <f>AD262</f>
        <v>0</v>
      </c>
      <c r="AJ262" s="25">
        <f>IF(AI262&gt;0,AI262,MAX(AG262:AH262))</f>
        <v>1131.8</v>
      </c>
      <c r="AL262" s="24"/>
      <c r="AM262" t="str">
        <f t="shared" si="4"/>
        <v>578850687.373</v>
      </c>
    </row>
    <row r="263" spans="1:39" ht="15" customHeight="1" x14ac:dyDescent="0.25">
      <c r="A263" s="17">
        <v>260</v>
      </c>
      <c r="B263" s="1"/>
      <c r="C263" s="1"/>
      <c r="D263" s="19" t="str">
        <f>IF('SAP Extract'!D261=0, "", 'SAP Extract'!D261)</f>
        <v>578850</v>
      </c>
      <c r="E263" s="19" t="str">
        <f>IF('SAP Extract'!E261=0, "", 'SAP Extract'!E261)</f>
        <v>578850</v>
      </c>
      <c r="F263" s="19" t="str">
        <f>IF('SAP Extract'!F261=0, "", 'SAP Extract'!F261)</f>
        <v>3X6X13A-1</v>
      </c>
      <c r="G263" s="19" t="str">
        <f>IF('SAP Extract'!G261=0, "", 'SAP Extract'!G261)</f>
        <v>104961124269</v>
      </c>
      <c r="H263" s="72">
        <f>IF('SAP Extract'!H261=0, "", 'SAP Extract'!H261)</f>
        <v>1</v>
      </c>
      <c r="I263" s="73" t="str">
        <f>IF('SAP Extract'!I261=0, "", 'SAP Extract'!I261)</f>
        <v>710.101</v>
      </c>
      <c r="J263" s="19" t="str">
        <f>IF('SAP Extract'!J261=0, "", 'SAP Extract'!J261)</f>
        <v>PIPE;SEAMLESS</v>
      </c>
      <c r="K263" s="74">
        <v>0</v>
      </c>
      <c r="L263" s="27">
        <f>K263/H263</f>
        <v>0</v>
      </c>
      <c r="M263" s="26">
        <f>ROUNDUP((IF((AJ263&gt;0),(AJ263/$L$1/$L$2),(((MAX(AG263:AI263))/$L$1/$L$2)))), 0)</f>
        <v>263</v>
      </c>
      <c r="N263" s="27">
        <f>M263*H263</f>
        <v>263</v>
      </c>
      <c r="O263" s="13"/>
      <c r="P263" s="28"/>
      <c r="Q263" s="25">
        <f>P263*H263</f>
        <v>0</v>
      </c>
      <c r="R263" s="26">
        <f>IFERROR(ROUND(0.7*_xlfn.XLOOKUP(AM263,'[1]SPI PRICE LIST'!$L$12:$L$124,'[1]SPI PRICE LIST'!$K$12:$K$124,"NO"),2),)</f>
        <v>184.07</v>
      </c>
      <c r="S263" s="27">
        <f>R263*H263</f>
        <v>184.07</v>
      </c>
      <c r="T263" s="22">
        <v>0.7</v>
      </c>
      <c r="U263" s="26">
        <f>R263/T263</f>
        <v>262.95714285714286</v>
      </c>
      <c r="V263" s="27">
        <f>U263*H263</f>
        <v>262.95714285714286</v>
      </c>
      <c r="W263" s="31" t="str">
        <f>'SAP Extract'!R261</f>
        <v>USD</v>
      </c>
      <c r="X263" s="31">
        <f>'SAP Extract'!S261</f>
        <v>1</v>
      </c>
      <c r="Y263" s="31">
        <f>'SAP Extract'!T261</f>
        <v>0</v>
      </c>
      <c r="Z263" s="31">
        <f>'SAP Extract'!U261</f>
        <v>2022</v>
      </c>
      <c r="AA263" s="31" t="str">
        <f>'SAP Extract'!V261</f>
        <v/>
      </c>
      <c r="AB263" s="48">
        <v>1</v>
      </c>
      <c r="AC263" s="55">
        <v>0.94</v>
      </c>
      <c r="AD263" s="33">
        <f>IF(Z263&gt;2010,((Y263*AB263*X263)/(POWER(AC263, (2025-Z263)))), ((Y263*AB263*X263)/(POWER(AC263, 5))))</f>
        <v>0</v>
      </c>
      <c r="AE263" s="30">
        <f>M263-L263</f>
        <v>263</v>
      </c>
      <c r="AF263" s="3">
        <f>A263</f>
        <v>260</v>
      </c>
      <c r="AG263" s="26">
        <f>L263</f>
        <v>0</v>
      </c>
      <c r="AH263" s="24">
        <f>U263</f>
        <v>262.95714285714286</v>
      </c>
      <c r="AI263" s="24">
        <f>AD263</f>
        <v>0</v>
      </c>
      <c r="AJ263" s="25">
        <f>IF(AI263&gt;0,AI263,MAX(AG263:AH263))</f>
        <v>262.95714285714286</v>
      </c>
      <c r="AL263" s="24"/>
      <c r="AM263" t="str">
        <f t="shared" si="4"/>
        <v>578850710.101</v>
      </c>
    </row>
    <row r="264" spans="1:39" ht="15" customHeight="1" x14ac:dyDescent="0.25">
      <c r="A264" s="17">
        <v>261</v>
      </c>
      <c r="B264" s="2"/>
      <c r="C264" s="2"/>
      <c r="D264" s="19" t="str">
        <f>IF('SAP Extract'!D262=0, "", 'SAP Extract'!D262)</f>
        <v>578850</v>
      </c>
      <c r="E264" s="19" t="str">
        <f>IF('SAP Extract'!E262=0, "", 'SAP Extract'!E262)</f>
        <v>578850</v>
      </c>
      <c r="F264" s="19" t="str">
        <f>IF('SAP Extract'!F262=0, "", 'SAP Extract'!F262)</f>
        <v>3X6X13A-1</v>
      </c>
      <c r="G264" s="19" t="str">
        <f>IF('SAP Extract'!G262=0, "", 'SAP Extract'!G262)</f>
        <v>204502956002</v>
      </c>
      <c r="H264" s="72">
        <f>IF('SAP Extract'!H262=0, "", 'SAP Extract'!H262)</f>
        <v>1</v>
      </c>
      <c r="I264" s="73" t="str">
        <f>IF('SAP Extract'!I262=0, "", 'SAP Extract'!I262)</f>
        <v>721.355</v>
      </c>
      <c r="J264" s="19" t="str">
        <f>IF('SAP Extract'!J262=0, "", 'SAP Extract'!J262)</f>
        <v>ADAPTER;MACH;STANDARD_BRG</v>
      </c>
      <c r="K264" s="74">
        <v>0</v>
      </c>
      <c r="L264" s="27">
        <f>K264/H264</f>
        <v>0</v>
      </c>
      <c r="M264" s="26">
        <f>ROUNDUP((IF((AJ264&gt;0),(AJ264/$L$1/$L$2),(((MAX(AG264:AI264))/$L$1/$L$2)))), 0)</f>
        <v>74</v>
      </c>
      <c r="N264" s="27">
        <f>M264*H264</f>
        <v>74</v>
      </c>
      <c r="O264" s="13"/>
      <c r="P264" s="28"/>
      <c r="Q264" s="25">
        <f>P264*H264</f>
        <v>0</v>
      </c>
      <c r="R264" s="26">
        <f>IFERROR(ROUND(0.7*_xlfn.XLOOKUP(AM264,'[1]SPI PRICE LIST'!$L$12:$L$124,'[1]SPI PRICE LIST'!$K$12:$K$124,"NO"),2),)</f>
        <v>51.13</v>
      </c>
      <c r="S264" s="27">
        <f>R264*H264</f>
        <v>51.13</v>
      </c>
      <c r="T264" s="22">
        <v>0.7</v>
      </c>
      <c r="U264" s="26">
        <f>R264/T264</f>
        <v>73.042857142857144</v>
      </c>
      <c r="V264" s="27">
        <f>U264*H264</f>
        <v>73.042857142857144</v>
      </c>
      <c r="W264" s="31" t="str">
        <f>'SAP Extract'!R262</f>
        <v>USD</v>
      </c>
      <c r="X264" s="31">
        <f>'SAP Extract'!S262</f>
        <v>1</v>
      </c>
      <c r="Y264" s="31">
        <f>'SAP Extract'!T262</f>
        <v>0</v>
      </c>
      <c r="Z264" s="31">
        <f>'SAP Extract'!U262</f>
        <v>2022</v>
      </c>
      <c r="AA264" s="31" t="str">
        <f>'SAP Extract'!V262</f>
        <v/>
      </c>
      <c r="AB264" s="48">
        <v>1</v>
      </c>
      <c r="AC264" s="55">
        <v>0.94</v>
      </c>
      <c r="AD264" s="33">
        <f>IF(Z264&gt;2010,((Y264*AB264*X264)/(POWER(AC264, (2025-Z264)))), ((Y264*AB264*X264)/(POWER(AC264, 5))))</f>
        <v>0</v>
      </c>
      <c r="AE264" s="30">
        <f>M264-L264</f>
        <v>74</v>
      </c>
      <c r="AF264" s="3">
        <f>A264</f>
        <v>261</v>
      </c>
      <c r="AG264" s="26">
        <f>L264</f>
        <v>0</v>
      </c>
      <c r="AH264" s="24">
        <f>U264</f>
        <v>73.042857142857144</v>
      </c>
      <c r="AI264" s="24">
        <f>AD264</f>
        <v>0</v>
      </c>
      <c r="AJ264" s="25">
        <f>IF(AI264&gt;0,AI264,MAX(AG264:AH264))</f>
        <v>73.042857142857144</v>
      </c>
      <c r="AL264" s="24"/>
      <c r="AM264" t="str">
        <f t="shared" si="4"/>
        <v>578850721.355</v>
      </c>
    </row>
    <row r="265" spans="1:39" ht="15" customHeight="1" x14ac:dyDescent="0.25">
      <c r="A265" s="17">
        <v>262</v>
      </c>
      <c r="B265" s="1"/>
      <c r="C265" s="1"/>
      <c r="D265" s="19" t="str">
        <f>IF('SAP Extract'!D263=0, "", 'SAP Extract'!D263)</f>
        <v>578850</v>
      </c>
      <c r="E265" s="19" t="str">
        <f>IF('SAP Extract'!E263=0, "", 'SAP Extract'!E263)</f>
        <v>578850</v>
      </c>
      <c r="F265" s="19" t="str">
        <f>IF('SAP Extract'!F263=0, "", 'SAP Extract'!F263)</f>
        <v>3X6X13A-1</v>
      </c>
      <c r="G265" s="19" t="str">
        <f>IF('SAP Extract'!G263=0, "", 'SAP Extract'!G263)</f>
        <v>204502956010</v>
      </c>
      <c r="H265" s="72">
        <f>IF('SAP Extract'!H263=0, "", 'SAP Extract'!H263)</f>
        <v>1</v>
      </c>
      <c r="I265" s="73" t="str">
        <f>IF('SAP Extract'!I263=0, "", 'SAP Extract'!I263)</f>
        <v>721.355</v>
      </c>
      <c r="J265" s="19" t="str">
        <f>IF('SAP Extract'!J263=0, "", 'SAP Extract'!J263)</f>
        <v>ADAPTER;MACH;STANDARD_BRG</v>
      </c>
      <c r="K265" s="74">
        <v>0</v>
      </c>
      <c r="L265" s="27">
        <f>K265/H265</f>
        <v>0</v>
      </c>
      <c r="M265" s="26">
        <f>ROUNDUP((IF((AJ265&gt;0),(AJ265/$L$1/$L$2),(((MAX(AG265:AI265))/$L$1/$L$2)))), 0)</f>
        <v>74</v>
      </c>
      <c r="N265" s="27">
        <f>M265*H265</f>
        <v>74</v>
      </c>
      <c r="O265" s="13"/>
      <c r="P265" s="28"/>
      <c r="Q265" s="25">
        <f>P265*H265</f>
        <v>0</v>
      </c>
      <c r="R265" s="26">
        <f>IFERROR(ROUND(0.7*_xlfn.XLOOKUP(AM265,'[1]SPI PRICE LIST'!$L$12:$L$124,'[1]SPI PRICE LIST'!$K$12:$K$124,"NO"),2),)</f>
        <v>51.13</v>
      </c>
      <c r="S265" s="27">
        <f>R265*H265</f>
        <v>51.13</v>
      </c>
      <c r="T265" s="22">
        <v>0.7</v>
      </c>
      <c r="U265" s="26">
        <f>R265/T265</f>
        <v>73.042857142857144</v>
      </c>
      <c r="V265" s="27">
        <f>U265*H265</f>
        <v>73.042857142857144</v>
      </c>
      <c r="W265" s="31" t="str">
        <f>'SAP Extract'!R263</f>
        <v>USD</v>
      </c>
      <c r="X265" s="31">
        <f>'SAP Extract'!S263</f>
        <v>1</v>
      </c>
      <c r="Y265" s="31">
        <f>'SAP Extract'!T263</f>
        <v>0</v>
      </c>
      <c r="Z265" s="31">
        <f>'SAP Extract'!U263</f>
        <v>2022</v>
      </c>
      <c r="AA265" s="31" t="str">
        <f>'SAP Extract'!V263</f>
        <v/>
      </c>
      <c r="AB265" s="48">
        <v>1</v>
      </c>
      <c r="AC265" s="55">
        <v>0.94</v>
      </c>
      <c r="AD265" s="33">
        <f>IF(Z265&gt;2010,((Y265*AB265*X265)/(POWER(AC265, (2025-Z265)))), ((Y265*AB265*X265)/(POWER(AC265, 5))))</f>
        <v>0</v>
      </c>
      <c r="AE265" s="30">
        <f>M265-L265</f>
        <v>74</v>
      </c>
      <c r="AF265" s="3">
        <f>A265</f>
        <v>262</v>
      </c>
      <c r="AG265" s="26">
        <f>L265</f>
        <v>0</v>
      </c>
      <c r="AH265" s="24">
        <f>U265</f>
        <v>73.042857142857144</v>
      </c>
      <c r="AI265" s="24">
        <f>AD265</f>
        <v>0</v>
      </c>
      <c r="AJ265" s="25">
        <f>IF(AI265&gt;0,AI265,MAX(AG265:AH265))</f>
        <v>73.042857142857144</v>
      </c>
      <c r="AL265" s="24"/>
      <c r="AM265" t="str">
        <f t="shared" si="4"/>
        <v>578850721.355</v>
      </c>
    </row>
    <row r="266" spans="1:39" ht="15" customHeight="1" x14ac:dyDescent="0.25">
      <c r="A266" s="17">
        <v>263</v>
      </c>
      <c r="B266" s="1"/>
      <c r="C266" s="1"/>
      <c r="D266" s="19" t="str">
        <f>IF('SAP Extract'!D264=0, "", 'SAP Extract'!D264)</f>
        <v>578850</v>
      </c>
      <c r="E266" s="19" t="str">
        <f>IF('SAP Extract'!E264=0, "", 'SAP Extract'!E264)</f>
        <v>578850</v>
      </c>
      <c r="F266" s="19" t="str">
        <f>IF('SAP Extract'!F264=0, "", 'SAP Extract'!F264)</f>
        <v>3X6X13A-1</v>
      </c>
      <c r="G266" s="19" t="str">
        <f>IF('SAP Extract'!G264=0, "", 'SAP Extract'!G264)</f>
        <v>020095413117V51</v>
      </c>
      <c r="H266" s="72">
        <f>IF('SAP Extract'!H264=0, "", 'SAP Extract'!H264)</f>
        <v>1</v>
      </c>
      <c r="I266" s="73" t="str">
        <f>IF('SAP Extract'!I264=0, "", 'SAP Extract'!I264)</f>
        <v>724.159</v>
      </c>
      <c r="J266" s="19" t="str">
        <f>IF('SAP Extract'!J264=0, "", 'SAP Extract'!J264)</f>
        <v>BLIND FLANGE</v>
      </c>
      <c r="K266" s="74">
        <v>0</v>
      </c>
      <c r="L266" s="27">
        <f>K266/H266</f>
        <v>0</v>
      </c>
      <c r="M266" s="26">
        <f>ROUNDUP((IF((AJ266&gt;0),(AJ266/$L$1/$L$2),(((MAX(AG266:AI266))/$L$1/$L$2)))), 0)</f>
        <v>221</v>
      </c>
      <c r="N266" s="27">
        <f>M266*H266</f>
        <v>221</v>
      </c>
      <c r="O266" s="13"/>
      <c r="P266" s="28"/>
      <c r="Q266" s="25">
        <f>P266*H266</f>
        <v>0</v>
      </c>
      <c r="R266" s="26">
        <f>IFERROR(ROUND(0.7*_xlfn.XLOOKUP(AM266,'[1]SPI PRICE LIST'!$L$12:$L$124,'[1]SPI PRICE LIST'!$K$12:$K$124,"NO"),2),)</f>
        <v>154.31</v>
      </c>
      <c r="S266" s="27">
        <f>R266*H266</f>
        <v>154.31</v>
      </c>
      <c r="T266" s="22">
        <v>0.7</v>
      </c>
      <c r="U266" s="26">
        <f>R266/T266</f>
        <v>220.44285714285715</v>
      </c>
      <c r="V266" s="27">
        <f>U266*H266</f>
        <v>220.44285714285715</v>
      </c>
      <c r="W266" s="31" t="str">
        <f>'SAP Extract'!R264</f>
        <v>USD</v>
      </c>
      <c r="X266" s="31">
        <f>'SAP Extract'!S264</f>
        <v>1</v>
      </c>
      <c r="Y266" s="31">
        <f>'SAP Extract'!T264</f>
        <v>0</v>
      </c>
      <c r="Z266" s="31">
        <f>'SAP Extract'!U264</f>
        <v>2022</v>
      </c>
      <c r="AA266" s="31" t="str">
        <f>'SAP Extract'!V264</f>
        <v/>
      </c>
      <c r="AB266" s="48">
        <v>1</v>
      </c>
      <c r="AC266" s="55">
        <v>0.94</v>
      </c>
      <c r="AD266" s="33">
        <f>IF(Z266&gt;2010,((Y266*AB266*X266)/(POWER(AC266, (2025-Z266)))), ((Y266*AB266*X266)/(POWER(AC266, 5))))</f>
        <v>0</v>
      </c>
      <c r="AE266" s="30">
        <f>M266-L266</f>
        <v>221</v>
      </c>
      <c r="AF266" s="3">
        <f>A266</f>
        <v>263</v>
      </c>
      <c r="AG266" s="26">
        <f>L266</f>
        <v>0</v>
      </c>
      <c r="AH266" s="24">
        <f>U266</f>
        <v>220.44285714285715</v>
      </c>
      <c r="AI266" s="24">
        <f>AD266</f>
        <v>0</v>
      </c>
      <c r="AJ266" s="25">
        <f>IF(AI266&gt;0,AI266,MAX(AG266:AH266))</f>
        <v>220.44285714285715</v>
      </c>
      <c r="AL266" s="24"/>
      <c r="AM266" t="str">
        <f t="shared" si="4"/>
        <v>578850724.159</v>
      </c>
    </row>
    <row r="267" spans="1:39" ht="15" customHeight="1" x14ac:dyDescent="0.25">
      <c r="A267" s="17">
        <v>264</v>
      </c>
      <c r="B267" s="2"/>
      <c r="C267" s="2"/>
      <c r="D267" s="19" t="str">
        <f>IF('SAP Extract'!D265=0, "", 'SAP Extract'!D265)</f>
        <v>578850</v>
      </c>
      <c r="E267" s="19" t="str">
        <f>IF('SAP Extract'!E265=0, "", 'SAP Extract'!E265)</f>
        <v>578850</v>
      </c>
      <c r="F267" s="19" t="str">
        <f>IF('SAP Extract'!F265=0, "", 'SAP Extract'!F265)</f>
        <v>3X6X13A-1</v>
      </c>
      <c r="G267" s="19" t="str">
        <f>IF('SAP Extract'!G265=0, "", 'SAP Extract'!G265)</f>
        <v>020032840106V02</v>
      </c>
      <c r="H267" s="72">
        <f>IF('SAP Extract'!H265=0, "", 'SAP Extract'!H265)</f>
        <v>1</v>
      </c>
      <c r="I267" s="73" t="str">
        <f>IF('SAP Extract'!I265=0, "", 'SAP Extract'!I265)</f>
        <v>723.152</v>
      </c>
      <c r="J267" s="19" t="str">
        <f>IF('SAP Extract'!J265=0, "", 'SAP Extract'!J265)</f>
        <v>FLANGE;SOCKET WELDED</v>
      </c>
      <c r="K267" s="74">
        <v>0</v>
      </c>
      <c r="L267" s="27">
        <f>K267/H267</f>
        <v>0</v>
      </c>
      <c r="M267" s="26">
        <f>ROUNDUP((IF((AJ267&gt;0),(AJ267/$L$1/$L$2),(((MAX(AG267:AI267))/$L$1/$L$2)))), 0)</f>
        <v>905</v>
      </c>
      <c r="N267" s="27">
        <f>M267*H267</f>
        <v>905</v>
      </c>
      <c r="O267" s="13"/>
      <c r="P267" s="28"/>
      <c r="Q267" s="25">
        <f>P267*H267</f>
        <v>0</v>
      </c>
      <c r="R267" s="26">
        <f>IFERROR(ROUND(0.7*_xlfn.XLOOKUP(AM267,'[1]SPI PRICE LIST'!$L$12:$L$124,'[1]SPI PRICE LIST'!$K$12:$K$124,"NO"),2),)</f>
        <v>633.15</v>
      </c>
      <c r="S267" s="27">
        <f>R267*H267</f>
        <v>633.15</v>
      </c>
      <c r="T267" s="22">
        <v>0.7</v>
      </c>
      <c r="U267" s="26">
        <f>R267/T267</f>
        <v>904.5</v>
      </c>
      <c r="V267" s="27">
        <f>U267*H267</f>
        <v>904.5</v>
      </c>
      <c r="W267" s="31" t="str">
        <f>'SAP Extract'!R265</f>
        <v>USD</v>
      </c>
      <c r="X267" s="31">
        <f>'SAP Extract'!S265</f>
        <v>1</v>
      </c>
      <c r="Y267" s="31">
        <f>'SAP Extract'!T265</f>
        <v>0</v>
      </c>
      <c r="Z267" s="31">
        <f>'SAP Extract'!U265</f>
        <v>2022</v>
      </c>
      <c r="AA267" s="31" t="str">
        <f>'SAP Extract'!V265</f>
        <v/>
      </c>
      <c r="AB267" s="48">
        <v>1</v>
      </c>
      <c r="AC267" s="55">
        <v>0.94</v>
      </c>
      <c r="AD267" s="33">
        <f>IF(Z267&gt;2010,((Y267*AB267*X267)/(POWER(AC267, (2025-Z267)))), ((Y267*AB267*X267)/(POWER(AC267, 5))))</f>
        <v>0</v>
      </c>
      <c r="AE267" s="30">
        <f>M267-L267</f>
        <v>905</v>
      </c>
      <c r="AF267" s="3">
        <f>A267</f>
        <v>264</v>
      </c>
      <c r="AG267" s="26">
        <f>L267</f>
        <v>0</v>
      </c>
      <c r="AH267" s="24">
        <f>U267</f>
        <v>904.5</v>
      </c>
      <c r="AI267" s="24">
        <f>AD267</f>
        <v>0</v>
      </c>
      <c r="AJ267" s="25">
        <f>IF(AI267&gt;0,AI267,MAX(AG267:AH267))</f>
        <v>904.5</v>
      </c>
      <c r="AL267" s="24"/>
      <c r="AM267" t="str">
        <f t="shared" si="4"/>
        <v>578850723.152</v>
      </c>
    </row>
    <row r="268" spans="1:39" ht="15" customHeight="1" x14ac:dyDescent="0.25">
      <c r="A268" s="17">
        <v>265</v>
      </c>
      <c r="B268" s="1"/>
      <c r="C268" s="1"/>
      <c r="D268" s="19" t="str">
        <f>IF('SAP Extract'!D266=0, "", 'SAP Extract'!D266)</f>
        <v>578850</v>
      </c>
      <c r="E268" s="19" t="str">
        <f>IF('SAP Extract'!E266=0, "", 'SAP Extract'!E266)</f>
        <v>578850</v>
      </c>
      <c r="F268" s="19" t="str">
        <f>IF('SAP Extract'!F266=0, "", 'SAP Extract'!F266)</f>
        <v>3X6X13A-1</v>
      </c>
      <c r="G268" s="19" t="str">
        <f>IF('SAP Extract'!G266=0, "", 'SAP Extract'!G266)</f>
        <v>020032840106V02</v>
      </c>
      <c r="H268" s="72">
        <f>IF('SAP Extract'!H266=0, "", 'SAP Extract'!H266)</f>
        <v>1</v>
      </c>
      <c r="I268" s="73" t="str">
        <f>IF('SAP Extract'!I266=0, "", 'SAP Extract'!I266)</f>
        <v>723.153</v>
      </c>
      <c r="J268" s="19" t="str">
        <f>IF('SAP Extract'!J266=0, "", 'SAP Extract'!J266)</f>
        <v>FLANGE;SOCKET WELDED</v>
      </c>
      <c r="K268" s="74">
        <v>0</v>
      </c>
      <c r="L268" s="27">
        <f>K268/H268</f>
        <v>0</v>
      </c>
      <c r="M268" s="26">
        <f>ROUNDUP((IF((AJ268&gt;0),(AJ268/$L$1/$L$2),(((MAX(AG268:AI268))/$L$1/$L$2)))), 0)</f>
        <v>905</v>
      </c>
      <c r="N268" s="27">
        <f>M268*H268</f>
        <v>905</v>
      </c>
      <c r="O268" s="13"/>
      <c r="P268" s="28"/>
      <c r="Q268" s="25">
        <f>P268*H268</f>
        <v>0</v>
      </c>
      <c r="R268" s="26">
        <f>IFERROR(ROUND(0.7*_xlfn.XLOOKUP(AM268,'[1]SPI PRICE LIST'!$L$12:$L$124,'[1]SPI PRICE LIST'!$K$12:$K$124,"NO"),2),)</f>
        <v>633.15</v>
      </c>
      <c r="S268" s="27">
        <f>R268*H268</f>
        <v>633.15</v>
      </c>
      <c r="T268" s="22">
        <v>0.7</v>
      </c>
      <c r="U268" s="26">
        <f>R268/T268</f>
        <v>904.5</v>
      </c>
      <c r="V268" s="27">
        <f>U268*H268</f>
        <v>904.5</v>
      </c>
      <c r="W268" s="31" t="str">
        <f>'SAP Extract'!R266</f>
        <v>USD</v>
      </c>
      <c r="X268" s="31">
        <f>'SAP Extract'!S266</f>
        <v>1</v>
      </c>
      <c r="Y268" s="31">
        <f>'SAP Extract'!T266</f>
        <v>0</v>
      </c>
      <c r="Z268" s="31">
        <f>'SAP Extract'!U266</f>
        <v>2022</v>
      </c>
      <c r="AA268" s="31" t="str">
        <f>'SAP Extract'!V266</f>
        <v/>
      </c>
      <c r="AB268" s="48">
        <v>1</v>
      </c>
      <c r="AC268" s="55">
        <v>0.94</v>
      </c>
      <c r="AD268" s="33">
        <f>IF(Z268&gt;2010,((Y268*AB268*X268)/(POWER(AC268, (2025-Z268)))), ((Y268*AB268*X268)/(POWER(AC268, 5))))</f>
        <v>0</v>
      </c>
      <c r="AE268" s="30">
        <f>M268-L268</f>
        <v>905</v>
      </c>
      <c r="AF268" s="3">
        <f>A268</f>
        <v>265</v>
      </c>
      <c r="AG268" s="26">
        <f>L268</f>
        <v>0</v>
      </c>
      <c r="AH268" s="24">
        <f>U268</f>
        <v>904.5</v>
      </c>
      <c r="AI268" s="24">
        <f>AD268</f>
        <v>0</v>
      </c>
      <c r="AJ268" s="25">
        <f>IF(AI268&gt;0,AI268,MAX(AG268:AH268))</f>
        <v>904.5</v>
      </c>
      <c r="AL268" s="24"/>
      <c r="AM268" t="str">
        <f t="shared" si="4"/>
        <v>578850723.153</v>
      </c>
    </row>
    <row r="269" spans="1:39" ht="15" customHeight="1" x14ac:dyDescent="0.25">
      <c r="A269" s="17">
        <v>266</v>
      </c>
      <c r="B269" s="1"/>
      <c r="C269" s="1"/>
      <c r="D269" s="19" t="str">
        <f>IF('SAP Extract'!D267=0, "", 'SAP Extract'!D267)</f>
        <v>578850</v>
      </c>
      <c r="E269" s="19" t="str">
        <f>IF('SAP Extract'!E267=0, "", 'SAP Extract'!E267)</f>
        <v>578850</v>
      </c>
      <c r="F269" s="19" t="str">
        <f>IF('SAP Extract'!F267=0, "", 'SAP Extract'!F267)</f>
        <v>3X6X13A-1</v>
      </c>
      <c r="G269" s="19" t="str">
        <f>IF('SAP Extract'!G267=0, "", 'SAP Extract'!G267)</f>
        <v>020032840106V02</v>
      </c>
      <c r="H269" s="72">
        <f>IF('SAP Extract'!H267=0, "", 'SAP Extract'!H267)</f>
        <v>1</v>
      </c>
      <c r="I269" s="73" t="str">
        <f>IF('SAP Extract'!I267=0, "", 'SAP Extract'!I267)</f>
        <v>723.154</v>
      </c>
      <c r="J269" s="19" t="str">
        <f>IF('SAP Extract'!J267=0, "", 'SAP Extract'!J267)</f>
        <v>FLANGE;SOCKET WELDED</v>
      </c>
      <c r="K269" s="74">
        <v>0</v>
      </c>
      <c r="L269" s="27">
        <f>K269/H269</f>
        <v>0</v>
      </c>
      <c r="M269" s="26">
        <f>ROUNDUP((IF((AJ269&gt;0),(AJ269/$L$1/$L$2),(((MAX(AG269:AI269))/$L$1/$L$2)))), 0)</f>
        <v>905</v>
      </c>
      <c r="N269" s="27">
        <f>M269*H269</f>
        <v>905</v>
      </c>
      <c r="O269" s="13"/>
      <c r="P269" s="28"/>
      <c r="Q269" s="25">
        <f>P269*H269</f>
        <v>0</v>
      </c>
      <c r="R269" s="26">
        <f>IFERROR(ROUND(0.7*_xlfn.XLOOKUP(AM269,'[1]SPI PRICE LIST'!$L$12:$L$124,'[1]SPI PRICE LIST'!$K$12:$K$124,"NO"),2),)</f>
        <v>633.15</v>
      </c>
      <c r="S269" s="27">
        <f>R269*H269</f>
        <v>633.15</v>
      </c>
      <c r="T269" s="22">
        <v>0.7</v>
      </c>
      <c r="U269" s="26">
        <f>R269/T269</f>
        <v>904.5</v>
      </c>
      <c r="V269" s="27">
        <f>U269*H269</f>
        <v>904.5</v>
      </c>
      <c r="W269" s="31" t="str">
        <f>'SAP Extract'!R267</f>
        <v>USD</v>
      </c>
      <c r="X269" s="31">
        <f>'SAP Extract'!S267</f>
        <v>1</v>
      </c>
      <c r="Y269" s="31">
        <f>'SAP Extract'!T267</f>
        <v>0</v>
      </c>
      <c r="Z269" s="31">
        <f>'SAP Extract'!U267</f>
        <v>2022</v>
      </c>
      <c r="AA269" s="31" t="str">
        <f>'SAP Extract'!V267</f>
        <v/>
      </c>
      <c r="AB269" s="48">
        <v>1</v>
      </c>
      <c r="AC269" s="55">
        <v>0.94</v>
      </c>
      <c r="AD269" s="33">
        <f>IF(Z269&gt;2010,((Y269*AB269*X269)/(POWER(AC269, (2025-Z269)))), ((Y269*AB269*X269)/(POWER(AC269, 5))))</f>
        <v>0</v>
      </c>
      <c r="AE269" s="30">
        <f>M269-L269</f>
        <v>905</v>
      </c>
      <c r="AF269" s="3">
        <f>A269</f>
        <v>266</v>
      </c>
      <c r="AG269" s="26">
        <f>L269</f>
        <v>0</v>
      </c>
      <c r="AH269" s="24">
        <f>U269</f>
        <v>904.5</v>
      </c>
      <c r="AI269" s="24">
        <f>AD269</f>
        <v>0</v>
      </c>
      <c r="AJ269" s="25">
        <f>IF(AI269&gt;0,AI269,MAX(AG269:AH269))</f>
        <v>904.5</v>
      </c>
      <c r="AL269" s="24"/>
      <c r="AM269" t="str">
        <f t="shared" si="4"/>
        <v>578850723.154</v>
      </c>
    </row>
    <row r="270" spans="1:39" ht="15" customHeight="1" x14ac:dyDescent="0.25">
      <c r="A270" s="17">
        <v>267</v>
      </c>
      <c r="B270" s="2"/>
      <c r="C270" s="2"/>
      <c r="D270" s="19" t="str">
        <f>IF('SAP Extract'!D268=0, "", 'SAP Extract'!D268)</f>
        <v>578850</v>
      </c>
      <c r="E270" s="19" t="str">
        <f>IF('SAP Extract'!E268=0, "", 'SAP Extract'!E268)</f>
        <v>578850</v>
      </c>
      <c r="F270" s="19" t="str">
        <f>IF('SAP Extract'!F268=0, "", 'SAP Extract'!F268)</f>
        <v>3X6X13A-1</v>
      </c>
      <c r="G270" s="19" t="str">
        <f>IF('SAP Extract'!G268=0, "", 'SAP Extract'!G268)</f>
        <v>020032840106V02</v>
      </c>
      <c r="H270" s="72">
        <f>IF('SAP Extract'!H268=0, "", 'SAP Extract'!H268)</f>
        <v>1</v>
      </c>
      <c r="I270" s="73" t="str">
        <f>IF('SAP Extract'!I268=0, "", 'SAP Extract'!I268)</f>
        <v>723.155</v>
      </c>
      <c r="J270" s="19" t="str">
        <f>IF('SAP Extract'!J268=0, "", 'SAP Extract'!J268)</f>
        <v>FLANGE;SOCKET WELDED</v>
      </c>
      <c r="K270" s="74">
        <v>0</v>
      </c>
      <c r="L270" s="27">
        <f>K270/H270</f>
        <v>0</v>
      </c>
      <c r="M270" s="26">
        <f>ROUNDUP((IF((AJ270&gt;0),(AJ270/$L$1/$L$2),(((MAX(AG270:AI270))/$L$1/$L$2)))), 0)</f>
        <v>905</v>
      </c>
      <c r="N270" s="27">
        <f>M270*H270</f>
        <v>905</v>
      </c>
      <c r="O270" s="13"/>
      <c r="P270" s="28"/>
      <c r="Q270" s="25">
        <f>P270*H270</f>
        <v>0</v>
      </c>
      <c r="R270" s="26">
        <f>IFERROR(ROUND(0.7*_xlfn.XLOOKUP(AM270,'[1]SPI PRICE LIST'!$L$12:$L$124,'[1]SPI PRICE LIST'!$K$12:$K$124,"NO"),2),)</f>
        <v>633.15</v>
      </c>
      <c r="S270" s="27">
        <f>R270*H270</f>
        <v>633.15</v>
      </c>
      <c r="T270" s="22">
        <v>0.7</v>
      </c>
      <c r="U270" s="26">
        <f>R270/T270</f>
        <v>904.5</v>
      </c>
      <c r="V270" s="27">
        <f>U270*H270</f>
        <v>904.5</v>
      </c>
      <c r="W270" s="31" t="str">
        <f>'SAP Extract'!R268</f>
        <v>USD</v>
      </c>
      <c r="X270" s="31">
        <f>'SAP Extract'!S268</f>
        <v>1</v>
      </c>
      <c r="Y270" s="31">
        <f>'SAP Extract'!T268</f>
        <v>0</v>
      </c>
      <c r="Z270" s="31">
        <f>'SAP Extract'!U268</f>
        <v>2022</v>
      </c>
      <c r="AA270" s="31" t="str">
        <f>'SAP Extract'!V268</f>
        <v/>
      </c>
      <c r="AB270" s="48">
        <v>1</v>
      </c>
      <c r="AC270" s="55">
        <v>0.94</v>
      </c>
      <c r="AD270" s="33">
        <f>IF(Z270&gt;2010,((Y270*AB270*X270)/(POWER(AC270, (2025-Z270)))), ((Y270*AB270*X270)/(POWER(AC270, 5))))</f>
        <v>0</v>
      </c>
      <c r="AE270" s="30">
        <f>M270-L270</f>
        <v>905</v>
      </c>
      <c r="AF270" s="3">
        <f>A270</f>
        <v>267</v>
      </c>
      <c r="AG270" s="26">
        <f>L270</f>
        <v>0</v>
      </c>
      <c r="AH270" s="24">
        <f>U270</f>
        <v>904.5</v>
      </c>
      <c r="AI270" s="24">
        <f>AD270</f>
        <v>0</v>
      </c>
      <c r="AJ270" s="25">
        <f>IF(AI270&gt;0,AI270,MAX(AG270:AH270))</f>
        <v>904.5</v>
      </c>
      <c r="AL270" s="24"/>
      <c r="AM270" t="str">
        <f t="shared" si="4"/>
        <v>578850723.155</v>
      </c>
    </row>
    <row r="271" spans="1:39" ht="15" customHeight="1" x14ac:dyDescent="0.25">
      <c r="A271" s="17">
        <v>268</v>
      </c>
      <c r="B271" s="1"/>
      <c r="C271" s="1"/>
      <c r="D271" s="19" t="str">
        <f>IF('SAP Extract'!D269=0, "", 'SAP Extract'!D269)</f>
        <v>578850</v>
      </c>
      <c r="E271" s="19" t="str">
        <f>IF('SAP Extract'!E269=0, "", 'SAP Extract'!E269)</f>
        <v>578850</v>
      </c>
      <c r="F271" s="19" t="str">
        <f>IF('SAP Extract'!F269=0, "", 'SAP Extract'!F269)</f>
        <v>3X6X13A-1</v>
      </c>
      <c r="G271" s="19" t="str">
        <f>IF('SAP Extract'!G269=0, "", 'SAP Extract'!G269)</f>
        <v>020032840106V02</v>
      </c>
      <c r="H271" s="72">
        <f>IF('SAP Extract'!H269=0, "", 'SAP Extract'!H269)</f>
        <v>1</v>
      </c>
      <c r="I271" s="73" t="str">
        <f>IF('SAP Extract'!I269=0, "", 'SAP Extract'!I269)</f>
        <v>723.156</v>
      </c>
      <c r="J271" s="19" t="str">
        <f>IF('SAP Extract'!J269=0, "", 'SAP Extract'!J269)</f>
        <v>FLANGE;SOCKET WELDED</v>
      </c>
      <c r="K271" s="74">
        <v>0</v>
      </c>
      <c r="L271" s="27">
        <f>K271/H271</f>
        <v>0</v>
      </c>
      <c r="M271" s="26">
        <f>ROUNDUP((IF((AJ271&gt;0),(AJ271/$L$1/$L$2),(((MAX(AG271:AI271))/$L$1/$L$2)))), 0)</f>
        <v>905</v>
      </c>
      <c r="N271" s="27">
        <f>M271*H271</f>
        <v>905</v>
      </c>
      <c r="O271" s="13"/>
      <c r="P271" s="28"/>
      <c r="Q271" s="25">
        <f>P271*H271</f>
        <v>0</v>
      </c>
      <c r="R271" s="26">
        <f>IFERROR(ROUND(0.7*_xlfn.XLOOKUP(AM271,'[1]SPI PRICE LIST'!$L$12:$L$124,'[1]SPI PRICE LIST'!$K$12:$K$124,"NO"),2),)</f>
        <v>633.15</v>
      </c>
      <c r="S271" s="27">
        <f>R271*H271</f>
        <v>633.15</v>
      </c>
      <c r="T271" s="22">
        <v>0.7</v>
      </c>
      <c r="U271" s="26">
        <f>R271/T271</f>
        <v>904.5</v>
      </c>
      <c r="V271" s="27">
        <f>U271*H271</f>
        <v>904.5</v>
      </c>
      <c r="W271" s="31" t="str">
        <f>'SAP Extract'!R269</f>
        <v>USD</v>
      </c>
      <c r="X271" s="31">
        <f>'SAP Extract'!S269</f>
        <v>1</v>
      </c>
      <c r="Y271" s="31">
        <f>'SAP Extract'!T269</f>
        <v>0</v>
      </c>
      <c r="Z271" s="31">
        <f>'SAP Extract'!U269</f>
        <v>2022</v>
      </c>
      <c r="AA271" s="31" t="str">
        <f>'SAP Extract'!V269</f>
        <v/>
      </c>
      <c r="AB271" s="48">
        <v>1</v>
      </c>
      <c r="AC271" s="55">
        <v>0.94</v>
      </c>
      <c r="AD271" s="33">
        <f>IF(Z271&gt;2010,((Y271*AB271*X271)/(POWER(AC271, (2025-Z271)))), ((Y271*AB271*X271)/(POWER(AC271, 5))))</f>
        <v>0</v>
      </c>
      <c r="AE271" s="30">
        <f>M271-L271</f>
        <v>905</v>
      </c>
      <c r="AF271" s="3">
        <f>A271</f>
        <v>268</v>
      </c>
      <c r="AG271" s="26">
        <f>L271</f>
        <v>0</v>
      </c>
      <c r="AH271" s="24">
        <f>U271</f>
        <v>904.5</v>
      </c>
      <c r="AI271" s="24">
        <f>AD271</f>
        <v>0</v>
      </c>
      <c r="AJ271" s="25">
        <f>IF(AI271&gt;0,AI271,MAX(AG271:AH271))</f>
        <v>904.5</v>
      </c>
      <c r="AL271" s="24"/>
      <c r="AM271" t="str">
        <f t="shared" si="4"/>
        <v>578850723.156</v>
      </c>
    </row>
    <row r="272" spans="1:39" ht="15" customHeight="1" x14ac:dyDescent="0.25">
      <c r="A272" s="17">
        <v>269</v>
      </c>
      <c r="B272" s="1"/>
      <c r="C272" s="1"/>
      <c r="D272" s="19" t="str">
        <f>IF('SAP Extract'!D270=0, "", 'SAP Extract'!D270)</f>
        <v>578850</v>
      </c>
      <c r="E272" s="19" t="str">
        <f>IF('SAP Extract'!E270=0, "", 'SAP Extract'!E270)</f>
        <v>578850</v>
      </c>
      <c r="F272" s="19" t="str">
        <f>IF('SAP Extract'!F270=0, "", 'SAP Extract'!F270)</f>
        <v>3X6X13A-1</v>
      </c>
      <c r="G272" s="19" t="str">
        <f>IF('SAP Extract'!G270=0, "", 'SAP Extract'!G270)</f>
        <v>020032840106V02</v>
      </c>
      <c r="H272" s="72">
        <f>IF('SAP Extract'!H270=0, "", 'SAP Extract'!H270)</f>
        <v>1</v>
      </c>
      <c r="I272" s="73" t="str">
        <f>IF('SAP Extract'!I270=0, "", 'SAP Extract'!I270)</f>
        <v>723.157</v>
      </c>
      <c r="J272" s="19" t="str">
        <f>IF('SAP Extract'!J270=0, "", 'SAP Extract'!J270)</f>
        <v>FLANGE;SOCKET WELDED</v>
      </c>
      <c r="K272" s="74">
        <v>0</v>
      </c>
      <c r="L272" s="27">
        <f>K272/H272</f>
        <v>0</v>
      </c>
      <c r="M272" s="26">
        <f>ROUNDUP((IF((AJ272&gt;0),(AJ272/$L$1/$L$2),(((MAX(AG272:AI272))/$L$1/$L$2)))), 0)</f>
        <v>905</v>
      </c>
      <c r="N272" s="27">
        <f>M272*H272</f>
        <v>905</v>
      </c>
      <c r="O272" s="13"/>
      <c r="P272" s="28"/>
      <c r="Q272" s="25">
        <f>P272*H272</f>
        <v>0</v>
      </c>
      <c r="R272" s="26">
        <f>IFERROR(ROUND(0.7*_xlfn.XLOOKUP(AM272,'[1]SPI PRICE LIST'!$L$12:$L$124,'[1]SPI PRICE LIST'!$K$12:$K$124,"NO"),2),)</f>
        <v>633.15</v>
      </c>
      <c r="S272" s="27">
        <f>R272*H272</f>
        <v>633.15</v>
      </c>
      <c r="T272" s="22">
        <v>0.7</v>
      </c>
      <c r="U272" s="26">
        <f>R272/T272</f>
        <v>904.5</v>
      </c>
      <c r="V272" s="27">
        <f>U272*H272</f>
        <v>904.5</v>
      </c>
      <c r="W272" s="31" t="str">
        <f>'SAP Extract'!R270</f>
        <v>USD</v>
      </c>
      <c r="X272" s="31">
        <f>'SAP Extract'!S270</f>
        <v>1</v>
      </c>
      <c r="Y272" s="31">
        <f>'SAP Extract'!T270</f>
        <v>0</v>
      </c>
      <c r="Z272" s="31">
        <f>'SAP Extract'!U270</f>
        <v>2022</v>
      </c>
      <c r="AA272" s="31" t="str">
        <f>'SAP Extract'!V270</f>
        <v/>
      </c>
      <c r="AB272" s="48">
        <v>1</v>
      </c>
      <c r="AC272" s="55">
        <v>0.94</v>
      </c>
      <c r="AD272" s="33">
        <f>IF(Z272&gt;2010,((Y272*AB272*X272)/(POWER(AC272, (2025-Z272)))), ((Y272*AB272*X272)/(POWER(AC272, 5))))</f>
        <v>0</v>
      </c>
      <c r="AE272" s="30">
        <f>M272-L272</f>
        <v>905</v>
      </c>
      <c r="AF272" s="3">
        <f>A272</f>
        <v>269</v>
      </c>
      <c r="AG272" s="26">
        <f>L272</f>
        <v>0</v>
      </c>
      <c r="AH272" s="24">
        <f>U272</f>
        <v>904.5</v>
      </c>
      <c r="AI272" s="24">
        <f>AD272</f>
        <v>0</v>
      </c>
      <c r="AJ272" s="25">
        <f>IF(AI272&gt;0,AI272,MAX(AG272:AH272))</f>
        <v>904.5</v>
      </c>
      <c r="AL272" s="24"/>
      <c r="AM272" t="str">
        <f t="shared" si="4"/>
        <v>578850723.157</v>
      </c>
    </row>
    <row r="273" spans="1:39" ht="15" customHeight="1" x14ac:dyDescent="0.25">
      <c r="A273" s="17">
        <v>270</v>
      </c>
      <c r="B273" s="2"/>
      <c r="C273" s="2"/>
      <c r="D273" s="19">
        <f>IF('SAP Extract'!D271=0, "", 'SAP Extract'!D271)</f>
        <v>578850</v>
      </c>
      <c r="E273" s="19">
        <f>IF('SAP Extract'!E271=0, "", 'SAP Extract'!E271)</f>
        <v>578850</v>
      </c>
      <c r="F273" s="19" t="str">
        <f>IF('SAP Extract'!F271=0, "", 'SAP Extract'!F271)</f>
        <v/>
      </c>
      <c r="G273" s="19" t="str">
        <f>IF('SAP Extract'!G271=0, "", 'SAP Extract'!G271)</f>
        <v>MISC</v>
      </c>
      <c r="H273" s="72">
        <f>IF('SAP Extract'!H271=0, "", 'SAP Extract'!H271)</f>
        <v>1</v>
      </c>
      <c r="I273" s="73" t="str">
        <f>IF('SAP Extract'!I271=0, "", 'SAP Extract'!I271)</f>
        <v>740.350</v>
      </c>
      <c r="J273" s="19" t="str">
        <f>IF('SAP Extract'!J271=0, "", 'SAP Extract'!J271)</f>
        <v>FITTING ASSEMBLY COUPLING</v>
      </c>
      <c r="K273" s="74">
        <v>0</v>
      </c>
      <c r="L273" s="27">
        <f>K273/H273</f>
        <v>0</v>
      </c>
      <c r="M273" s="26">
        <f>ROUNDUP((IF((AJ273&gt;0),(AJ273/$L$1/$L$2),(((MAX(AG273:AI273))/$L$1/$L$2)))), 0)</f>
        <v>0</v>
      </c>
      <c r="N273" s="27">
        <f>M273*H273</f>
        <v>0</v>
      </c>
      <c r="O273" s="13"/>
      <c r="P273" s="28"/>
      <c r="Q273" s="25">
        <f>P273*H273</f>
        <v>0</v>
      </c>
      <c r="R273" s="26">
        <f>IFERROR(ROUND(0.7*_xlfn.XLOOKUP(AM273,'[1]SPI PRICE LIST'!$L$12:$L$124,'[1]SPI PRICE LIST'!$K$12:$K$124,"NO"),2),)</f>
        <v>0</v>
      </c>
      <c r="S273" s="27">
        <f>R273*H273</f>
        <v>0</v>
      </c>
      <c r="T273" s="22">
        <v>0.7</v>
      </c>
      <c r="U273" s="26">
        <f>R273/T273</f>
        <v>0</v>
      </c>
      <c r="V273" s="27">
        <f>U273*H273</f>
        <v>0</v>
      </c>
      <c r="W273" s="31" t="str">
        <f>'SAP Extract'!R271</f>
        <v>USD</v>
      </c>
      <c r="X273" s="31">
        <f>'SAP Extract'!S271</f>
        <v>1</v>
      </c>
      <c r="Y273" s="31">
        <f>'SAP Extract'!T271</f>
        <v>0</v>
      </c>
      <c r="Z273" s="31">
        <f>'SAP Extract'!U271</f>
        <v>2022</v>
      </c>
      <c r="AA273" s="31" t="str">
        <f>'SAP Extract'!V271</f>
        <v/>
      </c>
      <c r="AB273" s="48">
        <v>1</v>
      </c>
      <c r="AC273" s="55">
        <v>0.94</v>
      </c>
      <c r="AD273" s="33">
        <f>IF(Z273&gt;2010,((Y273*AB273*X273)/(POWER(AC273, (2025-Z273)))), ((Y273*AB273*X273)/(POWER(AC273, 5))))</f>
        <v>0</v>
      </c>
      <c r="AE273" s="30">
        <f>M273-L273</f>
        <v>0</v>
      </c>
      <c r="AF273" s="3">
        <f>A273</f>
        <v>270</v>
      </c>
      <c r="AG273" s="26">
        <f>L273</f>
        <v>0</v>
      </c>
      <c r="AH273" s="24">
        <f>U273</f>
        <v>0</v>
      </c>
      <c r="AI273" s="24">
        <f>AD273</f>
        <v>0</v>
      </c>
      <c r="AJ273" s="25">
        <f>IF(AI273&gt;0,AI273,MAX(AG273:AH273))</f>
        <v>0</v>
      </c>
      <c r="AL273" s="24"/>
      <c r="AM273" t="str">
        <f t="shared" si="4"/>
        <v>578850740.350</v>
      </c>
    </row>
    <row r="274" spans="1:39" ht="15" customHeight="1" x14ac:dyDescent="0.25">
      <c r="A274" s="17">
        <v>271</v>
      </c>
      <c r="B274" s="1"/>
      <c r="C274" s="1"/>
      <c r="D274" s="19" t="str">
        <f>IF('SAP Extract'!D272=0, "", 'SAP Extract'!D272)</f>
        <v>578850</v>
      </c>
      <c r="E274" s="19" t="str">
        <f>IF('SAP Extract'!E272=0, "", 'SAP Extract'!E272)</f>
        <v>578850</v>
      </c>
      <c r="F274" s="19" t="str">
        <f>IF('SAP Extract'!F272=0, "", 'SAP Extract'!F272)</f>
        <v>3X6X13A-1</v>
      </c>
      <c r="G274" s="19" t="str">
        <f>IF('SAP Extract'!G272=0, "", 'SAP Extract'!G272)</f>
        <v>204425009009V51</v>
      </c>
      <c r="H274" s="72">
        <f>IF('SAP Extract'!H272=0, "", 'SAP Extract'!H272)</f>
        <v>1</v>
      </c>
      <c r="I274" s="73" t="str">
        <f>IF('SAP Extract'!I272=0, "", 'SAP Extract'!I272)</f>
        <v>744.158</v>
      </c>
      <c r="J274" s="19" t="str">
        <f>IF('SAP Extract'!J272=0, "", 'SAP Extract'!J272)</f>
        <v>GATE VALVE</v>
      </c>
      <c r="K274" s="74">
        <v>0</v>
      </c>
      <c r="L274" s="27">
        <f>K274/H274</f>
        <v>0</v>
      </c>
      <c r="M274" s="26">
        <f>ROUNDUP((IF((AJ274&gt;0),(AJ274/$L$1/$L$2),(((MAX(AG274:AI274))/$L$1/$L$2)))), 0)</f>
        <v>341</v>
      </c>
      <c r="N274" s="27">
        <f>M274*H274</f>
        <v>341</v>
      </c>
      <c r="O274" s="13"/>
      <c r="P274" s="28"/>
      <c r="Q274" s="25">
        <f>P274*H274</f>
        <v>0</v>
      </c>
      <c r="R274" s="26">
        <f>IFERROR(ROUND(0.7*_xlfn.XLOOKUP(AM274,'[1]SPI PRICE LIST'!$L$12:$L$124,'[1]SPI PRICE LIST'!$K$12:$K$124,"NO"),2),)</f>
        <v>238.47</v>
      </c>
      <c r="S274" s="27">
        <f>R274*H274</f>
        <v>238.47</v>
      </c>
      <c r="T274" s="22">
        <v>0.7</v>
      </c>
      <c r="U274" s="26">
        <f>R274/T274</f>
        <v>340.67142857142858</v>
      </c>
      <c r="V274" s="27">
        <f>U274*H274</f>
        <v>340.67142857142858</v>
      </c>
      <c r="W274" s="31" t="str">
        <f>'SAP Extract'!R272</f>
        <v>USD</v>
      </c>
      <c r="X274" s="31">
        <f>'SAP Extract'!S272</f>
        <v>1</v>
      </c>
      <c r="Y274" s="31">
        <f>'SAP Extract'!T272</f>
        <v>0</v>
      </c>
      <c r="Z274" s="31">
        <f>'SAP Extract'!U272</f>
        <v>2022</v>
      </c>
      <c r="AA274" s="31" t="str">
        <f>'SAP Extract'!V272</f>
        <v/>
      </c>
      <c r="AB274" s="48">
        <v>1</v>
      </c>
      <c r="AC274" s="55">
        <v>0.94</v>
      </c>
      <c r="AD274" s="33">
        <f>IF(Z274&gt;2010,((Y274*AB274*X274)/(POWER(AC274, (2025-Z274)))), ((Y274*AB274*X274)/(POWER(AC274, 5))))</f>
        <v>0</v>
      </c>
      <c r="AE274" s="30">
        <f>M274-L274</f>
        <v>341</v>
      </c>
      <c r="AF274" s="3">
        <f>A274</f>
        <v>271</v>
      </c>
      <c r="AG274" s="26">
        <f>L274</f>
        <v>0</v>
      </c>
      <c r="AH274" s="24">
        <f>U274</f>
        <v>340.67142857142858</v>
      </c>
      <c r="AI274" s="24">
        <f>AD274</f>
        <v>0</v>
      </c>
      <c r="AJ274" s="25">
        <f>IF(AI274&gt;0,AI274,MAX(AG274:AH274))</f>
        <v>340.67142857142858</v>
      </c>
      <c r="AL274" s="24"/>
      <c r="AM274" t="str">
        <f t="shared" si="4"/>
        <v>578850744.158</v>
      </c>
    </row>
    <row r="275" spans="1:39" ht="15" customHeight="1" x14ac:dyDescent="0.25">
      <c r="A275" s="17">
        <v>272</v>
      </c>
      <c r="B275" s="1"/>
      <c r="C275" s="1"/>
      <c r="D275" s="19" t="str">
        <f>IF('SAP Extract'!D273=0, "", 'SAP Extract'!D273)</f>
        <v>578850</v>
      </c>
      <c r="E275" s="19" t="str">
        <f>IF('SAP Extract'!E273=0, "", 'SAP Extract'!E273)</f>
        <v>578850</v>
      </c>
      <c r="F275" s="19" t="str">
        <f>IF('SAP Extract'!F273=0, "", 'SAP Extract'!F273)</f>
        <v>3X6X13A-1</v>
      </c>
      <c r="G275" s="19" t="str">
        <f>IF('SAP Extract'!G273=0, "", 'SAP Extract'!G273)</f>
        <v>015403174091</v>
      </c>
      <c r="H275" s="72">
        <f>IF('SAP Extract'!H273=0, "", 'SAP Extract'!H273)</f>
        <v>1</v>
      </c>
      <c r="I275" s="73" t="str">
        <f>IF('SAP Extract'!I273=0, "", 'SAP Extract'!I273)</f>
        <v>760.349</v>
      </c>
      <c r="J275" s="19" t="str">
        <f>IF('SAP Extract'!J273=0, "", 'SAP Extract'!J273)</f>
        <v>NIPPLE</v>
      </c>
      <c r="K275" s="74">
        <f>IF('SAP Extract'!K273=0, "", 'SAP Extract'!K273)</f>
        <v>52.18</v>
      </c>
      <c r="L275" s="27">
        <f>K275/H275</f>
        <v>52.18</v>
      </c>
      <c r="M275" s="26">
        <f>ROUNDUP((IF((AJ275&gt;0),(AJ275/$L$1/$L$2),(((MAX(AG275:AI275))/$L$1/$L$2)))), 0)</f>
        <v>53</v>
      </c>
      <c r="N275" s="27">
        <f>M275*H275</f>
        <v>53</v>
      </c>
      <c r="O275" s="13"/>
      <c r="P275" s="28"/>
      <c r="Q275" s="25">
        <f>P275*H275</f>
        <v>0</v>
      </c>
      <c r="R275" s="26">
        <f>IFERROR(ROUND(0.7*_xlfn.XLOOKUP(AM275,'[1]SPI PRICE LIST'!$L$12:$L$124,'[1]SPI PRICE LIST'!$K$12:$K$124,"NO"),2),)</f>
        <v>0</v>
      </c>
      <c r="S275" s="27">
        <f>R275*H275</f>
        <v>0</v>
      </c>
      <c r="T275" s="22">
        <v>0.7</v>
      </c>
      <c r="U275" s="26">
        <f>R275/T275</f>
        <v>0</v>
      </c>
      <c r="V275" s="27">
        <f>U275*H275</f>
        <v>0</v>
      </c>
      <c r="W275" s="31" t="str">
        <f>'SAP Extract'!R273</f>
        <v>USD</v>
      </c>
      <c r="X275" s="31">
        <f>'SAP Extract'!S273</f>
        <v>1</v>
      </c>
      <c r="Y275" s="31">
        <f>'SAP Extract'!T273</f>
        <v>0</v>
      </c>
      <c r="Z275" s="31">
        <f>'SAP Extract'!U273</f>
        <v>2022</v>
      </c>
      <c r="AA275" s="31" t="str">
        <f>'SAP Extract'!V273</f>
        <v/>
      </c>
      <c r="AB275" s="48">
        <v>1</v>
      </c>
      <c r="AC275" s="55">
        <v>0.94</v>
      </c>
      <c r="AD275" s="33">
        <f>IF(Z275&gt;2010,((Y275*AB275*X275)/(POWER(AC275, (2025-Z275)))), ((Y275*AB275*X275)/(POWER(AC275, 5))))</f>
        <v>0</v>
      </c>
      <c r="AE275" s="30">
        <f>M275-L275</f>
        <v>0.82000000000000028</v>
      </c>
      <c r="AF275" s="3">
        <f>A275</f>
        <v>272</v>
      </c>
      <c r="AG275" s="26">
        <f>L275</f>
        <v>52.18</v>
      </c>
      <c r="AH275" s="24">
        <f>U275</f>
        <v>0</v>
      </c>
      <c r="AI275" s="24">
        <f>AD275</f>
        <v>0</v>
      </c>
      <c r="AJ275" s="25">
        <f>IF(AI275&gt;0,AI275,MAX(AG275:AH275))</f>
        <v>52.18</v>
      </c>
      <c r="AL275" s="24"/>
      <c r="AM275" t="str">
        <f t="shared" si="4"/>
        <v>578850760.349</v>
      </c>
    </row>
    <row r="276" spans="1:39" ht="15" customHeight="1" x14ac:dyDescent="0.25">
      <c r="A276" s="17">
        <v>273</v>
      </c>
      <c r="B276" s="2"/>
      <c r="C276" s="2"/>
      <c r="D276" s="19" t="str">
        <f>IF('SAP Extract'!D274=0, "", 'SAP Extract'!D274)</f>
        <v>578850</v>
      </c>
      <c r="E276" s="19" t="str">
        <f>IF('SAP Extract'!E274=0, "", 'SAP Extract'!E274)</f>
        <v>578850</v>
      </c>
      <c r="F276" s="19" t="str">
        <f>IF('SAP Extract'!F274=0, "", 'SAP Extract'!F274)</f>
        <v>3X6X13A-1</v>
      </c>
      <c r="G276" s="19" t="str">
        <f>IF('SAP Extract'!G274=0, "", 'SAP Extract'!G274)</f>
        <v>204502475001</v>
      </c>
      <c r="H276" s="72">
        <f>IF('SAP Extract'!H274=0, "", 'SAP Extract'!H274)</f>
        <v>1</v>
      </c>
      <c r="I276" s="73" t="str">
        <f>IF('SAP Extract'!I274=0, "", 'SAP Extract'!I274)</f>
        <v>831.370</v>
      </c>
      <c r="J276" s="19" t="str">
        <f>IF('SAP Extract'!J274=0, "", 'SAP Extract'!J274)</f>
        <v>FAN;1BB</v>
      </c>
      <c r="K276" s="74">
        <f>IF('SAP Extract'!K274=0, "", 'SAP Extract'!K274)</f>
        <v>3045.87</v>
      </c>
      <c r="L276" s="27">
        <f>K276/H276</f>
        <v>3045.87</v>
      </c>
      <c r="M276" s="26">
        <f>ROUNDUP((IF((AJ276&gt;0),(AJ276/$L$1/$L$2),(((MAX(AG276:AI276))/$L$1/$L$2)))), 0)</f>
        <v>18</v>
      </c>
      <c r="N276" s="27">
        <f>M276*H276</f>
        <v>18</v>
      </c>
      <c r="O276" s="13"/>
      <c r="P276" s="28"/>
      <c r="Q276" s="25">
        <f>P276*H276</f>
        <v>0</v>
      </c>
      <c r="R276" s="26">
        <f>IFERROR(ROUND(0.7*_xlfn.XLOOKUP(AM276,'[1]SPI PRICE LIST'!$L$12:$L$124,'[1]SPI PRICE LIST'!$K$12:$K$124,"NO"),2),)</f>
        <v>0</v>
      </c>
      <c r="S276" s="27">
        <f>R276*H276</f>
        <v>0</v>
      </c>
      <c r="T276" s="22">
        <v>0.7</v>
      </c>
      <c r="U276" s="26">
        <f>R276/T276</f>
        <v>0</v>
      </c>
      <c r="V276" s="27">
        <f>U276*H276</f>
        <v>0</v>
      </c>
      <c r="W276" s="31" t="str">
        <f>'SAP Extract'!R274</f>
        <v>USD</v>
      </c>
      <c r="X276" s="31">
        <f>'SAP Extract'!S274</f>
        <v>1</v>
      </c>
      <c r="Y276" s="31">
        <f>'SAP Extract'!T274</f>
        <v>14.89030399312292</v>
      </c>
      <c r="Z276" s="31">
        <f>'SAP Extract'!U274</f>
        <v>2022</v>
      </c>
      <c r="AA276" s="31" t="str">
        <f>'SAP Extract'!V274</f>
        <v/>
      </c>
      <c r="AB276" s="48">
        <v>1</v>
      </c>
      <c r="AC276" s="55">
        <v>0.94</v>
      </c>
      <c r="AD276" s="33">
        <f>IF(Z276&gt;2010,((Y276*AB276*X276)/(POWER(AC276, (2025-Z276)))), ((Y276*AB276*X276)/(POWER(AC276, 5))))</f>
        <v>17.927511236820024</v>
      </c>
      <c r="AE276" s="30">
        <f>M276-L276</f>
        <v>-3027.87</v>
      </c>
      <c r="AF276" s="3">
        <f>A276</f>
        <v>273</v>
      </c>
      <c r="AG276" s="26">
        <f>L276</f>
        <v>3045.87</v>
      </c>
      <c r="AH276" s="24">
        <f>U276</f>
        <v>0</v>
      </c>
      <c r="AI276" s="24">
        <f>AD276</f>
        <v>17.927511236820024</v>
      </c>
      <c r="AJ276" s="25">
        <f>IF(AI276&gt;0,AI276,MAX(AG276:AH276))</f>
        <v>17.927511236820024</v>
      </c>
      <c r="AL276" s="24"/>
      <c r="AM276" t="str">
        <f t="shared" si="4"/>
        <v>578850831.370</v>
      </c>
    </row>
    <row r="277" spans="1:39" ht="15" customHeight="1" x14ac:dyDescent="0.25">
      <c r="A277" s="17">
        <v>274</v>
      </c>
      <c r="B277" s="1"/>
      <c r="C277" s="1"/>
      <c r="D277" s="19" t="str">
        <f>IF('SAP Extract'!D275=0, "", 'SAP Extract'!D275)</f>
        <v>578850</v>
      </c>
      <c r="E277" s="19" t="str">
        <f>IF('SAP Extract'!E275=0, "", 'SAP Extract'!E275)</f>
        <v>578850</v>
      </c>
      <c r="F277" s="19" t="str">
        <f>IF('SAP Extract'!F275=0, "", 'SAP Extract'!F275)</f>
        <v>3X6X13A-1</v>
      </c>
      <c r="G277" s="19" t="str">
        <f>IF('SAP Extract'!G275=0, "", 'SAP Extract'!G275)</f>
        <v>204502597001</v>
      </c>
      <c r="H277" s="72">
        <f>IF('SAP Extract'!H275=0, "", 'SAP Extract'!H275)</f>
        <v>1</v>
      </c>
      <c r="I277" s="73" t="str">
        <f>IF('SAP Extract'!I275=0, "", 'SAP Extract'!I275)</f>
        <v>832.372</v>
      </c>
      <c r="J277" s="19" t="str">
        <f>IF('SAP Extract'!J275=0, "", 'SAP Extract'!J275)</f>
        <v>FAN SHROUD;1BB;ROUND</v>
      </c>
      <c r="K277" s="74">
        <f>IF('SAP Extract'!K275=0, "", 'SAP Extract'!K275)</f>
        <v>1937.28</v>
      </c>
      <c r="L277" s="27">
        <f>K277/H277</f>
        <v>1937.28</v>
      </c>
      <c r="M277" s="26">
        <f>ROUNDUP((IF((AJ277&gt;0),(AJ277/$L$1/$L$2),(((MAX(AG277:AI277))/$L$1/$L$2)))), 0)</f>
        <v>1938</v>
      </c>
      <c r="N277" s="27">
        <f>M277*H277</f>
        <v>1938</v>
      </c>
      <c r="O277" s="13"/>
      <c r="P277" s="28"/>
      <c r="Q277" s="25">
        <f>P277*H277</f>
        <v>0</v>
      </c>
      <c r="R277" s="26">
        <f>IFERROR(ROUND(0.7*_xlfn.XLOOKUP(AM277,'[1]SPI PRICE LIST'!$L$12:$L$124,'[1]SPI PRICE LIST'!$K$12:$K$124,"NO"),2),)</f>
        <v>0</v>
      </c>
      <c r="S277" s="27">
        <f>R277*H277</f>
        <v>0</v>
      </c>
      <c r="T277" s="22">
        <v>0.7</v>
      </c>
      <c r="U277" s="26">
        <f>R277/T277</f>
        <v>0</v>
      </c>
      <c r="V277" s="27">
        <f>U277*H277</f>
        <v>0</v>
      </c>
      <c r="W277" s="31" t="str">
        <f>'SAP Extract'!R275</f>
        <v>USD</v>
      </c>
      <c r="X277" s="31">
        <f>'SAP Extract'!S275</f>
        <v>1</v>
      </c>
      <c r="Y277" s="31">
        <f>'SAP Extract'!T275</f>
        <v>0</v>
      </c>
      <c r="Z277" s="31">
        <f>'SAP Extract'!U275</f>
        <v>2022</v>
      </c>
      <c r="AA277" s="31" t="str">
        <f>'SAP Extract'!V275</f>
        <v/>
      </c>
      <c r="AB277" s="48">
        <v>1</v>
      </c>
      <c r="AC277" s="55">
        <v>0.94</v>
      </c>
      <c r="AD277" s="33">
        <f>IF(Z277&gt;2010,((Y277*AB277*X277)/(POWER(AC277, (2025-Z277)))), ((Y277*AB277*X277)/(POWER(AC277, 5))))</f>
        <v>0</v>
      </c>
      <c r="AE277" s="30">
        <f>M277-L277</f>
        <v>0.72000000000002728</v>
      </c>
      <c r="AF277" s="3">
        <f>A277</f>
        <v>274</v>
      </c>
      <c r="AG277" s="26">
        <f>L277</f>
        <v>1937.28</v>
      </c>
      <c r="AH277" s="24">
        <f>U277</f>
        <v>0</v>
      </c>
      <c r="AI277" s="24">
        <f>AD277</f>
        <v>0</v>
      </c>
      <c r="AJ277" s="25">
        <f>IF(AI277&gt;0,AI277,MAX(AG277:AH277))</f>
        <v>1937.28</v>
      </c>
      <c r="AL277" s="24"/>
      <c r="AM277" t="str">
        <f t="shared" si="4"/>
        <v>578850832.372</v>
      </c>
    </row>
    <row r="278" spans="1:39" ht="15" customHeight="1" x14ac:dyDescent="0.25">
      <c r="A278" s="17">
        <v>275</v>
      </c>
      <c r="B278" s="1"/>
      <c r="C278" s="1"/>
      <c r="D278" s="19" t="str">
        <f>IF('SAP Extract'!D276=0, "", 'SAP Extract'!D276)</f>
        <v>578850</v>
      </c>
      <c r="E278" s="19" t="str">
        <f>IF('SAP Extract'!E276=0, "", 'SAP Extract'!E276)</f>
        <v>578850</v>
      </c>
      <c r="F278" s="19" t="str">
        <f>IF('SAP Extract'!F276=0, "", 'SAP Extract'!F276)</f>
        <v>3X6X13A-1</v>
      </c>
      <c r="G278" s="19" t="str">
        <f>IF('SAP Extract'!G276=0, "", 'SAP Extract'!G276)</f>
        <v>015151040261</v>
      </c>
      <c r="H278" s="72">
        <f>IF('SAP Extract'!H276=0, "", 'SAP Extract'!H276)</f>
        <v>1</v>
      </c>
      <c r="I278" s="73" t="str">
        <f>IF('SAP Extract'!I276=0, "", 'SAP Extract'!I276)</f>
        <v>901.508</v>
      </c>
      <c r="J278" s="19" t="str">
        <f>IF('SAP Extract'!J276=0, "", 'SAP Extract'!J276)</f>
        <v>HEX. HEAD SCREW (FULL THREAD)</v>
      </c>
      <c r="K278" s="74">
        <f>IF('SAP Extract'!K276=0, "", 'SAP Extract'!K276)</f>
        <v>29.36</v>
      </c>
      <c r="L278" s="27">
        <f>K278/H278</f>
        <v>29.36</v>
      </c>
      <c r="M278" s="26">
        <f>ROUNDUP((IF((AJ278&gt;0),(AJ278/$L$1/$L$2),(((MAX(AG278:AI278))/$L$1/$L$2)))), 0)</f>
        <v>30</v>
      </c>
      <c r="N278" s="27">
        <f>M278*H278</f>
        <v>30</v>
      </c>
      <c r="O278" s="13"/>
      <c r="P278" s="28"/>
      <c r="Q278" s="25">
        <f>P278*H278</f>
        <v>0</v>
      </c>
      <c r="R278" s="26">
        <f>IFERROR(ROUND(0.7*_xlfn.XLOOKUP(AM278,'[1]SPI PRICE LIST'!$L$12:$L$124,'[1]SPI PRICE LIST'!$K$12:$K$124,"NO"),2),)</f>
        <v>0</v>
      </c>
      <c r="S278" s="27">
        <f>R278*H278</f>
        <v>0</v>
      </c>
      <c r="T278" s="22">
        <v>0.7</v>
      </c>
      <c r="U278" s="26">
        <f>R278/T278</f>
        <v>0</v>
      </c>
      <c r="V278" s="27">
        <f>U278*H278</f>
        <v>0</v>
      </c>
      <c r="W278" s="31" t="str">
        <f>'SAP Extract'!R276</f>
        <v>USD</v>
      </c>
      <c r="X278" s="31">
        <f>'SAP Extract'!S276</f>
        <v>1</v>
      </c>
      <c r="Y278" s="31">
        <f>'SAP Extract'!T276</f>
        <v>0</v>
      </c>
      <c r="Z278" s="31">
        <f>'SAP Extract'!U276</f>
        <v>2022</v>
      </c>
      <c r="AA278" s="31" t="str">
        <f>'SAP Extract'!V276</f>
        <v/>
      </c>
      <c r="AB278" s="48">
        <v>1</v>
      </c>
      <c r="AC278" s="55">
        <v>0.94</v>
      </c>
      <c r="AD278" s="33">
        <f>IF(Z278&gt;2010,((Y278*AB278*X278)/(POWER(AC278, (2025-Z278)))), ((Y278*AB278*X278)/(POWER(AC278, 5))))</f>
        <v>0</v>
      </c>
      <c r="AE278" s="30">
        <f>M278-L278</f>
        <v>0.64000000000000057</v>
      </c>
      <c r="AF278" s="3">
        <f>A278</f>
        <v>275</v>
      </c>
      <c r="AG278" s="26">
        <f>L278</f>
        <v>29.36</v>
      </c>
      <c r="AH278" s="24">
        <f>U278</f>
        <v>0</v>
      </c>
      <c r="AI278" s="24">
        <f>AD278</f>
        <v>0</v>
      </c>
      <c r="AJ278" s="25">
        <f>IF(AI278&gt;0,AI278,MAX(AG278:AH278))</f>
        <v>29.36</v>
      </c>
      <c r="AL278" s="24"/>
      <c r="AM278" t="str">
        <f t="shared" si="4"/>
        <v>578850901.508</v>
      </c>
    </row>
    <row r="279" spans="1:39" ht="15" customHeight="1" x14ac:dyDescent="0.25">
      <c r="A279" s="17">
        <v>276</v>
      </c>
      <c r="B279" s="2"/>
      <c r="C279" s="2"/>
      <c r="D279" s="19">
        <f>IF('SAP Extract'!D277=0, "", 'SAP Extract'!D277)</f>
        <v>578850</v>
      </c>
      <c r="E279" s="19">
        <f>IF('SAP Extract'!E277=0, "", 'SAP Extract'!E277)</f>
        <v>578850</v>
      </c>
      <c r="F279" s="19" t="str">
        <f>IF('SAP Extract'!F277=0, "", 'SAP Extract'!F277)</f>
        <v/>
      </c>
      <c r="G279" s="19" t="str">
        <f>IF('SAP Extract'!G277=0, "", 'SAP Extract'!G277)</f>
        <v>MISC</v>
      </c>
      <c r="H279" s="72">
        <f>IF('SAP Extract'!H277=0, "", 'SAP Extract'!H277)</f>
        <v>1</v>
      </c>
      <c r="I279" s="73" t="str">
        <f>IF('SAP Extract'!I277=0, "", 'SAP Extract'!I277)</f>
        <v>901.310</v>
      </c>
      <c r="J279" s="19" t="str">
        <f>IF('SAP Extract'!J277=0, "", 'SAP Extract'!J277)</f>
        <v>HEX HEAD SCREW ALIGNMENT PLATE</v>
      </c>
      <c r="K279" s="74">
        <v>0</v>
      </c>
      <c r="L279" s="27">
        <f>K279/H279</f>
        <v>0</v>
      </c>
      <c r="M279" s="26">
        <f>ROUNDUP((IF((AJ279&gt;0),(AJ279/$L$1/$L$2),(((MAX(AG279:AI279))/$L$1/$L$2)))), 0)</f>
        <v>0</v>
      </c>
      <c r="N279" s="27">
        <f>M279*H279</f>
        <v>0</v>
      </c>
      <c r="O279" s="13"/>
      <c r="P279" s="28"/>
      <c r="Q279" s="25">
        <f>P279*H279</f>
        <v>0</v>
      </c>
      <c r="R279" s="26">
        <f>IFERROR(ROUND(0.7*_xlfn.XLOOKUP(AM279,'[1]SPI PRICE LIST'!$L$12:$L$124,'[1]SPI PRICE LIST'!$K$12:$K$124,"NO"),2),)</f>
        <v>0</v>
      </c>
      <c r="S279" s="27">
        <f>R279*H279</f>
        <v>0</v>
      </c>
      <c r="T279" s="22">
        <v>0.7</v>
      </c>
      <c r="U279" s="26">
        <f>R279/T279</f>
        <v>0</v>
      </c>
      <c r="V279" s="27">
        <f>U279*H279</f>
        <v>0</v>
      </c>
      <c r="W279" s="31" t="str">
        <f>'SAP Extract'!R277</f>
        <v>USD</v>
      </c>
      <c r="X279" s="31">
        <f>'SAP Extract'!S277</f>
        <v>1</v>
      </c>
      <c r="Y279" s="31">
        <f>'SAP Extract'!T277</f>
        <v>0</v>
      </c>
      <c r="Z279" s="31">
        <f>'SAP Extract'!U277</f>
        <v>2022</v>
      </c>
      <c r="AA279" s="31" t="str">
        <f>'SAP Extract'!V277</f>
        <v/>
      </c>
      <c r="AB279" s="48">
        <v>1</v>
      </c>
      <c r="AC279" s="55">
        <v>0.94</v>
      </c>
      <c r="AD279" s="33">
        <f>IF(Z279&gt;2010,((Y279*AB279*X279)/(POWER(AC279, (2025-Z279)))), ((Y279*AB279*X279)/(POWER(AC279, 5))))</f>
        <v>0</v>
      </c>
      <c r="AE279" s="30">
        <f>M279-L279</f>
        <v>0</v>
      </c>
      <c r="AF279" s="3">
        <f>A279</f>
        <v>276</v>
      </c>
      <c r="AG279" s="26">
        <f>L279</f>
        <v>0</v>
      </c>
      <c r="AH279" s="24">
        <f>U279</f>
        <v>0</v>
      </c>
      <c r="AI279" s="24">
        <f>AD279</f>
        <v>0</v>
      </c>
      <c r="AJ279" s="25">
        <f>IF(AI279&gt;0,AI279,MAX(AG279:AH279))</f>
        <v>0</v>
      </c>
      <c r="AL279" s="24"/>
      <c r="AM279" t="str">
        <f t="shared" si="4"/>
        <v>578850901.310</v>
      </c>
    </row>
    <row r="280" spans="1:39" ht="15" customHeight="1" x14ac:dyDescent="0.25">
      <c r="A280" s="17">
        <v>277</v>
      </c>
      <c r="B280" s="1"/>
      <c r="C280" s="1"/>
      <c r="D280" s="19" t="str">
        <f>IF('SAP Extract'!D278=0, "", 'SAP Extract'!D278)</f>
        <v>578850</v>
      </c>
      <c r="E280" s="19" t="str">
        <f>IF('SAP Extract'!E278=0, "", 'SAP Extract'!E278)</f>
        <v>578850</v>
      </c>
      <c r="F280" s="19" t="str">
        <f>IF('SAP Extract'!F278=0, "", 'SAP Extract'!F278)</f>
        <v>3X6X13A-1</v>
      </c>
      <c r="G280" s="19" t="str">
        <f>IF('SAP Extract'!G278=0, "", 'SAP Extract'!G278)</f>
        <v>015101243535</v>
      </c>
      <c r="H280" s="72">
        <f>IF('SAP Extract'!H278=0, "", 'SAP Extract'!H278)</f>
        <v>1</v>
      </c>
      <c r="I280" s="73" t="str">
        <f>IF('SAP Extract'!I278=0, "", 'SAP Extract'!I278)</f>
        <v>902.105</v>
      </c>
      <c r="J280" s="19" t="str">
        <f>IF('SAP Extract'!J278=0, "", 'SAP Extract'!J278)</f>
        <v>STUD;THREADED BOTH END</v>
      </c>
      <c r="K280" s="74">
        <f>IF('SAP Extract'!K278=0, "", 'SAP Extract'!K278)</f>
        <v>98.77</v>
      </c>
      <c r="L280" s="27">
        <f>K280/H280</f>
        <v>98.77</v>
      </c>
      <c r="M280" s="26">
        <f>ROUNDUP((IF((AJ280&gt;0),(AJ280/$L$1/$L$2),(((MAX(AG280:AI280))/$L$1/$L$2)))), 0)</f>
        <v>99</v>
      </c>
      <c r="N280" s="27">
        <f>M280*H280</f>
        <v>99</v>
      </c>
      <c r="O280" s="13"/>
      <c r="P280" s="28"/>
      <c r="Q280" s="25">
        <f>P280*H280</f>
        <v>0</v>
      </c>
      <c r="R280" s="26">
        <f>IFERROR(ROUND(0.7*_xlfn.XLOOKUP(AM280,'[1]SPI PRICE LIST'!$L$12:$L$124,'[1]SPI PRICE LIST'!$K$12:$K$124,"NO"),2),)</f>
        <v>0</v>
      </c>
      <c r="S280" s="27">
        <f>R280*H280</f>
        <v>0</v>
      </c>
      <c r="T280" s="22">
        <v>0.7</v>
      </c>
      <c r="U280" s="26">
        <f>R280/T280</f>
        <v>0</v>
      </c>
      <c r="V280" s="27">
        <f>U280*H280</f>
        <v>0</v>
      </c>
      <c r="W280" s="31" t="str">
        <f>'SAP Extract'!R278</f>
        <v>USD</v>
      </c>
      <c r="X280" s="31">
        <f>'SAP Extract'!S278</f>
        <v>1</v>
      </c>
      <c r="Y280" s="31">
        <f>'SAP Extract'!T278</f>
        <v>0</v>
      </c>
      <c r="Z280" s="31">
        <f>'SAP Extract'!U278</f>
        <v>2022</v>
      </c>
      <c r="AA280" s="31" t="str">
        <f>'SAP Extract'!V278</f>
        <v/>
      </c>
      <c r="AB280" s="48">
        <v>1</v>
      </c>
      <c r="AC280" s="55">
        <v>0.94</v>
      </c>
      <c r="AD280" s="33">
        <f>IF(Z280&gt;2010,((Y280*AB280*X280)/(POWER(AC280, (2025-Z280)))), ((Y280*AB280*X280)/(POWER(AC280, 5))))</f>
        <v>0</v>
      </c>
      <c r="AE280" s="30">
        <f>M280-L280</f>
        <v>0.23000000000000398</v>
      </c>
      <c r="AF280" s="3">
        <f>A280</f>
        <v>277</v>
      </c>
      <c r="AG280" s="26">
        <f>L280</f>
        <v>98.77</v>
      </c>
      <c r="AH280" s="24">
        <f>U280</f>
        <v>0</v>
      </c>
      <c r="AI280" s="24">
        <f>AD280</f>
        <v>0</v>
      </c>
      <c r="AJ280" s="25">
        <f>IF(AI280&gt;0,AI280,MAX(AG280:AH280))</f>
        <v>98.77</v>
      </c>
      <c r="AL280" s="24"/>
      <c r="AM280" t="str">
        <f t="shared" si="4"/>
        <v>578850902.105</v>
      </c>
    </row>
    <row r="281" spans="1:39" ht="15" customHeight="1" x14ac:dyDescent="0.25">
      <c r="A281" s="17">
        <v>278</v>
      </c>
      <c r="B281" s="1"/>
      <c r="C281" s="1"/>
      <c r="D281" s="19" t="str">
        <f>IF('SAP Extract'!D279=0, "", 'SAP Extract'!D279)</f>
        <v>578850</v>
      </c>
      <c r="E281" s="19" t="str">
        <f>IF('SAP Extract'!E279=0, "", 'SAP Extract'!E279)</f>
        <v>578850</v>
      </c>
      <c r="F281" s="19" t="str">
        <f>IF('SAP Extract'!F279=0, "", 'SAP Extract'!F279)</f>
        <v>3X6X13A-1</v>
      </c>
      <c r="G281" s="19" t="str">
        <f>IF('SAP Extract'!G279=0, "", 'SAP Extract'!G279)</f>
        <v>015101342490V01</v>
      </c>
      <c r="H281" s="72">
        <f>IF('SAP Extract'!H279=0, "", 'SAP Extract'!H279)</f>
        <v>1</v>
      </c>
      <c r="I281" s="73" t="str">
        <f>IF('SAP Extract'!I279=0, "", 'SAP Extract'!I279)</f>
        <v>902.402</v>
      </c>
      <c r="J281" s="19" t="str">
        <f>IF('SAP Extract'!J279=0, "", 'SAP Extract'!J279)</f>
        <v>STUD;THREADED BOTH END</v>
      </c>
      <c r="K281" s="74">
        <v>0</v>
      </c>
      <c r="L281" s="27">
        <f>K281/H281</f>
        <v>0</v>
      </c>
      <c r="M281" s="26">
        <f>ROUNDUP((IF((AJ281&gt;0),(AJ281/$L$1/$L$2),(((MAX(AG281:AI281))/$L$1/$L$2)))), 0)</f>
        <v>46</v>
      </c>
      <c r="N281" s="27">
        <f>M281*H281</f>
        <v>46</v>
      </c>
      <c r="O281" s="13"/>
      <c r="P281" s="28"/>
      <c r="Q281" s="25">
        <f>P281*H281</f>
        <v>0</v>
      </c>
      <c r="R281" s="26">
        <f>IFERROR(ROUND(0.7*_xlfn.XLOOKUP(AM281,'[1]SPI PRICE LIST'!$L$12:$L$124,'[1]SPI PRICE LIST'!$K$12:$K$124,"NO"),2),)</f>
        <v>32.17</v>
      </c>
      <c r="S281" s="27">
        <f>R281*H281</f>
        <v>32.17</v>
      </c>
      <c r="T281" s="22">
        <v>0.7</v>
      </c>
      <c r="U281" s="26">
        <f>R281/T281</f>
        <v>45.957142857142863</v>
      </c>
      <c r="V281" s="27">
        <f>U281*H281</f>
        <v>45.957142857142863</v>
      </c>
      <c r="W281" s="31" t="str">
        <f>'SAP Extract'!R279</f>
        <v>USD</v>
      </c>
      <c r="X281" s="31">
        <f>'SAP Extract'!S279</f>
        <v>1</v>
      </c>
      <c r="Y281" s="31">
        <f>'SAP Extract'!T279</f>
        <v>0</v>
      </c>
      <c r="Z281" s="31">
        <f>'SAP Extract'!U279</f>
        <v>2022</v>
      </c>
      <c r="AA281" s="31" t="str">
        <f>'SAP Extract'!V279</f>
        <v/>
      </c>
      <c r="AB281" s="48">
        <v>1</v>
      </c>
      <c r="AC281" s="55">
        <v>0.94</v>
      </c>
      <c r="AD281" s="33">
        <f>IF(Z281&gt;2010,((Y281*AB281*X281)/(POWER(AC281, (2025-Z281)))), ((Y281*AB281*X281)/(POWER(AC281, 5))))</f>
        <v>0</v>
      </c>
      <c r="AE281" s="30">
        <f>M281-L281</f>
        <v>46</v>
      </c>
      <c r="AF281" s="3">
        <f>A281</f>
        <v>278</v>
      </c>
      <c r="AG281" s="26">
        <f>L281</f>
        <v>0</v>
      </c>
      <c r="AH281" s="24">
        <f>U281</f>
        <v>45.957142857142863</v>
      </c>
      <c r="AI281" s="24">
        <f>AD281</f>
        <v>0</v>
      </c>
      <c r="AJ281" s="25">
        <f>IF(AI281&gt;0,AI281,MAX(AG281:AH281))</f>
        <v>45.957142857142863</v>
      </c>
      <c r="AL281" s="24"/>
      <c r="AM281" t="str">
        <f t="shared" si="4"/>
        <v>578850902.402</v>
      </c>
    </row>
    <row r="282" spans="1:39" ht="15" customHeight="1" x14ac:dyDescent="0.25">
      <c r="A282" s="17">
        <v>279</v>
      </c>
      <c r="B282" s="2"/>
      <c r="C282" s="2"/>
      <c r="D282" s="19" t="str">
        <f>IF('SAP Extract'!D280=0, "", 'SAP Extract'!D280)</f>
        <v>578850</v>
      </c>
      <c r="E282" s="19" t="str">
        <f>IF('SAP Extract'!E280=0, "", 'SAP Extract'!E280)</f>
        <v>578850</v>
      </c>
      <c r="F282" s="19" t="str">
        <f>IF('SAP Extract'!F280=0, "", 'SAP Extract'!F280)</f>
        <v>3X6X13A-1</v>
      </c>
      <c r="G282" s="19" t="str">
        <f>IF('SAP Extract'!G280=0, "", 'SAP Extract'!G280)</f>
        <v>015405601301</v>
      </c>
      <c r="H282" s="72">
        <f>IF('SAP Extract'!H280=0, "", 'SAP Extract'!H280)</f>
        <v>1</v>
      </c>
      <c r="I282" s="73" t="str">
        <f>IF('SAP Extract'!I280=0, "", 'SAP Extract'!I280)</f>
        <v>903.308</v>
      </c>
      <c r="J282" s="19" t="str">
        <f>IF('SAP Extract'!J280=0, "", 'SAP Extract'!J280)</f>
        <v>THREADED PLUG HEX. SOCKET</v>
      </c>
      <c r="K282" s="74">
        <f>IF('SAP Extract'!K280=0, "", 'SAP Extract'!K280)</f>
        <v>84.48</v>
      </c>
      <c r="L282" s="27">
        <f>K282/H282</f>
        <v>84.48</v>
      </c>
      <c r="M282" s="26">
        <f>ROUNDUP((IF((AJ282&gt;0),(AJ282/$L$1/$L$2),(((MAX(AG282:AI282))/$L$1/$L$2)))), 0)</f>
        <v>85</v>
      </c>
      <c r="N282" s="27">
        <f>M282*H282</f>
        <v>85</v>
      </c>
      <c r="O282" s="13"/>
      <c r="P282" s="28"/>
      <c r="Q282" s="25">
        <f>P282*H282</f>
        <v>0</v>
      </c>
      <c r="R282" s="26">
        <f>IFERROR(ROUND(0.7*_xlfn.XLOOKUP(AM282,'[1]SPI PRICE LIST'!$L$12:$L$124,'[1]SPI PRICE LIST'!$K$12:$K$124,"NO"),2),)</f>
        <v>0</v>
      </c>
      <c r="S282" s="27">
        <f>R282*H282</f>
        <v>0</v>
      </c>
      <c r="T282" s="22">
        <v>0.7</v>
      </c>
      <c r="U282" s="26">
        <f>R282/T282</f>
        <v>0</v>
      </c>
      <c r="V282" s="27">
        <f>U282*H282</f>
        <v>0</v>
      </c>
      <c r="W282" s="31" t="str">
        <f>'SAP Extract'!R280</f>
        <v>USD</v>
      </c>
      <c r="X282" s="31">
        <f>'SAP Extract'!S280</f>
        <v>1</v>
      </c>
      <c r="Y282" s="31">
        <f>'SAP Extract'!T280</f>
        <v>0</v>
      </c>
      <c r="Z282" s="31">
        <f>'SAP Extract'!U280</f>
        <v>2022</v>
      </c>
      <c r="AA282" s="31" t="str">
        <f>'SAP Extract'!V280</f>
        <v/>
      </c>
      <c r="AB282" s="48">
        <v>1</v>
      </c>
      <c r="AC282" s="55">
        <v>0.94</v>
      </c>
      <c r="AD282" s="33">
        <f>IF(Z282&gt;2010,((Y282*AB282*X282)/(POWER(AC282, (2025-Z282)))), ((Y282*AB282*X282)/(POWER(AC282, 5))))</f>
        <v>0</v>
      </c>
      <c r="AE282" s="30">
        <f>M282-L282</f>
        <v>0.51999999999999602</v>
      </c>
      <c r="AF282" s="3">
        <f>A282</f>
        <v>279</v>
      </c>
      <c r="AG282" s="26">
        <f>L282</f>
        <v>84.48</v>
      </c>
      <c r="AH282" s="24">
        <f>U282</f>
        <v>0</v>
      </c>
      <c r="AI282" s="24">
        <f>AD282</f>
        <v>0</v>
      </c>
      <c r="AJ282" s="25">
        <f>IF(AI282&gt;0,AI282,MAX(AG282:AH282))</f>
        <v>84.48</v>
      </c>
      <c r="AL282" s="24"/>
      <c r="AM282" t="str">
        <f t="shared" si="4"/>
        <v>578850903.308</v>
      </c>
    </row>
    <row r="283" spans="1:39" ht="15" customHeight="1" x14ac:dyDescent="0.25">
      <c r="A283" s="17">
        <v>280</v>
      </c>
      <c r="B283" s="1"/>
      <c r="C283" s="1"/>
      <c r="D283" s="19" t="str">
        <f>IF('SAP Extract'!D281=0, "", 'SAP Extract'!D281)</f>
        <v>578850</v>
      </c>
      <c r="E283" s="19" t="str">
        <f>IF('SAP Extract'!E281=0, "", 'SAP Extract'!E281)</f>
        <v>578850</v>
      </c>
      <c r="F283" s="19" t="str">
        <f>IF('SAP Extract'!F281=0, "", 'SAP Extract'!F281)</f>
        <v>3X6X13A-1</v>
      </c>
      <c r="G283" s="19" t="str">
        <f>IF('SAP Extract'!G281=0, "", 'SAP Extract'!G281)</f>
        <v>015405601331</v>
      </c>
      <c r="H283" s="72">
        <f>IF('SAP Extract'!H281=0, "", 'SAP Extract'!H281)</f>
        <v>1</v>
      </c>
      <c r="I283" s="73" t="str">
        <f>IF('SAP Extract'!I281=0, "", 'SAP Extract'!I281)</f>
        <v>903.309</v>
      </c>
      <c r="J283" s="19" t="str">
        <f>IF('SAP Extract'!J281=0, "", 'SAP Extract'!J281)</f>
        <v>THREADED PLUG HEX. SOCKET</v>
      </c>
      <c r="K283" s="74">
        <f>IF('SAP Extract'!K281=0, "", 'SAP Extract'!K281)</f>
        <v>152.81</v>
      </c>
      <c r="L283" s="27">
        <f>K283/H283</f>
        <v>152.81</v>
      </c>
      <c r="M283" s="26">
        <f>ROUNDUP((IF((AJ283&gt;0),(AJ283/$L$1/$L$2),(((MAX(AG283:AI283))/$L$1/$L$2)))), 0)</f>
        <v>153</v>
      </c>
      <c r="N283" s="27">
        <f>M283*H283</f>
        <v>153</v>
      </c>
      <c r="O283" s="13"/>
      <c r="P283" s="28"/>
      <c r="Q283" s="25">
        <f>P283*H283</f>
        <v>0</v>
      </c>
      <c r="R283" s="26">
        <f>IFERROR(ROUND(0.7*_xlfn.XLOOKUP(AM283,'[1]SPI PRICE LIST'!$L$12:$L$124,'[1]SPI PRICE LIST'!$K$12:$K$124,"NO"),2),)</f>
        <v>0</v>
      </c>
      <c r="S283" s="27">
        <f>R283*H283</f>
        <v>0</v>
      </c>
      <c r="T283" s="22">
        <v>0.7</v>
      </c>
      <c r="U283" s="26">
        <f>R283/T283</f>
        <v>0</v>
      </c>
      <c r="V283" s="27">
        <f>U283*H283</f>
        <v>0</v>
      </c>
      <c r="W283" s="31" t="str">
        <f>'SAP Extract'!R281</f>
        <v>USD</v>
      </c>
      <c r="X283" s="31">
        <f>'SAP Extract'!S281</f>
        <v>1</v>
      </c>
      <c r="Y283" s="31">
        <f>'SAP Extract'!T281</f>
        <v>0</v>
      </c>
      <c r="Z283" s="31">
        <f>'SAP Extract'!U281</f>
        <v>2022</v>
      </c>
      <c r="AA283" s="31" t="str">
        <f>'SAP Extract'!V281</f>
        <v/>
      </c>
      <c r="AB283" s="48">
        <v>1</v>
      </c>
      <c r="AC283" s="55">
        <v>0.94</v>
      </c>
      <c r="AD283" s="33">
        <f>IF(Z283&gt;2010,((Y283*AB283*X283)/(POWER(AC283, (2025-Z283)))), ((Y283*AB283*X283)/(POWER(AC283, 5))))</f>
        <v>0</v>
      </c>
      <c r="AE283" s="30">
        <f>M283-L283</f>
        <v>0.18999999999999773</v>
      </c>
      <c r="AF283" s="3">
        <f>A283</f>
        <v>280</v>
      </c>
      <c r="AG283" s="26">
        <f>L283</f>
        <v>152.81</v>
      </c>
      <c r="AH283" s="24">
        <f>U283</f>
        <v>0</v>
      </c>
      <c r="AI283" s="24">
        <f>AD283</f>
        <v>0</v>
      </c>
      <c r="AJ283" s="25">
        <f>IF(AI283&gt;0,AI283,MAX(AG283:AH283))</f>
        <v>152.81</v>
      </c>
      <c r="AL283" s="24"/>
      <c r="AM283" t="str">
        <f t="shared" si="4"/>
        <v>578850903.309</v>
      </c>
    </row>
    <row r="284" spans="1:39" ht="15" customHeight="1" x14ac:dyDescent="0.25">
      <c r="A284" s="17">
        <v>281</v>
      </c>
      <c r="B284" s="1"/>
      <c r="C284" s="1"/>
      <c r="D284" s="19" t="str">
        <f>IF('SAP Extract'!D282=0, "", 'SAP Extract'!D282)</f>
        <v>578850</v>
      </c>
      <c r="E284" s="19" t="str">
        <f>IF('SAP Extract'!E282=0, "", 'SAP Extract'!E282)</f>
        <v>578850</v>
      </c>
      <c r="F284" s="19" t="str">
        <f>IF('SAP Extract'!F282=0, "", 'SAP Extract'!F282)</f>
        <v>3X6X13A-1</v>
      </c>
      <c r="G284" s="19" t="str">
        <f>IF('SAP Extract'!G282=0, "", 'SAP Extract'!G282)</f>
        <v>015405601271</v>
      </c>
      <c r="H284" s="72">
        <f>IF('SAP Extract'!H282=0, "", 'SAP Extract'!H282)</f>
        <v>1</v>
      </c>
      <c r="I284" s="73" t="str">
        <f>IF('SAP Extract'!I282=0, "", 'SAP Extract'!I282)</f>
        <v>903.358</v>
      </c>
      <c r="J284" s="19" t="str">
        <f>IF('SAP Extract'!J282=0, "", 'SAP Extract'!J282)</f>
        <v>THREADED PLUG HEX. SOCKET</v>
      </c>
      <c r="K284" s="74">
        <f>IF('SAP Extract'!K282=0, "", 'SAP Extract'!K282)</f>
        <v>43.45</v>
      </c>
      <c r="L284" s="27">
        <f>K284/H284</f>
        <v>43.45</v>
      </c>
      <c r="M284" s="26">
        <f>ROUNDUP((IF((AJ284&gt;0),(AJ284/$L$1/$L$2),(((MAX(AG284:AI284))/$L$1/$L$2)))), 0)</f>
        <v>44</v>
      </c>
      <c r="N284" s="27">
        <f>M284*H284</f>
        <v>44</v>
      </c>
      <c r="O284" s="13"/>
      <c r="P284" s="28"/>
      <c r="Q284" s="25">
        <f>P284*H284</f>
        <v>0</v>
      </c>
      <c r="R284" s="26">
        <f>IFERROR(ROUND(0.7*_xlfn.XLOOKUP(AM284,'[1]SPI PRICE LIST'!$L$12:$L$124,'[1]SPI PRICE LIST'!$K$12:$K$124,"NO"),2),)</f>
        <v>0</v>
      </c>
      <c r="S284" s="27">
        <f>R284*H284</f>
        <v>0</v>
      </c>
      <c r="T284" s="22">
        <v>0.7</v>
      </c>
      <c r="U284" s="26">
        <f>R284/T284</f>
        <v>0</v>
      </c>
      <c r="V284" s="27">
        <f>U284*H284</f>
        <v>0</v>
      </c>
      <c r="W284" s="31" t="str">
        <f>'SAP Extract'!R282</f>
        <v>USD</v>
      </c>
      <c r="X284" s="31">
        <f>'SAP Extract'!S282</f>
        <v>1</v>
      </c>
      <c r="Y284" s="31">
        <f>'SAP Extract'!T282</f>
        <v>0</v>
      </c>
      <c r="Z284" s="31">
        <f>'SAP Extract'!U282</f>
        <v>2022</v>
      </c>
      <c r="AA284" s="31" t="str">
        <f>'SAP Extract'!V282</f>
        <v/>
      </c>
      <c r="AB284" s="48">
        <v>1</v>
      </c>
      <c r="AC284" s="55">
        <v>0.94</v>
      </c>
      <c r="AD284" s="33">
        <f>IF(Z284&gt;2010,((Y284*AB284*X284)/(POWER(AC284, (2025-Z284)))), ((Y284*AB284*X284)/(POWER(AC284, 5))))</f>
        <v>0</v>
      </c>
      <c r="AE284" s="30">
        <f>M284-L284</f>
        <v>0.54999999999999716</v>
      </c>
      <c r="AF284" s="3">
        <f>A284</f>
        <v>281</v>
      </c>
      <c r="AG284" s="26">
        <f>L284</f>
        <v>43.45</v>
      </c>
      <c r="AH284" s="24">
        <f>U284</f>
        <v>0</v>
      </c>
      <c r="AI284" s="24">
        <f>AD284</f>
        <v>0</v>
      </c>
      <c r="AJ284" s="25">
        <f>IF(AI284&gt;0,AI284,MAX(AG284:AH284))</f>
        <v>43.45</v>
      </c>
      <c r="AL284" s="24"/>
      <c r="AM284" t="str">
        <f t="shared" si="4"/>
        <v>578850903.358</v>
      </c>
    </row>
    <row r="285" spans="1:39" ht="15" customHeight="1" x14ac:dyDescent="0.25">
      <c r="A285" s="17">
        <v>282</v>
      </c>
      <c r="B285" s="2"/>
      <c r="C285" s="2"/>
      <c r="D285" s="19" t="str">
        <f>IF('SAP Extract'!D283=0, "", 'SAP Extract'!D283)</f>
        <v>578850</v>
      </c>
      <c r="E285" s="19" t="str">
        <f>IF('SAP Extract'!E283=0, "", 'SAP Extract'!E283)</f>
        <v>578850</v>
      </c>
      <c r="F285" s="19" t="str">
        <f>IF('SAP Extract'!F283=0, "", 'SAP Extract'!F283)</f>
        <v>3X6X13A-1</v>
      </c>
      <c r="G285" s="19" t="str">
        <f>IF('SAP Extract'!G283=0, "", 'SAP Extract'!G283)</f>
        <v>015405601291</v>
      </c>
      <c r="H285" s="72">
        <f>IF('SAP Extract'!H283=0, "", 'SAP Extract'!H283)</f>
        <v>1</v>
      </c>
      <c r="I285" s="73" t="str">
        <f>IF('SAP Extract'!I283=0, "", 'SAP Extract'!I283)</f>
        <v>903.359</v>
      </c>
      <c r="J285" s="19" t="str">
        <f>IF('SAP Extract'!J283=0, "", 'SAP Extract'!J283)</f>
        <v>THREADED PLUG HEX. SOCKET</v>
      </c>
      <c r="K285" s="74">
        <f>IF('SAP Extract'!K283=0, "", 'SAP Extract'!K283)</f>
        <v>67.53</v>
      </c>
      <c r="L285" s="27">
        <f>K285/H285</f>
        <v>67.53</v>
      </c>
      <c r="M285" s="26">
        <f>ROUNDUP((IF((AJ285&gt;0),(AJ285/$L$1/$L$2),(((MAX(AG285:AI285))/$L$1/$L$2)))), 0)</f>
        <v>68</v>
      </c>
      <c r="N285" s="27">
        <f>M285*H285</f>
        <v>68</v>
      </c>
      <c r="O285" s="13"/>
      <c r="P285" s="28"/>
      <c r="Q285" s="25">
        <f>P285*H285</f>
        <v>0</v>
      </c>
      <c r="R285" s="26">
        <f>IFERROR(ROUND(0.7*_xlfn.XLOOKUP(AM285,'[1]SPI PRICE LIST'!$L$12:$L$124,'[1]SPI PRICE LIST'!$K$12:$K$124,"NO"),2),)</f>
        <v>0</v>
      </c>
      <c r="S285" s="27">
        <f>R285*H285</f>
        <v>0</v>
      </c>
      <c r="T285" s="22">
        <v>0.7</v>
      </c>
      <c r="U285" s="26">
        <f>R285/T285</f>
        <v>0</v>
      </c>
      <c r="V285" s="27">
        <f>U285*H285</f>
        <v>0</v>
      </c>
      <c r="W285" s="31" t="str">
        <f>'SAP Extract'!R283</f>
        <v>USD</v>
      </c>
      <c r="X285" s="31">
        <f>'SAP Extract'!S283</f>
        <v>1</v>
      </c>
      <c r="Y285" s="31">
        <f>'SAP Extract'!T283</f>
        <v>0</v>
      </c>
      <c r="Z285" s="31">
        <f>'SAP Extract'!U283</f>
        <v>2022</v>
      </c>
      <c r="AA285" s="31" t="str">
        <f>'SAP Extract'!V283</f>
        <v/>
      </c>
      <c r="AB285" s="48">
        <v>1</v>
      </c>
      <c r="AC285" s="55">
        <v>0.94</v>
      </c>
      <c r="AD285" s="33">
        <f>IF(Z285&gt;2010,((Y285*AB285*X285)/(POWER(AC285, (2025-Z285)))), ((Y285*AB285*X285)/(POWER(AC285, 5))))</f>
        <v>0</v>
      </c>
      <c r="AE285" s="30">
        <f>M285-L285</f>
        <v>0.46999999999999886</v>
      </c>
      <c r="AF285" s="3">
        <f>A285</f>
        <v>282</v>
      </c>
      <c r="AG285" s="26">
        <f>L285</f>
        <v>67.53</v>
      </c>
      <c r="AH285" s="24">
        <f>U285</f>
        <v>0</v>
      </c>
      <c r="AI285" s="24">
        <f>AD285</f>
        <v>0</v>
      </c>
      <c r="AJ285" s="25">
        <f>IF(AI285&gt;0,AI285,MAX(AG285:AH285))</f>
        <v>67.53</v>
      </c>
      <c r="AL285" s="24"/>
      <c r="AM285" t="str">
        <f t="shared" si="4"/>
        <v>578850903.359</v>
      </c>
    </row>
    <row r="286" spans="1:39" ht="15" customHeight="1" x14ac:dyDescent="0.25">
      <c r="A286" s="17">
        <v>283</v>
      </c>
      <c r="B286" s="1"/>
      <c r="C286" s="1"/>
      <c r="D286" s="19" t="str">
        <f>IF('SAP Extract'!D284=0, "", 'SAP Extract'!D284)</f>
        <v>578850</v>
      </c>
      <c r="E286" s="19" t="str">
        <f>IF('SAP Extract'!E284=0, "", 'SAP Extract'!E284)</f>
        <v>578850</v>
      </c>
      <c r="F286" s="19" t="str">
        <f>IF('SAP Extract'!F284=0, "", 'SAP Extract'!F284)</f>
        <v>3X6X13A-1</v>
      </c>
      <c r="G286" s="19" t="str">
        <f>IF('SAP Extract'!G284=0, "", 'SAP Extract'!G284)</f>
        <v>015400933041</v>
      </c>
      <c r="H286" s="72">
        <f>IF('SAP Extract'!H284=0, "", 'SAP Extract'!H284)</f>
        <v>1</v>
      </c>
      <c r="I286" s="73" t="str">
        <f>IF('SAP Extract'!I284=0, "", 'SAP Extract'!I284)</f>
        <v>904.209</v>
      </c>
      <c r="J286" s="19" t="str">
        <f>IF('SAP Extract'!J284=0, "", 'SAP Extract'!J284)</f>
        <v>HEX SOCKET SET SCR CUP POINT</v>
      </c>
      <c r="K286" s="74">
        <f>IF('SAP Extract'!K284=0, "", 'SAP Extract'!K284)</f>
        <v>23.02</v>
      </c>
      <c r="L286" s="27">
        <f>K286/H286</f>
        <v>23.02</v>
      </c>
      <c r="M286" s="26">
        <f>ROUNDUP((IF((AJ286&gt;0),(AJ286/$L$1/$L$2),(((MAX(AG286:AI286))/$L$1/$L$2)))), 0)</f>
        <v>24</v>
      </c>
      <c r="N286" s="27">
        <f>M286*H286</f>
        <v>24</v>
      </c>
      <c r="O286" s="13"/>
      <c r="P286" s="28"/>
      <c r="Q286" s="25">
        <f>P286*H286</f>
        <v>0</v>
      </c>
      <c r="R286" s="26">
        <f>IFERROR(ROUND(0.7*_xlfn.XLOOKUP(AM286,'[1]SPI PRICE LIST'!$L$12:$L$124,'[1]SPI PRICE LIST'!$K$12:$K$124,"NO"),2),)</f>
        <v>0</v>
      </c>
      <c r="S286" s="27">
        <f>R286*H286</f>
        <v>0</v>
      </c>
      <c r="T286" s="22">
        <v>0.7</v>
      </c>
      <c r="U286" s="26">
        <f>R286/T286</f>
        <v>0</v>
      </c>
      <c r="V286" s="27">
        <f>U286*H286</f>
        <v>0</v>
      </c>
      <c r="W286" s="31" t="str">
        <f>'SAP Extract'!R284</f>
        <v>USD</v>
      </c>
      <c r="X286" s="31">
        <f>'SAP Extract'!S284</f>
        <v>1</v>
      </c>
      <c r="Y286" s="31">
        <f>'SAP Extract'!T284</f>
        <v>0</v>
      </c>
      <c r="Z286" s="31">
        <f>'SAP Extract'!U284</f>
        <v>2022</v>
      </c>
      <c r="AA286" s="31" t="str">
        <f>'SAP Extract'!V284</f>
        <v/>
      </c>
      <c r="AB286" s="48">
        <v>1</v>
      </c>
      <c r="AC286" s="55">
        <v>0.94</v>
      </c>
      <c r="AD286" s="33">
        <f>IF(Z286&gt;2010,((Y286*AB286*X286)/(POWER(AC286, (2025-Z286)))), ((Y286*AB286*X286)/(POWER(AC286, 5))))</f>
        <v>0</v>
      </c>
      <c r="AE286" s="30">
        <f>M286-L286</f>
        <v>0.98000000000000043</v>
      </c>
      <c r="AF286" s="3">
        <f>A286</f>
        <v>283</v>
      </c>
      <c r="AG286" s="26">
        <f>L286</f>
        <v>23.02</v>
      </c>
      <c r="AH286" s="24">
        <f>U286</f>
        <v>0</v>
      </c>
      <c r="AI286" s="24">
        <f>AD286</f>
        <v>0</v>
      </c>
      <c r="AJ286" s="25">
        <f>IF(AI286&gt;0,AI286,MAX(AG286:AH286))</f>
        <v>23.02</v>
      </c>
      <c r="AL286" s="24"/>
      <c r="AM286" t="str">
        <f t="shared" si="4"/>
        <v>578850904.209</v>
      </c>
    </row>
    <row r="287" spans="1:39" ht="15" customHeight="1" x14ac:dyDescent="0.25">
      <c r="A287" s="17">
        <v>284</v>
      </c>
      <c r="B287" s="1"/>
      <c r="C287" s="1"/>
      <c r="D287" s="19" t="str">
        <f>IF('SAP Extract'!D285=0, "", 'SAP Extract'!D285)</f>
        <v>578850</v>
      </c>
      <c r="E287" s="19" t="str">
        <f>IF('SAP Extract'!E285=0, "", 'SAP Extract'!E285)</f>
        <v>578850</v>
      </c>
      <c r="F287" s="19" t="str">
        <f>IF('SAP Extract'!F285=0, "", 'SAP Extract'!F285)</f>
        <v>3X6X13A-1</v>
      </c>
      <c r="G287" s="19" t="str">
        <f>IF('SAP Extract'!G285=0, "", 'SAP Extract'!G285)</f>
        <v>015400933041</v>
      </c>
      <c r="H287" s="72">
        <f>IF('SAP Extract'!H285=0, "", 'SAP Extract'!H285)</f>
        <v>1</v>
      </c>
      <c r="I287" s="73" t="str">
        <f>IF('SAP Extract'!I285=0, "", 'SAP Extract'!I285)</f>
        <v>904.219</v>
      </c>
      <c r="J287" s="19" t="str">
        <f>IF('SAP Extract'!J285=0, "", 'SAP Extract'!J285)</f>
        <v>HEX SOCKET SET SCR CUP POINT</v>
      </c>
      <c r="K287" s="74">
        <f>IF('SAP Extract'!K285=0, "", 'SAP Extract'!K285)</f>
        <v>23.02</v>
      </c>
      <c r="L287" s="27">
        <f>K287/H287</f>
        <v>23.02</v>
      </c>
      <c r="M287" s="26">
        <f>ROUNDUP((IF((AJ287&gt;0),(AJ287/$L$1/$L$2),(((MAX(AG287:AI287))/$L$1/$L$2)))), 0)</f>
        <v>24</v>
      </c>
      <c r="N287" s="27">
        <f>M287*H287</f>
        <v>24</v>
      </c>
      <c r="O287" s="13"/>
      <c r="P287" s="28"/>
      <c r="Q287" s="25">
        <f>P287*H287</f>
        <v>0</v>
      </c>
      <c r="R287" s="26">
        <f>IFERROR(ROUND(0.7*_xlfn.XLOOKUP(AM287,'[1]SPI PRICE LIST'!$L$12:$L$124,'[1]SPI PRICE LIST'!$K$12:$K$124,"NO"),2),)</f>
        <v>0</v>
      </c>
      <c r="S287" s="27">
        <f>R287*H287</f>
        <v>0</v>
      </c>
      <c r="T287" s="22">
        <v>0.7</v>
      </c>
      <c r="U287" s="26">
        <f>R287/T287</f>
        <v>0</v>
      </c>
      <c r="V287" s="27">
        <f>U287*H287</f>
        <v>0</v>
      </c>
      <c r="W287" s="31" t="str">
        <f>'SAP Extract'!R285</f>
        <v>USD</v>
      </c>
      <c r="X287" s="31">
        <f>'SAP Extract'!S285</f>
        <v>1</v>
      </c>
      <c r="Y287" s="31">
        <f>'SAP Extract'!T285</f>
        <v>0</v>
      </c>
      <c r="Z287" s="31">
        <f>'SAP Extract'!U285</f>
        <v>2022</v>
      </c>
      <c r="AA287" s="31" t="str">
        <f>'SAP Extract'!V285</f>
        <v/>
      </c>
      <c r="AB287" s="48">
        <v>1</v>
      </c>
      <c r="AC287" s="55">
        <v>0.94</v>
      </c>
      <c r="AD287" s="33">
        <f>IF(Z287&gt;2010,((Y287*AB287*X287)/(POWER(AC287, (2025-Z287)))), ((Y287*AB287*X287)/(POWER(AC287, 5))))</f>
        <v>0</v>
      </c>
      <c r="AE287" s="30">
        <f>M287-L287</f>
        <v>0.98000000000000043</v>
      </c>
      <c r="AF287" s="3">
        <f>A287</f>
        <v>284</v>
      </c>
      <c r="AG287" s="26">
        <f>L287</f>
        <v>23.02</v>
      </c>
      <c r="AH287" s="24">
        <f>U287</f>
        <v>0</v>
      </c>
      <c r="AI287" s="24">
        <f>AD287</f>
        <v>0</v>
      </c>
      <c r="AJ287" s="25">
        <f>IF(AI287&gt;0,AI287,MAX(AG287:AH287))</f>
        <v>23.02</v>
      </c>
      <c r="AL287" s="24"/>
      <c r="AM287" t="str">
        <f t="shared" si="4"/>
        <v>578850904.219</v>
      </c>
    </row>
    <row r="288" spans="1:39" ht="15" customHeight="1" x14ac:dyDescent="0.25">
      <c r="A288" s="17">
        <v>285</v>
      </c>
      <c r="B288" s="2"/>
      <c r="C288" s="2"/>
      <c r="D288" s="19" t="str">
        <f>IF('SAP Extract'!D286=0, "", 'SAP Extract'!D286)</f>
        <v>578850</v>
      </c>
      <c r="E288" s="19" t="str">
        <f>IF('SAP Extract'!E286=0, "", 'SAP Extract'!E286)</f>
        <v>578850</v>
      </c>
      <c r="F288" s="19" t="str">
        <f>IF('SAP Extract'!F286=0, "", 'SAP Extract'!F286)</f>
        <v>3X6X13A-1</v>
      </c>
      <c r="G288" s="19" t="str">
        <f>IF('SAP Extract'!G286=0, "", 'SAP Extract'!G286)</f>
        <v>015400933041</v>
      </c>
      <c r="H288" s="72">
        <f>IF('SAP Extract'!H286=0, "", 'SAP Extract'!H286)</f>
        <v>1</v>
      </c>
      <c r="I288" s="73" t="str">
        <f>IF('SAP Extract'!I286=0, "", 'SAP Extract'!I286)</f>
        <v>904.225</v>
      </c>
      <c r="J288" s="19" t="str">
        <f>IF('SAP Extract'!J286=0, "", 'SAP Extract'!J286)</f>
        <v>HEX SOCKET SET SCR CUP POINT</v>
      </c>
      <c r="K288" s="74">
        <f>IF('SAP Extract'!K286=0, "", 'SAP Extract'!K286)</f>
        <v>23.02</v>
      </c>
      <c r="L288" s="27">
        <f>K288/H288</f>
        <v>23.02</v>
      </c>
      <c r="M288" s="26">
        <f>ROUNDUP((IF((AJ288&gt;0),(AJ288/$L$1/$L$2),(((MAX(AG288:AI288))/$L$1/$L$2)))), 0)</f>
        <v>24</v>
      </c>
      <c r="N288" s="27">
        <f>M288*H288</f>
        <v>24</v>
      </c>
      <c r="O288" s="13"/>
      <c r="P288" s="28"/>
      <c r="Q288" s="25">
        <f>P288*H288</f>
        <v>0</v>
      </c>
      <c r="R288" s="26">
        <f>IFERROR(ROUND(0.7*_xlfn.XLOOKUP(AM288,'[1]SPI PRICE LIST'!$L$12:$L$124,'[1]SPI PRICE LIST'!$K$12:$K$124,"NO"),2),)</f>
        <v>0</v>
      </c>
      <c r="S288" s="27">
        <f>R288*H288</f>
        <v>0</v>
      </c>
      <c r="T288" s="22">
        <v>0.7</v>
      </c>
      <c r="U288" s="26">
        <f>R288/T288</f>
        <v>0</v>
      </c>
      <c r="V288" s="27">
        <f>U288*H288</f>
        <v>0</v>
      </c>
      <c r="W288" s="31" t="str">
        <f>'SAP Extract'!R286</f>
        <v>USD</v>
      </c>
      <c r="X288" s="31">
        <f>'SAP Extract'!S286</f>
        <v>1</v>
      </c>
      <c r="Y288" s="31">
        <f>'SAP Extract'!T286</f>
        <v>0</v>
      </c>
      <c r="Z288" s="31">
        <f>'SAP Extract'!U286</f>
        <v>2022</v>
      </c>
      <c r="AA288" s="31" t="str">
        <f>'SAP Extract'!V286</f>
        <v/>
      </c>
      <c r="AB288" s="48">
        <v>1</v>
      </c>
      <c r="AC288" s="55">
        <v>0.94</v>
      </c>
      <c r="AD288" s="33">
        <f>IF(Z288&gt;2010,((Y288*AB288*X288)/(POWER(AC288, (2025-Z288)))), ((Y288*AB288*X288)/(POWER(AC288, 5))))</f>
        <v>0</v>
      </c>
      <c r="AE288" s="30">
        <f>M288-L288</f>
        <v>0.98000000000000043</v>
      </c>
      <c r="AF288" s="3">
        <f>A288</f>
        <v>285</v>
      </c>
      <c r="AG288" s="26">
        <f>L288</f>
        <v>23.02</v>
      </c>
      <c r="AH288" s="24">
        <f>U288</f>
        <v>0</v>
      </c>
      <c r="AI288" s="24">
        <f>AD288</f>
        <v>0</v>
      </c>
      <c r="AJ288" s="25">
        <f>IF(AI288&gt;0,AI288,MAX(AG288:AH288))</f>
        <v>23.02</v>
      </c>
      <c r="AL288" s="24"/>
      <c r="AM288" t="str">
        <f t="shared" si="4"/>
        <v>578850904.225</v>
      </c>
    </row>
    <row r="289" spans="1:39" ht="15" customHeight="1" x14ac:dyDescent="0.25">
      <c r="A289" s="17">
        <v>286</v>
      </c>
      <c r="B289" s="1"/>
      <c r="C289" s="1"/>
      <c r="D289" s="19" t="str">
        <f>IF('SAP Extract'!D287=0, "", 'SAP Extract'!D287)</f>
        <v>578850</v>
      </c>
      <c r="E289" s="19" t="str">
        <f>IF('SAP Extract'!E287=0, "", 'SAP Extract'!E287)</f>
        <v>578850</v>
      </c>
      <c r="F289" s="19" t="str">
        <f>IF('SAP Extract'!F287=0, "", 'SAP Extract'!F287)</f>
        <v>3X6X13A-1</v>
      </c>
      <c r="G289" s="19" t="str">
        <f>IF('SAP Extract'!G287=0, "", 'SAP Extract'!G287)</f>
        <v>015400933041</v>
      </c>
      <c r="H289" s="72">
        <f>IF('SAP Extract'!H287=0, "", 'SAP Extract'!H287)</f>
        <v>1</v>
      </c>
      <c r="I289" s="73" t="str">
        <f>IF('SAP Extract'!I287=0, "", 'SAP Extract'!I287)</f>
        <v>904.226</v>
      </c>
      <c r="J289" s="19" t="str">
        <f>IF('SAP Extract'!J287=0, "", 'SAP Extract'!J287)</f>
        <v>HEX SOCKET SET SCR CUP POINT</v>
      </c>
      <c r="K289" s="74">
        <f>IF('SAP Extract'!K287=0, "", 'SAP Extract'!K287)</f>
        <v>23.02</v>
      </c>
      <c r="L289" s="27">
        <f>K289/H289</f>
        <v>23.02</v>
      </c>
      <c r="M289" s="26">
        <f>ROUNDUP((IF((AJ289&gt;0),(AJ289/$L$1/$L$2),(((MAX(AG289:AI289))/$L$1/$L$2)))), 0)</f>
        <v>24</v>
      </c>
      <c r="N289" s="27">
        <f>M289*H289</f>
        <v>24</v>
      </c>
      <c r="O289" s="13"/>
      <c r="P289" s="28"/>
      <c r="Q289" s="25">
        <f>P289*H289</f>
        <v>0</v>
      </c>
      <c r="R289" s="26">
        <f>IFERROR(ROUND(0.7*_xlfn.XLOOKUP(AM289,'[1]SPI PRICE LIST'!$L$12:$L$124,'[1]SPI PRICE LIST'!$K$12:$K$124,"NO"),2),)</f>
        <v>0</v>
      </c>
      <c r="S289" s="27">
        <f>R289*H289</f>
        <v>0</v>
      </c>
      <c r="T289" s="22">
        <v>0.7</v>
      </c>
      <c r="U289" s="26">
        <f>R289/T289</f>
        <v>0</v>
      </c>
      <c r="V289" s="27">
        <f>U289*H289</f>
        <v>0</v>
      </c>
      <c r="W289" s="31" t="str">
        <f>'SAP Extract'!R287</f>
        <v>USD</v>
      </c>
      <c r="X289" s="31">
        <f>'SAP Extract'!S287</f>
        <v>1</v>
      </c>
      <c r="Y289" s="31">
        <f>'SAP Extract'!T287</f>
        <v>0</v>
      </c>
      <c r="Z289" s="31">
        <f>'SAP Extract'!U287</f>
        <v>2022</v>
      </c>
      <c r="AA289" s="31" t="str">
        <f>'SAP Extract'!V287</f>
        <v/>
      </c>
      <c r="AB289" s="48">
        <v>1</v>
      </c>
      <c r="AC289" s="55">
        <v>0.94</v>
      </c>
      <c r="AD289" s="33">
        <f>IF(Z289&gt;2010,((Y289*AB289*X289)/(POWER(AC289, (2025-Z289)))), ((Y289*AB289*X289)/(POWER(AC289, 5))))</f>
        <v>0</v>
      </c>
      <c r="AE289" s="30">
        <f>M289-L289</f>
        <v>0.98000000000000043</v>
      </c>
      <c r="AF289" s="3">
        <f>A289</f>
        <v>286</v>
      </c>
      <c r="AG289" s="26">
        <f>L289</f>
        <v>23.02</v>
      </c>
      <c r="AH289" s="24">
        <f>U289</f>
        <v>0</v>
      </c>
      <c r="AI289" s="24">
        <f>AD289</f>
        <v>0</v>
      </c>
      <c r="AJ289" s="25">
        <f>IF(AI289&gt;0,AI289,MAX(AG289:AH289))</f>
        <v>23.02</v>
      </c>
      <c r="AL289" s="24"/>
      <c r="AM289" t="str">
        <f t="shared" si="4"/>
        <v>578850904.226</v>
      </c>
    </row>
    <row r="290" spans="1:39" ht="15" customHeight="1" x14ac:dyDescent="0.25">
      <c r="A290" s="17">
        <v>287</v>
      </c>
      <c r="B290" s="1"/>
      <c r="C290" s="1"/>
      <c r="D290" s="19" t="str">
        <f>IF('SAP Extract'!D288=0, "", 'SAP Extract'!D288)</f>
        <v>578850</v>
      </c>
      <c r="E290" s="19" t="str">
        <f>IF('SAP Extract'!E288=0, "", 'SAP Extract'!E288)</f>
        <v>578850</v>
      </c>
      <c r="F290" s="19" t="str">
        <f>IF('SAP Extract'!F288=0, "", 'SAP Extract'!F288)</f>
        <v>3X6X13A-1</v>
      </c>
      <c r="G290" s="19" t="str">
        <f>IF('SAP Extract'!G288=0, "", 'SAP Extract'!G288)</f>
        <v>015400933031</v>
      </c>
      <c r="H290" s="72">
        <f>IF('SAP Extract'!H288=0, "", 'SAP Extract'!H288)</f>
        <v>1</v>
      </c>
      <c r="I290" s="73" t="str">
        <f>IF('SAP Extract'!I288=0, "", 'SAP Extract'!I288)</f>
        <v>904.235</v>
      </c>
      <c r="J290" s="19" t="str">
        <f>IF('SAP Extract'!J288=0, "", 'SAP Extract'!J288)</f>
        <v>HEX SOCKET SET SCR CUP POINT</v>
      </c>
      <c r="K290" s="74">
        <f>IF('SAP Extract'!K288=0, "", 'SAP Extract'!K288)</f>
        <v>22.1</v>
      </c>
      <c r="L290" s="27">
        <f>K290/H290</f>
        <v>22.1</v>
      </c>
      <c r="M290" s="26">
        <f>ROUNDUP((IF((AJ290&gt;0),(AJ290/$L$1/$L$2),(((MAX(AG290:AI290))/$L$1/$L$2)))), 0)</f>
        <v>23</v>
      </c>
      <c r="N290" s="27">
        <f>M290*H290</f>
        <v>23</v>
      </c>
      <c r="O290" s="13"/>
      <c r="P290" s="28"/>
      <c r="Q290" s="25">
        <f>P290*H290</f>
        <v>0</v>
      </c>
      <c r="R290" s="26">
        <f>IFERROR(ROUND(0.7*_xlfn.XLOOKUP(AM290,'[1]SPI PRICE LIST'!$L$12:$L$124,'[1]SPI PRICE LIST'!$K$12:$K$124,"NO"),2),)</f>
        <v>0</v>
      </c>
      <c r="S290" s="27">
        <f>R290*H290</f>
        <v>0</v>
      </c>
      <c r="T290" s="22">
        <v>0.7</v>
      </c>
      <c r="U290" s="26">
        <f>R290/T290</f>
        <v>0</v>
      </c>
      <c r="V290" s="27">
        <f>U290*H290</f>
        <v>0</v>
      </c>
      <c r="W290" s="31" t="str">
        <f>'SAP Extract'!R288</f>
        <v>USD</v>
      </c>
      <c r="X290" s="31">
        <f>'SAP Extract'!S288</f>
        <v>1</v>
      </c>
      <c r="Y290" s="31">
        <f>'SAP Extract'!T288</f>
        <v>0</v>
      </c>
      <c r="Z290" s="31">
        <f>'SAP Extract'!U288</f>
        <v>2022</v>
      </c>
      <c r="AA290" s="31" t="str">
        <f>'SAP Extract'!V288</f>
        <v/>
      </c>
      <c r="AB290" s="48">
        <v>1</v>
      </c>
      <c r="AC290" s="55">
        <v>0.94</v>
      </c>
      <c r="AD290" s="33">
        <f>IF(Z290&gt;2010,((Y290*AB290*X290)/(POWER(AC290, (2025-Z290)))), ((Y290*AB290*X290)/(POWER(AC290, 5))))</f>
        <v>0</v>
      </c>
      <c r="AE290" s="30">
        <f>M290-L290</f>
        <v>0.89999999999999858</v>
      </c>
      <c r="AF290" s="3">
        <f>A290</f>
        <v>287</v>
      </c>
      <c r="AG290" s="26">
        <f>L290</f>
        <v>22.1</v>
      </c>
      <c r="AH290" s="24">
        <f>U290</f>
        <v>0</v>
      </c>
      <c r="AI290" s="24">
        <f>AD290</f>
        <v>0</v>
      </c>
      <c r="AJ290" s="25">
        <f>IF(AI290&gt;0,AI290,MAX(AG290:AH290))</f>
        <v>22.1</v>
      </c>
      <c r="AL290" s="24"/>
      <c r="AM290" t="str">
        <f t="shared" si="4"/>
        <v>578850904.235</v>
      </c>
    </row>
    <row r="291" spans="1:39" ht="15" customHeight="1" x14ac:dyDescent="0.25">
      <c r="A291" s="17">
        <v>288</v>
      </c>
      <c r="B291" s="2"/>
      <c r="C291" s="2"/>
      <c r="D291" s="19" t="str">
        <f>IF('SAP Extract'!D289=0, "", 'SAP Extract'!D289)</f>
        <v>578850</v>
      </c>
      <c r="E291" s="19" t="str">
        <f>IF('SAP Extract'!E289=0, "", 'SAP Extract'!E289)</f>
        <v>578850</v>
      </c>
      <c r="F291" s="19" t="str">
        <f>IF('SAP Extract'!F289=0, "", 'SAP Extract'!F289)</f>
        <v>3X6X13A-1</v>
      </c>
      <c r="G291" s="19" t="str">
        <f>IF('SAP Extract'!G289=0, "", 'SAP Extract'!G289)</f>
        <v>015251444281</v>
      </c>
      <c r="H291" s="72">
        <f>IF('SAP Extract'!H289=0, "", 'SAP Extract'!H289)</f>
        <v>1</v>
      </c>
      <c r="I291" s="73" t="str">
        <f>IF('SAP Extract'!I289=0, "", 'SAP Extract'!I289)</f>
        <v>914.313</v>
      </c>
      <c r="J291" s="19" t="str">
        <f>IF('SAP Extract'!J289=0, "", 'SAP Extract'!J289)</f>
        <v>CAP SCREW SOCKET HD</v>
      </c>
      <c r="K291" s="74">
        <f>IF('SAP Extract'!K289=0, "", 'SAP Extract'!K289)</f>
        <v>42.98</v>
      </c>
      <c r="L291" s="27">
        <f>K291/H291</f>
        <v>42.98</v>
      </c>
      <c r="M291" s="26">
        <f>ROUNDUP((IF((AJ291&gt;0),(AJ291/$L$1/$L$2),(((MAX(AG291:AI291))/$L$1/$L$2)))), 0)</f>
        <v>43</v>
      </c>
      <c r="N291" s="27">
        <f>M291*H291</f>
        <v>43</v>
      </c>
      <c r="O291" s="13"/>
      <c r="P291" s="28"/>
      <c r="Q291" s="25">
        <f>P291*H291</f>
        <v>0</v>
      </c>
      <c r="R291" s="26">
        <f>IFERROR(ROUND(0.7*_xlfn.XLOOKUP(AM291,'[1]SPI PRICE LIST'!$L$12:$L$124,'[1]SPI PRICE LIST'!$K$12:$K$124,"NO"),2),)</f>
        <v>0</v>
      </c>
      <c r="S291" s="27">
        <f>R291*H291</f>
        <v>0</v>
      </c>
      <c r="T291" s="22">
        <v>0.7</v>
      </c>
      <c r="U291" s="26">
        <f>R291/T291</f>
        <v>0</v>
      </c>
      <c r="V291" s="27">
        <f>U291*H291</f>
        <v>0</v>
      </c>
      <c r="W291" s="31" t="str">
        <f>'SAP Extract'!R289</f>
        <v>USD</v>
      </c>
      <c r="X291" s="31">
        <f>'SAP Extract'!S289</f>
        <v>1</v>
      </c>
      <c r="Y291" s="31">
        <f>'SAP Extract'!T289</f>
        <v>0</v>
      </c>
      <c r="Z291" s="31">
        <f>'SAP Extract'!U289</f>
        <v>2022</v>
      </c>
      <c r="AA291" s="31" t="str">
        <f>'SAP Extract'!V289</f>
        <v/>
      </c>
      <c r="AB291" s="48">
        <v>1</v>
      </c>
      <c r="AC291" s="55">
        <v>0.94</v>
      </c>
      <c r="AD291" s="33">
        <f>IF(Z291&gt;2010,((Y291*AB291*X291)/(POWER(AC291, (2025-Z291)))), ((Y291*AB291*X291)/(POWER(AC291, 5))))</f>
        <v>0</v>
      </c>
      <c r="AE291" s="30">
        <f>M291-L291</f>
        <v>2.0000000000003126E-2</v>
      </c>
      <c r="AF291" s="3">
        <f>A291</f>
        <v>288</v>
      </c>
      <c r="AG291" s="26">
        <f>L291</f>
        <v>42.98</v>
      </c>
      <c r="AH291" s="24">
        <f>U291</f>
        <v>0</v>
      </c>
      <c r="AI291" s="24">
        <f>AD291</f>
        <v>0</v>
      </c>
      <c r="AJ291" s="25">
        <f>IF(AI291&gt;0,AI291,MAX(AG291:AH291))</f>
        <v>42.98</v>
      </c>
      <c r="AL291" s="24"/>
      <c r="AM291" t="str">
        <f t="shared" si="4"/>
        <v>578850914.313</v>
      </c>
    </row>
    <row r="292" spans="1:39" ht="15" customHeight="1" x14ac:dyDescent="0.25">
      <c r="A292" s="17">
        <v>289</v>
      </c>
      <c r="B292" s="1"/>
      <c r="C292" s="1"/>
      <c r="D292" s="19" t="str">
        <f>IF('SAP Extract'!D290=0, "", 'SAP Extract'!D290)</f>
        <v>578850</v>
      </c>
      <c r="E292" s="19" t="str">
        <f>IF('SAP Extract'!E290=0, "", 'SAP Extract'!E290)</f>
        <v>578850</v>
      </c>
      <c r="F292" s="19" t="str">
        <f>IF('SAP Extract'!F290=0, "", 'SAP Extract'!F290)</f>
        <v>3X6X13A-1</v>
      </c>
      <c r="G292" s="19" t="str">
        <f>IF('SAP Extract'!G290=0, "", 'SAP Extract'!G290)</f>
        <v>015251440091</v>
      </c>
      <c r="H292" s="72">
        <f>IF('SAP Extract'!H290=0, "", 'SAP Extract'!H290)</f>
        <v>1</v>
      </c>
      <c r="I292" s="73" t="str">
        <f>IF('SAP Extract'!I290=0, "", 'SAP Extract'!I290)</f>
        <v>914.315</v>
      </c>
      <c r="J292" s="19" t="str">
        <f>IF('SAP Extract'!J290=0, "", 'SAP Extract'!J290)</f>
        <v>CAP SCREW SOCKET HD</v>
      </c>
      <c r="K292" s="74">
        <f>IF('SAP Extract'!K290=0, "", 'SAP Extract'!K290)</f>
        <v>22.65</v>
      </c>
      <c r="L292" s="27">
        <f>K292/H292</f>
        <v>22.65</v>
      </c>
      <c r="M292" s="26">
        <f>ROUNDUP((IF((AJ292&gt;0),(AJ292/$L$1/$L$2),(((MAX(AG292:AI292))/$L$1/$L$2)))), 0)</f>
        <v>23</v>
      </c>
      <c r="N292" s="27">
        <f>M292*H292</f>
        <v>23</v>
      </c>
      <c r="O292" s="13"/>
      <c r="P292" s="28"/>
      <c r="Q292" s="25">
        <f>P292*H292</f>
        <v>0</v>
      </c>
      <c r="R292" s="26">
        <f>IFERROR(ROUND(0.7*_xlfn.XLOOKUP(AM292,'[1]SPI PRICE LIST'!$L$12:$L$124,'[1]SPI PRICE LIST'!$K$12:$K$124,"NO"),2),)</f>
        <v>0</v>
      </c>
      <c r="S292" s="27">
        <f>R292*H292</f>
        <v>0</v>
      </c>
      <c r="T292" s="22">
        <v>0.7</v>
      </c>
      <c r="U292" s="26">
        <f>R292/T292</f>
        <v>0</v>
      </c>
      <c r="V292" s="27">
        <f>U292*H292</f>
        <v>0</v>
      </c>
      <c r="W292" s="31" t="str">
        <f>'SAP Extract'!R290</f>
        <v>USD</v>
      </c>
      <c r="X292" s="31">
        <f>'SAP Extract'!S290</f>
        <v>1</v>
      </c>
      <c r="Y292" s="31">
        <f>'SAP Extract'!T290</f>
        <v>0</v>
      </c>
      <c r="Z292" s="31">
        <f>'SAP Extract'!U290</f>
        <v>2022</v>
      </c>
      <c r="AA292" s="31" t="str">
        <f>'SAP Extract'!V290</f>
        <v/>
      </c>
      <c r="AB292" s="48">
        <v>1</v>
      </c>
      <c r="AC292" s="55">
        <v>0.94</v>
      </c>
      <c r="AD292" s="33">
        <f>IF(Z292&gt;2010,((Y292*AB292*X292)/(POWER(AC292, (2025-Z292)))), ((Y292*AB292*X292)/(POWER(AC292, 5))))</f>
        <v>0</v>
      </c>
      <c r="AE292" s="30">
        <f>M292-L292</f>
        <v>0.35000000000000142</v>
      </c>
      <c r="AF292" s="3">
        <f>A292</f>
        <v>289</v>
      </c>
      <c r="AG292" s="26">
        <f>L292</f>
        <v>22.65</v>
      </c>
      <c r="AH292" s="24">
        <f>U292</f>
        <v>0</v>
      </c>
      <c r="AI292" s="24">
        <f>AD292</f>
        <v>0</v>
      </c>
      <c r="AJ292" s="25">
        <f>IF(AI292&gt;0,AI292,MAX(AG292:AH292))</f>
        <v>22.65</v>
      </c>
      <c r="AL292" s="24"/>
      <c r="AM292" t="str">
        <f t="shared" si="4"/>
        <v>578850914.315</v>
      </c>
    </row>
    <row r="293" spans="1:39" ht="15" customHeight="1" x14ac:dyDescent="0.25">
      <c r="A293" s="17">
        <v>290</v>
      </c>
      <c r="B293" s="1"/>
      <c r="C293" s="1"/>
      <c r="D293" s="19" t="str">
        <f>IF('SAP Extract'!D291=0, "", 'SAP Extract'!D291)</f>
        <v>578850</v>
      </c>
      <c r="E293" s="19" t="str">
        <f>IF('SAP Extract'!E291=0, "", 'SAP Extract'!E291)</f>
        <v>578850</v>
      </c>
      <c r="F293" s="19" t="str">
        <f>IF('SAP Extract'!F291=0, "", 'SAP Extract'!F291)</f>
        <v>3X6X13A-1</v>
      </c>
      <c r="G293" s="19" t="str">
        <f>IF('SAP Extract'!G291=0, "", 'SAP Extract'!G291)</f>
        <v>015251432041</v>
      </c>
      <c r="H293" s="72">
        <f>IF('SAP Extract'!H291=0, "", 'SAP Extract'!H291)</f>
        <v>1</v>
      </c>
      <c r="I293" s="73" t="str">
        <f>IF('SAP Extract'!I291=0, "", 'SAP Extract'!I291)</f>
        <v>914.375</v>
      </c>
      <c r="J293" s="19" t="str">
        <f>IF('SAP Extract'!J291=0, "", 'SAP Extract'!J291)</f>
        <v>CAP SCREW SOCKET HD</v>
      </c>
      <c r="K293" s="74">
        <f>IF('SAP Extract'!K291=0, "", 'SAP Extract'!K291)</f>
        <v>14.31</v>
      </c>
      <c r="L293" s="27">
        <f>K293/H293</f>
        <v>14.31</v>
      </c>
      <c r="M293" s="26">
        <f>ROUNDUP((IF((AJ293&gt;0),(AJ293/$L$1/$L$2),(((MAX(AG293:AI293))/$L$1/$L$2)))), 0)</f>
        <v>15</v>
      </c>
      <c r="N293" s="27">
        <f>M293*H293</f>
        <v>15</v>
      </c>
      <c r="O293" s="13"/>
      <c r="P293" s="28"/>
      <c r="Q293" s="25">
        <f>P293*H293</f>
        <v>0</v>
      </c>
      <c r="R293" s="26">
        <f>IFERROR(ROUND(0.7*_xlfn.XLOOKUP(AM293,'[1]SPI PRICE LIST'!$L$12:$L$124,'[1]SPI PRICE LIST'!$K$12:$K$124,"NO"),2),)</f>
        <v>0</v>
      </c>
      <c r="S293" s="27">
        <f>R293*H293</f>
        <v>0</v>
      </c>
      <c r="T293" s="22">
        <v>0.7</v>
      </c>
      <c r="U293" s="26">
        <f>R293/T293</f>
        <v>0</v>
      </c>
      <c r="V293" s="27">
        <f>U293*H293</f>
        <v>0</v>
      </c>
      <c r="W293" s="31" t="str">
        <f>'SAP Extract'!R291</f>
        <v>USD</v>
      </c>
      <c r="X293" s="31">
        <f>'SAP Extract'!S291</f>
        <v>1</v>
      </c>
      <c r="Y293" s="31">
        <f>'SAP Extract'!T291</f>
        <v>0</v>
      </c>
      <c r="Z293" s="31">
        <f>'SAP Extract'!U291</f>
        <v>2022</v>
      </c>
      <c r="AA293" s="31" t="str">
        <f>'SAP Extract'!V291</f>
        <v/>
      </c>
      <c r="AB293" s="48">
        <v>1</v>
      </c>
      <c r="AC293" s="55">
        <v>0.94</v>
      </c>
      <c r="AD293" s="33">
        <f>IF(Z293&gt;2010,((Y293*AB293*X293)/(POWER(AC293, (2025-Z293)))), ((Y293*AB293*X293)/(POWER(AC293, 5))))</f>
        <v>0</v>
      </c>
      <c r="AE293" s="30">
        <f>M293-L293</f>
        <v>0.6899999999999995</v>
      </c>
      <c r="AF293" s="3">
        <f>A293</f>
        <v>290</v>
      </c>
      <c r="AG293" s="26">
        <f>L293</f>
        <v>14.31</v>
      </c>
      <c r="AH293" s="24">
        <f>U293</f>
        <v>0</v>
      </c>
      <c r="AI293" s="24">
        <f>AD293</f>
        <v>0</v>
      </c>
      <c r="AJ293" s="25">
        <f>IF(AI293&gt;0,AI293,MAX(AG293:AH293))</f>
        <v>14.31</v>
      </c>
      <c r="AL293" s="24"/>
      <c r="AM293" t="str">
        <f t="shared" si="4"/>
        <v>578850914.375</v>
      </c>
    </row>
    <row r="294" spans="1:39" ht="15" customHeight="1" x14ac:dyDescent="0.25">
      <c r="A294" s="17">
        <v>291</v>
      </c>
      <c r="B294" s="2"/>
      <c r="C294" s="2"/>
      <c r="D294" s="19">
        <f>IF('SAP Extract'!D292=0, "", 'SAP Extract'!D292)</f>
        <v>578850</v>
      </c>
      <c r="E294" s="19">
        <f>IF('SAP Extract'!E292=0, "", 'SAP Extract'!E292)</f>
        <v>578850</v>
      </c>
      <c r="F294" s="19" t="str">
        <f>IF('SAP Extract'!F292=0, "", 'SAP Extract'!F292)</f>
        <v/>
      </c>
      <c r="G294" s="19" t="str">
        <f>IF('SAP Extract'!G292=0, "", 'SAP Extract'!G292)</f>
        <v>MISC</v>
      </c>
      <c r="H294" s="72">
        <f>IF('SAP Extract'!H292=0, "", 'SAP Extract'!H292)</f>
        <v>1</v>
      </c>
      <c r="I294" s="73" t="str">
        <f>IF('SAP Extract'!I292=0, "", 'SAP Extract'!I292)</f>
        <v>920.030</v>
      </c>
      <c r="J294" s="19" t="str">
        <f>IF('SAP Extract'!J292=0, "", 'SAP Extract'!J292)</f>
        <v>NUT ALIGNMENT</v>
      </c>
      <c r="K294" s="74">
        <v>0</v>
      </c>
      <c r="L294" s="27">
        <f>K294/H294</f>
        <v>0</v>
      </c>
      <c r="M294" s="26">
        <f>ROUNDUP((IF((AJ294&gt;0),(AJ294/$L$1/$L$2),(((MAX(AG294:AI294))/$L$1/$L$2)))), 0)</f>
        <v>0</v>
      </c>
      <c r="N294" s="27">
        <f>M294*H294</f>
        <v>0</v>
      </c>
      <c r="O294" s="13"/>
      <c r="P294" s="28"/>
      <c r="Q294" s="25">
        <f>P294*H294</f>
        <v>0</v>
      </c>
      <c r="R294" s="26">
        <f>IFERROR(ROUND(0.7*_xlfn.XLOOKUP(AM294,'[1]SPI PRICE LIST'!$L$12:$L$124,'[1]SPI PRICE LIST'!$K$12:$K$124,"NO"),2),)</f>
        <v>0</v>
      </c>
      <c r="S294" s="27">
        <f>R294*H294</f>
        <v>0</v>
      </c>
      <c r="T294" s="22">
        <v>0.7</v>
      </c>
      <c r="U294" s="26">
        <f>R294/T294</f>
        <v>0</v>
      </c>
      <c r="V294" s="27">
        <f>U294*H294</f>
        <v>0</v>
      </c>
      <c r="W294" s="31" t="str">
        <f>'SAP Extract'!R292</f>
        <v>USD</v>
      </c>
      <c r="X294" s="31">
        <f>'SAP Extract'!S292</f>
        <v>1</v>
      </c>
      <c r="Y294" s="31">
        <f>'SAP Extract'!T292</f>
        <v>0</v>
      </c>
      <c r="Z294" s="31">
        <f>'SAP Extract'!U292</f>
        <v>2022</v>
      </c>
      <c r="AA294" s="31" t="str">
        <f>'SAP Extract'!V292</f>
        <v/>
      </c>
      <c r="AB294" s="48">
        <v>1</v>
      </c>
      <c r="AC294" s="55">
        <v>0.94</v>
      </c>
      <c r="AD294" s="33">
        <f>IF(Z294&gt;2010,((Y294*AB294*X294)/(POWER(AC294, (2025-Z294)))), ((Y294*AB294*X294)/(POWER(AC294, 5))))</f>
        <v>0</v>
      </c>
      <c r="AE294" s="30">
        <f>M294-L294</f>
        <v>0</v>
      </c>
      <c r="AF294" s="3">
        <f>A294</f>
        <v>291</v>
      </c>
      <c r="AG294" s="26">
        <f>L294</f>
        <v>0</v>
      </c>
      <c r="AH294" s="24">
        <f>U294</f>
        <v>0</v>
      </c>
      <c r="AI294" s="24">
        <f>AD294</f>
        <v>0</v>
      </c>
      <c r="AJ294" s="25">
        <f>IF(AI294&gt;0,AI294,MAX(AG294:AH294))</f>
        <v>0</v>
      </c>
      <c r="AL294" s="24"/>
      <c r="AM294" t="str">
        <f t="shared" si="4"/>
        <v>578850920.030</v>
      </c>
    </row>
    <row r="295" spans="1:39" ht="15" customHeight="1" x14ac:dyDescent="0.25">
      <c r="A295" s="17">
        <v>292</v>
      </c>
      <c r="B295" s="1"/>
      <c r="C295" s="1"/>
      <c r="D295" s="19" t="str">
        <f>IF('SAP Extract'!D293=0, "", 'SAP Extract'!D293)</f>
        <v>578850</v>
      </c>
      <c r="E295" s="19" t="str">
        <f>IF('SAP Extract'!E293=0, "", 'SAP Extract'!E293)</f>
        <v>578850</v>
      </c>
      <c r="F295" s="19" t="str">
        <f>IF('SAP Extract'!F293=0, "", 'SAP Extract'!F293)</f>
        <v>3X6X13A-1</v>
      </c>
      <c r="G295" s="19" t="str">
        <f>IF('SAP Extract'!G293=0, "", 'SAP Extract'!G293)</f>
        <v>015201920327V02</v>
      </c>
      <c r="H295" s="72">
        <f>IF('SAP Extract'!H293=0, "", 'SAP Extract'!H293)</f>
        <v>1</v>
      </c>
      <c r="I295" s="73" t="str">
        <f>IF('SAP Extract'!I293=0, "", 'SAP Extract'!I293)</f>
        <v>920.108</v>
      </c>
      <c r="J295" s="19" t="str">
        <f>IF('SAP Extract'!J293=0, "", 'SAP Extract'!J293)</f>
        <v>HEX. NUT</v>
      </c>
      <c r="K295" s="74">
        <f>IF('SAP Extract'!K293=0, "", 'SAP Extract'!K293)</f>
        <v>72.010000000000005</v>
      </c>
      <c r="L295" s="27">
        <f>K295/H295</f>
        <v>72.010000000000005</v>
      </c>
      <c r="M295" s="26">
        <f>ROUNDUP((IF((AJ295&gt;0),(AJ295/$L$1/$L$2),(((MAX(AG295:AI295))/$L$1/$L$2)))), 0)</f>
        <v>73</v>
      </c>
      <c r="N295" s="27">
        <f>M295*H295</f>
        <v>73</v>
      </c>
      <c r="O295" s="13"/>
      <c r="P295" s="28"/>
      <c r="Q295" s="25">
        <f>P295*H295</f>
        <v>0</v>
      </c>
      <c r="R295" s="26">
        <f>IFERROR(ROUND(0.7*_xlfn.XLOOKUP(AM295,'[1]SPI PRICE LIST'!$L$12:$L$124,'[1]SPI PRICE LIST'!$K$12:$K$124,"NO"),2),)</f>
        <v>0</v>
      </c>
      <c r="S295" s="27">
        <f>R295*H295</f>
        <v>0</v>
      </c>
      <c r="T295" s="22">
        <v>0.7</v>
      </c>
      <c r="U295" s="26">
        <f>R295/T295</f>
        <v>0</v>
      </c>
      <c r="V295" s="27">
        <f>U295*H295</f>
        <v>0</v>
      </c>
      <c r="W295" s="31" t="str">
        <f>'SAP Extract'!R293</f>
        <v>USD</v>
      </c>
      <c r="X295" s="31">
        <f>'SAP Extract'!S293</f>
        <v>1</v>
      </c>
      <c r="Y295" s="31">
        <f>'SAP Extract'!T293</f>
        <v>0</v>
      </c>
      <c r="Z295" s="31">
        <f>'SAP Extract'!U293</f>
        <v>2022</v>
      </c>
      <c r="AA295" s="31" t="str">
        <f>'SAP Extract'!V293</f>
        <v/>
      </c>
      <c r="AB295" s="48">
        <v>1</v>
      </c>
      <c r="AC295" s="55">
        <v>0.94</v>
      </c>
      <c r="AD295" s="33">
        <f>IF(Z295&gt;2010,((Y295*AB295*X295)/(POWER(AC295, (2025-Z295)))), ((Y295*AB295*X295)/(POWER(AC295, 5))))</f>
        <v>0</v>
      </c>
      <c r="AE295" s="30">
        <f>M295-L295</f>
        <v>0.98999999999999488</v>
      </c>
      <c r="AF295" s="3">
        <f>A295</f>
        <v>292</v>
      </c>
      <c r="AG295" s="26">
        <f>L295</f>
        <v>72.010000000000005</v>
      </c>
      <c r="AH295" s="24">
        <f>U295</f>
        <v>0</v>
      </c>
      <c r="AI295" s="24">
        <f>AD295</f>
        <v>0</v>
      </c>
      <c r="AJ295" s="25">
        <f>IF(AI295&gt;0,AI295,MAX(AG295:AH295))</f>
        <v>72.010000000000005</v>
      </c>
      <c r="AL295" s="24"/>
      <c r="AM295" t="str">
        <f t="shared" si="4"/>
        <v>578850920.108</v>
      </c>
    </row>
    <row r="296" spans="1:39" ht="15" customHeight="1" x14ac:dyDescent="0.25">
      <c r="A296" s="17">
        <v>293</v>
      </c>
      <c r="B296" s="1"/>
      <c r="C296" s="1"/>
      <c r="D296" s="19" t="str">
        <f>IF('SAP Extract'!D294=0, "", 'SAP Extract'!D294)</f>
        <v>578850</v>
      </c>
      <c r="E296" s="19" t="str">
        <f>IF('SAP Extract'!E294=0, "", 'SAP Extract'!E294)</f>
        <v>578850</v>
      </c>
      <c r="F296" s="19" t="str">
        <f>IF('SAP Extract'!F294=0, "", 'SAP Extract'!F294)</f>
        <v>3X6X13A-1</v>
      </c>
      <c r="G296" s="19" t="str">
        <f>IF('SAP Extract'!G294=0, "", 'SAP Extract'!G294)</f>
        <v>015201011997</v>
      </c>
      <c r="H296" s="72">
        <f>IF('SAP Extract'!H294=0, "", 'SAP Extract'!H294)</f>
        <v>1</v>
      </c>
      <c r="I296" s="73" t="str">
        <f>IF('SAP Extract'!I294=0, "", 'SAP Extract'!I294)</f>
        <v>920.321</v>
      </c>
      <c r="J296" s="19" t="str">
        <f>IF('SAP Extract'!J294=0, "", 'SAP Extract'!J294)</f>
        <v>HEXAGON NUT</v>
      </c>
      <c r="K296" s="74">
        <f>IF('SAP Extract'!K294=0, "", 'SAP Extract'!K294)</f>
        <v>58.55</v>
      </c>
      <c r="L296" s="27">
        <f>K296/H296</f>
        <v>58.55</v>
      </c>
      <c r="M296" s="26">
        <f>ROUNDUP((IF((AJ296&gt;0),(AJ296/$L$1/$L$2),(((MAX(AG296:AI296))/$L$1/$L$2)))), 0)</f>
        <v>59</v>
      </c>
      <c r="N296" s="27">
        <f>M296*H296</f>
        <v>59</v>
      </c>
      <c r="O296" s="13"/>
      <c r="P296" s="28"/>
      <c r="Q296" s="25">
        <f>P296*H296</f>
        <v>0</v>
      </c>
      <c r="R296" s="26">
        <f>IFERROR(ROUND(0.7*_xlfn.XLOOKUP(AM296,'[1]SPI PRICE LIST'!$L$12:$L$124,'[1]SPI PRICE LIST'!$K$12:$K$124,"NO"),2),)</f>
        <v>0</v>
      </c>
      <c r="S296" s="27">
        <f>R296*H296</f>
        <v>0</v>
      </c>
      <c r="T296" s="22">
        <v>0.7</v>
      </c>
      <c r="U296" s="26">
        <f>R296/T296</f>
        <v>0</v>
      </c>
      <c r="V296" s="27">
        <f>U296*H296</f>
        <v>0</v>
      </c>
      <c r="W296" s="31" t="str">
        <f>'SAP Extract'!R294</f>
        <v>USD</v>
      </c>
      <c r="X296" s="31">
        <f>'SAP Extract'!S294</f>
        <v>1</v>
      </c>
      <c r="Y296" s="31">
        <f>'SAP Extract'!T294</f>
        <v>0</v>
      </c>
      <c r="Z296" s="31">
        <f>'SAP Extract'!U294</f>
        <v>2022</v>
      </c>
      <c r="AA296" s="31" t="str">
        <f>'SAP Extract'!V294</f>
        <v/>
      </c>
      <c r="AB296" s="48">
        <v>1</v>
      </c>
      <c r="AC296" s="55">
        <v>0.94</v>
      </c>
      <c r="AD296" s="33">
        <f>IF(Z296&gt;2010,((Y296*AB296*X296)/(POWER(AC296, (2025-Z296)))), ((Y296*AB296*X296)/(POWER(AC296, 5))))</f>
        <v>0</v>
      </c>
      <c r="AE296" s="30">
        <f>M296-L296</f>
        <v>0.45000000000000284</v>
      </c>
      <c r="AF296" s="3">
        <f>A296</f>
        <v>293</v>
      </c>
      <c r="AG296" s="26">
        <f>L296</f>
        <v>58.55</v>
      </c>
      <c r="AH296" s="24">
        <f>U296</f>
        <v>0</v>
      </c>
      <c r="AI296" s="24">
        <f>AD296</f>
        <v>0</v>
      </c>
      <c r="AJ296" s="25">
        <f>IF(AI296&gt;0,AI296,MAX(AG296:AH296))</f>
        <v>58.55</v>
      </c>
      <c r="AL296" s="24"/>
      <c r="AM296" t="str">
        <f t="shared" si="4"/>
        <v>578850920.321</v>
      </c>
    </row>
    <row r="297" spans="1:39" ht="15" customHeight="1" x14ac:dyDescent="0.25">
      <c r="A297" s="17">
        <v>294</v>
      </c>
      <c r="B297" s="2"/>
      <c r="C297" s="2"/>
      <c r="D297" s="19" t="str">
        <f>IF('SAP Extract'!D295=0, "", 'SAP Extract'!D295)</f>
        <v>578850</v>
      </c>
      <c r="E297" s="19" t="str">
        <f>IF('SAP Extract'!E295=0, "", 'SAP Extract'!E295)</f>
        <v>578850</v>
      </c>
      <c r="F297" s="19" t="str">
        <f>IF('SAP Extract'!F295=0, "", 'SAP Extract'!F295)</f>
        <v>3X6X13A-1</v>
      </c>
      <c r="G297" s="19" t="str">
        <f>IF('SAP Extract'!G295=0, "", 'SAP Extract'!G295)</f>
        <v>015201920227</v>
      </c>
      <c r="H297" s="72">
        <f>IF('SAP Extract'!H295=0, "", 'SAP Extract'!H295)</f>
        <v>1</v>
      </c>
      <c r="I297" s="73" t="str">
        <f>IF('SAP Extract'!I295=0, "", 'SAP Extract'!I295)</f>
        <v>920.404</v>
      </c>
      <c r="J297" s="19" t="str">
        <f>IF('SAP Extract'!J295=0, "", 'SAP Extract'!J295)</f>
        <v>HEX. NUT (HEAVY/HIGH)</v>
      </c>
      <c r="K297" s="74">
        <f>IF('SAP Extract'!K295=0, "", 'SAP Extract'!K295)</f>
        <v>100.51</v>
      </c>
      <c r="L297" s="27">
        <f>K297/H297</f>
        <v>100.51</v>
      </c>
      <c r="M297" s="26">
        <f>ROUNDUP((IF((AJ297&gt;0),(AJ297/$L$1/$L$2),(((MAX(AG297:AI297))/$L$1/$L$2)))), 0)</f>
        <v>101</v>
      </c>
      <c r="N297" s="27">
        <f>M297*H297</f>
        <v>101</v>
      </c>
      <c r="O297" s="13"/>
      <c r="P297" s="28"/>
      <c r="Q297" s="25">
        <f>P297*H297</f>
        <v>0</v>
      </c>
      <c r="R297" s="26">
        <f>IFERROR(ROUND(0.7*_xlfn.XLOOKUP(AM297,'[1]SPI PRICE LIST'!$L$12:$L$124,'[1]SPI PRICE LIST'!$K$12:$K$124,"NO"),2),)</f>
        <v>0</v>
      </c>
      <c r="S297" s="27">
        <f>R297*H297</f>
        <v>0</v>
      </c>
      <c r="T297" s="22">
        <v>0.7</v>
      </c>
      <c r="U297" s="26">
        <f>R297/T297</f>
        <v>0</v>
      </c>
      <c r="V297" s="27">
        <f>U297*H297</f>
        <v>0</v>
      </c>
      <c r="W297" s="31" t="str">
        <f>'SAP Extract'!R295</f>
        <v>USD</v>
      </c>
      <c r="X297" s="31">
        <f>'SAP Extract'!S295</f>
        <v>1</v>
      </c>
      <c r="Y297" s="31">
        <f>'SAP Extract'!T295</f>
        <v>0</v>
      </c>
      <c r="Z297" s="31">
        <f>'SAP Extract'!U295</f>
        <v>2022</v>
      </c>
      <c r="AA297" s="31" t="str">
        <f>'SAP Extract'!V295</f>
        <v/>
      </c>
      <c r="AB297" s="48">
        <v>1</v>
      </c>
      <c r="AC297" s="55">
        <v>0.94</v>
      </c>
      <c r="AD297" s="33">
        <f>IF(Z297&gt;2010,((Y297*AB297*X297)/(POWER(AC297, (2025-Z297)))), ((Y297*AB297*X297)/(POWER(AC297, 5))))</f>
        <v>0</v>
      </c>
      <c r="AE297" s="30">
        <f>M297-L297</f>
        <v>0.48999999999999488</v>
      </c>
      <c r="AF297" s="3">
        <f>A297</f>
        <v>294</v>
      </c>
      <c r="AG297" s="26">
        <f>L297</f>
        <v>100.51</v>
      </c>
      <c r="AH297" s="24">
        <f>U297</f>
        <v>0</v>
      </c>
      <c r="AI297" s="24">
        <f>AD297</f>
        <v>0</v>
      </c>
      <c r="AJ297" s="25">
        <f>IF(AI297&gt;0,AI297,MAX(AG297:AH297))</f>
        <v>100.51</v>
      </c>
      <c r="AL297" s="24"/>
      <c r="AM297" t="str">
        <f t="shared" si="4"/>
        <v>578850920.404</v>
      </c>
    </row>
    <row r="298" spans="1:39" ht="15" customHeight="1" x14ac:dyDescent="0.25">
      <c r="A298" s="17">
        <v>295</v>
      </c>
      <c r="B298" s="1"/>
      <c r="C298" s="1"/>
      <c r="D298" s="19" t="str">
        <f>IF('SAP Extract'!D296=0, "", 'SAP Extract'!D296)</f>
        <v>578850</v>
      </c>
      <c r="E298" s="19" t="str">
        <f>IF('SAP Extract'!E296=0, "", 'SAP Extract'!E296)</f>
        <v>578850</v>
      </c>
      <c r="F298" s="19" t="str">
        <f>IF('SAP Extract'!F296=0, "", 'SAP Extract'!F296)</f>
        <v>3X6X13A-1</v>
      </c>
      <c r="G298" s="19" t="str">
        <f>IF('SAP Extract'!G296=0, "", 'SAP Extract'!G296)</f>
        <v>017033400323</v>
      </c>
      <c r="H298" s="72">
        <f>IF('SAP Extract'!H296=0, "", 'SAP Extract'!H296)</f>
        <v>1</v>
      </c>
      <c r="I298" s="73" t="str">
        <f>IF('SAP Extract'!I296=0, "", 'SAP Extract'!I296)</f>
        <v>932.377</v>
      </c>
      <c r="J298" s="19" t="str">
        <f>IF('SAP Extract'!J296=0, "", 'SAP Extract'!J296)</f>
        <v>RETAINING RING</v>
      </c>
      <c r="K298" s="74">
        <f>IF('SAP Extract'!K296=0, "", 'SAP Extract'!K296)</f>
        <v>63.99</v>
      </c>
      <c r="L298" s="27">
        <f>K298/H298</f>
        <v>63.99</v>
      </c>
      <c r="M298" s="26">
        <f>ROUNDUP((IF((AJ298&gt;0),(AJ298/$L$1/$L$2),(((MAX(AG298:AI298))/$L$1/$L$2)))), 0)</f>
        <v>64</v>
      </c>
      <c r="N298" s="27">
        <f>M298*H298</f>
        <v>64</v>
      </c>
      <c r="O298" s="13"/>
      <c r="P298" s="28"/>
      <c r="Q298" s="25">
        <f>P298*H298</f>
        <v>0</v>
      </c>
      <c r="R298" s="26">
        <f>IFERROR(ROUND(0.7*_xlfn.XLOOKUP(AM298,'[1]SPI PRICE LIST'!$L$12:$L$124,'[1]SPI PRICE LIST'!$K$12:$K$124,"NO"),2),)</f>
        <v>0</v>
      </c>
      <c r="S298" s="27">
        <f>R298*H298</f>
        <v>0</v>
      </c>
      <c r="T298" s="22">
        <v>0.7</v>
      </c>
      <c r="U298" s="26">
        <f>R298/T298</f>
        <v>0</v>
      </c>
      <c r="V298" s="27">
        <f>U298*H298</f>
        <v>0</v>
      </c>
      <c r="W298" s="31" t="str">
        <f>'SAP Extract'!R296</f>
        <v>USD</v>
      </c>
      <c r="X298" s="31">
        <f>'SAP Extract'!S296</f>
        <v>1</v>
      </c>
      <c r="Y298" s="31">
        <f>'SAP Extract'!T296</f>
        <v>0</v>
      </c>
      <c r="Z298" s="31">
        <f>'SAP Extract'!U296</f>
        <v>2022</v>
      </c>
      <c r="AA298" s="31" t="str">
        <f>'SAP Extract'!V296</f>
        <v/>
      </c>
      <c r="AB298" s="48">
        <v>1</v>
      </c>
      <c r="AC298" s="55">
        <v>0.94</v>
      </c>
      <c r="AD298" s="33">
        <f>IF(Z298&gt;2010,((Y298*AB298*X298)/(POWER(AC298, (2025-Z298)))), ((Y298*AB298*X298)/(POWER(AC298, 5))))</f>
        <v>0</v>
      </c>
      <c r="AE298" s="30">
        <f>M298-L298</f>
        <v>9.9999999999980105E-3</v>
      </c>
      <c r="AF298" s="3">
        <f>A298</f>
        <v>295</v>
      </c>
      <c r="AG298" s="26">
        <f>L298</f>
        <v>63.99</v>
      </c>
      <c r="AH298" s="24">
        <f>U298</f>
        <v>0</v>
      </c>
      <c r="AI298" s="24">
        <f>AD298</f>
        <v>0</v>
      </c>
      <c r="AJ298" s="25">
        <f>IF(AI298&gt;0,AI298,MAX(AG298:AH298))</f>
        <v>63.99</v>
      </c>
      <c r="AL298" s="24"/>
      <c r="AM298" t="str">
        <f t="shared" si="4"/>
        <v>578850932.377</v>
      </c>
    </row>
    <row r="299" spans="1:39" ht="15" customHeight="1" x14ac:dyDescent="0.25">
      <c r="A299" s="17">
        <v>296</v>
      </c>
      <c r="B299" s="1"/>
      <c r="C299" s="1"/>
      <c r="D299" s="19">
        <f>IF('SAP Extract'!D297=0, "", 'SAP Extract'!D297)</f>
        <v>578850</v>
      </c>
      <c r="E299" s="19">
        <f>IF('SAP Extract'!E297=0, "", 'SAP Extract'!E297)</f>
        <v>578850</v>
      </c>
      <c r="F299" s="19" t="str">
        <f>IF('SAP Extract'!F297=0, "", 'SAP Extract'!F297)</f>
        <v/>
      </c>
      <c r="G299" s="19" t="str">
        <f>IF('SAP Extract'!G297=0, "", 'SAP Extract'!G297)</f>
        <v>MISC</v>
      </c>
      <c r="H299" s="72">
        <f>IF('SAP Extract'!H297=0, "", 'SAP Extract'!H297)</f>
        <v>1</v>
      </c>
      <c r="I299" s="73" t="str">
        <f>IF('SAP Extract'!I297=0, "", 'SAP Extract'!I297)</f>
        <v/>
      </c>
      <c r="J299" s="19" t="str">
        <f>IF('SAP Extract'!J297=0, "", 'SAP Extract'!J297)</f>
        <v>MOTOR DE BEARING</v>
      </c>
      <c r="K299" s="74">
        <v>0</v>
      </c>
      <c r="L299" s="27">
        <f>K299/H299</f>
        <v>0</v>
      </c>
      <c r="M299" s="26">
        <f>ROUNDUP((IF((AJ299&gt;0),(AJ299/$L$1/$L$2),(((MAX(AG299:AI299))/$L$1/$L$2)))), 0)</f>
        <v>0</v>
      </c>
      <c r="N299" s="27">
        <f>M299*H299</f>
        <v>0</v>
      </c>
      <c r="O299" s="13"/>
      <c r="P299" s="28"/>
      <c r="Q299" s="25">
        <f>P299*H299</f>
        <v>0</v>
      </c>
      <c r="R299" s="26">
        <f>IFERROR(ROUND(0.7*_xlfn.XLOOKUP(AM299,'[1]SPI PRICE LIST'!$L$12:$L$124,'[1]SPI PRICE LIST'!$K$12:$K$124,"NO"),2),)</f>
        <v>0</v>
      </c>
      <c r="S299" s="27">
        <f>R299*H299</f>
        <v>0</v>
      </c>
      <c r="T299" s="22">
        <v>0.7</v>
      </c>
      <c r="U299" s="26">
        <f>R299/T299</f>
        <v>0</v>
      </c>
      <c r="V299" s="27">
        <f>U299*H299</f>
        <v>0</v>
      </c>
      <c r="W299" s="31" t="str">
        <f>'SAP Extract'!R297</f>
        <v>USD</v>
      </c>
      <c r="X299" s="31">
        <f>'SAP Extract'!S297</f>
        <v>1</v>
      </c>
      <c r="Y299" s="31">
        <f>'SAP Extract'!T297</f>
        <v>0</v>
      </c>
      <c r="Z299" s="31">
        <f>'SAP Extract'!U297</f>
        <v>2022</v>
      </c>
      <c r="AA299" s="31" t="str">
        <f>'SAP Extract'!V297</f>
        <v/>
      </c>
      <c r="AB299" s="48">
        <v>1</v>
      </c>
      <c r="AC299" s="55">
        <v>0.94</v>
      </c>
      <c r="AD299" s="33">
        <f>IF(Z299&gt;2010,((Y299*AB299*X299)/(POWER(AC299, (2025-Z299)))), ((Y299*AB299*X299)/(POWER(AC299, 5))))</f>
        <v>0</v>
      </c>
      <c r="AE299" s="30">
        <f>M299-L299</f>
        <v>0</v>
      </c>
      <c r="AF299" s="3">
        <f>A299</f>
        <v>296</v>
      </c>
      <c r="AG299" s="26">
        <f>L299</f>
        <v>0</v>
      </c>
      <c r="AH299" s="24">
        <f>U299</f>
        <v>0</v>
      </c>
      <c r="AI299" s="24">
        <f>AD299</f>
        <v>0</v>
      </c>
      <c r="AJ299" s="25">
        <f>IF(AI299&gt;0,AI299,MAX(AG299:AH299))</f>
        <v>0</v>
      </c>
      <c r="AL299" s="24"/>
      <c r="AM299" t="str">
        <f t="shared" si="4"/>
        <v>578850</v>
      </c>
    </row>
    <row r="300" spans="1:39" ht="15" customHeight="1" thickBot="1" x14ac:dyDescent="0.3">
      <c r="A300" s="17">
        <v>297</v>
      </c>
      <c r="B300" s="2"/>
      <c r="C300" s="2"/>
      <c r="D300" s="19">
        <f>IF('SAP Extract'!D298=0, "", 'SAP Extract'!D298)</f>
        <v>578850</v>
      </c>
      <c r="E300" s="19">
        <f>IF('SAP Extract'!E298=0, "", 'SAP Extract'!E298)</f>
        <v>578850</v>
      </c>
      <c r="F300" s="19" t="str">
        <f>IF('SAP Extract'!F298=0, "", 'SAP Extract'!F298)</f>
        <v/>
      </c>
      <c r="G300" s="19" t="str">
        <f>IF('SAP Extract'!G298=0, "", 'SAP Extract'!G298)</f>
        <v>MISC</v>
      </c>
      <c r="H300" s="72">
        <f>IF('SAP Extract'!H298=0, "", 'SAP Extract'!H298)</f>
        <v>1</v>
      </c>
      <c r="I300" s="73" t="str">
        <f>IF('SAP Extract'!I298=0, "", 'SAP Extract'!I298)</f>
        <v/>
      </c>
      <c r="J300" s="19" t="str">
        <f>IF('SAP Extract'!J298=0, "", 'SAP Extract'!J298)</f>
        <v>MOTOR NDE BEARING</v>
      </c>
      <c r="K300" s="74">
        <v>0</v>
      </c>
      <c r="L300" s="27">
        <f>K300/H300</f>
        <v>0</v>
      </c>
      <c r="M300" s="26">
        <f>ROUNDUP((IF((AJ300&gt;0),(AJ300/$L$1/$L$2),(((MAX(AG300:AI300))/$L$1/$L$2)))), 0)</f>
        <v>0</v>
      </c>
      <c r="N300" s="27">
        <f>M300*H300</f>
        <v>0</v>
      </c>
      <c r="O300" s="13"/>
      <c r="P300" s="28"/>
      <c r="Q300" s="25">
        <f>P300*H300</f>
        <v>0</v>
      </c>
      <c r="R300" s="26">
        <f>IFERROR(ROUND(0.7*_xlfn.XLOOKUP(AM300,'[1]SPI PRICE LIST'!$L$12:$L$124,'[1]SPI PRICE LIST'!$K$12:$K$124,"NO"),2),)</f>
        <v>0</v>
      </c>
      <c r="S300" s="27">
        <f>R300*H300</f>
        <v>0</v>
      </c>
      <c r="T300" s="22">
        <v>0.7</v>
      </c>
      <c r="U300" s="26">
        <f>R300/T300</f>
        <v>0</v>
      </c>
      <c r="V300" s="27">
        <f>U300*H300</f>
        <v>0</v>
      </c>
      <c r="W300" s="31" t="str">
        <f>'SAP Extract'!R298</f>
        <v>USD</v>
      </c>
      <c r="X300" s="31">
        <f>'SAP Extract'!S298</f>
        <v>1</v>
      </c>
      <c r="Y300" s="31">
        <f>'SAP Extract'!T298</f>
        <v>0</v>
      </c>
      <c r="Z300" s="31">
        <f>'SAP Extract'!U298</f>
        <v>2022</v>
      </c>
      <c r="AA300" s="31" t="str">
        <f>'SAP Extract'!V298</f>
        <v/>
      </c>
      <c r="AB300" s="48">
        <v>1</v>
      </c>
      <c r="AC300" s="55">
        <v>0.94</v>
      </c>
      <c r="AD300" s="33">
        <f>IF(Z300&gt;2010,((Y300*AB300*X300)/(POWER(AC300, (2025-Z300)))), ((Y300*AB300*X300)/(POWER(AC300, 5))))</f>
        <v>0</v>
      </c>
      <c r="AE300" s="30">
        <f>M300-L300</f>
        <v>0</v>
      </c>
      <c r="AF300" s="3">
        <f>A300</f>
        <v>297</v>
      </c>
      <c r="AG300" s="26">
        <f>L300</f>
        <v>0</v>
      </c>
      <c r="AH300" s="24">
        <f>U300</f>
        <v>0</v>
      </c>
      <c r="AI300" s="24">
        <f>AD300</f>
        <v>0</v>
      </c>
      <c r="AJ300" s="25">
        <f>IF(AI300&gt;0,AI300,MAX(AG300:AH300))</f>
        <v>0</v>
      </c>
      <c r="AL300" s="24"/>
      <c r="AM300" t="str">
        <f t="shared" si="4"/>
        <v>578850</v>
      </c>
    </row>
    <row r="301" spans="1:39" ht="19.7" customHeight="1" thickBot="1" x14ac:dyDescent="0.3">
      <c r="H301" s="46">
        <f>SUM(H4:H29)</f>
        <v>26</v>
      </c>
      <c r="I301" s="57"/>
      <c r="J301" s="16"/>
      <c r="K301" s="6"/>
      <c r="L301" s="6"/>
      <c r="M301" s="7"/>
      <c r="N301" s="29">
        <f>SUM(N4:N300)</f>
        <v>855180</v>
      </c>
      <c r="O301" s="11"/>
      <c r="P301" s="5"/>
      <c r="Q301" s="29">
        <f>SUM(Q4:Q29)</f>
        <v>0</v>
      </c>
      <c r="R301" s="5"/>
      <c r="S301" s="29">
        <f>SUM(S4:S300)</f>
        <v>343071.51000000007</v>
      </c>
      <c r="T301" s="9"/>
      <c r="U301" s="8"/>
      <c r="V301" s="29">
        <f>SUM(V4:V300)</f>
        <v>490102.15714285715</v>
      </c>
      <c r="W301" s="4"/>
      <c r="X301" s="4"/>
      <c r="AA301" s="3"/>
      <c r="AB301" s="3"/>
      <c r="AC301" s="3"/>
      <c r="AD301" s="3"/>
      <c r="AE301" s="5"/>
    </row>
  </sheetData>
  <autoFilter ref="A3:AL301" xr:uid="{00000000-0001-0000-0000-000000000000}">
    <sortState xmlns:xlrd2="http://schemas.microsoft.com/office/spreadsheetml/2017/richdata2" ref="A4:AL301">
      <sortCondition ref="A3:A301"/>
    </sortState>
  </autoFilter>
  <mergeCells count="6">
    <mergeCell ref="AG1:AJ2"/>
    <mergeCell ref="R2:S2"/>
    <mergeCell ref="M1:N1"/>
    <mergeCell ref="P2:Q2"/>
    <mergeCell ref="U1:V2"/>
    <mergeCell ref="W1:AD2"/>
  </mergeCells>
  <conditionalFormatting sqref="G1:G1048576">
    <cfRule type="duplicateValues" dxfId="0" priority="1"/>
  </conditionalFormatting>
  <pageMargins left="1.2598425196850394" right="1.2598425196850394" top="0.98425196850393704" bottom="0.98425196850393704" header="0.23622047244094491" footer="0.23622047244094491"/>
  <pageSetup scale="64" fitToHeight="0" orientation="portrait" r:id="rId1"/>
  <headerFooter>
    <oddFooter>&amp;C&amp;1#&amp;"Arial"&amp;10&amp;K000000SULZER CONFIDENTIAL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DDCD-6375-4CD5-A1C2-16693314C943}">
  <sheetPr codeName="Sheet2"/>
  <dimension ref="A1:X298"/>
  <sheetViews>
    <sheetView topLeftCell="A221" workbookViewId="0">
      <selection activeCell="F257" sqref="F257"/>
    </sheetView>
  </sheetViews>
  <sheetFormatPr defaultColWidth="8.85546875" defaultRowHeight="15" x14ac:dyDescent="0.25"/>
  <cols>
    <col min="1" max="1" width="17.85546875" style="62" customWidth="1"/>
    <col min="2" max="2" width="11.42578125" style="62" customWidth="1"/>
    <col min="3" max="3" width="12" style="62" customWidth="1"/>
    <col min="4" max="4" width="12.85546875" style="62" customWidth="1"/>
    <col min="5" max="6" width="16.28515625" style="62" customWidth="1"/>
    <col min="7" max="7" width="18.28515625" style="62" customWidth="1"/>
    <col min="8" max="8" width="16.85546875" style="62" customWidth="1"/>
    <col min="9" max="9" width="14.5703125" style="62" customWidth="1"/>
    <col min="10" max="10" width="48" style="62" bestFit="1" customWidth="1"/>
    <col min="11" max="11" width="12" style="62" customWidth="1"/>
    <col min="12" max="12" width="11.28515625" style="62" customWidth="1"/>
    <col min="13" max="13" width="21" style="62" customWidth="1"/>
    <col min="14" max="14" width="23.7109375" style="62" customWidth="1"/>
    <col min="15" max="15" width="25.7109375" style="62" customWidth="1"/>
    <col min="16" max="16" width="17.42578125" style="62" customWidth="1"/>
    <col min="17" max="17" width="11" style="62" customWidth="1"/>
    <col min="18" max="18" width="9.28515625" style="62" customWidth="1"/>
    <col min="19" max="19" width="14.140625" style="62" customWidth="1"/>
    <col min="20" max="20" width="14.28515625" style="62" customWidth="1"/>
    <col min="21" max="21" width="15.42578125" style="62" customWidth="1"/>
    <col min="22" max="22" width="17.85546875" style="62" customWidth="1"/>
    <col min="23" max="23" width="11" style="62" customWidth="1"/>
    <col min="24" max="24" width="16" style="62" customWidth="1"/>
    <col min="25" max="16384" width="8.85546875" style="62"/>
  </cols>
  <sheetData>
    <row r="1" spans="1:24" s="58" customFormat="1" ht="34.700000000000003" customHeight="1" thickBot="1" x14ac:dyDescent="0.25">
      <c r="A1" s="83" t="s">
        <v>53</v>
      </c>
      <c r="B1" s="76" t="s">
        <v>38</v>
      </c>
      <c r="C1" s="76" t="s">
        <v>39</v>
      </c>
      <c r="D1" s="76" t="s">
        <v>40</v>
      </c>
      <c r="E1" s="76" t="s">
        <v>41</v>
      </c>
      <c r="F1" s="76" t="s">
        <v>42</v>
      </c>
      <c r="G1" s="76" t="s">
        <v>43</v>
      </c>
      <c r="H1" s="76" t="s">
        <v>44</v>
      </c>
      <c r="I1" s="76" t="s">
        <v>45</v>
      </c>
      <c r="J1" s="76" t="s">
        <v>1</v>
      </c>
      <c r="K1" s="76" t="s">
        <v>46</v>
      </c>
      <c r="L1" s="76" t="s">
        <v>47</v>
      </c>
      <c r="M1" s="76" t="s">
        <v>48</v>
      </c>
      <c r="N1" s="76" t="s">
        <v>67</v>
      </c>
      <c r="O1" s="76" t="s">
        <v>68</v>
      </c>
      <c r="P1" s="76" t="s">
        <v>69</v>
      </c>
      <c r="Q1" s="58" t="s">
        <v>642</v>
      </c>
      <c r="R1" s="59" t="s">
        <v>9</v>
      </c>
      <c r="S1" s="60" t="s">
        <v>25</v>
      </c>
      <c r="T1" s="61" t="s">
        <v>4</v>
      </c>
      <c r="U1" s="71" t="s">
        <v>66</v>
      </c>
      <c r="V1" s="61" t="s">
        <v>15</v>
      </c>
      <c r="W1" s="58" t="s">
        <v>643</v>
      </c>
      <c r="X1" s="86" t="s">
        <v>65</v>
      </c>
    </row>
    <row r="2" spans="1:24" x14ac:dyDescent="0.25">
      <c r="A2" s="84" t="s">
        <v>72</v>
      </c>
      <c r="B2" s="77" t="s">
        <v>73</v>
      </c>
      <c r="C2" s="77" t="s">
        <v>74</v>
      </c>
      <c r="D2" s="77" t="s">
        <v>75</v>
      </c>
      <c r="E2" s="77" t="s">
        <v>75</v>
      </c>
      <c r="F2" s="77" t="s">
        <v>76</v>
      </c>
      <c r="G2" s="77" t="s">
        <v>77</v>
      </c>
      <c r="H2" s="78">
        <v>1</v>
      </c>
      <c r="I2" s="77" t="s">
        <v>78</v>
      </c>
      <c r="J2" s="77" t="s">
        <v>79</v>
      </c>
      <c r="K2" s="79">
        <v>0</v>
      </c>
      <c r="L2" s="79">
        <v>0</v>
      </c>
      <c r="M2" s="77" t="s">
        <v>71</v>
      </c>
      <c r="N2" s="77" t="s">
        <v>80</v>
      </c>
      <c r="O2" s="77" t="s">
        <v>80</v>
      </c>
      <c r="P2" s="77" t="s">
        <v>80</v>
      </c>
      <c r="R2" s="63" t="s">
        <v>71</v>
      </c>
      <c r="S2" s="64">
        <v>1</v>
      </c>
      <c r="T2" s="65">
        <f>_xlfn.XLOOKUP(G2,'[2]SPIR FORM'!$T$25:$T$103,'[2]SPIR FORM'!$Y$25:$Y$103,0)</f>
        <v>0</v>
      </c>
      <c r="U2" s="70">
        <v>2022</v>
      </c>
      <c r="V2" s="66" t="str">
        <f>_xlfn.IFNA((VLOOKUP($G2, 'History-Sorted'!$A$2:$P$201, 5, FALSE)), "")</f>
        <v/>
      </c>
      <c r="X2" s="87" t="str">
        <f>_xlfn.IFNA((VLOOKUP($G2, 'History-Sorted'!$A$2:$P$201, 4, FALSE)), "")</f>
        <v/>
      </c>
    </row>
    <row r="3" spans="1:24" x14ac:dyDescent="0.25">
      <c r="A3" s="85" t="s">
        <v>72</v>
      </c>
      <c r="B3" s="80" t="s">
        <v>81</v>
      </c>
      <c r="C3" s="80" t="s">
        <v>74</v>
      </c>
      <c r="D3" s="80" t="s">
        <v>75</v>
      </c>
      <c r="E3" s="80" t="s">
        <v>75</v>
      </c>
      <c r="F3" s="80" t="s">
        <v>76</v>
      </c>
      <c r="G3" s="80" t="s">
        <v>82</v>
      </c>
      <c r="H3" s="78">
        <v>1</v>
      </c>
      <c r="I3" s="80" t="s">
        <v>83</v>
      </c>
      <c r="J3" s="80" t="s">
        <v>84</v>
      </c>
      <c r="K3" s="81">
        <v>0</v>
      </c>
      <c r="L3" s="81">
        <v>0</v>
      </c>
      <c r="M3" s="80" t="s">
        <v>71</v>
      </c>
      <c r="N3" s="80" t="s">
        <v>80</v>
      </c>
      <c r="O3" s="80" t="s">
        <v>80</v>
      </c>
      <c r="P3" s="80" t="s">
        <v>80</v>
      </c>
      <c r="R3" s="63" t="s">
        <v>71</v>
      </c>
      <c r="S3" s="64">
        <v>1</v>
      </c>
      <c r="T3" s="65">
        <f>_xlfn.XLOOKUP(G3,'[2]SPIR FORM'!$T$25:$T$103,'[2]SPIR FORM'!$Y$25:$Y$103,0)</f>
        <v>0</v>
      </c>
      <c r="U3" s="70">
        <v>2022</v>
      </c>
      <c r="V3" s="66" t="str">
        <f>_xlfn.IFNA((VLOOKUP($G3, 'History-Sorted'!$A$2:$P$201, 5, FALSE)), "")</f>
        <v/>
      </c>
      <c r="X3" s="87" t="str">
        <f>_xlfn.IFNA((VLOOKUP($G3, 'History-Sorted'!$A$2:$P$201, 4, FALSE)), "")</f>
        <v/>
      </c>
    </row>
    <row r="4" spans="1:24" x14ac:dyDescent="0.25">
      <c r="A4" s="85" t="s">
        <v>72</v>
      </c>
      <c r="B4" s="80" t="s">
        <v>85</v>
      </c>
      <c r="C4" s="80" t="s">
        <v>74</v>
      </c>
      <c r="D4" s="80" t="s">
        <v>75</v>
      </c>
      <c r="E4" s="80" t="s">
        <v>75</v>
      </c>
      <c r="F4" s="80" t="s">
        <v>76</v>
      </c>
      <c r="G4" s="80" t="s">
        <v>86</v>
      </c>
      <c r="H4" s="78">
        <v>1</v>
      </c>
      <c r="I4" s="80" t="s">
        <v>87</v>
      </c>
      <c r="J4" s="80" t="s">
        <v>88</v>
      </c>
      <c r="K4" s="82">
        <v>1030.92</v>
      </c>
      <c r="L4" s="82">
        <v>1030.92</v>
      </c>
      <c r="M4" s="80" t="s">
        <v>71</v>
      </c>
      <c r="N4" s="80" t="s">
        <v>80</v>
      </c>
      <c r="O4" s="80" t="s">
        <v>80</v>
      </c>
      <c r="P4" s="80" t="s">
        <v>80</v>
      </c>
      <c r="R4" s="63" t="s">
        <v>71</v>
      </c>
      <c r="S4" s="64">
        <v>1</v>
      </c>
      <c r="T4" s="65">
        <f>_xlfn.XLOOKUP(G4,'[2]SPIR FORM'!$T$25:$T$103,'[2]SPIR FORM'!$Y$25:$Y$103,"NO")</f>
        <v>140.10784797200722</v>
      </c>
      <c r="U4" s="70">
        <v>2022</v>
      </c>
      <c r="V4" s="66" t="str">
        <f>_xlfn.IFNA((VLOOKUP($G4, 'History-Sorted'!$A$2:$P$201, 5, FALSE)), "")</f>
        <v/>
      </c>
      <c r="X4" s="87" t="str">
        <f>_xlfn.IFNA((VLOOKUP($G4, 'History-Sorted'!$A$2:$P$201, 4, FALSE)), "")</f>
        <v/>
      </c>
    </row>
    <row r="5" spans="1:24" x14ac:dyDescent="0.25">
      <c r="A5" s="85" t="s">
        <v>72</v>
      </c>
      <c r="B5" s="80" t="s">
        <v>89</v>
      </c>
      <c r="C5" s="80" t="s">
        <v>74</v>
      </c>
      <c r="D5" s="80" t="s">
        <v>75</v>
      </c>
      <c r="E5" s="80" t="s">
        <v>75</v>
      </c>
      <c r="F5" s="80" t="s">
        <v>76</v>
      </c>
      <c r="G5" s="80" t="s">
        <v>90</v>
      </c>
      <c r="H5" s="78">
        <v>1</v>
      </c>
      <c r="I5" s="80" t="s">
        <v>91</v>
      </c>
      <c r="J5" s="80" t="s">
        <v>92</v>
      </c>
      <c r="K5" s="82">
        <v>2682.7</v>
      </c>
      <c r="L5" s="82">
        <v>2682.7</v>
      </c>
      <c r="M5" s="80" t="s">
        <v>71</v>
      </c>
      <c r="N5" s="80" t="s">
        <v>80</v>
      </c>
      <c r="O5" s="80" t="s">
        <v>80</v>
      </c>
      <c r="P5" s="80" t="s">
        <v>80</v>
      </c>
      <c r="R5" s="63" t="s">
        <v>71</v>
      </c>
      <c r="S5" s="64">
        <v>1</v>
      </c>
      <c r="T5" s="65">
        <f>_xlfn.XLOOKUP(G5,'[2]SPIR FORM'!$T$25:$T$103,'[2]SPIR FORM'!$Y$25:$Y$103,"NO")</f>
        <v>2803.6669747377641</v>
      </c>
      <c r="U5" s="70">
        <v>2022</v>
      </c>
      <c r="V5" s="66" t="str">
        <f>_xlfn.IFNA((VLOOKUP($G5, 'History-Sorted'!$A$2:$P$201, 5, FALSE)), "")</f>
        <v/>
      </c>
      <c r="X5" s="87" t="str">
        <f>_xlfn.IFNA((VLOOKUP($G5, 'History-Sorted'!$A$2:$P$201, 4, FALSE)), "")</f>
        <v/>
      </c>
    </row>
    <row r="6" spans="1:24" x14ac:dyDescent="0.25">
      <c r="A6" s="85" t="s">
        <v>72</v>
      </c>
      <c r="B6" s="80" t="s">
        <v>93</v>
      </c>
      <c r="C6" s="80" t="s">
        <v>74</v>
      </c>
      <c r="D6" s="80" t="s">
        <v>75</v>
      </c>
      <c r="E6" s="80" t="s">
        <v>75</v>
      </c>
      <c r="F6" s="80" t="s">
        <v>76</v>
      </c>
      <c r="G6" s="80" t="s">
        <v>94</v>
      </c>
      <c r="H6" s="78">
        <v>1</v>
      </c>
      <c r="I6" s="80" t="s">
        <v>95</v>
      </c>
      <c r="J6" s="80" t="s">
        <v>96</v>
      </c>
      <c r="K6" s="82">
        <v>22191.8</v>
      </c>
      <c r="L6" s="82">
        <v>22191.8</v>
      </c>
      <c r="M6" s="80" t="s">
        <v>71</v>
      </c>
      <c r="N6" s="80" t="s">
        <v>80</v>
      </c>
      <c r="O6" s="80" t="s">
        <v>80</v>
      </c>
      <c r="P6" s="80" t="s">
        <v>80</v>
      </c>
      <c r="R6" s="63" t="s">
        <v>71</v>
      </c>
      <c r="S6" s="64">
        <v>1</v>
      </c>
      <c r="T6" s="65">
        <f>_xlfn.XLOOKUP(G6,'[2]SPIR FORM'!$T$25:$T$103,'[2]SPIR FORM'!$Y$25:$Y$103,0)</f>
        <v>0</v>
      </c>
      <c r="U6" s="70">
        <v>2022</v>
      </c>
      <c r="V6" s="66" t="str">
        <f>_xlfn.IFNA((VLOOKUP($G6, 'History-Sorted'!$A$2:$P$201, 5, FALSE)), "")</f>
        <v/>
      </c>
      <c r="X6" s="87" t="str">
        <f>_xlfn.IFNA((VLOOKUP($G6, 'History-Sorted'!$A$2:$P$201, 4, FALSE)), "")</f>
        <v/>
      </c>
    </row>
    <row r="7" spans="1:24" x14ac:dyDescent="0.25">
      <c r="A7" s="85" t="s">
        <v>72</v>
      </c>
      <c r="B7" s="80" t="s">
        <v>97</v>
      </c>
      <c r="C7" s="80" t="s">
        <v>74</v>
      </c>
      <c r="D7" s="80" t="s">
        <v>75</v>
      </c>
      <c r="E7" s="80" t="s">
        <v>75</v>
      </c>
      <c r="F7" s="80" t="s">
        <v>76</v>
      </c>
      <c r="G7" s="80" t="s">
        <v>98</v>
      </c>
      <c r="H7" s="78">
        <v>1</v>
      </c>
      <c r="I7" s="80" t="s">
        <v>99</v>
      </c>
      <c r="J7" s="80" t="s">
        <v>100</v>
      </c>
      <c r="K7" s="81">
        <v>0</v>
      </c>
      <c r="L7" s="81">
        <v>0</v>
      </c>
      <c r="M7" s="80" t="s">
        <v>71</v>
      </c>
      <c r="N7" s="80" t="s">
        <v>80</v>
      </c>
      <c r="O7" s="80" t="s">
        <v>80</v>
      </c>
      <c r="P7" s="80" t="s">
        <v>80</v>
      </c>
      <c r="R7" s="63" t="s">
        <v>71</v>
      </c>
      <c r="S7" s="64">
        <v>1</v>
      </c>
      <c r="T7" s="65">
        <f>_xlfn.XLOOKUP(G7,'[2]SPIR FORM'!$T$25:$T$103,'[2]SPIR FORM'!$Y$25:$Y$103,0)</f>
        <v>0</v>
      </c>
      <c r="U7" s="70">
        <v>2022</v>
      </c>
      <c r="V7" s="66" t="str">
        <f>_xlfn.IFNA((VLOOKUP($G7, 'History-Sorted'!$A$2:$P$201, 5, FALSE)), "")</f>
        <v/>
      </c>
      <c r="X7" s="87" t="str">
        <f>_xlfn.IFNA((VLOOKUP($G7, 'History-Sorted'!$A$2:$P$201, 4, FALSE)), "")</f>
        <v/>
      </c>
    </row>
    <row r="8" spans="1:24" x14ac:dyDescent="0.25">
      <c r="A8" s="85" t="s">
        <v>72</v>
      </c>
      <c r="B8" s="80" t="s">
        <v>101</v>
      </c>
      <c r="C8" s="80" t="s">
        <v>74</v>
      </c>
      <c r="D8" s="80" t="s">
        <v>75</v>
      </c>
      <c r="E8" s="80" t="s">
        <v>75</v>
      </c>
      <c r="F8" s="80" t="s">
        <v>76</v>
      </c>
      <c r="G8" s="80" t="s">
        <v>102</v>
      </c>
      <c r="H8" s="78">
        <v>1</v>
      </c>
      <c r="I8" s="80" t="s">
        <v>103</v>
      </c>
      <c r="J8" s="80" t="s">
        <v>668</v>
      </c>
      <c r="K8" s="81">
        <v>0</v>
      </c>
      <c r="L8" s="81">
        <v>0</v>
      </c>
      <c r="M8" s="80" t="s">
        <v>71</v>
      </c>
      <c r="N8" s="80" t="s">
        <v>80</v>
      </c>
      <c r="O8" s="80" t="s">
        <v>80</v>
      </c>
      <c r="P8" s="80" t="s">
        <v>80</v>
      </c>
      <c r="R8" s="63" t="s">
        <v>71</v>
      </c>
      <c r="S8" s="64">
        <v>1</v>
      </c>
      <c r="T8" s="65">
        <f>_xlfn.XLOOKUP(G8,'[2]SPIR FORM'!$T$25:$T$103,'[2]SPIR FORM'!$Y$25:$Y$103,0)</f>
        <v>0</v>
      </c>
      <c r="U8" s="70">
        <v>2022</v>
      </c>
      <c r="V8" s="66" t="str">
        <f>_xlfn.IFNA((VLOOKUP($G8, 'History-Sorted'!$A$2:$P$201, 5, FALSE)), "")</f>
        <v/>
      </c>
      <c r="X8" s="87" t="str">
        <f>_xlfn.IFNA((VLOOKUP($G8, 'History-Sorted'!$A$2:$P$201, 4, FALSE)), "")</f>
        <v/>
      </c>
    </row>
    <row r="9" spans="1:24" x14ac:dyDescent="0.25">
      <c r="A9" s="85" t="s">
        <v>72</v>
      </c>
      <c r="B9" s="80" t="s">
        <v>104</v>
      </c>
      <c r="C9" s="80" t="s">
        <v>74</v>
      </c>
      <c r="D9" s="80" t="s">
        <v>75</v>
      </c>
      <c r="E9" s="80" t="s">
        <v>75</v>
      </c>
      <c r="F9" s="80" t="s">
        <v>76</v>
      </c>
      <c r="G9" s="80" t="s">
        <v>105</v>
      </c>
      <c r="H9" s="78">
        <v>1</v>
      </c>
      <c r="I9" s="80" t="s">
        <v>106</v>
      </c>
      <c r="J9" s="80" t="s">
        <v>668</v>
      </c>
      <c r="K9" s="81">
        <v>860.35</v>
      </c>
      <c r="L9" s="81">
        <v>860.35</v>
      </c>
      <c r="M9" s="80" t="s">
        <v>71</v>
      </c>
      <c r="N9" s="80" t="s">
        <v>80</v>
      </c>
      <c r="O9" s="80" t="s">
        <v>80</v>
      </c>
      <c r="P9" s="80" t="s">
        <v>80</v>
      </c>
      <c r="R9" s="63" t="s">
        <v>71</v>
      </c>
      <c r="S9" s="64">
        <v>1</v>
      </c>
      <c r="T9" s="65">
        <f>_xlfn.XLOOKUP(G9,'[2]SPIR FORM'!$T$25:$T$103,'[2]SPIR FORM'!$Y$25:$Y$103,"NO")</f>
        <v>141.4830404751967</v>
      </c>
      <c r="U9" s="70">
        <v>2022</v>
      </c>
      <c r="V9" s="66" t="str">
        <f>_xlfn.IFNA((VLOOKUP($G9, 'History-Sorted'!$A$2:$P$201, 5, FALSE)), "")</f>
        <v/>
      </c>
      <c r="X9" s="87" t="str">
        <f>_xlfn.IFNA((VLOOKUP($G9, 'History-Sorted'!$A$2:$P$201, 4, FALSE)), "")</f>
        <v/>
      </c>
    </row>
    <row r="10" spans="1:24" x14ac:dyDescent="0.25">
      <c r="A10" s="85" t="s">
        <v>72</v>
      </c>
      <c r="B10" s="80" t="s">
        <v>107</v>
      </c>
      <c r="C10" s="80" t="s">
        <v>74</v>
      </c>
      <c r="D10" s="80" t="s">
        <v>75</v>
      </c>
      <c r="E10" s="80" t="s">
        <v>75</v>
      </c>
      <c r="F10" s="80" t="s">
        <v>76</v>
      </c>
      <c r="G10" s="80" t="s">
        <v>108</v>
      </c>
      <c r="H10" s="78">
        <v>1</v>
      </c>
      <c r="I10" s="80" t="s">
        <v>109</v>
      </c>
      <c r="J10" s="80" t="s">
        <v>654</v>
      </c>
      <c r="K10" s="82">
        <v>2928.74</v>
      </c>
      <c r="L10" s="82">
        <v>2928.74</v>
      </c>
      <c r="M10" s="80" t="s">
        <v>71</v>
      </c>
      <c r="N10" s="80" t="s">
        <v>80</v>
      </c>
      <c r="O10" s="80" t="s">
        <v>80</v>
      </c>
      <c r="P10" s="80" t="s">
        <v>80</v>
      </c>
      <c r="R10" s="63" t="s">
        <v>71</v>
      </c>
      <c r="S10" s="64">
        <v>1</v>
      </c>
      <c r="T10" s="65">
        <f>_xlfn.XLOOKUP(G10,'[2]SPIR FORM'!$T$25:$T$103,'[2]SPIR FORM'!$Y$25:$Y$103,"NO")</f>
        <v>2645.43894319432</v>
      </c>
      <c r="U10" s="70">
        <v>2022</v>
      </c>
      <c r="V10" s="66" t="str">
        <f>_xlfn.IFNA((VLOOKUP($G10, 'History-Sorted'!$A$2:$P$201, 5, FALSE)), "")</f>
        <v/>
      </c>
      <c r="X10" s="87" t="str">
        <f>_xlfn.IFNA((VLOOKUP($G10, 'History-Sorted'!$A$2:$P$201, 4, FALSE)), "")</f>
        <v/>
      </c>
    </row>
    <row r="11" spans="1:24" x14ac:dyDescent="0.25">
      <c r="A11" s="85" t="s">
        <v>72</v>
      </c>
      <c r="B11" s="80" t="s">
        <v>110</v>
      </c>
      <c r="C11" s="80" t="s">
        <v>74</v>
      </c>
      <c r="D11" s="80" t="s">
        <v>75</v>
      </c>
      <c r="E11" s="80" t="s">
        <v>75</v>
      </c>
      <c r="F11" s="80" t="s">
        <v>76</v>
      </c>
      <c r="G11" s="80" t="s">
        <v>111</v>
      </c>
      <c r="H11" s="78">
        <v>1</v>
      </c>
      <c r="I11" s="80" t="s">
        <v>112</v>
      </c>
      <c r="J11" s="80" t="s">
        <v>654</v>
      </c>
      <c r="K11" s="82">
        <v>2753.04</v>
      </c>
      <c r="L11" s="82">
        <v>2753.04</v>
      </c>
      <c r="M11" s="80" t="s">
        <v>71</v>
      </c>
      <c r="N11" s="80" t="s">
        <v>80</v>
      </c>
      <c r="O11" s="80" t="s">
        <v>80</v>
      </c>
      <c r="P11" s="80" t="s">
        <v>80</v>
      </c>
      <c r="R11" s="63" t="s">
        <v>71</v>
      </c>
      <c r="S11" s="64">
        <v>1</v>
      </c>
      <c r="T11" s="65">
        <f>_xlfn.XLOOKUP(G11,'[2]SPIR FORM'!$T$25:$T$103,'[2]SPIR FORM'!$Y$25:$Y$103,"NO")</f>
        <v>2376.548361982454</v>
      </c>
      <c r="U11" s="70">
        <v>2022</v>
      </c>
      <c r="V11" s="66" t="str">
        <f>_xlfn.IFNA((VLOOKUP($G11, 'History-Sorted'!$A$2:$P$201, 5, FALSE)), "")</f>
        <v/>
      </c>
      <c r="X11" s="87" t="str">
        <f>_xlfn.IFNA((VLOOKUP($G11, 'History-Sorted'!$A$2:$P$201, 4, FALSE)), "")</f>
        <v/>
      </c>
    </row>
    <row r="12" spans="1:24" x14ac:dyDescent="0.25">
      <c r="A12" s="85" t="s">
        <v>72</v>
      </c>
      <c r="B12" s="80" t="s">
        <v>113</v>
      </c>
      <c r="C12" s="80" t="s">
        <v>74</v>
      </c>
      <c r="D12" s="80" t="s">
        <v>75</v>
      </c>
      <c r="E12" s="80" t="s">
        <v>75</v>
      </c>
      <c r="F12" s="80" t="s">
        <v>76</v>
      </c>
      <c r="G12" s="80" t="s">
        <v>114</v>
      </c>
      <c r="H12" s="78">
        <v>1</v>
      </c>
      <c r="I12" s="80" t="s">
        <v>115</v>
      </c>
      <c r="J12" s="80" t="s">
        <v>116</v>
      </c>
      <c r="K12" s="82">
        <v>6850.55</v>
      </c>
      <c r="L12" s="82">
        <v>6850.55</v>
      </c>
      <c r="M12" s="80" t="s">
        <v>71</v>
      </c>
      <c r="N12" s="80" t="s">
        <v>80</v>
      </c>
      <c r="O12" s="80" t="s">
        <v>80</v>
      </c>
      <c r="P12" s="80" t="s">
        <v>80</v>
      </c>
      <c r="R12" s="63" t="s">
        <v>71</v>
      </c>
      <c r="S12" s="64">
        <v>1</v>
      </c>
      <c r="T12" s="65">
        <f>_xlfn.XLOOKUP(G12,'[2]SPIR FORM'!$T$25:$T$103,'[2]SPIR FORM'!$Y$25:$Y$103,"NO")</f>
        <v>1797.8889282874432</v>
      </c>
      <c r="U12" s="70">
        <v>2022</v>
      </c>
      <c r="V12" s="66" t="str">
        <f>_xlfn.IFNA((VLOOKUP($G12, 'History-Sorted'!$A$2:$P$201, 5, FALSE)), "")</f>
        <v/>
      </c>
      <c r="X12" s="87" t="str">
        <f>_xlfn.IFNA((VLOOKUP($G12, 'History-Sorted'!$A$2:$P$201, 4, FALSE)), "")</f>
        <v/>
      </c>
    </row>
    <row r="13" spans="1:24" x14ac:dyDescent="0.25">
      <c r="A13" s="85" t="s">
        <v>72</v>
      </c>
      <c r="B13" s="80" t="s">
        <v>117</v>
      </c>
      <c r="C13" s="80" t="s">
        <v>74</v>
      </c>
      <c r="D13" s="80" t="s">
        <v>75</v>
      </c>
      <c r="E13" s="80" t="s">
        <v>75</v>
      </c>
      <c r="F13" s="80" t="s">
        <v>76</v>
      </c>
      <c r="G13" s="80" t="s">
        <v>118</v>
      </c>
      <c r="H13" s="78">
        <v>1</v>
      </c>
      <c r="I13" s="80" t="s">
        <v>119</v>
      </c>
      <c r="J13" s="80" t="s">
        <v>120</v>
      </c>
      <c r="K13" s="82">
        <v>10092.89</v>
      </c>
      <c r="L13" s="82">
        <v>10092.89</v>
      </c>
      <c r="M13" s="80" t="s">
        <v>71</v>
      </c>
      <c r="N13" s="80" t="s">
        <v>80</v>
      </c>
      <c r="O13" s="80" t="s">
        <v>80</v>
      </c>
      <c r="P13" s="80" t="s">
        <v>80</v>
      </c>
      <c r="R13" s="63" t="s">
        <v>71</v>
      </c>
      <c r="S13" s="64">
        <v>1</v>
      </c>
      <c r="T13" s="65">
        <f>_xlfn.XLOOKUP(G13,'[2]SPIR FORM'!$T$25:$T$103,'[2]SPIR FORM'!$Y$25:$Y$103,"NO")</f>
        <v>1671.4790762295581</v>
      </c>
      <c r="U13" s="70">
        <v>2022</v>
      </c>
      <c r="V13" s="66" t="str">
        <f>_xlfn.IFNA((VLOOKUP($G13, 'History-Sorted'!$A$2:$P$201, 5, FALSE)), "")</f>
        <v/>
      </c>
      <c r="X13" s="87" t="str">
        <f>_xlfn.IFNA((VLOOKUP($G13, 'History-Sorted'!$A$2:$P$201, 4, FALSE)), "")</f>
        <v/>
      </c>
    </row>
    <row r="14" spans="1:24" x14ac:dyDescent="0.25">
      <c r="A14" s="85" t="s">
        <v>72</v>
      </c>
      <c r="B14" s="80" t="s">
        <v>121</v>
      </c>
      <c r="C14" s="80" t="s">
        <v>74</v>
      </c>
      <c r="D14" s="80" t="s">
        <v>75</v>
      </c>
      <c r="E14" s="80" t="s">
        <v>75</v>
      </c>
      <c r="F14" s="80" t="s">
        <v>76</v>
      </c>
      <c r="G14" s="80" t="s">
        <v>122</v>
      </c>
      <c r="H14" s="78">
        <v>1</v>
      </c>
      <c r="I14" s="80" t="s">
        <v>123</v>
      </c>
      <c r="J14" s="80" t="s">
        <v>666</v>
      </c>
      <c r="K14" s="81">
        <v>72.09</v>
      </c>
      <c r="L14" s="81">
        <v>72.09</v>
      </c>
      <c r="M14" s="80" t="s">
        <v>71</v>
      </c>
      <c r="N14" s="80" t="s">
        <v>80</v>
      </c>
      <c r="O14" s="80" t="s">
        <v>80</v>
      </c>
      <c r="P14" s="80" t="s">
        <v>80</v>
      </c>
      <c r="R14" s="63" t="s">
        <v>71</v>
      </c>
      <c r="S14" s="64">
        <v>1</v>
      </c>
      <c r="T14" s="65">
        <f>_xlfn.XLOOKUP(G14,'[2]SPIR FORM'!$T$25:$T$103,'[2]SPIR FORM'!$Y$25:$Y$103,0)</f>
        <v>0</v>
      </c>
      <c r="U14" s="70">
        <v>2022</v>
      </c>
      <c r="V14" s="66" t="str">
        <f>_xlfn.IFNA((VLOOKUP($G14, 'History-Sorted'!$A$2:$P$201, 5, FALSE)), "")</f>
        <v/>
      </c>
      <c r="X14" s="87" t="str">
        <f>_xlfn.IFNA((VLOOKUP($G14, 'History-Sorted'!$A$2:$P$201, 4, FALSE)), "")</f>
        <v/>
      </c>
    </row>
    <row r="15" spans="1:24" x14ac:dyDescent="0.25">
      <c r="A15" s="85" t="s">
        <v>72</v>
      </c>
      <c r="B15" s="80" t="s">
        <v>124</v>
      </c>
      <c r="C15" s="80" t="s">
        <v>74</v>
      </c>
      <c r="D15" s="80" t="s">
        <v>75</v>
      </c>
      <c r="E15" s="80" t="s">
        <v>75</v>
      </c>
      <c r="F15" s="80" t="s">
        <v>76</v>
      </c>
      <c r="G15" s="80" t="s">
        <v>125</v>
      </c>
      <c r="H15" s="78">
        <v>1</v>
      </c>
      <c r="I15" s="80" t="s">
        <v>126</v>
      </c>
      <c r="J15" s="80" t="s">
        <v>127</v>
      </c>
      <c r="K15" s="81">
        <v>386.58</v>
      </c>
      <c r="L15" s="81">
        <v>386.58</v>
      </c>
      <c r="M15" s="80" t="s">
        <v>71</v>
      </c>
      <c r="N15" s="80" t="s">
        <v>80</v>
      </c>
      <c r="O15" s="80" t="s">
        <v>80</v>
      </c>
      <c r="P15" s="80" t="s">
        <v>80</v>
      </c>
      <c r="R15" s="63" t="s">
        <v>71</v>
      </c>
      <c r="S15" s="64">
        <v>1</v>
      </c>
      <c r="T15" s="65">
        <f>_xlfn.XLOOKUP(G15,'[2]SPIR FORM'!$T$25:$T$103,'[2]SPIR FORM'!$Y$25:$Y$103,0)</f>
        <v>0</v>
      </c>
      <c r="U15" s="70">
        <v>2022</v>
      </c>
      <c r="V15" s="66" t="str">
        <f>_xlfn.IFNA((VLOOKUP($G15, 'History-Sorted'!$A$2:$P$201, 5, FALSE)), "")</f>
        <v/>
      </c>
      <c r="X15" s="87" t="str">
        <f>_xlfn.IFNA((VLOOKUP($G15, 'History-Sorted'!$A$2:$P$201, 4, FALSE)), "")</f>
        <v/>
      </c>
    </row>
    <row r="16" spans="1:24" x14ac:dyDescent="0.25">
      <c r="A16" s="85" t="s">
        <v>72</v>
      </c>
      <c r="B16" s="80" t="s">
        <v>128</v>
      </c>
      <c r="C16" s="80" t="s">
        <v>74</v>
      </c>
      <c r="D16" s="80" t="s">
        <v>75</v>
      </c>
      <c r="E16" s="80" t="s">
        <v>75</v>
      </c>
      <c r="F16" s="80" t="s">
        <v>76</v>
      </c>
      <c r="G16" s="80" t="s">
        <v>129</v>
      </c>
      <c r="H16" s="78">
        <v>1</v>
      </c>
      <c r="I16" s="80" t="s">
        <v>130</v>
      </c>
      <c r="J16" s="80" t="s">
        <v>680</v>
      </c>
      <c r="K16" s="81">
        <v>0</v>
      </c>
      <c r="L16" s="81">
        <v>0</v>
      </c>
      <c r="M16" s="80" t="s">
        <v>71</v>
      </c>
      <c r="N16" s="80" t="s">
        <v>80</v>
      </c>
      <c r="O16" s="80" t="s">
        <v>80</v>
      </c>
      <c r="P16" s="80" t="s">
        <v>80</v>
      </c>
      <c r="R16" s="63" t="s">
        <v>71</v>
      </c>
      <c r="S16" s="64">
        <v>1</v>
      </c>
      <c r="T16" s="65">
        <f>_xlfn.XLOOKUP(G16,'[2]SPIR FORM'!$T$25:$T$103,'[2]SPIR FORM'!$Y$25:$Y$103,0)</f>
        <v>0</v>
      </c>
      <c r="U16" s="70">
        <v>2022</v>
      </c>
      <c r="V16" s="66" t="str">
        <f>_xlfn.IFNA((VLOOKUP($G16, 'History-Sorted'!$A$2:$P$201, 5, FALSE)), "")</f>
        <v/>
      </c>
      <c r="X16" s="87" t="str">
        <f>_xlfn.IFNA((VLOOKUP($G16, 'History-Sorted'!$A$2:$P$201, 4, FALSE)), "")</f>
        <v/>
      </c>
    </row>
    <row r="17" spans="1:24" x14ac:dyDescent="0.25">
      <c r="A17" s="85" t="s">
        <v>72</v>
      </c>
      <c r="B17" s="80" t="s">
        <v>131</v>
      </c>
      <c r="C17" s="80" t="s">
        <v>74</v>
      </c>
      <c r="D17" s="80" t="s">
        <v>75</v>
      </c>
      <c r="E17" s="80" t="s">
        <v>75</v>
      </c>
      <c r="F17" s="80" t="s">
        <v>76</v>
      </c>
      <c r="G17" s="80" t="s">
        <v>132</v>
      </c>
      <c r="H17" s="78">
        <v>1</v>
      </c>
      <c r="I17" s="80" t="s">
        <v>133</v>
      </c>
      <c r="J17" s="80" t="s">
        <v>680</v>
      </c>
      <c r="K17" s="81">
        <v>0</v>
      </c>
      <c r="L17" s="81">
        <v>0</v>
      </c>
      <c r="M17" s="80" t="s">
        <v>71</v>
      </c>
      <c r="N17" s="80" t="s">
        <v>80</v>
      </c>
      <c r="O17" s="80" t="s">
        <v>80</v>
      </c>
      <c r="P17" s="80" t="s">
        <v>80</v>
      </c>
      <c r="R17" s="63" t="s">
        <v>71</v>
      </c>
      <c r="S17" s="64">
        <v>1</v>
      </c>
      <c r="T17" s="65">
        <f>_xlfn.XLOOKUP(G17,'[2]SPIR FORM'!$T$25:$T$103,'[2]SPIR FORM'!$Y$25:$Y$103,0)</f>
        <v>0</v>
      </c>
      <c r="U17" s="70">
        <v>2022</v>
      </c>
      <c r="V17" s="66" t="str">
        <f>_xlfn.IFNA((VLOOKUP($G17, 'History-Sorted'!$A$2:$P$201, 5, FALSE)), "")</f>
        <v/>
      </c>
      <c r="X17" s="87" t="str">
        <f>_xlfn.IFNA((VLOOKUP($G17, 'History-Sorted'!$A$2:$P$201, 4, FALSE)), "")</f>
        <v/>
      </c>
    </row>
    <row r="18" spans="1:24" x14ac:dyDescent="0.25">
      <c r="A18" s="85" t="s">
        <v>72</v>
      </c>
      <c r="B18" s="80" t="s">
        <v>134</v>
      </c>
      <c r="C18" s="80" t="s">
        <v>74</v>
      </c>
      <c r="D18" s="80" t="s">
        <v>75</v>
      </c>
      <c r="E18" s="80" t="s">
        <v>75</v>
      </c>
      <c r="F18" s="80" t="s">
        <v>76</v>
      </c>
      <c r="G18" s="80" t="s">
        <v>135</v>
      </c>
      <c r="H18" s="78">
        <v>1</v>
      </c>
      <c r="I18" s="80" t="s">
        <v>136</v>
      </c>
      <c r="J18" s="80" t="s">
        <v>137</v>
      </c>
      <c r="K18" s="81">
        <v>0</v>
      </c>
      <c r="L18" s="81">
        <v>0</v>
      </c>
      <c r="M18" s="80" t="s">
        <v>71</v>
      </c>
      <c r="N18" s="80" t="s">
        <v>80</v>
      </c>
      <c r="O18" s="80" t="s">
        <v>80</v>
      </c>
      <c r="P18" s="80" t="s">
        <v>80</v>
      </c>
      <c r="R18" s="63" t="s">
        <v>71</v>
      </c>
      <c r="S18" s="64">
        <v>1</v>
      </c>
      <c r="T18" s="65">
        <f>_xlfn.XLOOKUP(G18,'[2]SPIR FORM'!$T$25:$T$103,'[2]SPIR FORM'!$Y$25:$Y$103,0)</f>
        <v>0</v>
      </c>
      <c r="U18" s="70">
        <v>2022</v>
      </c>
      <c r="V18" s="66" t="str">
        <f>_xlfn.IFNA((VLOOKUP($G18, 'History-Sorted'!$A$2:$P$201, 5, FALSE)), "")</f>
        <v/>
      </c>
      <c r="X18" s="87" t="str">
        <f>_xlfn.IFNA((VLOOKUP($G18, 'History-Sorted'!$A$2:$P$201, 4, FALSE)), "")</f>
        <v/>
      </c>
    </row>
    <row r="19" spans="1:24" x14ac:dyDescent="0.25">
      <c r="A19" s="85" t="s">
        <v>72</v>
      </c>
      <c r="B19" s="80" t="s">
        <v>138</v>
      </c>
      <c r="C19" s="80" t="s">
        <v>74</v>
      </c>
      <c r="D19" s="80" t="s">
        <v>75</v>
      </c>
      <c r="E19" s="80" t="s">
        <v>75</v>
      </c>
      <c r="F19" s="80" t="s">
        <v>76</v>
      </c>
      <c r="G19" s="80" t="s">
        <v>139</v>
      </c>
      <c r="H19" s="78">
        <v>1</v>
      </c>
      <c r="I19" s="80" t="s">
        <v>140</v>
      </c>
      <c r="J19" s="80" t="s">
        <v>681</v>
      </c>
      <c r="K19" s="81">
        <v>0</v>
      </c>
      <c r="L19" s="81">
        <v>0</v>
      </c>
      <c r="M19" s="80" t="s">
        <v>71</v>
      </c>
      <c r="N19" s="80" t="s">
        <v>80</v>
      </c>
      <c r="O19" s="80" t="s">
        <v>80</v>
      </c>
      <c r="P19" s="80" t="s">
        <v>80</v>
      </c>
      <c r="R19" s="63" t="s">
        <v>71</v>
      </c>
      <c r="S19" s="64">
        <v>1</v>
      </c>
      <c r="T19" s="65">
        <f>_xlfn.XLOOKUP(G19,'[2]SPIR FORM'!$T$25:$T$103,'[2]SPIR FORM'!$Y$25:$Y$103,0)</f>
        <v>0</v>
      </c>
      <c r="U19" s="70">
        <v>2022</v>
      </c>
      <c r="V19" s="66" t="str">
        <f>_xlfn.IFNA((VLOOKUP($G19, 'History-Sorted'!$A$2:$P$201, 5, FALSE)), "")</f>
        <v/>
      </c>
      <c r="X19" s="87" t="str">
        <f>_xlfn.IFNA((VLOOKUP($G19, 'History-Sorted'!$A$2:$P$201, 4, FALSE)), "")</f>
        <v/>
      </c>
    </row>
    <row r="20" spans="1:24" x14ac:dyDescent="0.25">
      <c r="A20" s="85" t="s">
        <v>72</v>
      </c>
      <c r="B20" s="80" t="s">
        <v>141</v>
      </c>
      <c r="C20" s="80" t="s">
        <v>74</v>
      </c>
      <c r="D20" s="80" t="s">
        <v>75</v>
      </c>
      <c r="E20" s="80" t="s">
        <v>75</v>
      </c>
      <c r="F20" s="80" t="s">
        <v>76</v>
      </c>
      <c r="G20" s="80" t="s">
        <v>142</v>
      </c>
      <c r="H20" s="78">
        <v>1</v>
      </c>
      <c r="I20" s="80" t="s">
        <v>143</v>
      </c>
      <c r="J20" s="80" t="s">
        <v>650</v>
      </c>
      <c r="K20" s="81">
        <v>0</v>
      </c>
      <c r="L20" s="81">
        <v>0</v>
      </c>
      <c r="M20" s="80" t="s">
        <v>71</v>
      </c>
      <c r="N20" s="80" t="s">
        <v>80</v>
      </c>
      <c r="O20" s="80" t="s">
        <v>80</v>
      </c>
      <c r="P20" s="80" t="s">
        <v>80</v>
      </c>
      <c r="R20" s="63" t="s">
        <v>71</v>
      </c>
      <c r="S20" s="64">
        <v>1</v>
      </c>
      <c r="T20" s="65">
        <f>_xlfn.XLOOKUP(G20,'[2]SPIR FORM'!$T$25:$T$103,'[2]SPIR FORM'!$Y$25:$Y$103,0)</f>
        <v>0</v>
      </c>
      <c r="U20" s="70">
        <v>2022</v>
      </c>
      <c r="V20" s="66" t="str">
        <f>_xlfn.IFNA((VLOOKUP($G20, 'History-Sorted'!$A$2:$P$201, 5, FALSE)), "")</f>
        <v/>
      </c>
      <c r="X20" s="87" t="str">
        <f>_xlfn.IFNA((VLOOKUP($G20, 'History-Sorted'!$A$2:$P$201, 4, FALSE)), "")</f>
        <v/>
      </c>
    </row>
    <row r="21" spans="1:24" x14ac:dyDescent="0.25">
      <c r="A21" s="85" t="s">
        <v>72</v>
      </c>
      <c r="B21" s="80" t="s">
        <v>144</v>
      </c>
      <c r="C21" s="80" t="s">
        <v>74</v>
      </c>
      <c r="D21" s="80" t="s">
        <v>75</v>
      </c>
      <c r="E21" s="80" t="s">
        <v>75</v>
      </c>
      <c r="F21" s="80" t="s">
        <v>76</v>
      </c>
      <c r="G21" s="80" t="s">
        <v>145</v>
      </c>
      <c r="H21" s="78">
        <v>1</v>
      </c>
      <c r="I21" s="80" t="s">
        <v>146</v>
      </c>
      <c r="J21" s="80" t="s">
        <v>660</v>
      </c>
      <c r="K21" s="81">
        <v>0</v>
      </c>
      <c r="L21" s="81">
        <v>0</v>
      </c>
      <c r="M21" s="80" t="s">
        <v>71</v>
      </c>
      <c r="N21" s="80" t="s">
        <v>80</v>
      </c>
      <c r="O21" s="80" t="s">
        <v>80</v>
      </c>
      <c r="P21" s="80" t="s">
        <v>80</v>
      </c>
      <c r="R21" s="63" t="s">
        <v>71</v>
      </c>
      <c r="S21" s="64">
        <v>1</v>
      </c>
      <c r="T21" s="65">
        <f>_xlfn.XLOOKUP(G21,'[2]SPIR FORM'!$T$25:$T$103,'[2]SPIR FORM'!$Y$25:$Y$103,0)</f>
        <v>0</v>
      </c>
      <c r="U21" s="70">
        <v>2022</v>
      </c>
      <c r="V21" s="66" t="str">
        <f>_xlfn.IFNA((VLOOKUP($G21, 'History-Sorted'!$A$2:$P$201, 5, FALSE)), "")</f>
        <v/>
      </c>
      <c r="X21" s="87" t="str">
        <f>_xlfn.IFNA((VLOOKUP($G21, 'History-Sorted'!$A$2:$P$201, 4, FALSE)), "")</f>
        <v/>
      </c>
    </row>
    <row r="22" spans="1:24" x14ac:dyDescent="0.25">
      <c r="A22" s="85" t="s">
        <v>72</v>
      </c>
      <c r="B22" s="80" t="s">
        <v>147</v>
      </c>
      <c r="C22" s="80" t="s">
        <v>74</v>
      </c>
      <c r="D22" s="80" t="s">
        <v>75</v>
      </c>
      <c r="E22" s="80" t="s">
        <v>75</v>
      </c>
      <c r="F22" s="80" t="s">
        <v>76</v>
      </c>
      <c r="G22" s="80" t="s">
        <v>148</v>
      </c>
      <c r="H22" s="78">
        <v>1</v>
      </c>
      <c r="I22" s="80" t="s">
        <v>149</v>
      </c>
      <c r="J22" s="80" t="s">
        <v>150</v>
      </c>
      <c r="K22" s="82">
        <v>3771.14</v>
      </c>
      <c r="L22" s="82">
        <v>3771.14</v>
      </c>
      <c r="M22" s="80" t="s">
        <v>71</v>
      </c>
      <c r="N22" s="80" t="s">
        <v>80</v>
      </c>
      <c r="O22" s="80" t="s">
        <v>80</v>
      </c>
      <c r="P22" s="80" t="s">
        <v>80</v>
      </c>
      <c r="R22" s="63" t="s">
        <v>71</v>
      </c>
      <c r="S22" s="64">
        <v>1</v>
      </c>
      <c r="T22" s="65">
        <f>_xlfn.XLOOKUP(G22,'[2]SPIR FORM'!$T$25:$T$103,'[2]SPIR FORM'!$Y$25:$Y$103,"NO")</f>
        <v>292.08010185388423</v>
      </c>
      <c r="U22" s="70">
        <v>2022</v>
      </c>
      <c r="V22" s="66" t="str">
        <f>_xlfn.IFNA((VLOOKUP($G22, 'History-Sorted'!$A$2:$P$201, 5, FALSE)), "")</f>
        <v/>
      </c>
      <c r="X22" s="87" t="str">
        <f>_xlfn.IFNA((VLOOKUP($G22, 'History-Sorted'!$A$2:$P$201, 4, FALSE)), "")</f>
        <v/>
      </c>
    </row>
    <row r="23" spans="1:24" x14ac:dyDescent="0.25">
      <c r="A23" s="85" t="s">
        <v>72</v>
      </c>
      <c r="B23" s="80" t="s">
        <v>151</v>
      </c>
      <c r="C23" s="80" t="s">
        <v>74</v>
      </c>
      <c r="D23" s="80" t="s">
        <v>75</v>
      </c>
      <c r="E23" s="80" t="s">
        <v>75</v>
      </c>
      <c r="F23" s="80" t="s">
        <v>76</v>
      </c>
      <c r="G23" s="80" t="s">
        <v>152</v>
      </c>
      <c r="H23" s="78">
        <v>1</v>
      </c>
      <c r="I23" s="80" t="s">
        <v>153</v>
      </c>
      <c r="J23" s="80" t="s">
        <v>662</v>
      </c>
      <c r="K23" s="81">
        <v>0</v>
      </c>
      <c r="L23" s="81">
        <v>0</v>
      </c>
      <c r="M23" s="80" t="s">
        <v>71</v>
      </c>
      <c r="N23" s="80" t="s">
        <v>80</v>
      </c>
      <c r="O23" s="80" t="s">
        <v>80</v>
      </c>
      <c r="P23" s="80" t="s">
        <v>80</v>
      </c>
      <c r="R23" s="63" t="s">
        <v>71</v>
      </c>
      <c r="S23" s="64">
        <v>1</v>
      </c>
      <c r="T23" s="65">
        <f>_xlfn.XLOOKUP(G23,'[2]SPIR FORM'!$T$25:$T$103,'[2]SPIR FORM'!$Y$25:$Y$103,0)</f>
        <v>0</v>
      </c>
      <c r="U23" s="70">
        <v>2022</v>
      </c>
      <c r="V23" s="66" t="str">
        <f>_xlfn.IFNA((VLOOKUP($G23, 'History-Sorted'!$A$2:$P$201, 5, FALSE)), "")</f>
        <v/>
      </c>
      <c r="X23" s="87" t="str">
        <f>_xlfn.IFNA((VLOOKUP($G23, 'History-Sorted'!$A$2:$P$201, 4, FALSE)), "")</f>
        <v/>
      </c>
    </row>
    <row r="24" spans="1:24" x14ac:dyDescent="0.25">
      <c r="A24" s="85" t="s">
        <v>72</v>
      </c>
      <c r="B24" s="80" t="s">
        <v>154</v>
      </c>
      <c r="C24" s="80" t="s">
        <v>74</v>
      </c>
      <c r="D24" s="80" t="s">
        <v>75</v>
      </c>
      <c r="E24" s="80" t="s">
        <v>75</v>
      </c>
      <c r="F24" s="80" t="s">
        <v>76</v>
      </c>
      <c r="G24" s="80" t="s">
        <v>155</v>
      </c>
      <c r="H24" s="78">
        <v>1</v>
      </c>
      <c r="I24" s="80" t="s">
        <v>156</v>
      </c>
      <c r="J24" s="80" t="s">
        <v>655</v>
      </c>
      <c r="K24" s="81">
        <v>314.48</v>
      </c>
      <c r="L24" s="81">
        <v>314.48</v>
      </c>
      <c r="M24" s="80" t="s">
        <v>71</v>
      </c>
      <c r="N24" s="80" t="s">
        <v>80</v>
      </c>
      <c r="O24" s="80" t="s">
        <v>80</v>
      </c>
      <c r="P24" s="80" t="s">
        <v>80</v>
      </c>
      <c r="R24" s="63" t="s">
        <v>71</v>
      </c>
      <c r="S24" s="64">
        <v>1</v>
      </c>
      <c r="T24" s="65">
        <f>_xlfn.XLOOKUP(G24,'[2]SPIR FORM'!$T$25:$T$103,'[2]SPIR FORM'!$Y$25:$Y$103,0)</f>
        <v>0</v>
      </c>
      <c r="U24" s="70">
        <v>2022</v>
      </c>
      <c r="V24" s="66" t="str">
        <f>_xlfn.IFNA((VLOOKUP($G24, 'History-Sorted'!$A$2:$P$201, 5, FALSE)), "")</f>
        <v/>
      </c>
      <c r="X24" s="87" t="str">
        <f>_xlfn.IFNA((VLOOKUP($G24, 'History-Sorted'!$A$2:$P$201, 4, FALSE)), "")</f>
        <v/>
      </c>
    </row>
    <row r="25" spans="1:24" x14ac:dyDescent="0.25">
      <c r="A25" s="85" t="s">
        <v>72</v>
      </c>
      <c r="B25" s="80" t="s">
        <v>157</v>
      </c>
      <c r="C25" s="80" t="s">
        <v>74</v>
      </c>
      <c r="D25" s="80" t="s">
        <v>75</v>
      </c>
      <c r="E25" s="80" t="s">
        <v>75</v>
      </c>
      <c r="F25" s="80" t="s">
        <v>76</v>
      </c>
      <c r="G25" s="80" t="s">
        <v>158</v>
      </c>
      <c r="H25" s="78">
        <v>1</v>
      </c>
      <c r="I25" s="80" t="s">
        <v>159</v>
      </c>
      <c r="J25" s="80" t="s">
        <v>655</v>
      </c>
      <c r="K25" s="81">
        <v>53.02</v>
      </c>
      <c r="L25" s="81">
        <v>53.02</v>
      </c>
      <c r="M25" s="80" t="s">
        <v>71</v>
      </c>
      <c r="N25" s="80" t="s">
        <v>80</v>
      </c>
      <c r="O25" s="80" t="s">
        <v>80</v>
      </c>
      <c r="P25" s="80" t="s">
        <v>80</v>
      </c>
      <c r="R25" s="63" t="s">
        <v>71</v>
      </c>
      <c r="S25" s="64">
        <v>1</v>
      </c>
      <c r="T25" s="65">
        <f>_xlfn.XLOOKUP(G25,'[2]SPIR FORM'!$T$25:$T$103,'[2]SPIR FORM'!$Y$25:$Y$103,0)</f>
        <v>0</v>
      </c>
      <c r="U25" s="70">
        <v>2022</v>
      </c>
      <c r="V25" s="66" t="str">
        <f>_xlfn.IFNA((VLOOKUP($G25, 'History-Sorted'!$A$2:$P$201, 5, FALSE)), "")</f>
        <v/>
      </c>
      <c r="X25" s="87" t="str">
        <f>_xlfn.IFNA((VLOOKUP($G25, 'History-Sorted'!$A$2:$P$201, 4, FALSE)), "")</f>
        <v/>
      </c>
    </row>
    <row r="26" spans="1:24" x14ac:dyDescent="0.25">
      <c r="A26" s="85" t="s">
        <v>72</v>
      </c>
      <c r="B26" s="80" t="s">
        <v>160</v>
      </c>
      <c r="C26" s="80" t="s">
        <v>74</v>
      </c>
      <c r="D26" s="80" t="s">
        <v>75</v>
      </c>
      <c r="E26" s="80" t="s">
        <v>75</v>
      </c>
      <c r="F26" s="80" t="s">
        <v>76</v>
      </c>
      <c r="G26" s="80" t="s">
        <v>161</v>
      </c>
      <c r="H26" s="78">
        <v>1</v>
      </c>
      <c r="I26" s="80" t="s">
        <v>162</v>
      </c>
      <c r="J26" s="80" t="s">
        <v>655</v>
      </c>
      <c r="K26" s="81">
        <v>45.07</v>
      </c>
      <c r="L26" s="81">
        <v>45.07</v>
      </c>
      <c r="M26" s="80" t="s">
        <v>71</v>
      </c>
      <c r="N26" s="80" t="s">
        <v>80</v>
      </c>
      <c r="O26" s="80" t="s">
        <v>80</v>
      </c>
      <c r="P26" s="80" t="s">
        <v>80</v>
      </c>
      <c r="R26" s="63" t="s">
        <v>71</v>
      </c>
      <c r="S26" s="64">
        <v>1</v>
      </c>
      <c r="T26" s="65">
        <f>_xlfn.XLOOKUP(G26,'[2]SPIR FORM'!$T$25:$T$103,'[2]SPIR FORM'!$Y$25:$Y$103,0)</f>
        <v>0</v>
      </c>
      <c r="U26" s="70">
        <v>2022</v>
      </c>
      <c r="V26" s="66" t="str">
        <f>_xlfn.IFNA((VLOOKUP($G26, 'History-Sorted'!$A$2:$P$201, 5, FALSE)), "")</f>
        <v/>
      </c>
      <c r="X26" s="87" t="str">
        <f>_xlfn.IFNA((VLOOKUP($G26, 'History-Sorted'!$A$2:$P$201, 4, FALSE)), "")</f>
        <v/>
      </c>
    </row>
    <row r="27" spans="1:24" x14ac:dyDescent="0.25">
      <c r="A27" s="85" t="s">
        <v>72</v>
      </c>
      <c r="B27" s="80" t="s">
        <v>163</v>
      </c>
      <c r="C27" s="80" t="s">
        <v>74</v>
      </c>
      <c r="D27" s="80" t="s">
        <v>75</v>
      </c>
      <c r="E27" s="80" t="s">
        <v>75</v>
      </c>
      <c r="F27" s="80" t="s">
        <v>76</v>
      </c>
      <c r="G27" s="80" t="s">
        <v>164</v>
      </c>
      <c r="H27" s="78">
        <v>1</v>
      </c>
      <c r="I27" s="80" t="s">
        <v>165</v>
      </c>
      <c r="J27" s="80" t="s">
        <v>663</v>
      </c>
      <c r="K27" s="81">
        <v>0</v>
      </c>
      <c r="L27" s="81">
        <v>0</v>
      </c>
      <c r="M27" s="80" t="s">
        <v>71</v>
      </c>
      <c r="N27" s="80" t="s">
        <v>80</v>
      </c>
      <c r="O27" s="80" t="s">
        <v>80</v>
      </c>
      <c r="P27" s="80" t="s">
        <v>80</v>
      </c>
      <c r="R27" s="63" t="s">
        <v>71</v>
      </c>
      <c r="S27" s="64">
        <v>1</v>
      </c>
      <c r="T27" s="65">
        <f>_xlfn.XLOOKUP(G27,'[2]SPIR FORM'!$T$25:$T$103,'[2]SPIR FORM'!$Y$25:$Y$103,0)</f>
        <v>0</v>
      </c>
      <c r="U27" s="70">
        <v>2022</v>
      </c>
      <c r="V27" s="66" t="str">
        <f>_xlfn.IFNA((VLOOKUP($G27, 'History-Sorted'!$A$2:$P$201, 5, FALSE)), "")</f>
        <v/>
      </c>
      <c r="X27" s="87" t="str">
        <f>_xlfn.IFNA((VLOOKUP($G27, 'History-Sorted'!$A$2:$P$201, 4, FALSE)), "")</f>
        <v/>
      </c>
    </row>
    <row r="28" spans="1:24" x14ac:dyDescent="0.25">
      <c r="A28" s="85" t="s">
        <v>72</v>
      </c>
      <c r="B28" s="80" t="s">
        <v>166</v>
      </c>
      <c r="C28" s="80" t="s">
        <v>74</v>
      </c>
      <c r="D28" s="80" t="s">
        <v>75</v>
      </c>
      <c r="E28" s="80" t="s">
        <v>75</v>
      </c>
      <c r="F28" s="80" t="s">
        <v>76</v>
      </c>
      <c r="G28" s="80" t="s">
        <v>167</v>
      </c>
      <c r="H28" s="78">
        <v>1</v>
      </c>
      <c r="I28" s="80" t="s">
        <v>168</v>
      </c>
      <c r="J28" s="80" t="s">
        <v>684</v>
      </c>
      <c r="K28" s="81">
        <v>0</v>
      </c>
      <c r="L28" s="81">
        <v>0</v>
      </c>
      <c r="M28" s="80" t="s">
        <v>71</v>
      </c>
      <c r="N28" s="80" t="s">
        <v>80</v>
      </c>
      <c r="O28" s="80" t="s">
        <v>80</v>
      </c>
      <c r="P28" s="80" t="s">
        <v>80</v>
      </c>
      <c r="R28" s="63" t="s">
        <v>71</v>
      </c>
      <c r="S28" s="64">
        <v>1</v>
      </c>
      <c r="T28" s="65">
        <f>_xlfn.XLOOKUP(G28,'[2]SPIR FORM'!$T$25:$T$103,'[2]SPIR FORM'!$Y$25:$Y$103,0)</f>
        <v>0</v>
      </c>
      <c r="U28" s="70">
        <v>2022</v>
      </c>
      <c r="V28" s="66" t="str">
        <f>_xlfn.IFNA((VLOOKUP($G28, 'History-Sorted'!$A$2:$P$201, 5, FALSE)), "")</f>
        <v/>
      </c>
      <c r="X28" s="87" t="str">
        <f>_xlfn.IFNA((VLOOKUP($G28, 'History-Sorted'!$A$2:$P$201, 4, FALSE)), "")</f>
        <v/>
      </c>
    </row>
    <row r="29" spans="1:24" x14ac:dyDescent="0.25">
      <c r="A29" s="85" t="s">
        <v>72</v>
      </c>
      <c r="B29" s="80" t="s">
        <v>169</v>
      </c>
      <c r="C29" s="80" t="s">
        <v>74</v>
      </c>
      <c r="D29" s="80" t="s">
        <v>75</v>
      </c>
      <c r="E29" s="80" t="s">
        <v>75</v>
      </c>
      <c r="F29" s="80" t="s">
        <v>76</v>
      </c>
      <c r="G29" s="80" t="s">
        <v>170</v>
      </c>
      <c r="H29" s="78">
        <v>1</v>
      </c>
      <c r="I29" s="80" t="s">
        <v>171</v>
      </c>
      <c r="J29" s="80" t="s">
        <v>663</v>
      </c>
      <c r="K29" s="81">
        <v>0</v>
      </c>
      <c r="L29" s="81">
        <v>0</v>
      </c>
      <c r="M29" s="80" t="s">
        <v>71</v>
      </c>
      <c r="N29" s="80" t="s">
        <v>80</v>
      </c>
      <c r="O29" s="80" t="s">
        <v>80</v>
      </c>
      <c r="P29" s="80" t="s">
        <v>80</v>
      </c>
      <c r="R29" s="63" t="s">
        <v>71</v>
      </c>
      <c r="S29" s="64">
        <v>1</v>
      </c>
      <c r="T29" s="65">
        <f>_xlfn.XLOOKUP(G29,'[2]SPIR FORM'!$T$25:$T$103,'[2]SPIR FORM'!$Y$25:$Y$103,0)</f>
        <v>0</v>
      </c>
      <c r="U29" s="70">
        <v>2022</v>
      </c>
      <c r="V29" s="66" t="str">
        <f>_xlfn.IFNA((VLOOKUP($G29, 'History-Sorted'!$A$2:$P$201, 5, FALSE)), "")</f>
        <v/>
      </c>
      <c r="X29" s="87" t="str">
        <f>_xlfn.IFNA((VLOOKUP($G29, 'History-Sorted'!$A$2:$P$201, 4, FALSE)), "")</f>
        <v/>
      </c>
    </row>
    <row r="30" spans="1:24" x14ac:dyDescent="0.25">
      <c r="A30" s="85" t="s">
        <v>72</v>
      </c>
      <c r="B30" s="80" t="s">
        <v>172</v>
      </c>
      <c r="C30" s="80" t="s">
        <v>74</v>
      </c>
      <c r="D30" s="80" t="s">
        <v>75</v>
      </c>
      <c r="E30" s="80" t="s">
        <v>75</v>
      </c>
      <c r="F30" s="80" t="s">
        <v>76</v>
      </c>
      <c r="G30" s="80" t="s">
        <v>173</v>
      </c>
      <c r="H30" s="78">
        <v>1</v>
      </c>
      <c r="I30" s="80" t="s">
        <v>174</v>
      </c>
      <c r="J30" s="80" t="s">
        <v>661</v>
      </c>
      <c r="K30" s="81">
        <v>158.55000000000001</v>
      </c>
      <c r="L30" s="81">
        <v>158.55000000000001</v>
      </c>
      <c r="M30" s="80" t="s">
        <v>71</v>
      </c>
      <c r="N30" s="80" t="s">
        <v>80</v>
      </c>
      <c r="O30" s="80" t="s">
        <v>80</v>
      </c>
      <c r="P30" s="80" t="s">
        <v>80</v>
      </c>
      <c r="R30" s="63" t="s">
        <v>71</v>
      </c>
      <c r="S30" s="64">
        <v>1</v>
      </c>
      <c r="T30" s="65">
        <f>_xlfn.XLOOKUP(G30,'[2]SPIR FORM'!$T$25:$T$103,'[2]SPIR FORM'!$Y$25:$Y$103,0)</f>
        <v>0</v>
      </c>
      <c r="U30" s="70">
        <v>2022</v>
      </c>
      <c r="V30" s="66" t="str">
        <f>_xlfn.IFNA((VLOOKUP($G30, 'History-Sorted'!$A$2:$P$201, 5, FALSE)), "")</f>
        <v/>
      </c>
      <c r="X30" s="87" t="str">
        <f>_xlfn.IFNA((VLOOKUP($G30, 'History-Sorted'!$A$2:$P$201, 4, FALSE)), "")</f>
        <v/>
      </c>
    </row>
    <row r="31" spans="1:24" x14ac:dyDescent="0.25">
      <c r="A31" s="85" t="s">
        <v>72</v>
      </c>
      <c r="B31" s="80" t="s">
        <v>175</v>
      </c>
      <c r="C31" s="80" t="s">
        <v>74</v>
      </c>
      <c r="D31" s="80" t="s">
        <v>75</v>
      </c>
      <c r="E31" s="80" t="s">
        <v>75</v>
      </c>
      <c r="F31" s="80" t="s">
        <v>76</v>
      </c>
      <c r="G31" s="80" t="s">
        <v>176</v>
      </c>
      <c r="H31" s="78">
        <v>1</v>
      </c>
      <c r="I31" s="80" t="s">
        <v>177</v>
      </c>
      <c r="J31" s="80" t="s">
        <v>661</v>
      </c>
      <c r="K31" s="81">
        <v>21.11</v>
      </c>
      <c r="L31" s="81">
        <v>21.11</v>
      </c>
      <c r="M31" s="80" t="s">
        <v>71</v>
      </c>
      <c r="N31" s="80" t="s">
        <v>80</v>
      </c>
      <c r="O31" s="80" t="s">
        <v>80</v>
      </c>
      <c r="P31" s="80" t="s">
        <v>80</v>
      </c>
      <c r="R31" s="63" t="s">
        <v>71</v>
      </c>
      <c r="S31" s="64">
        <v>1</v>
      </c>
      <c r="T31" s="65">
        <f>_xlfn.XLOOKUP(G31,'[2]SPIR FORM'!$T$25:$T$103,'[2]SPIR FORM'!$Y$25:$Y$103,0)</f>
        <v>0</v>
      </c>
      <c r="U31" s="70">
        <v>2022</v>
      </c>
      <c r="V31" s="66" t="str">
        <f>_xlfn.IFNA((VLOOKUP($G31, 'History-Sorted'!$A$2:$P$201, 5, FALSE)), "")</f>
        <v/>
      </c>
      <c r="X31" s="87" t="str">
        <f>_xlfn.IFNA((VLOOKUP($G31, 'History-Sorted'!$A$2:$P$201, 4, FALSE)), "")</f>
        <v/>
      </c>
    </row>
    <row r="32" spans="1:24" x14ac:dyDescent="0.25">
      <c r="A32" s="85" t="s">
        <v>72</v>
      </c>
      <c r="B32" s="80" t="s">
        <v>178</v>
      </c>
      <c r="C32" s="80" t="s">
        <v>74</v>
      </c>
      <c r="D32" s="80" t="s">
        <v>75</v>
      </c>
      <c r="E32" s="80" t="s">
        <v>75</v>
      </c>
      <c r="F32" s="80" t="s">
        <v>76</v>
      </c>
      <c r="G32" s="80" t="s">
        <v>179</v>
      </c>
      <c r="H32" s="78">
        <v>1</v>
      </c>
      <c r="I32" s="80" t="s">
        <v>180</v>
      </c>
      <c r="J32" s="80" t="s">
        <v>663</v>
      </c>
      <c r="K32" s="81">
        <v>0</v>
      </c>
      <c r="L32" s="81">
        <v>0</v>
      </c>
      <c r="M32" s="80" t="s">
        <v>71</v>
      </c>
      <c r="N32" s="80" t="s">
        <v>80</v>
      </c>
      <c r="O32" s="80" t="s">
        <v>80</v>
      </c>
      <c r="P32" s="80" t="s">
        <v>80</v>
      </c>
      <c r="R32" s="63" t="s">
        <v>71</v>
      </c>
      <c r="S32" s="64">
        <v>1</v>
      </c>
      <c r="T32" s="65">
        <f>_xlfn.XLOOKUP(G32,'[2]SPIR FORM'!$T$25:$T$103,'[2]SPIR FORM'!$Y$25:$Y$103,0)</f>
        <v>0</v>
      </c>
      <c r="U32" s="70">
        <v>2022</v>
      </c>
      <c r="V32" s="66" t="str">
        <f>_xlfn.IFNA((VLOOKUP($G32, 'History-Sorted'!$A$2:$P$201, 5, FALSE)), "")</f>
        <v/>
      </c>
      <c r="X32" s="87" t="str">
        <f>_xlfn.IFNA((VLOOKUP($G32, 'History-Sorted'!$A$2:$P$201, 4, FALSE)), "")</f>
        <v/>
      </c>
    </row>
    <row r="33" spans="1:24" x14ac:dyDescent="0.25">
      <c r="A33" s="85" t="s">
        <v>72</v>
      </c>
      <c r="B33" s="80" t="s">
        <v>181</v>
      </c>
      <c r="C33" s="80" t="s">
        <v>74</v>
      </c>
      <c r="D33" s="80" t="s">
        <v>75</v>
      </c>
      <c r="E33" s="80" t="s">
        <v>75</v>
      </c>
      <c r="F33" s="80" t="s">
        <v>76</v>
      </c>
      <c r="G33" s="80" t="s">
        <v>182</v>
      </c>
      <c r="H33" s="78">
        <v>1</v>
      </c>
      <c r="I33" s="80" t="s">
        <v>183</v>
      </c>
      <c r="J33" s="80" t="s">
        <v>683</v>
      </c>
      <c r="K33" s="81">
        <v>61.09</v>
      </c>
      <c r="L33" s="81">
        <v>61.09</v>
      </c>
      <c r="M33" s="80" t="s">
        <v>71</v>
      </c>
      <c r="N33" s="80" t="s">
        <v>80</v>
      </c>
      <c r="O33" s="80" t="s">
        <v>80</v>
      </c>
      <c r="P33" s="80" t="s">
        <v>80</v>
      </c>
      <c r="R33" s="63" t="s">
        <v>71</v>
      </c>
      <c r="S33" s="64">
        <v>1</v>
      </c>
      <c r="T33" s="65">
        <f>_xlfn.XLOOKUP(G33,'[2]SPIR FORM'!$T$25:$T$103,'[2]SPIR FORM'!$Y$25:$Y$103,0)</f>
        <v>0</v>
      </c>
      <c r="U33" s="70">
        <v>2022</v>
      </c>
      <c r="V33" s="66" t="str">
        <f>_xlfn.IFNA((VLOOKUP($G33, 'History-Sorted'!$A$2:$P$201, 5, FALSE)), "")</f>
        <v/>
      </c>
      <c r="X33" s="87" t="str">
        <f>_xlfn.IFNA((VLOOKUP($G33, 'History-Sorted'!$A$2:$P$201, 4, FALSE)), "")</f>
        <v/>
      </c>
    </row>
    <row r="34" spans="1:24" x14ac:dyDescent="0.25">
      <c r="A34" s="85" t="s">
        <v>72</v>
      </c>
      <c r="B34" s="80" t="s">
        <v>184</v>
      </c>
      <c r="C34" s="80" t="s">
        <v>74</v>
      </c>
      <c r="D34" s="80" t="s">
        <v>75</v>
      </c>
      <c r="E34" s="80" t="s">
        <v>75</v>
      </c>
      <c r="F34" s="80" t="s">
        <v>76</v>
      </c>
      <c r="G34" s="80" t="s">
        <v>185</v>
      </c>
      <c r="H34" s="78">
        <v>1</v>
      </c>
      <c r="I34" s="80" t="s">
        <v>186</v>
      </c>
      <c r="J34" s="80" t="s">
        <v>656</v>
      </c>
      <c r="K34" s="81">
        <v>92.79</v>
      </c>
      <c r="L34" s="81">
        <v>92.79</v>
      </c>
      <c r="M34" s="80" t="s">
        <v>71</v>
      </c>
      <c r="N34" s="80" t="s">
        <v>80</v>
      </c>
      <c r="O34" s="80" t="s">
        <v>80</v>
      </c>
      <c r="P34" s="80" t="s">
        <v>80</v>
      </c>
      <c r="R34" s="63" t="s">
        <v>71</v>
      </c>
      <c r="S34" s="64">
        <v>1</v>
      </c>
      <c r="T34" s="65">
        <f>_xlfn.XLOOKUP(G34,'[2]SPIR FORM'!$T$25:$T$103,'[2]SPIR FORM'!$Y$25:$Y$103,0)</f>
        <v>0</v>
      </c>
      <c r="U34" s="70">
        <v>2022</v>
      </c>
      <c r="V34" s="66" t="str">
        <f>_xlfn.IFNA((VLOOKUP($G34, 'History-Sorted'!$A$2:$P$201, 5, FALSE)), "")</f>
        <v/>
      </c>
      <c r="X34" s="87" t="str">
        <f>_xlfn.IFNA((VLOOKUP($G34, 'History-Sorted'!$A$2:$P$201, 4, FALSE)), "")</f>
        <v/>
      </c>
    </row>
    <row r="35" spans="1:24" x14ac:dyDescent="0.25">
      <c r="A35" s="85" t="s">
        <v>72</v>
      </c>
      <c r="B35" s="80" t="s">
        <v>187</v>
      </c>
      <c r="C35" s="80" t="s">
        <v>74</v>
      </c>
      <c r="D35" s="80" t="s">
        <v>75</v>
      </c>
      <c r="E35" s="80" t="s">
        <v>75</v>
      </c>
      <c r="F35" s="80" t="s">
        <v>76</v>
      </c>
      <c r="G35" s="80" t="s">
        <v>188</v>
      </c>
      <c r="H35" s="78">
        <v>1</v>
      </c>
      <c r="I35" s="80" t="s">
        <v>189</v>
      </c>
      <c r="J35" s="80" t="s">
        <v>656</v>
      </c>
      <c r="K35" s="81">
        <v>28.11</v>
      </c>
      <c r="L35" s="81">
        <v>28.11</v>
      </c>
      <c r="M35" s="80" t="s">
        <v>71</v>
      </c>
      <c r="N35" s="80" t="s">
        <v>80</v>
      </c>
      <c r="O35" s="80" t="s">
        <v>80</v>
      </c>
      <c r="P35" s="80" t="s">
        <v>80</v>
      </c>
      <c r="R35" s="63" t="s">
        <v>71</v>
      </c>
      <c r="S35" s="64">
        <v>1</v>
      </c>
      <c r="T35" s="65">
        <f>_xlfn.XLOOKUP(G35,'[2]SPIR FORM'!$T$25:$T$103,'[2]SPIR FORM'!$Y$25:$Y$103,0)</f>
        <v>0</v>
      </c>
      <c r="U35" s="70">
        <v>2022</v>
      </c>
      <c r="V35" s="66" t="str">
        <f>_xlfn.IFNA((VLOOKUP($G35, 'History-Sorted'!$A$2:$P$201, 5, FALSE)), "")</f>
        <v/>
      </c>
      <c r="X35" s="87" t="str">
        <f>_xlfn.IFNA((VLOOKUP($G35, 'History-Sorted'!$A$2:$P$201, 4, FALSE)), "")</f>
        <v/>
      </c>
    </row>
    <row r="36" spans="1:24" x14ac:dyDescent="0.25">
      <c r="A36" s="85" t="s">
        <v>72</v>
      </c>
      <c r="B36" s="80" t="s">
        <v>190</v>
      </c>
      <c r="C36" s="80" t="s">
        <v>74</v>
      </c>
      <c r="D36" s="80" t="s">
        <v>75</v>
      </c>
      <c r="E36" s="80" t="s">
        <v>75</v>
      </c>
      <c r="F36" s="80" t="s">
        <v>76</v>
      </c>
      <c r="G36" s="80" t="s">
        <v>191</v>
      </c>
      <c r="H36" s="78">
        <v>1</v>
      </c>
      <c r="I36" s="80" t="s">
        <v>192</v>
      </c>
      <c r="J36" s="80" t="s">
        <v>657</v>
      </c>
      <c r="K36" s="81">
        <v>132.46</v>
      </c>
      <c r="L36" s="81">
        <v>132.46</v>
      </c>
      <c r="M36" s="80" t="s">
        <v>71</v>
      </c>
      <c r="N36" s="80" t="s">
        <v>80</v>
      </c>
      <c r="O36" s="80" t="s">
        <v>80</v>
      </c>
      <c r="P36" s="80" t="s">
        <v>80</v>
      </c>
      <c r="R36" s="63" t="s">
        <v>71</v>
      </c>
      <c r="S36" s="64">
        <v>1</v>
      </c>
      <c r="T36" s="65">
        <f>_xlfn.XLOOKUP(G36,'[2]SPIR FORM'!$T$25:$T$103,'[2]SPIR FORM'!$Y$25:$Y$103,0)</f>
        <v>0</v>
      </c>
      <c r="U36" s="70">
        <v>2022</v>
      </c>
      <c r="V36" s="66" t="str">
        <f>_xlfn.IFNA((VLOOKUP($G36, 'History-Sorted'!$A$2:$P$201, 5, FALSE)), "")</f>
        <v/>
      </c>
      <c r="X36" s="87" t="str">
        <f>_xlfn.IFNA((VLOOKUP($G36, 'History-Sorted'!$A$2:$P$201, 4, FALSE)), "")</f>
        <v/>
      </c>
    </row>
    <row r="37" spans="1:24" x14ac:dyDescent="0.25">
      <c r="A37" s="85" t="s">
        <v>72</v>
      </c>
      <c r="B37" s="80" t="s">
        <v>193</v>
      </c>
      <c r="C37" s="80" t="s">
        <v>74</v>
      </c>
      <c r="D37" s="80" t="s">
        <v>75</v>
      </c>
      <c r="E37" s="80" t="s">
        <v>75</v>
      </c>
      <c r="F37" s="80" t="s">
        <v>76</v>
      </c>
      <c r="G37" s="80" t="s">
        <v>194</v>
      </c>
      <c r="H37" s="78">
        <v>1</v>
      </c>
      <c r="I37" s="80" t="s">
        <v>195</v>
      </c>
      <c r="J37" s="80" t="s">
        <v>658</v>
      </c>
      <c r="K37" s="81">
        <v>0</v>
      </c>
      <c r="L37" s="81">
        <v>0</v>
      </c>
      <c r="M37" s="80" t="s">
        <v>71</v>
      </c>
      <c r="N37" s="80" t="s">
        <v>80</v>
      </c>
      <c r="O37" s="80" t="s">
        <v>80</v>
      </c>
      <c r="P37" s="80" t="s">
        <v>80</v>
      </c>
      <c r="R37" s="63" t="s">
        <v>71</v>
      </c>
      <c r="S37" s="64">
        <v>1</v>
      </c>
      <c r="T37" s="65">
        <f>_xlfn.XLOOKUP(G37,'[2]SPIR FORM'!$T$25:$T$103,'[2]SPIR FORM'!$Y$25:$Y$103,0)</f>
        <v>0</v>
      </c>
      <c r="U37" s="70">
        <v>2022</v>
      </c>
      <c r="V37" s="66" t="str">
        <f>_xlfn.IFNA((VLOOKUP($G37, 'History-Sorted'!$A$2:$P$201, 5, FALSE)), "")</f>
        <v/>
      </c>
      <c r="X37" s="87" t="str">
        <f>_xlfn.IFNA((VLOOKUP($G37, 'History-Sorted'!$A$2:$P$201, 4, FALSE)), "")</f>
        <v/>
      </c>
    </row>
    <row r="38" spans="1:24" x14ac:dyDescent="0.25">
      <c r="A38" s="85" t="s">
        <v>72</v>
      </c>
      <c r="B38" s="80" t="s">
        <v>196</v>
      </c>
      <c r="C38" s="80" t="s">
        <v>74</v>
      </c>
      <c r="D38" s="80" t="s">
        <v>75</v>
      </c>
      <c r="E38" s="80" t="s">
        <v>75</v>
      </c>
      <c r="F38" s="80" t="s">
        <v>76</v>
      </c>
      <c r="G38" s="80" t="s">
        <v>197</v>
      </c>
      <c r="H38" s="78">
        <v>1</v>
      </c>
      <c r="I38" s="80" t="s">
        <v>198</v>
      </c>
      <c r="J38" s="80" t="s">
        <v>658</v>
      </c>
      <c r="K38" s="81">
        <v>79.680000000000007</v>
      </c>
      <c r="L38" s="81">
        <v>79.680000000000007</v>
      </c>
      <c r="M38" s="80" t="s">
        <v>71</v>
      </c>
      <c r="N38" s="80" t="s">
        <v>80</v>
      </c>
      <c r="O38" s="80" t="s">
        <v>80</v>
      </c>
      <c r="P38" s="80" t="s">
        <v>80</v>
      </c>
      <c r="R38" s="63" t="s">
        <v>71</v>
      </c>
      <c r="S38" s="64">
        <v>1</v>
      </c>
      <c r="T38" s="65">
        <f>_xlfn.XLOOKUP(G38,'[2]SPIR FORM'!$T$25:$T$103,'[2]SPIR FORM'!$Y$25:$Y$103,0)</f>
        <v>0</v>
      </c>
      <c r="U38" s="70">
        <v>2022</v>
      </c>
      <c r="V38" s="66" t="str">
        <f>_xlfn.IFNA((VLOOKUP($G38, 'History-Sorted'!$A$2:$P$201, 5, FALSE)), "")</f>
        <v/>
      </c>
      <c r="X38" s="87" t="str">
        <f>_xlfn.IFNA((VLOOKUP($G38, 'History-Sorted'!$A$2:$P$201, 4, FALSE)), "")</f>
        <v/>
      </c>
    </row>
    <row r="39" spans="1:24" x14ac:dyDescent="0.25">
      <c r="A39" s="85" t="s">
        <v>72</v>
      </c>
      <c r="B39" s="80" t="s">
        <v>199</v>
      </c>
      <c r="C39" s="80" t="s">
        <v>74</v>
      </c>
      <c r="D39" s="80" t="s">
        <v>75</v>
      </c>
      <c r="E39" s="80" t="s">
        <v>75</v>
      </c>
      <c r="F39" s="80" t="s">
        <v>76</v>
      </c>
      <c r="G39" s="80" t="s">
        <v>200</v>
      </c>
      <c r="H39" s="78">
        <v>1</v>
      </c>
      <c r="I39" s="80" t="s">
        <v>201</v>
      </c>
      <c r="J39" s="80" t="s">
        <v>659</v>
      </c>
      <c r="K39" s="81">
        <v>68.41</v>
      </c>
      <c r="L39" s="81">
        <v>68.41</v>
      </c>
      <c r="M39" s="80" t="s">
        <v>71</v>
      </c>
      <c r="N39" s="80" t="s">
        <v>80</v>
      </c>
      <c r="O39" s="80" t="s">
        <v>80</v>
      </c>
      <c r="P39" s="80" t="s">
        <v>80</v>
      </c>
      <c r="R39" s="63" t="s">
        <v>71</v>
      </c>
      <c r="S39" s="64">
        <v>1</v>
      </c>
      <c r="T39" s="65">
        <f>_xlfn.XLOOKUP(G39,'[2]SPIR FORM'!$T$25:$T$103,'[2]SPIR FORM'!$Y$25:$Y$103,0)</f>
        <v>0</v>
      </c>
      <c r="U39" s="70">
        <v>2022</v>
      </c>
      <c r="V39" s="66" t="str">
        <f>_xlfn.IFNA((VLOOKUP($G39, 'History-Sorted'!$A$2:$P$201, 5, FALSE)), "")</f>
        <v/>
      </c>
      <c r="X39" s="87" t="str">
        <f>_xlfn.IFNA((VLOOKUP($G39, 'History-Sorted'!$A$2:$P$201, 4, FALSE)), "")</f>
        <v/>
      </c>
    </row>
    <row r="40" spans="1:24" x14ac:dyDescent="0.25">
      <c r="A40" s="85" t="s">
        <v>72</v>
      </c>
      <c r="B40" s="80" t="s">
        <v>202</v>
      </c>
      <c r="C40" s="80" t="s">
        <v>74</v>
      </c>
      <c r="D40" s="80" t="s">
        <v>75</v>
      </c>
      <c r="E40" s="80" t="s">
        <v>75</v>
      </c>
      <c r="F40" s="80" t="s">
        <v>76</v>
      </c>
      <c r="G40" s="80" t="s">
        <v>203</v>
      </c>
      <c r="H40" s="78">
        <v>1</v>
      </c>
      <c r="I40" s="80" t="s">
        <v>204</v>
      </c>
      <c r="J40" s="80" t="s">
        <v>658</v>
      </c>
      <c r="K40" s="81">
        <v>57.17</v>
      </c>
      <c r="L40" s="81">
        <v>57.17</v>
      </c>
      <c r="M40" s="80" t="s">
        <v>71</v>
      </c>
      <c r="N40" s="80" t="s">
        <v>80</v>
      </c>
      <c r="O40" s="80" t="s">
        <v>80</v>
      </c>
      <c r="P40" s="80" t="s">
        <v>80</v>
      </c>
      <c r="R40" s="63" t="s">
        <v>71</v>
      </c>
      <c r="S40" s="64">
        <v>1</v>
      </c>
      <c r="T40" s="65">
        <f>_xlfn.XLOOKUP(G40,'[2]SPIR FORM'!$T$25:$T$103,'[2]SPIR FORM'!$Y$25:$Y$103,0)</f>
        <v>0</v>
      </c>
      <c r="U40" s="70">
        <v>2022</v>
      </c>
      <c r="V40" s="66" t="str">
        <f>_xlfn.IFNA((VLOOKUP($G40, 'History-Sorted'!$A$2:$P$201, 5, FALSE)), "")</f>
        <v/>
      </c>
      <c r="X40" s="87" t="str">
        <f>_xlfn.IFNA((VLOOKUP($G40, 'History-Sorted'!$A$2:$P$201, 4, FALSE)), "")</f>
        <v/>
      </c>
    </row>
    <row r="41" spans="1:24" x14ac:dyDescent="0.25">
      <c r="A41" s="85" t="s">
        <v>72</v>
      </c>
      <c r="B41" s="80" t="s">
        <v>205</v>
      </c>
      <c r="C41" s="80" t="s">
        <v>74</v>
      </c>
      <c r="D41" s="80" t="s">
        <v>75</v>
      </c>
      <c r="E41" s="80" t="s">
        <v>75</v>
      </c>
      <c r="F41" s="80" t="s">
        <v>76</v>
      </c>
      <c r="G41" s="80" t="s">
        <v>206</v>
      </c>
      <c r="H41" s="78">
        <v>1</v>
      </c>
      <c r="I41" s="80" t="s">
        <v>207</v>
      </c>
      <c r="J41" s="80" t="s">
        <v>659</v>
      </c>
      <c r="K41" s="81">
        <v>70.31</v>
      </c>
      <c r="L41" s="81">
        <v>70.31</v>
      </c>
      <c r="M41" s="80" t="s">
        <v>71</v>
      </c>
      <c r="N41" s="80" t="s">
        <v>80</v>
      </c>
      <c r="O41" s="80" t="s">
        <v>80</v>
      </c>
      <c r="P41" s="80" t="s">
        <v>80</v>
      </c>
      <c r="R41" s="63" t="s">
        <v>71</v>
      </c>
      <c r="S41" s="64">
        <v>1</v>
      </c>
      <c r="T41" s="65">
        <f>_xlfn.XLOOKUP(G41,'[2]SPIR FORM'!$T$25:$T$103,'[2]SPIR FORM'!$Y$25:$Y$103,0)</f>
        <v>0</v>
      </c>
      <c r="U41" s="70">
        <v>2022</v>
      </c>
      <c r="V41" s="66" t="str">
        <f>_xlfn.IFNA((VLOOKUP($G41, 'History-Sorted'!$A$2:$P$201, 5, FALSE)), "")</f>
        <v/>
      </c>
      <c r="X41" s="87" t="str">
        <f>_xlfn.IFNA((VLOOKUP($G41, 'History-Sorted'!$A$2:$P$201, 4, FALSE)), "")</f>
        <v/>
      </c>
    </row>
    <row r="42" spans="1:24" x14ac:dyDescent="0.25">
      <c r="A42" s="85" t="s">
        <v>72</v>
      </c>
      <c r="B42" s="80" t="s">
        <v>208</v>
      </c>
      <c r="C42" s="80" t="s">
        <v>74</v>
      </c>
      <c r="D42" s="80" t="s">
        <v>75</v>
      </c>
      <c r="E42" s="80" t="s">
        <v>75</v>
      </c>
      <c r="F42" s="80" t="s">
        <v>76</v>
      </c>
      <c r="G42" s="80" t="s">
        <v>209</v>
      </c>
      <c r="H42" s="78">
        <v>1</v>
      </c>
      <c r="I42" s="80" t="s">
        <v>210</v>
      </c>
      <c r="J42" s="80" t="s">
        <v>686</v>
      </c>
      <c r="K42" s="81">
        <v>243.68</v>
      </c>
      <c r="L42" s="81">
        <v>243.68</v>
      </c>
      <c r="M42" s="80" t="s">
        <v>71</v>
      </c>
      <c r="N42" s="80" t="s">
        <v>80</v>
      </c>
      <c r="O42" s="80" t="s">
        <v>80</v>
      </c>
      <c r="P42" s="80" t="s">
        <v>80</v>
      </c>
      <c r="R42" s="63" t="s">
        <v>71</v>
      </c>
      <c r="S42" s="64">
        <v>1</v>
      </c>
      <c r="T42" s="65">
        <f>_xlfn.XLOOKUP(G42,'[2]SPIR FORM'!$T$25:$T$103,'[2]SPIR FORM'!$Y$25:$Y$103,"NO")</f>
        <v>51.728809767032089</v>
      </c>
      <c r="U42" s="70">
        <v>2022</v>
      </c>
      <c r="V42" s="66" t="str">
        <f>_xlfn.IFNA((VLOOKUP($G42, 'History-Sorted'!$A$2:$P$201, 5, FALSE)), "")</f>
        <v/>
      </c>
      <c r="X42" s="87" t="str">
        <f>_xlfn.IFNA((VLOOKUP($G42, 'History-Sorted'!$A$2:$P$201, 4, FALSE)), "")</f>
        <v/>
      </c>
    </row>
    <row r="43" spans="1:24" x14ac:dyDescent="0.25">
      <c r="A43" s="85" t="s">
        <v>72</v>
      </c>
      <c r="B43" s="80" t="s">
        <v>211</v>
      </c>
      <c r="C43" s="80" t="s">
        <v>74</v>
      </c>
      <c r="D43" s="80" t="s">
        <v>75</v>
      </c>
      <c r="E43" s="80" t="s">
        <v>75</v>
      </c>
      <c r="F43" s="80" t="s">
        <v>76</v>
      </c>
      <c r="G43" s="80" t="s">
        <v>212</v>
      </c>
      <c r="H43" s="78">
        <v>1</v>
      </c>
      <c r="I43" s="80" t="s">
        <v>213</v>
      </c>
      <c r="J43" s="80" t="s">
        <v>664</v>
      </c>
      <c r="K43" s="81">
        <v>48.03</v>
      </c>
      <c r="L43" s="81">
        <v>48.03</v>
      </c>
      <c r="M43" s="80" t="s">
        <v>71</v>
      </c>
      <c r="N43" s="80" t="s">
        <v>80</v>
      </c>
      <c r="O43" s="80" t="s">
        <v>80</v>
      </c>
      <c r="P43" s="80" t="s">
        <v>80</v>
      </c>
      <c r="R43" s="63" t="s">
        <v>71</v>
      </c>
      <c r="S43" s="64">
        <v>1</v>
      </c>
      <c r="T43" s="65">
        <f>_xlfn.XLOOKUP(G43,'[2]SPIR FORM'!$T$25:$T$103,'[2]SPIR FORM'!$Y$25:$Y$103,"NO")</f>
        <v>17.796608864804618</v>
      </c>
      <c r="U43" s="70">
        <v>2022</v>
      </c>
      <c r="V43" s="66" t="str">
        <f>_xlfn.IFNA((VLOOKUP($G43, 'History-Sorted'!$A$2:$P$201, 5, FALSE)), "")</f>
        <v/>
      </c>
      <c r="X43" s="87" t="str">
        <f>_xlfn.IFNA((VLOOKUP($G43, 'History-Sorted'!$A$2:$P$201, 4, FALSE)), "")</f>
        <v/>
      </c>
    </row>
    <row r="44" spans="1:24" x14ac:dyDescent="0.25">
      <c r="A44" s="85" t="s">
        <v>72</v>
      </c>
      <c r="B44" s="80" t="s">
        <v>214</v>
      </c>
      <c r="C44" s="80" t="s">
        <v>74</v>
      </c>
      <c r="D44" s="80" t="s">
        <v>75</v>
      </c>
      <c r="E44" s="80" t="s">
        <v>75</v>
      </c>
      <c r="F44" s="80" t="s">
        <v>76</v>
      </c>
      <c r="G44" s="80" t="s">
        <v>215</v>
      </c>
      <c r="H44" s="78">
        <v>1</v>
      </c>
      <c r="I44" s="80" t="s">
        <v>216</v>
      </c>
      <c r="J44" s="80" t="s">
        <v>677</v>
      </c>
      <c r="K44" s="81">
        <v>72.849999999999994</v>
      </c>
      <c r="L44" s="81">
        <v>72.849999999999994</v>
      </c>
      <c r="M44" s="80" t="s">
        <v>71</v>
      </c>
      <c r="N44" s="80" t="s">
        <v>80</v>
      </c>
      <c r="O44" s="80" t="s">
        <v>80</v>
      </c>
      <c r="P44" s="80" t="s">
        <v>80</v>
      </c>
      <c r="R44" s="63" t="s">
        <v>71</v>
      </c>
      <c r="S44" s="64">
        <v>1</v>
      </c>
      <c r="T44" s="65">
        <f>_xlfn.XLOOKUP(G44,'[2]SPIR FORM'!$T$25:$T$103,'[2]SPIR FORM'!$Y$25:$Y$103,0)</f>
        <v>0</v>
      </c>
      <c r="U44" s="70">
        <v>2022</v>
      </c>
      <c r="V44" s="66" t="str">
        <f>_xlfn.IFNA((VLOOKUP($G44, 'History-Sorted'!$A$2:$P$201, 5, FALSE)), "")</f>
        <v/>
      </c>
      <c r="X44" s="87" t="str">
        <f>_xlfn.IFNA((VLOOKUP($G44, 'History-Sorted'!$A$2:$P$201, 4, FALSE)), "")</f>
        <v/>
      </c>
    </row>
    <row r="45" spans="1:24" x14ac:dyDescent="0.25">
      <c r="A45" s="85" t="s">
        <v>72</v>
      </c>
      <c r="B45" s="80" t="s">
        <v>217</v>
      </c>
      <c r="C45" s="80" t="s">
        <v>74</v>
      </c>
      <c r="D45" s="80" t="s">
        <v>75</v>
      </c>
      <c r="E45" s="80" t="s">
        <v>75</v>
      </c>
      <c r="F45" s="80" t="s">
        <v>76</v>
      </c>
      <c r="G45" s="80" t="s">
        <v>218</v>
      </c>
      <c r="H45" s="78">
        <v>1</v>
      </c>
      <c r="I45" s="80" t="s">
        <v>219</v>
      </c>
      <c r="J45" s="80" t="s">
        <v>665</v>
      </c>
      <c r="K45" s="81">
        <v>381.94</v>
      </c>
      <c r="L45" s="81">
        <v>381.94</v>
      </c>
      <c r="M45" s="80" t="s">
        <v>71</v>
      </c>
      <c r="N45" s="80" t="s">
        <v>80</v>
      </c>
      <c r="O45" s="80" t="s">
        <v>80</v>
      </c>
      <c r="P45" s="80" t="s">
        <v>80</v>
      </c>
      <c r="R45" s="63" t="s">
        <v>71</v>
      </c>
      <c r="S45" s="64">
        <v>1</v>
      </c>
      <c r="T45" s="65">
        <f>_xlfn.XLOOKUP(G45,'[2]SPIR FORM'!$T$25:$T$103,'[2]SPIR FORM'!$Y$25:$Y$103,"NO")</f>
        <v>41.20184597791129</v>
      </c>
      <c r="U45" s="70">
        <v>2022</v>
      </c>
      <c r="V45" s="66" t="str">
        <f>_xlfn.IFNA((VLOOKUP($G45, 'History-Sorted'!$A$2:$P$201, 5, FALSE)), "")</f>
        <v/>
      </c>
      <c r="X45" s="87" t="str">
        <f>_xlfn.IFNA((VLOOKUP($G45, 'History-Sorted'!$A$2:$P$201, 4, FALSE)), "")</f>
        <v/>
      </c>
    </row>
    <row r="46" spans="1:24" x14ac:dyDescent="0.25">
      <c r="A46" s="85" t="s">
        <v>72</v>
      </c>
      <c r="B46" s="80" t="s">
        <v>220</v>
      </c>
      <c r="C46" s="80" t="s">
        <v>74</v>
      </c>
      <c r="D46" s="80" t="s">
        <v>75</v>
      </c>
      <c r="E46" s="80" t="s">
        <v>75</v>
      </c>
      <c r="F46" s="80" t="s">
        <v>76</v>
      </c>
      <c r="G46" s="80" t="s">
        <v>221</v>
      </c>
      <c r="H46" s="78">
        <v>1</v>
      </c>
      <c r="I46" s="80" t="s">
        <v>222</v>
      </c>
      <c r="J46" s="80" t="s">
        <v>223</v>
      </c>
      <c r="K46" s="81">
        <v>396.68</v>
      </c>
      <c r="L46" s="81">
        <v>396.68</v>
      </c>
      <c r="M46" s="80" t="s">
        <v>71</v>
      </c>
      <c r="N46" s="80" t="s">
        <v>80</v>
      </c>
      <c r="O46" s="80" t="s">
        <v>80</v>
      </c>
      <c r="P46" s="80" t="s">
        <v>80</v>
      </c>
      <c r="R46" s="63" t="s">
        <v>71</v>
      </c>
      <c r="S46" s="64">
        <v>1</v>
      </c>
      <c r="T46" s="65">
        <f>_xlfn.XLOOKUP(G46,'[2]SPIR FORM'!$T$25:$T$103,'[2]SPIR FORM'!$Y$25:$Y$103,"NO")</f>
        <v>366.28656790834225</v>
      </c>
      <c r="U46" s="70">
        <v>2022</v>
      </c>
      <c r="V46" s="66" t="str">
        <f>_xlfn.IFNA((VLOOKUP($G46, 'History-Sorted'!$A$2:$P$201, 5, FALSE)), "")</f>
        <v/>
      </c>
      <c r="X46" s="87" t="str">
        <f>_xlfn.IFNA((VLOOKUP($G46, 'History-Sorted'!$A$2:$P$201, 4, FALSE)), "")</f>
        <v/>
      </c>
    </row>
    <row r="47" spans="1:24" x14ac:dyDescent="0.25">
      <c r="A47" s="85" t="s">
        <v>72</v>
      </c>
      <c r="B47" s="80" t="s">
        <v>224</v>
      </c>
      <c r="C47" s="80" t="s">
        <v>74</v>
      </c>
      <c r="D47" s="80" t="s">
        <v>75</v>
      </c>
      <c r="E47" s="80" t="s">
        <v>75</v>
      </c>
      <c r="F47" s="80" t="s">
        <v>76</v>
      </c>
      <c r="G47" s="80" t="s">
        <v>225</v>
      </c>
      <c r="H47" s="78">
        <v>1</v>
      </c>
      <c r="I47" s="80" t="s">
        <v>226</v>
      </c>
      <c r="J47" s="80" t="s">
        <v>682</v>
      </c>
      <c r="K47" s="82">
        <v>5177.26</v>
      </c>
      <c r="L47" s="82">
        <v>5177.26</v>
      </c>
      <c r="M47" s="80" t="s">
        <v>71</v>
      </c>
      <c r="N47" s="80" t="s">
        <v>80</v>
      </c>
      <c r="O47" s="80" t="s">
        <v>80</v>
      </c>
      <c r="P47" s="80" t="s">
        <v>80</v>
      </c>
      <c r="R47" s="63" t="s">
        <v>71</v>
      </c>
      <c r="S47" s="64">
        <v>1</v>
      </c>
      <c r="T47" s="65">
        <f>'[2]SPIR FORM'!$Y$61</f>
        <v>19151.739736182826</v>
      </c>
      <c r="U47" s="70">
        <v>2022</v>
      </c>
      <c r="V47" s="66" t="str">
        <f>_xlfn.IFNA((VLOOKUP($G47, 'History-Sorted'!$A$2:$P$201, 5, FALSE)), "")</f>
        <v/>
      </c>
      <c r="X47" s="87" t="str">
        <f>_xlfn.IFNA((VLOOKUP($G47, 'History-Sorted'!$A$2:$P$201, 4, FALSE)), "")</f>
        <v/>
      </c>
    </row>
    <row r="48" spans="1:24" x14ac:dyDescent="0.25">
      <c r="A48" s="85" t="s">
        <v>72</v>
      </c>
      <c r="B48" s="80" t="s">
        <v>227</v>
      </c>
      <c r="C48" s="80" t="s">
        <v>74</v>
      </c>
      <c r="D48" s="80">
        <v>577324</v>
      </c>
      <c r="E48" s="80">
        <v>577324</v>
      </c>
      <c r="F48" s="80" t="s">
        <v>72</v>
      </c>
      <c r="G48" s="80" t="s">
        <v>228</v>
      </c>
      <c r="H48" s="78">
        <v>1</v>
      </c>
      <c r="I48" s="80" t="s">
        <v>72</v>
      </c>
      <c r="J48" s="80" t="s">
        <v>648</v>
      </c>
      <c r="K48" s="81">
        <v>0</v>
      </c>
      <c r="L48" s="81">
        <v>0</v>
      </c>
      <c r="M48" s="80" t="s">
        <v>71</v>
      </c>
      <c r="N48" s="80" t="s">
        <v>72</v>
      </c>
      <c r="O48" s="80" t="s">
        <v>72</v>
      </c>
      <c r="P48" s="80" t="s">
        <v>72</v>
      </c>
      <c r="R48" s="63" t="s">
        <v>71</v>
      </c>
      <c r="S48" s="64">
        <v>1</v>
      </c>
      <c r="T48" s="65">
        <f>_xlfn.XLOOKUP(G48,'[2]SPIR FORM'!$T$25:$T$103,'[2]SPIR FORM'!$Y$25:$Y$103,0)</f>
        <v>0</v>
      </c>
      <c r="U48" s="70">
        <v>2022</v>
      </c>
      <c r="V48" s="66" t="str">
        <f>_xlfn.IFNA((VLOOKUP($G48, 'History-Sorted'!$A$2:$P$201, 5, FALSE)), "")</f>
        <v/>
      </c>
      <c r="X48" s="87" t="str">
        <f>_xlfn.IFNA((VLOOKUP($G48, 'History-Sorted'!$A$2:$P$201, 4, FALSE)), "")</f>
        <v/>
      </c>
    </row>
    <row r="49" spans="1:24" x14ac:dyDescent="0.25">
      <c r="A49" s="85" t="s">
        <v>72</v>
      </c>
      <c r="B49" s="80" t="s">
        <v>229</v>
      </c>
      <c r="C49" s="80" t="s">
        <v>74</v>
      </c>
      <c r="D49" s="80">
        <v>577324</v>
      </c>
      <c r="E49" s="80">
        <v>577324</v>
      </c>
      <c r="F49" s="80" t="s">
        <v>72</v>
      </c>
      <c r="G49" s="80" t="s">
        <v>228</v>
      </c>
      <c r="H49" s="78">
        <v>1</v>
      </c>
      <c r="I49" s="80" t="s">
        <v>72</v>
      </c>
      <c r="J49" s="80" t="s">
        <v>649</v>
      </c>
      <c r="K49" s="81">
        <v>0</v>
      </c>
      <c r="L49" s="81">
        <v>0</v>
      </c>
      <c r="M49" s="80" t="s">
        <v>71</v>
      </c>
      <c r="N49" s="80" t="s">
        <v>72</v>
      </c>
      <c r="O49" s="80" t="s">
        <v>72</v>
      </c>
      <c r="P49" s="80" t="s">
        <v>72</v>
      </c>
      <c r="R49" s="63" t="s">
        <v>71</v>
      </c>
      <c r="S49" s="64">
        <v>1</v>
      </c>
      <c r="T49" s="65">
        <f>_xlfn.XLOOKUP(G49,'[2]SPIR FORM'!$T$25:$T$103,'[2]SPIR FORM'!$Y$25:$Y$103,0)</f>
        <v>0</v>
      </c>
      <c r="U49" s="70">
        <v>2022</v>
      </c>
      <c r="V49" s="66" t="str">
        <f>_xlfn.IFNA((VLOOKUP($G49, 'History-Sorted'!$A$2:$P$201, 5, FALSE)), "")</f>
        <v/>
      </c>
      <c r="X49" s="87" t="str">
        <f>_xlfn.IFNA((VLOOKUP($G49, 'History-Sorted'!$A$2:$P$201, 4, FALSE)), "")</f>
        <v/>
      </c>
    </row>
    <row r="50" spans="1:24" x14ac:dyDescent="0.25">
      <c r="A50" s="85" t="s">
        <v>72</v>
      </c>
      <c r="B50" s="80" t="s">
        <v>230</v>
      </c>
      <c r="C50" s="80" t="s">
        <v>74</v>
      </c>
      <c r="D50" s="80" t="s">
        <v>231</v>
      </c>
      <c r="E50" s="80" t="s">
        <v>231</v>
      </c>
      <c r="F50" s="80" t="s">
        <v>232</v>
      </c>
      <c r="G50" s="80" t="s">
        <v>77</v>
      </c>
      <c r="H50" s="78">
        <v>1</v>
      </c>
      <c r="I50" s="80" t="s">
        <v>78</v>
      </c>
      <c r="J50" s="80" t="s">
        <v>79</v>
      </c>
      <c r="K50" s="81">
        <v>0</v>
      </c>
      <c r="L50" s="81">
        <v>0</v>
      </c>
      <c r="M50" s="80" t="s">
        <v>71</v>
      </c>
      <c r="N50" s="80" t="s">
        <v>80</v>
      </c>
      <c r="O50" s="80" t="s">
        <v>80</v>
      </c>
      <c r="P50" s="80" t="s">
        <v>80</v>
      </c>
      <c r="R50" s="63" t="s">
        <v>71</v>
      </c>
      <c r="S50" s="64">
        <v>1</v>
      </c>
      <c r="T50" s="65">
        <f>_xlfn.XLOOKUP(G50,'[2]SPIR FORM'!$T$25:$T$103,'[2]SPIR FORM'!$Y$25:$Y$103,0)</f>
        <v>0</v>
      </c>
      <c r="U50" s="70">
        <v>2022</v>
      </c>
      <c r="V50" s="66" t="str">
        <f>_xlfn.IFNA((VLOOKUP($G50, 'History-Sorted'!$A$2:$P$201, 5, FALSE)), "")</f>
        <v/>
      </c>
      <c r="X50" s="87" t="str">
        <f>_xlfn.IFNA((VLOOKUP($G50, 'History-Sorted'!$A$2:$P$201, 4, FALSE)), "")</f>
        <v/>
      </c>
    </row>
    <row r="51" spans="1:24" x14ac:dyDescent="0.25">
      <c r="A51" s="85" t="s">
        <v>72</v>
      </c>
      <c r="B51" s="80" t="s">
        <v>233</v>
      </c>
      <c r="C51" s="80" t="s">
        <v>74</v>
      </c>
      <c r="D51" s="80" t="s">
        <v>231</v>
      </c>
      <c r="E51" s="80" t="s">
        <v>231</v>
      </c>
      <c r="F51" s="80" t="s">
        <v>232</v>
      </c>
      <c r="G51" s="80" t="s">
        <v>82</v>
      </c>
      <c r="H51" s="78">
        <v>1</v>
      </c>
      <c r="I51" s="80" t="s">
        <v>83</v>
      </c>
      <c r="J51" s="80" t="s">
        <v>84</v>
      </c>
      <c r="K51" s="81">
        <v>0</v>
      </c>
      <c r="L51" s="81">
        <v>0</v>
      </c>
      <c r="M51" s="80" t="s">
        <v>71</v>
      </c>
      <c r="N51" s="80" t="s">
        <v>80</v>
      </c>
      <c r="O51" s="80" t="s">
        <v>80</v>
      </c>
      <c r="P51" s="80" t="s">
        <v>80</v>
      </c>
      <c r="R51" s="63" t="s">
        <v>71</v>
      </c>
      <c r="S51" s="64">
        <v>1</v>
      </c>
      <c r="T51" s="65">
        <f>_xlfn.XLOOKUP(G51,'[2]SPIR FORM'!$T$25:$T$103,'[2]SPIR FORM'!$Y$25:$Y$103,0)</f>
        <v>0</v>
      </c>
      <c r="U51" s="70">
        <v>2022</v>
      </c>
      <c r="V51" s="66" t="str">
        <f>_xlfn.IFNA((VLOOKUP($G51, 'History-Sorted'!$A$2:$P$201, 5, FALSE)), "")</f>
        <v/>
      </c>
      <c r="X51" s="87" t="str">
        <f>_xlfn.IFNA((VLOOKUP($G51, 'History-Sorted'!$A$2:$P$201, 4, FALSE)), "")</f>
        <v/>
      </c>
    </row>
    <row r="52" spans="1:24" x14ac:dyDescent="0.25">
      <c r="A52" s="85" t="s">
        <v>72</v>
      </c>
      <c r="B52" s="80" t="s">
        <v>234</v>
      </c>
      <c r="C52" s="80" t="s">
        <v>74</v>
      </c>
      <c r="D52" s="80" t="s">
        <v>231</v>
      </c>
      <c r="E52" s="80" t="s">
        <v>231</v>
      </c>
      <c r="F52" s="80" t="s">
        <v>232</v>
      </c>
      <c r="G52" s="80" t="s">
        <v>235</v>
      </c>
      <c r="H52" s="78">
        <v>1</v>
      </c>
      <c r="I52" s="80" t="s">
        <v>87</v>
      </c>
      <c r="J52" s="80" t="s">
        <v>88</v>
      </c>
      <c r="K52" s="82">
        <v>1944.67</v>
      </c>
      <c r="L52" s="82">
        <v>1944.67</v>
      </c>
      <c r="M52" s="80" t="s">
        <v>71</v>
      </c>
      <c r="N52" s="80" t="s">
        <v>80</v>
      </c>
      <c r="O52" s="80" t="s">
        <v>80</v>
      </c>
      <c r="P52" s="80" t="s">
        <v>80</v>
      </c>
      <c r="R52" s="63" t="s">
        <v>71</v>
      </c>
      <c r="S52" s="64">
        <v>1</v>
      </c>
      <c r="T52" s="65">
        <f>_xlfn.XLOOKUP(G52,'[2]SPIR FORM'!$T$25:$T$103,'[2]SPIR FORM'!$Y$25:$Y$103,"NO")</f>
        <v>140.10784797200722</v>
      </c>
      <c r="U52" s="70">
        <v>2022</v>
      </c>
      <c r="V52" s="66" t="str">
        <f>_xlfn.IFNA((VLOOKUP($G52, 'History-Sorted'!$A$2:$P$201, 5, FALSE)), "")</f>
        <v/>
      </c>
      <c r="X52" s="87" t="str">
        <f>_xlfn.IFNA((VLOOKUP($G52, 'History-Sorted'!$A$2:$P$201, 4, FALSE)), "")</f>
        <v/>
      </c>
    </row>
    <row r="53" spans="1:24" x14ac:dyDescent="0.25">
      <c r="A53" s="85" t="s">
        <v>72</v>
      </c>
      <c r="B53" s="80" t="s">
        <v>236</v>
      </c>
      <c r="C53" s="80" t="s">
        <v>74</v>
      </c>
      <c r="D53" s="80" t="s">
        <v>231</v>
      </c>
      <c r="E53" s="80" t="s">
        <v>231</v>
      </c>
      <c r="F53" s="80" t="s">
        <v>232</v>
      </c>
      <c r="G53" s="80" t="s">
        <v>90</v>
      </c>
      <c r="H53" s="78">
        <v>1</v>
      </c>
      <c r="I53" s="80" t="s">
        <v>91</v>
      </c>
      <c r="J53" s="80" t="s">
        <v>92</v>
      </c>
      <c r="K53" s="82">
        <v>2682.7</v>
      </c>
      <c r="L53" s="82">
        <v>2682.7</v>
      </c>
      <c r="M53" s="80" t="s">
        <v>71</v>
      </c>
      <c r="N53" s="80" t="s">
        <v>80</v>
      </c>
      <c r="O53" s="80" t="s">
        <v>80</v>
      </c>
      <c r="P53" s="80" t="s">
        <v>80</v>
      </c>
      <c r="R53" s="63" t="s">
        <v>71</v>
      </c>
      <c r="S53" s="64">
        <v>1</v>
      </c>
      <c r="T53" s="65">
        <f>_xlfn.XLOOKUP(G53,'[2]SPIR FORM'!$T$25:$T$103,'[2]SPIR FORM'!$Y$25:$Y$103,"NO")</f>
        <v>2803.6669747377641</v>
      </c>
      <c r="U53" s="70">
        <v>2022</v>
      </c>
      <c r="V53" s="66" t="str">
        <f>_xlfn.IFNA((VLOOKUP($G53, 'History-Sorted'!$A$2:$P$201, 5, FALSE)), "")</f>
        <v/>
      </c>
      <c r="X53" s="87" t="str">
        <f>_xlfn.IFNA((VLOOKUP($G53, 'History-Sorted'!$A$2:$P$201, 4, FALSE)), "")</f>
        <v/>
      </c>
    </row>
    <row r="54" spans="1:24" x14ac:dyDescent="0.25">
      <c r="A54" s="85" t="s">
        <v>72</v>
      </c>
      <c r="B54" s="80" t="s">
        <v>237</v>
      </c>
      <c r="C54" s="80" t="s">
        <v>74</v>
      </c>
      <c r="D54" s="80" t="s">
        <v>231</v>
      </c>
      <c r="E54" s="80" t="s">
        <v>231</v>
      </c>
      <c r="F54" s="80" t="s">
        <v>232</v>
      </c>
      <c r="G54" s="80" t="s">
        <v>94</v>
      </c>
      <c r="H54" s="78">
        <v>1</v>
      </c>
      <c r="I54" s="80" t="s">
        <v>95</v>
      </c>
      <c r="J54" s="80" t="s">
        <v>96</v>
      </c>
      <c r="K54" s="82">
        <v>22191.8</v>
      </c>
      <c r="L54" s="82">
        <v>22191.8</v>
      </c>
      <c r="M54" s="80" t="s">
        <v>71</v>
      </c>
      <c r="N54" s="80" t="s">
        <v>80</v>
      </c>
      <c r="O54" s="80" t="s">
        <v>80</v>
      </c>
      <c r="P54" s="80" t="s">
        <v>80</v>
      </c>
      <c r="R54" s="63" t="s">
        <v>71</v>
      </c>
      <c r="S54" s="64">
        <v>1</v>
      </c>
      <c r="T54" s="65">
        <f>_xlfn.XLOOKUP(G54,'[2]SPIR FORM'!$T$25:$T$103,'[2]SPIR FORM'!$Y$25:$Y$103,0)</f>
        <v>0</v>
      </c>
      <c r="U54" s="70">
        <v>2022</v>
      </c>
      <c r="V54" s="66" t="str">
        <f>_xlfn.IFNA((VLOOKUP($G54, 'History-Sorted'!$A$2:$P$201, 5, FALSE)), "")</f>
        <v/>
      </c>
      <c r="X54" s="87" t="str">
        <f>_xlfn.IFNA((VLOOKUP($G54, 'History-Sorted'!$A$2:$P$201, 4, FALSE)), "")</f>
        <v/>
      </c>
    </row>
    <row r="55" spans="1:24" x14ac:dyDescent="0.25">
      <c r="A55" s="85" t="s">
        <v>72</v>
      </c>
      <c r="B55" s="80" t="s">
        <v>238</v>
      </c>
      <c r="C55" s="80" t="s">
        <v>74</v>
      </c>
      <c r="D55" s="80" t="s">
        <v>231</v>
      </c>
      <c r="E55" s="80" t="s">
        <v>231</v>
      </c>
      <c r="F55" s="80" t="s">
        <v>232</v>
      </c>
      <c r="G55" s="80" t="s">
        <v>98</v>
      </c>
      <c r="H55" s="78">
        <v>1</v>
      </c>
      <c r="I55" s="80" t="s">
        <v>99</v>
      </c>
      <c r="J55" s="80" t="s">
        <v>100</v>
      </c>
      <c r="K55" s="81">
        <v>0</v>
      </c>
      <c r="L55" s="81">
        <v>0</v>
      </c>
      <c r="M55" s="80" t="s">
        <v>71</v>
      </c>
      <c r="N55" s="80" t="s">
        <v>80</v>
      </c>
      <c r="O55" s="80" t="s">
        <v>80</v>
      </c>
      <c r="P55" s="80" t="s">
        <v>80</v>
      </c>
      <c r="R55" s="63" t="s">
        <v>71</v>
      </c>
      <c r="S55" s="64">
        <v>1</v>
      </c>
      <c r="T55" s="65">
        <f>_xlfn.XLOOKUP(G55,'[2]SPIR FORM'!$T$25:$T$103,'[2]SPIR FORM'!$Y$25:$Y$103,0)</f>
        <v>0</v>
      </c>
      <c r="U55" s="70">
        <v>2022</v>
      </c>
      <c r="V55" s="66" t="str">
        <f>_xlfn.IFNA((VLOOKUP($G55, 'History-Sorted'!$A$2:$P$201, 5, FALSE)), "")</f>
        <v/>
      </c>
      <c r="X55" s="87" t="str">
        <f>_xlfn.IFNA((VLOOKUP($G55, 'History-Sorted'!$A$2:$P$201, 4, FALSE)), "")</f>
        <v/>
      </c>
    </row>
    <row r="56" spans="1:24" x14ac:dyDescent="0.25">
      <c r="A56" s="85" t="s">
        <v>72</v>
      </c>
      <c r="B56" s="80" t="s">
        <v>239</v>
      </c>
      <c r="C56" s="80" t="s">
        <v>74</v>
      </c>
      <c r="D56" s="80" t="s">
        <v>231</v>
      </c>
      <c r="E56" s="80" t="s">
        <v>231</v>
      </c>
      <c r="F56" s="80" t="s">
        <v>232</v>
      </c>
      <c r="G56" s="80" t="s">
        <v>102</v>
      </c>
      <c r="H56" s="78">
        <v>1</v>
      </c>
      <c r="I56" s="80" t="s">
        <v>103</v>
      </c>
      <c r="J56" s="80" t="s">
        <v>668</v>
      </c>
      <c r="K56" s="81">
        <v>0</v>
      </c>
      <c r="L56" s="81">
        <v>0</v>
      </c>
      <c r="M56" s="80" t="s">
        <v>71</v>
      </c>
      <c r="N56" s="80" t="s">
        <v>80</v>
      </c>
      <c r="O56" s="80" t="s">
        <v>80</v>
      </c>
      <c r="P56" s="80" t="s">
        <v>80</v>
      </c>
      <c r="R56" s="63" t="s">
        <v>71</v>
      </c>
      <c r="S56" s="64">
        <v>1</v>
      </c>
      <c r="T56" s="65">
        <f>_xlfn.XLOOKUP(G56,'[2]SPIR FORM'!$T$25:$T$103,'[2]SPIR FORM'!$Y$25:$Y$103,0)</f>
        <v>0</v>
      </c>
      <c r="U56" s="70">
        <v>2022</v>
      </c>
      <c r="V56" s="66" t="str">
        <f>_xlfn.IFNA((VLOOKUP($G56, 'History-Sorted'!$A$2:$P$201, 5, FALSE)), "")</f>
        <v/>
      </c>
      <c r="X56" s="87" t="str">
        <f>_xlfn.IFNA((VLOOKUP($G56, 'History-Sorted'!$A$2:$P$201, 4, FALSE)), "")</f>
        <v/>
      </c>
    </row>
    <row r="57" spans="1:24" x14ac:dyDescent="0.25">
      <c r="A57" s="85" t="s">
        <v>72</v>
      </c>
      <c r="B57" s="80" t="s">
        <v>240</v>
      </c>
      <c r="C57" s="80" t="s">
        <v>74</v>
      </c>
      <c r="D57" s="80" t="s">
        <v>231</v>
      </c>
      <c r="E57" s="80" t="s">
        <v>231</v>
      </c>
      <c r="F57" s="80" t="s">
        <v>232</v>
      </c>
      <c r="G57" s="80" t="s">
        <v>108</v>
      </c>
      <c r="H57" s="78">
        <v>1</v>
      </c>
      <c r="I57" s="80" t="s">
        <v>109</v>
      </c>
      <c r="J57" s="80" t="s">
        <v>654</v>
      </c>
      <c r="K57" s="82">
        <v>2928.74</v>
      </c>
      <c r="L57" s="82">
        <v>2928.74</v>
      </c>
      <c r="M57" s="80" t="s">
        <v>71</v>
      </c>
      <c r="N57" s="80" t="s">
        <v>80</v>
      </c>
      <c r="O57" s="80" t="s">
        <v>80</v>
      </c>
      <c r="P57" s="80" t="s">
        <v>80</v>
      </c>
      <c r="R57" s="63" t="s">
        <v>71</v>
      </c>
      <c r="S57" s="64">
        <v>1</v>
      </c>
      <c r="T57" s="65">
        <f>_xlfn.XLOOKUP(G57,'[2]SPIR FORM'!$T$25:$T$103,'[2]SPIR FORM'!$Y$25:$Y$103,"NO")</f>
        <v>2645.43894319432</v>
      </c>
      <c r="U57" s="70">
        <v>2022</v>
      </c>
      <c r="V57" s="66" t="str">
        <f>_xlfn.IFNA((VLOOKUP($G57, 'History-Sorted'!$A$2:$P$201, 5, FALSE)), "")</f>
        <v/>
      </c>
      <c r="X57" s="87" t="str">
        <f>_xlfn.IFNA((VLOOKUP($G57, 'History-Sorted'!$A$2:$P$201, 4, FALSE)), "")</f>
        <v/>
      </c>
    </row>
    <row r="58" spans="1:24" x14ac:dyDescent="0.25">
      <c r="A58" s="85" t="s">
        <v>72</v>
      </c>
      <c r="B58" s="80" t="s">
        <v>241</v>
      </c>
      <c r="C58" s="80" t="s">
        <v>74</v>
      </c>
      <c r="D58" s="80" t="s">
        <v>231</v>
      </c>
      <c r="E58" s="80" t="s">
        <v>231</v>
      </c>
      <c r="F58" s="80" t="s">
        <v>232</v>
      </c>
      <c r="G58" s="80" t="s">
        <v>111</v>
      </c>
      <c r="H58" s="78">
        <v>1</v>
      </c>
      <c r="I58" s="80" t="s">
        <v>112</v>
      </c>
      <c r="J58" s="80" t="s">
        <v>654</v>
      </c>
      <c r="K58" s="82">
        <v>2753.04</v>
      </c>
      <c r="L58" s="82">
        <v>2753.04</v>
      </c>
      <c r="M58" s="80" t="s">
        <v>71</v>
      </c>
      <c r="N58" s="80" t="s">
        <v>80</v>
      </c>
      <c r="O58" s="80" t="s">
        <v>80</v>
      </c>
      <c r="P58" s="80" t="s">
        <v>80</v>
      </c>
      <c r="R58" s="63" t="s">
        <v>71</v>
      </c>
      <c r="S58" s="64">
        <v>1</v>
      </c>
      <c r="T58" s="65">
        <f>_xlfn.XLOOKUP(G58,'[2]SPIR FORM'!$T$25:$T$103,'[2]SPIR FORM'!$Y$25:$Y$103,"NO")</f>
        <v>2376.548361982454</v>
      </c>
      <c r="U58" s="70">
        <v>2022</v>
      </c>
      <c r="V58" s="66" t="str">
        <f>_xlfn.IFNA((VLOOKUP($G58, 'History-Sorted'!$A$2:$P$201, 5, FALSE)), "")</f>
        <v/>
      </c>
      <c r="X58" s="87" t="str">
        <f>_xlfn.IFNA((VLOOKUP($G58, 'History-Sorted'!$A$2:$P$201, 4, FALSE)), "")</f>
        <v/>
      </c>
    </row>
    <row r="59" spans="1:24" x14ac:dyDescent="0.25">
      <c r="A59" s="85" t="s">
        <v>72</v>
      </c>
      <c r="B59" s="80" t="s">
        <v>242</v>
      </c>
      <c r="C59" s="80" t="s">
        <v>74</v>
      </c>
      <c r="D59" s="80" t="s">
        <v>231</v>
      </c>
      <c r="E59" s="80" t="s">
        <v>231</v>
      </c>
      <c r="F59" s="80" t="s">
        <v>232</v>
      </c>
      <c r="G59" s="80" t="s">
        <v>114</v>
      </c>
      <c r="H59" s="78">
        <v>1</v>
      </c>
      <c r="I59" s="80" t="s">
        <v>115</v>
      </c>
      <c r="J59" s="80" t="s">
        <v>116</v>
      </c>
      <c r="K59" s="82">
        <v>6850.55</v>
      </c>
      <c r="L59" s="82">
        <v>6850.55</v>
      </c>
      <c r="M59" s="80" t="s">
        <v>71</v>
      </c>
      <c r="N59" s="80" t="s">
        <v>80</v>
      </c>
      <c r="O59" s="80" t="s">
        <v>80</v>
      </c>
      <c r="P59" s="80" t="s">
        <v>80</v>
      </c>
      <c r="R59" s="63" t="s">
        <v>71</v>
      </c>
      <c r="S59" s="64">
        <v>1</v>
      </c>
      <c r="T59" s="65">
        <f>_xlfn.XLOOKUP(G59,'[2]SPIR FORM'!$T$25:$T$103,'[2]SPIR FORM'!$Y$25:$Y$103,"NO")</f>
        <v>1797.8889282874432</v>
      </c>
      <c r="U59" s="70">
        <v>2022</v>
      </c>
      <c r="V59" s="66" t="str">
        <f>_xlfn.IFNA((VLOOKUP($G59, 'History-Sorted'!$A$2:$P$201, 5, FALSE)), "")</f>
        <v/>
      </c>
      <c r="X59" s="87" t="str">
        <f>_xlfn.IFNA((VLOOKUP($G59, 'History-Sorted'!$A$2:$P$201, 4, FALSE)), "")</f>
        <v/>
      </c>
    </row>
    <row r="60" spans="1:24" x14ac:dyDescent="0.25">
      <c r="A60" s="85" t="s">
        <v>72</v>
      </c>
      <c r="B60" s="80" t="s">
        <v>243</v>
      </c>
      <c r="C60" s="80" t="s">
        <v>74</v>
      </c>
      <c r="D60" s="80" t="s">
        <v>231</v>
      </c>
      <c r="E60" s="80" t="s">
        <v>231</v>
      </c>
      <c r="F60" s="80" t="s">
        <v>232</v>
      </c>
      <c r="G60" s="80" t="s">
        <v>118</v>
      </c>
      <c r="H60" s="78">
        <v>1</v>
      </c>
      <c r="I60" s="80" t="s">
        <v>119</v>
      </c>
      <c r="J60" s="80" t="s">
        <v>120</v>
      </c>
      <c r="K60" s="82">
        <v>10092.89</v>
      </c>
      <c r="L60" s="82">
        <v>10092.89</v>
      </c>
      <c r="M60" s="80" t="s">
        <v>71</v>
      </c>
      <c r="N60" s="80" t="s">
        <v>80</v>
      </c>
      <c r="O60" s="80" t="s">
        <v>80</v>
      </c>
      <c r="P60" s="80" t="s">
        <v>80</v>
      </c>
      <c r="R60" s="63" t="s">
        <v>71</v>
      </c>
      <c r="S60" s="64">
        <v>1</v>
      </c>
      <c r="T60" s="65">
        <f>_xlfn.XLOOKUP(G60,'[2]SPIR FORM'!$T$25:$T$103,'[2]SPIR FORM'!$Y$25:$Y$103,"NO")</f>
        <v>1671.4790762295581</v>
      </c>
      <c r="U60" s="70">
        <v>2022</v>
      </c>
      <c r="V60" s="66" t="str">
        <f>_xlfn.IFNA((VLOOKUP($G60, 'History-Sorted'!$A$2:$P$201, 5, FALSE)), "")</f>
        <v/>
      </c>
      <c r="X60" s="87" t="str">
        <f>_xlfn.IFNA((VLOOKUP($G60, 'History-Sorted'!$A$2:$P$201, 4, FALSE)), "")</f>
        <v/>
      </c>
    </row>
    <row r="61" spans="1:24" x14ac:dyDescent="0.25">
      <c r="A61" s="85" t="s">
        <v>72</v>
      </c>
      <c r="B61" s="80" t="s">
        <v>244</v>
      </c>
      <c r="C61" s="80" t="s">
        <v>74</v>
      </c>
      <c r="D61" s="80" t="s">
        <v>231</v>
      </c>
      <c r="E61" s="80" t="s">
        <v>231</v>
      </c>
      <c r="F61" s="80" t="s">
        <v>232</v>
      </c>
      <c r="G61" s="80" t="s">
        <v>122</v>
      </c>
      <c r="H61" s="78">
        <v>1</v>
      </c>
      <c r="I61" s="80" t="s">
        <v>123</v>
      </c>
      <c r="J61" s="80" t="s">
        <v>666</v>
      </c>
      <c r="K61" s="81">
        <v>72.09</v>
      </c>
      <c r="L61" s="81">
        <v>72.09</v>
      </c>
      <c r="M61" s="80" t="s">
        <v>71</v>
      </c>
      <c r="N61" s="80" t="s">
        <v>80</v>
      </c>
      <c r="O61" s="80" t="s">
        <v>80</v>
      </c>
      <c r="P61" s="80" t="s">
        <v>80</v>
      </c>
      <c r="R61" s="63" t="s">
        <v>71</v>
      </c>
      <c r="S61" s="64">
        <v>1</v>
      </c>
      <c r="T61" s="65">
        <f>_xlfn.XLOOKUP(G61,'[2]SPIR FORM'!$T$25:$T$103,'[2]SPIR FORM'!$Y$25:$Y$103,0)</f>
        <v>0</v>
      </c>
      <c r="U61" s="70">
        <v>2022</v>
      </c>
      <c r="V61" s="66" t="str">
        <f>_xlfn.IFNA((VLOOKUP($G61, 'History-Sorted'!$A$2:$P$201, 5, FALSE)), "")</f>
        <v/>
      </c>
      <c r="X61" s="87" t="str">
        <f>_xlfn.IFNA((VLOOKUP($G61, 'History-Sorted'!$A$2:$P$201, 4, FALSE)), "")</f>
        <v/>
      </c>
    </row>
    <row r="62" spans="1:24" x14ac:dyDescent="0.25">
      <c r="A62" s="85" t="s">
        <v>72</v>
      </c>
      <c r="B62" s="80" t="s">
        <v>245</v>
      </c>
      <c r="C62" s="80" t="s">
        <v>74</v>
      </c>
      <c r="D62" s="80" t="s">
        <v>231</v>
      </c>
      <c r="E62" s="80" t="s">
        <v>231</v>
      </c>
      <c r="F62" s="80" t="s">
        <v>232</v>
      </c>
      <c r="G62" s="80" t="s">
        <v>125</v>
      </c>
      <c r="H62" s="78">
        <v>1</v>
      </c>
      <c r="I62" s="80" t="s">
        <v>126</v>
      </c>
      <c r="J62" s="80" t="s">
        <v>127</v>
      </c>
      <c r="K62" s="81">
        <v>386.58</v>
      </c>
      <c r="L62" s="81">
        <v>386.58</v>
      </c>
      <c r="M62" s="80" t="s">
        <v>71</v>
      </c>
      <c r="N62" s="80" t="s">
        <v>80</v>
      </c>
      <c r="O62" s="80" t="s">
        <v>80</v>
      </c>
      <c r="P62" s="80" t="s">
        <v>80</v>
      </c>
      <c r="R62" s="63" t="s">
        <v>71</v>
      </c>
      <c r="S62" s="64">
        <v>1</v>
      </c>
      <c r="T62" s="65">
        <f>_xlfn.XLOOKUP(G62,'[2]SPIR FORM'!$T$25:$T$103,'[2]SPIR FORM'!$Y$25:$Y$103,0)</f>
        <v>0</v>
      </c>
      <c r="U62" s="70">
        <v>2022</v>
      </c>
      <c r="V62" s="66" t="str">
        <f>_xlfn.IFNA((VLOOKUP($G62, 'History-Sorted'!$A$2:$P$201, 5, FALSE)), "")</f>
        <v/>
      </c>
      <c r="X62" s="87" t="str">
        <f>_xlfn.IFNA((VLOOKUP($G62, 'History-Sorted'!$A$2:$P$201, 4, FALSE)), "")</f>
        <v/>
      </c>
    </row>
    <row r="63" spans="1:24" x14ac:dyDescent="0.25">
      <c r="A63" s="85" t="s">
        <v>72</v>
      </c>
      <c r="B63" s="80" t="s">
        <v>246</v>
      </c>
      <c r="C63" s="80" t="s">
        <v>74</v>
      </c>
      <c r="D63" s="80" t="s">
        <v>231</v>
      </c>
      <c r="E63" s="80" t="s">
        <v>231</v>
      </c>
      <c r="F63" s="80" t="s">
        <v>232</v>
      </c>
      <c r="G63" s="80" t="s">
        <v>129</v>
      </c>
      <c r="H63" s="78">
        <v>1</v>
      </c>
      <c r="I63" s="80" t="s">
        <v>130</v>
      </c>
      <c r="J63" s="80" t="s">
        <v>680</v>
      </c>
      <c r="K63" s="81">
        <v>0</v>
      </c>
      <c r="L63" s="81">
        <v>0</v>
      </c>
      <c r="M63" s="80" t="s">
        <v>71</v>
      </c>
      <c r="N63" s="80" t="s">
        <v>80</v>
      </c>
      <c r="O63" s="80" t="s">
        <v>80</v>
      </c>
      <c r="P63" s="80" t="s">
        <v>80</v>
      </c>
      <c r="R63" s="63" t="s">
        <v>71</v>
      </c>
      <c r="S63" s="64">
        <v>1</v>
      </c>
      <c r="T63" s="65">
        <f>_xlfn.XLOOKUP(G63,'[2]SPIR FORM'!$T$25:$T$103,'[2]SPIR FORM'!$Y$25:$Y$103,0)</f>
        <v>0</v>
      </c>
      <c r="U63" s="70">
        <v>2022</v>
      </c>
      <c r="V63" s="66" t="str">
        <f>_xlfn.IFNA((VLOOKUP($G63, 'History-Sorted'!$A$2:$P$201, 5, FALSE)), "")</f>
        <v/>
      </c>
      <c r="X63" s="87" t="str">
        <f>_xlfn.IFNA((VLOOKUP($G63, 'History-Sorted'!$A$2:$P$201, 4, FALSE)), "")</f>
        <v/>
      </c>
    </row>
    <row r="64" spans="1:24" x14ac:dyDescent="0.25">
      <c r="A64" s="85" t="s">
        <v>72</v>
      </c>
      <c r="B64" s="80" t="s">
        <v>247</v>
      </c>
      <c r="C64" s="80" t="s">
        <v>74</v>
      </c>
      <c r="D64" s="80" t="s">
        <v>231</v>
      </c>
      <c r="E64" s="80" t="s">
        <v>231</v>
      </c>
      <c r="F64" s="80" t="s">
        <v>232</v>
      </c>
      <c r="G64" s="80" t="s">
        <v>132</v>
      </c>
      <c r="H64" s="78">
        <v>1</v>
      </c>
      <c r="I64" s="80" t="s">
        <v>133</v>
      </c>
      <c r="J64" s="80" t="s">
        <v>680</v>
      </c>
      <c r="K64" s="81">
        <v>0</v>
      </c>
      <c r="L64" s="81">
        <v>0</v>
      </c>
      <c r="M64" s="80" t="s">
        <v>71</v>
      </c>
      <c r="N64" s="80" t="s">
        <v>80</v>
      </c>
      <c r="O64" s="80" t="s">
        <v>80</v>
      </c>
      <c r="P64" s="80" t="s">
        <v>80</v>
      </c>
      <c r="R64" s="63" t="s">
        <v>71</v>
      </c>
      <c r="S64" s="64">
        <v>1</v>
      </c>
      <c r="T64" s="65">
        <f>_xlfn.XLOOKUP(G64,'[2]SPIR FORM'!$T$25:$T$103,'[2]SPIR FORM'!$Y$25:$Y$103,0)</f>
        <v>0</v>
      </c>
      <c r="U64" s="70">
        <v>2022</v>
      </c>
      <c r="V64" s="66" t="str">
        <f>_xlfn.IFNA((VLOOKUP($G64, 'History-Sorted'!$A$2:$P$201, 5, FALSE)), "")</f>
        <v/>
      </c>
      <c r="X64" s="87" t="str">
        <f>_xlfn.IFNA((VLOOKUP($G64, 'History-Sorted'!$A$2:$P$201, 4, FALSE)), "")</f>
        <v/>
      </c>
    </row>
    <row r="65" spans="1:24" x14ac:dyDescent="0.25">
      <c r="A65" s="85" t="s">
        <v>72</v>
      </c>
      <c r="B65" s="80" t="s">
        <v>248</v>
      </c>
      <c r="C65" s="80" t="s">
        <v>74</v>
      </c>
      <c r="D65" s="80" t="s">
        <v>231</v>
      </c>
      <c r="E65" s="80" t="s">
        <v>231</v>
      </c>
      <c r="F65" s="80" t="s">
        <v>232</v>
      </c>
      <c r="G65" s="80" t="s">
        <v>135</v>
      </c>
      <c r="H65" s="78">
        <v>1</v>
      </c>
      <c r="I65" s="80" t="s">
        <v>136</v>
      </c>
      <c r="J65" s="80" t="s">
        <v>137</v>
      </c>
      <c r="K65" s="81">
        <v>0</v>
      </c>
      <c r="L65" s="81">
        <v>0</v>
      </c>
      <c r="M65" s="80" t="s">
        <v>71</v>
      </c>
      <c r="N65" s="80" t="s">
        <v>80</v>
      </c>
      <c r="O65" s="80" t="s">
        <v>80</v>
      </c>
      <c r="P65" s="80" t="s">
        <v>80</v>
      </c>
      <c r="R65" s="63" t="s">
        <v>71</v>
      </c>
      <c r="S65" s="64">
        <v>1</v>
      </c>
      <c r="T65" s="65">
        <f>_xlfn.XLOOKUP(G65,'[2]SPIR FORM'!$T$25:$T$103,'[2]SPIR FORM'!$Y$25:$Y$103,0)</f>
        <v>0</v>
      </c>
      <c r="U65" s="70">
        <v>2022</v>
      </c>
      <c r="V65" s="66" t="str">
        <f>_xlfn.IFNA((VLOOKUP($G65, 'History-Sorted'!$A$2:$P$201, 5, FALSE)), "")</f>
        <v/>
      </c>
      <c r="X65" s="87" t="str">
        <f>_xlfn.IFNA((VLOOKUP($G65, 'History-Sorted'!$A$2:$P$201, 4, FALSE)), "")</f>
        <v/>
      </c>
    </row>
    <row r="66" spans="1:24" x14ac:dyDescent="0.25">
      <c r="A66" s="85" t="s">
        <v>72</v>
      </c>
      <c r="B66" s="80" t="s">
        <v>249</v>
      </c>
      <c r="C66" s="80" t="s">
        <v>74</v>
      </c>
      <c r="D66" s="80" t="s">
        <v>231</v>
      </c>
      <c r="E66" s="80" t="s">
        <v>231</v>
      </c>
      <c r="F66" s="80" t="s">
        <v>232</v>
      </c>
      <c r="G66" s="80" t="s">
        <v>139</v>
      </c>
      <c r="H66" s="78">
        <v>1</v>
      </c>
      <c r="I66" s="80" t="s">
        <v>140</v>
      </c>
      <c r="J66" s="80" t="s">
        <v>681</v>
      </c>
      <c r="K66" s="81">
        <v>0</v>
      </c>
      <c r="L66" s="81">
        <v>0</v>
      </c>
      <c r="M66" s="80" t="s">
        <v>71</v>
      </c>
      <c r="N66" s="80" t="s">
        <v>80</v>
      </c>
      <c r="O66" s="80" t="s">
        <v>80</v>
      </c>
      <c r="P66" s="80" t="s">
        <v>80</v>
      </c>
      <c r="R66" s="63" t="s">
        <v>71</v>
      </c>
      <c r="S66" s="64">
        <v>1</v>
      </c>
      <c r="T66" s="65">
        <f>_xlfn.XLOOKUP(G66,'[2]SPIR FORM'!$T$25:$T$103,'[2]SPIR FORM'!$Y$25:$Y$103,0)</f>
        <v>0</v>
      </c>
      <c r="U66" s="70">
        <v>2022</v>
      </c>
      <c r="V66" s="66" t="str">
        <f>_xlfn.IFNA((VLOOKUP($G66, 'History-Sorted'!$A$2:$P$201, 5, FALSE)), "")</f>
        <v/>
      </c>
      <c r="X66" s="87" t="str">
        <f>_xlfn.IFNA((VLOOKUP($G66, 'History-Sorted'!$A$2:$P$201, 4, FALSE)), "")</f>
        <v/>
      </c>
    </row>
    <row r="67" spans="1:24" x14ac:dyDescent="0.25">
      <c r="A67" s="85" t="s">
        <v>72</v>
      </c>
      <c r="B67" s="80" t="s">
        <v>250</v>
      </c>
      <c r="C67" s="80" t="s">
        <v>74</v>
      </c>
      <c r="D67" s="80" t="s">
        <v>231</v>
      </c>
      <c r="E67" s="80" t="s">
        <v>231</v>
      </c>
      <c r="F67" s="80" t="s">
        <v>232</v>
      </c>
      <c r="G67" s="80" t="s">
        <v>142</v>
      </c>
      <c r="H67" s="78">
        <v>1</v>
      </c>
      <c r="I67" s="80" t="s">
        <v>143</v>
      </c>
      <c r="J67" s="80" t="s">
        <v>650</v>
      </c>
      <c r="K67" s="81">
        <v>0</v>
      </c>
      <c r="L67" s="81">
        <v>0</v>
      </c>
      <c r="M67" s="80" t="s">
        <v>71</v>
      </c>
      <c r="N67" s="80" t="s">
        <v>80</v>
      </c>
      <c r="O67" s="80" t="s">
        <v>80</v>
      </c>
      <c r="P67" s="80" t="s">
        <v>80</v>
      </c>
      <c r="R67" s="63" t="s">
        <v>71</v>
      </c>
      <c r="S67" s="64">
        <v>1</v>
      </c>
      <c r="T67" s="65">
        <f>_xlfn.XLOOKUP(G67,'[2]SPIR FORM'!$T$25:$T$103,'[2]SPIR FORM'!$Y$25:$Y$103,0)</f>
        <v>0</v>
      </c>
      <c r="U67" s="70">
        <v>2022</v>
      </c>
      <c r="V67" s="66" t="str">
        <f>_xlfn.IFNA((VLOOKUP($G67, 'History-Sorted'!$A$2:$P$201, 5, FALSE)), "")</f>
        <v/>
      </c>
      <c r="X67" s="87" t="str">
        <f>_xlfn.IFNA((VLOOKUP($G67, 'History-Sorted'!$A$2:$P$201, 4, FALSE)), "")</f>
        <v/>
      </c>
    </row>
    <row r="68" spans="1:24" x14ac:dyDescent="0.25">
      <c r="A68" s="85" t="s">
        <v>72</v>
      </c>
      <c r="B68" s="80" t="s">
        <v>251</v>
      </c>
      <c r="C68" s="80" t="s">
        <v>74</v>
      </c>
      <c r="D68" s="80" t="s">
        <v>231</v>
      </c>
      <c r="E68" s="80" t="s">
        <v>231</v>
      </c>
      <c r="F68" s="80" t="s">
        <v>232</v>
      </c>
      <c r="G68" s="80" t="s">
        <v>145</v>
      </c>
      <c r="H68" s="78">
        <v>1</v>
      </c>
      <c r="I68" s="80" t="s">
        <v>146</v>
      </c>
      <c r="J68" s="80" t="s">
        <v>660</v>
      </c>
      <c r="K68" s="81">
        <v>0</v>
      </c>
      <c r="L68" s="81">
        <v>0</v>
      </c>
      <c r="M68" s="80" t="s">
        <v>71</v>
      </c>
      <c r="N68" s="80" t="s">
        <v>80</v>
      </c>
      <c r="O68" s="80" t="s">
        <v>80</v>
      </c>
      <c r="P68" s="80" t="s">
        <v>80</v>
      </c>
      <c r="R68" s="63" t="s">
        <v>71</v>
      </c>
      <c r="S68" s="64">
        <v>1</v>
      </c>
      <c r="T68" s="65">
        <f>_xlfn.XLOOKUP(G68,'[2]SPIR FORM'!$T$25:$T$103,'[2]SPIR FORM'!$Y$25:$Y$103,0)</f>
        <v>0</v>
      </c>
      <c r="U68" s="70">
        <v>2022</v>
      </c>
      <c r="V68" s="66" t="str">
        <f>_xlfn.IFNA((VLOOKUP($G68, 'History-Sorted'!$A$2:$P$201, 5, FALSE)), "")</f>
        <v/>
      </c>
      <c r="X68" s="87" t="str">
        <f>_xlfn.IFNA((VLOOKUP($G68, 'History-Sorted'!$A$2:$P$201, 4, FALSE)), "")</f>
        <v/>
      </c>
    </row>
    <row r="69" spans="1:24" x14ac:dyDescent="0.25">
      <c r="A69" s="85" t="s">
        <v>72</v>
      </c>
      <c r="B69" s="80" t="s">
        <v>252</v>
      </c>
      <c r="C69" s="80" t="s">
        <v>74</v>
      </c>
      <c r="D69" s="80" t="s">
        <v>231</v>
      </c>
      <c r="E69" s="80" t="s">
        <v>231</v>
      </c>
      <c r="F69" s="80" t="s">
        <v>232</v>
      </c>
      <c r="G69" s="80" t="s">
        <v>148</v>
      </c>
      <c r="H69" s="78">
        <v>1</v>
      </c>
      <c r="I69" s="80" t="s">
        <v>149</v>
      </c>
      <c r="J69" s="80" t="s">
        <v>150</v>
      </c>
      <c r="K69" s="82">
        <v>3771.14</v>
      </c>
      <c r="L69" s="82">
        <v>3771.14</v>
      </c>
      <c r="M69" s="80" t="s">
        <v>71</v>
      </c>
      <c r="N69" s="80" t="s">
        <v>80</v>
      </c>
      <c r="O69" s="80" t="s">
        <v>80</v>
      </c>
      <c r="P69" s="80" t="s">
        <v>80</v>
      </c>
      <c r="R69" s="63" t="s">
        <v>71</v>
      </c>
      <c r="S69" s="64">
        <v>1</v>
      </c>
      <c r="T69" s="65">
        <f>_xlfn.XLOOKUP(G69,'[2]SPIR FORM'!$T$25:$T$103,'[2]SPIR FORM'!$Y$25:$Y$103,"NO")</f>
        <v>292.08010185388423</v>
      </c>
      <c r="U69" s="70">
        <v>2022</v>
      </c>
      <c r="V69" s="66" t="str">
        <f>_xlfn.IFNA((VLOOKUP($G69, 'History-Sorted'!$A$2:$P$201, 5, FALSE)), "")</f>
        <v/>
      </c>
      <c r="X69" s="87" t="str">
        <f>_xlfn.IFNA((VLOOKUP($G69, 'History-Sorted'!$A$2:$P$201, 4, FALSE)), "")</f>
        <v/>
      </c>
    </row>
    <row r="70" spans="1:24" x14ac:dyDescent="0.25">
      <c r="A70" s="85" t="s">
        <v>72</v>
      </c>
      <c r="B70" s="80" t="s">
        <v>253</v>
      </c>
      <c r="C70" s="80" t="s">
        <v>74</v>
      </c>
      <c r="D70" s="80" t="s">
        <v>231</v>
      </c>
      <c r="E70" s="80" t="s">
        <v>231</v>
      </c>
      <c r="F70" s="80" t="s">
        <v>232</v>
      </c>
      <c r="G70" s="80" t="s">
        <v>152</v>
      </c>
      <c r="H70" s="78">
        <v>1</v>
      </c>
      <c r="I70" s="80" t="s">
        <v>153</v>
      </c>
      <c r="J70" s="80" t="s">
        <v>662</v>
      </c>
      <c r="K70" s="81">
        <v>0</v>
      </c>
      <c r="L70" s="81">
        <v>0</v>
      </c>
      <c r="M70" s="80" t="s">
        <v>71</v>
      </c>
      <c r="N70" s="80" t="s">
        <v>80</v>
      </c>
      <c r="O70" s="80" t="s">
        <v>80</v>
      </c>
      <c r="P70" s="80" t="s">
        <v>80</v>
      </c>
      <c r="R70" s="63" t="s">
        <v>71</v>
      </c>
      <c r="S70" s="64">
        <v>1</v>
      </c>
      <c r="T70" s="65">
        <f>_xlfn.XLOOKUP(G70,'[2]SPIR FORM'!$T$25:$T$103,'[2]SPIR FORM'!$Y$25:$Y$103,0)</f>
        <v>0</v>
      </c>
      <c r="U70" s="70">
        <v>2022</v>
      </c>
      <c r="V70" s="66" t="str">
        <f>_xlfn.IFNA((VLOOKUP($G70, 'History-Sorted'!$A$2:$P$201, 5, FALSE)), "")</f>
        <v/>
      </c>
      <c r="X70" s="87" t="str">
        <f>_xlfn.IFNA((VLOOKUP($G70, 'History-Sorted'!$A$2:$P$201, 4, FALSE)), "")</f>
        <v/>
      </c>
    </row>
    <row r="71" spans="1:24" x14ac:dyDescent="0.25">
      <c r="A71" s="85" t="s">
        <v>72</v>
      </c>
      <c r="B71" s="80" t="s">
        <v>254</v>
      </c>
      <c r="C71" s="80" t="s">
        <v>74</v>
      </c>
      <c r="D71" s="80" t="s">
        <v>231</v>
      </c>
      <c r="E71" s="80" t="s">
        <v>231</v>
      </c>
      <c r="F71" s="80" t="s">
        <v>232</v>
      </c>
      <c r="G71" s="80" t="s">
        <v>155</v>
      </c>
      <c r="H71" s="78">
        <v>1</v>
      </c>
      <c r="I71" s="80" t="s">
        <v>156</v>
      </c>
      <c r="J71" s="80" t="s">
        <v>655</v>
      </c>
      <c r="K71" s="81">
        <v>314.48</v>
      </c>
      <c r="L71" s="81">
        <v>314.48</v>
      </c>
      <c r="M71" s="80" t="s">
        <v>71</v>
      </c>
      <c r="N71" s="80" t="s">
        <v>80</v>
      </c>
      <c r="O71" s="80" t="s">
        <v>80</v>
      </c>
      <c r="P71" s="80" t="s">
        <v>80</v>
      </c>
      <c r="R71" s="63" t="s">
        <v>71</v>
      </c>
      <c r="S71" s="64">
        <v>1</v>
      </c>
      <c r="T71" s="65">
        <f>_xlfn.XLOOKUP(G71,'[2]SPIR FORM'!$T$25:$T$103,'[2]SPIR FORM'!$Y$25:$Y$103,0)</f>
        <v>0</v>
      </c>
      <c r="U71" s="70">
        <v>2022</v>
      </c>
      <c r="V71" s="66" t="str">
        <f>_xlfn.IFNA((VLOOKUP($G71, 'History-Sorted'!$A$2:$P$201, 5, FALSE)), "")</f>
        <v/>
      </c>
      <c r="X71" s="87" t="str">
        <f>_xlfn.IFNA((VLOOKUP($G71, 'History-Sorted'!$A$2:$P$201, 4, FALSE)), "")</f>
        <v/>
      </c>
    </row>
    <row r="72" spans="1:24" x14ac:dyDescent="0.25">
      <c r="A72" s="85" t="s">
        <v>72</v>
      </c>
      <c r="B72" s="80" t="s">
        <v>255</v>
      </c>
      <c r="C72" s="80" t="s">
        <v>74</v>
      </c>
      <c r="D72" s="80" t="s">
        <v>231</v>
      </c>
      <c r="E72" s="80" t="s">
        <v>231</v>
      </c>
      <c r="F72" s="80" t="s">
        <v>232</v>
      </c>
      <c r="G72" s="80" t="s">
        <v>158</v>
      </c>
      <c r="H72" s="78">
        <v>1</v>
      </c>
      <c r="I72" s="80" t="s">
        <v>159</v>
      </c>
      <c r="J72" s="80" t="s">
        <v>655</v>
      </c>
      <c r="K72" s="81">
        <v>53.02</v>
      </c>
      <c r="L72" s="81">
        <v>53.02</v>
      </c>
      <c r="M72" s="80" t="s">
        <v>71</v>
      </c>
      <c r="N72" s="80" t="s">
        <v>80</v>
      </c>
      <c r="O72" s="80" t="s">
        <v>80</v>
      </c>
      <c r="P72" s="80" t="s">
        <v>80</v>
      </c>
      <c r="R72" s="63" t="s">
        <v>71</v>
      </c>
      <c r="S72" s="64">
        <v>1</v>
      </c>
      <c r="T72" s="65">
        <f>_xlfn.XLOOKUP(G72,'[2]SPIR FORM'!$T$25:$T$103,'[2]SPIR FORM'!$Y$25:$Y$103,0)</f>
        <v>0</v>
      </c>
      <c r="U72" s="70">
        <v>2022</v>
      </c>
      <c r="V72" s="66" t="str">
        <f>_xlfn.IFNA((VLOOKUP($G72, 'History-Sorted'!$A$2:$P$201, 5, FALSE)), "")</f>
        <v/>
      </c>
      <c r="X72" s="87" t="str">
        <f>_xlfn.IFNA((VLOOKUP($G72, 'History-Sorted'!$A$2:$P$201, 4, FALSE)), "")</f>
        <v/>
      </c>
    </row>
    <row r="73" spans="1:24" x14ac:dyDescent="0.25">
      <c r="A73" s="85" t="s">
        <v>72</v>
      </c>
      <c r="B73" s="80" t="s">
        <v>256</v>
      </c>
      <c r="C73" s="80" t="s">
        <v>74</v>
      </c>
      <c r="D73" s="80" t="s">
        <v>231</v>
      </c>
      <c r="E73" s="80" t="s">
        <v>231</v>
      </c>
      <c r="F73" s="80" t="s">
        <v>232</v>
      </c>
      <c r="G73" s="80" t="s">
        <v>161</v>
      </c>
      <c r="H73" s="78">
        <v>1</v>
      </c>
      <c r="I73" s="80" t="s">
        <v>162</v>
      </c>
      <c r="J73" s="80" t="s">
        <v>655</v>
      </c>
      <c r="K73" s="81">
        <v>45.07</v>
      </c>
      <c r="L73" s="81">
        <v>45.07</v>
      </c>
      <c r="M73" s="80" t="s">
        <v>71</v>
      </c>
      <c r="N73" s="80" t="s">
        <v>80</v>
      </c>
      <c r="O73" s="80" t="s">
        <v>80</v>
      </c>
      <c r="P73" s="80" t="s">
        <v>80</v>
      </c>
      <c r="R73" s="63" t="s">
        <v>71</v>
      </c>
      <c r="S73" s="64">
        <v>1</v>
      </c>
      <c r="T73" s="65">
        <f>_xlfn.XLOOKUP(G73,'[2]SPIR FORM'!$T$25:$T$103,'[2]SPIR FORM'!$Y$25:$Y$103,0)</f>
        <v>0</v>
      </c>
      <c r="U73" s="70">
        <v>2022</v>
      </c>
      <c r="V73" s="66" t="str">
        <f>_xlfn.IFNA((VLOOKUP($G73, 'History-Sorted'!$A$2:$P$201, 5, FALSE)), "")</f>
        <v/>
      </c>
      <c r="X73" s="87" t="str">
        <f>_xlfn.IFNA((VLOOKUP($G73, 'History-Sorted'!$A$2:$P$201, 4, FALSE)), "")</f>
        <v/>
      </c>
    </row>
    <row r="74" spans="1:24" x14ac:dyDescent="0.25">
      <c r="A74" s="85" t="s">
        <v>72</v>
      </c>
      <c r="B74" s="80" t="s">
        <v>257</v>
      </c>
      <c r="C74" s="80" t="s">
        <v>74</v>
      </c>
      <c r="D74" s="80" t="s">
        <v>231</v>
      </c>
      <c r="E74" s="80" t="s">
        <v>231</v>
      </c>
      <c r="F74" s="80" t="s">
        <v>232</v>
      </c>
      <c r="G74" s="80" t="s">
        <v>164</v>
      </c>
      <c r="H74" s="78">
        <v>1</v>
      </c>
      <c r="I74" s="80" t="s">
        <v>165</v>
      </c>
      <c r="J74" s="80" t="s">
        <v>663</v>
      </c>
      <c r="K74" s="81">
        <v>0</v>
      </c>
      <c r="L74" s="81">
        <v>0</v>
      </c>
      <c r="M74" s="80" t="s">
        <v>71</v>
      </c>
      <c r="N74" s="80" t="s">
        <v>80</v>
      </c>
      <c r="O74" s="80" t="s">
        <v>80</v>
      </c>
      <c r="P74" s="80" t="s">
        <v>80</v>
      </c>
      <c r="R74" s="63" t="s">
        <v>71</v>
      </c>
      <c r="S74" s="64">
        <v>1</v>
      </c>
      <c r="T74" s="65">
        <f>_xlfn.XLOOKUP(G74,'[2]SPIR FORM'!$T$25:$T$103,'[2]SPIR FORM'!$Y$25:$Y$103,0)</f>
        <v>0</v>
      </c>
      <c r="U74" s="70">
        <v>2022</v>
      </c>
      <c r="V74" s="66" t="str">
        <f>_xlfn.IFNA((VLOOKUP($G74, 'History-Sorted'!$A$2:$P$201, 5, FALSE)), "")</f>
        <v/>
      </c>
      <c r="X74" s="87" t="str">
        <f>_xlfn.IFNA((VLOOKUP($G74, 'History-Sorted'!$A$2:$P$201, 4, FALSE)), "")</f>
        <v/>
      </c>
    </row>
    <row r="75" spans="1:24" x14ac:dyDescent="0.25">
      <c r="A75" s="85" t="s">
        <v>72</v>
      </c>
      <c r="B75" s="80" t="s">
        <v>258</v>
      </c>
      <c r="C75" s="80" t="s">
        <v>74</v>
      </c>
      <c r="D75" s="80" t="s">
        <v>231</v>
      </c>
      <c r="E75" s="80" t="s">
        <v>231</v>
      </c>
      <c r="F75" s="80" t="s">
        <v>232</v>
      </c>
      <c r="G75" s="80" t="s">
        <v>173</v>
      </c>
      <c r="H75" s="78">
        <v>1</v>
      </c>
      <c r="I75" s="80" t="s">
        <v>174</v>
      </c>
      <c r="J75" s="80" t="s">
        <v>666</v>
      </c>
      <c r="K75" s="81">
        <v>158.55000000000001</v>
      </c>
      <c r="L75" s="81">
        <v>158.55000000000001</v>
      </c>
      <c r="M75" s="80" t="s">
        <v>71</v>
      </c>
      <c r="N75" s="80" t="s">
        <v>80</v>
      </c>
      <c r="O75" s="80" t="s">
        <v>80</v>
      </c>
      <c r="P75" s="80" t="s">
        <v>80</v>
      </c>
      <c r="R75" s="63" t="s">
        <v>71</v>
      </c>
      <c r="S75" s="64">
        <v>1</v>
      </c>
      <c r="T75" s="65">
        <f>_xlfn.XLOOKUP(G75,'[2]SPIR FORM'!$T$25:$T$103,'[2]SPIR FORM'!$Y$25:$Y$103,0)</f>
        <v>0</v>
      </c>
      <c r="U75" s="70">
        <v>2022</v>
      </c>
      <c r="V75" s="66" t="str">
        <f>_xlfn.IFNA((VLOOKUP($G75, 'History-Sorted'!$A$2:$P$201, 5, FALSE)), "")</f>
        <v/>
      </c>
      <c r="X75" s="87" t="str">
        <f>_xlfn.IFNA((VLOOKUP($G75, 'History-Sorted'!$A$2:$P$201, 4, FALSE)), "")</f>
        <v/>
      </c>
    </row>
    <row r="76" spans="1:24" x14ac:dyDescent="0.25">
      <c r="A76" s="85" t="s">
        <v>72</v>
      </c>
      <c r="B76" s="80" t="s">
        <v>259</v>
      </c>
      <c r="C76" s="80" t="s">
        <v>74</v>
      </c>
      <c r="D76" s="80" t="s">
        <v>231</v>
      </c>
      <c r="E76" s="80" t="s">
        <v>231</v>
      </c>
      <c r="F76" s="80" t="s">
        <v>232</v>
      </c>
      <c r="G76" s="80" t="s">
        <v>176</v>
      </c>
      <c r="H76" s="78">
        <v>1</v>
      </c>
      <c r="I76" s="80" t="s">
        <v>177</v>
      </c>
      <c r="J76" s="80" t="s">
        <v>666</v>
      </c>
      <c r="K76" s="81">
        <v>21.11</v>
      </c>
      <c r="L76" s="81">
        <v>21.11</v>
      </c>
      <c r="M76" s="80" t="s">
        <v>71</v>
      </c>
      <c r="N76" s="80" t="s">
        <v>80</v>
      </c>
      <c r="O76" s="80" t="s">
        <v>80</v>
      </c>
      <c r="P76" s="80" t="s">
        <v>80</v>
      </c>
      <c r="R76" s="63" t="s">
        <v>71</v>
      </c>
      <c r="S76" s="64">
        <v>1</v>
      </c>
      <c r="T76" s="65">
        <f>_xlfn.XLOOKUP(G76,'[2]SPIR FORM'!$T$25:$T$103,'[2]SPIR FORM'!$Y$25:$Y$103,0)</f>
        <v>0</v>
      </c>
      <c r="U76" s="70">
        <v>2022</v>
      </c>
      <c r="V76" s="66" t="str">
        <f>_xlfn.IFNA((VLOOKUP($G76, 'History-Sorted'!$A$2:$P$201, 5, FALSE)), "")</f>
        <v/>
      </c>
      <c r="X76" s="87" t="str">
        <f>_xlfn.IFNA((VLOOKUP($G76, 'History-Sorted'!$A$2:$P$201, 4, FALSE)), "")</f>
        <v/>
      </c>
    </row>
    <row r="77" spans="1:24" x14ac:dyDescent="0.25">
      <c r="A77" s="85" t="s">
        <v>72</v>
      </c>
      <c r="B77" s="80" t="s">
        <v>260</v>
      </c>
      <c r="C77" s="80" t="s">
        <v>74</v>
      </c>
      <c r="D77" s="80" t="s">
        <v>231</v>
      </c>
      <c r="E77" s="80" t="s">
        <v>231</v>
      </c>
      <c r="F77" s="80" t="s">
        <v>232</v>
      </c>
      <c r="G77" s="80" t="s">
        <v>167</v>
      </c>
      <c r="H77" s="78">
        <v>1</v>
      </c>
      <c r="I77" s="80" t="s">
        <v>168</v>
      </c>
      <c r="J77" s="80" t="s">
        <v>684</v>
      </c>
      <c r="K77" s="81">
        <v>0</v>
      </c>
      <c r="L77" s="81">
        <v>0</v>
      </c>
      <c r="M77" s="80" t="s">
        <v>71</v>
      </c>
      <c r="N77" s="80" t="s">
        <v>80</v>
      </c>
      <c r="O77" s="80" t="s">
        <v>80</v>
      </c>
      <c r="P77" s="80" t="s">
        <v>80</v>
      </c>
      <c r="R77" s="63" t="s">
        <v>71</v>
      </c>
      <c r="S77" s="64">
        <v>1</v>
      </c>
      <c r="T77" s="65">
        <f>_xlfn.XLOOKUP(G77,'[2]SPIR FORM'!$T$25:$T$103,'[2]SPIR FORM'!$Y$25:$Y$103,0)</f>
        <v>0</v>
      </c>
      <c r="U77" s="70">
        <v>2022</v>
      </c>
      <c r="V77" s="66" t="str">
        <f>_xlfn.IFNA((VLOOKUP($G77, 'History-Sorted'!$A$2:$P$201, 5, FALSE)), "")</f>
        <v/>
      </c>
      <c r="X77" s="87" t="str">
        <f>_xlfn.IFNA((VLOOKUP($G77, 'History-Sorted'!$A$2:$P$201, 4, FALSE)), "")</f>
        <v/>
      </c>
    </row>
    <row r="78" spans="1:24" x14ac:dyDescent="0.25">
      <c r="A78" s="85" t="s">
        <v>72</v>
      </c>
      <c r="B78" s="80" t="s">
        <v>261</v>
      </c>
      <c r="C78" s="80" t="s">
        <v>74</v>
      </c>
      <c r="D78" s="80" t="s">
        <v>231</v>
      </c>
      <c r="E78" s="80" t="s">
        <v>231</v>
      </c>
      <c r="F78" s="80" t="s">
        <v>232</v>
      </c>
      <c r="G78" s="80" t="s">
        <v>262</v>
      </c>
      <c r="H78" s="78">
        <v>1</v>
      </c>
      <c r="I78" s="80" t="s">
        <v>171</v>
      </c>
      <c r="J78" s="80" t="s">
        <v>663</v>
      </c>
      <c r="K78" s="81">
        <v>61.01</v>
      </c>
      <c r="L78" s="81">
        <v>61.01</v>
      </c>
      <c r="M78" s="80" t="s">
        <v>71</v>
      </c>
      <c r="N78" s="80" t="s">
        <v>80</v>
      </c>
      <c r="O78" s="80" t="s">
        <v>80</v>
      </c>
      <c r="P78" s="80" t="s">
        <v>80</v>
      </c>
      <c r="R78" s="63" t="s">
        <v>71</v>
      </c>
      <c r="S78" s="64">
        <v>1</v>
      </c>
      <c r="T78" s="65">
        <f>_xlfn.XLOOKUP(G78,'[2]SPIR FORM'!$T$25:$T$103,'[2]SPIR FORM'!$Y$25:$Y$103,0)</f>
        <v>0</v>
      </c>
      <c r="U78" s="70">
        <v>2022</v>
      </c>
      <c r="V78" s="66" t="str">
        <f>_xlfn.IFNA((VLOOKUP($G78, 'History-Sorted'!$A$2:$P$201, 5, FALSE)), "")</f>
        <v/>
      </c>
      <c r="X78" s="87" t="str">
        <f>_xlfn.IFNA((VLOOKUP($G78, 'History-Sorted'!$A$2:$P$201, 4, FALSE)), "")</f>
        <v/>
      </c>
    </row>
    <row r="79" spans="1:24" x14ac:dyDescent="0.25">
      <c r="A79" s="85" t="s">
        <v>72</v>
      </c>
      <c r="B79" s="80" t="s">
        <v>263</v>
      </c>
      <c r="C79" s="80" t="s">
        <v>74</v>
      </c>
      <c r="D79" s="80" t="s">
        <v>231</v>
      </c>
      <c r="E79" s="80" t="s">
        <v>231</v>
      </c>
      <c r="F79" s="80" t="s">
        <v>232</v>
      </c>
      <c r="G79" s="80" t="s">
        <v>179</v>
      </c>
      <c r="H79" s="78">
        <v>1</v>
      </c>
      <c r="I79" s="80" t="s">
        <v>180</v>
      </c>
      <c r="J79" s="80" t="s">
        <v>663</v>
      </c>
      <c r="K79" s="81">
        <v>0</v>
      </c>
      <c r="L79" s="81">
        <v>0</v>
      </c>
      <c r="M79" s="80" t="s">
        <v>71</v>
      </c>
      <c r="N79" s="80" t="s">
        <v>80</v>
      </c>
      <c r="O79" s="80" t="s">
        <v>80</v>
      </c>
      <c r="P79" s="80" t="s">
        <v>80</v>
      </c>
      <c r="R79" s="63" t="s">
        <v>71</v>
      </c>
      <c r="S79" s="64">
        <v>1</v>
      </c>
      <c r="T79" s="65">
        <f>_xlfn.XLOOKUP(G79,'[2]SPIR FORM'!$T$25:$T$103,'[2]SPIR FORM'!$Y$25:$Y$103,0)</f>
        <v>0</v>
      </c>
      <c r="U79" s="70">
        <v>2022</v>
      </c>
      <c r="V79" s="66" t="str">
        <f>_xlfn.IFNA((VLOOKUP($G79, 'History-Sorted'!$A$2:$P$201, 5, FALSE)), "")</f>
        <v/>
      </c>
      <c r="X79" s="87" t="str">
        <f>_xlfn.IFNA((VLOOKUP($G79, 'History-Sorted'!$A$2:$P$201, 4, FALSE)), "")</f>
        <v/>
      </c>
    </row>
    <row r="80" spans="1:24" x14ac:dyDescent="0.25">
      <c r="A80" s="85" t="s">
        <v>72</v>
      </c>
      <c r="B80" s="80" t="s">
        <v>264</v>
      </c>
      <c r="C80" s="80" t="s">
        <v>74</v>
      </c>
      <c r="D80" s="80" t="s">
        <v>231</v>
      </c>
      <c r="E80" s="80" t="s">
        <v>231</v>
      </c>
      <c r="F80" s="80" t="s">
        <v>232</v>
      </c>
      <c r="G80" s="80" t="s">
        <v>182</v>
      </c>
      <c r="H80" s="78">
        <v>1</v>
      </c>
      <c r="I80" s="80" t="s">
        <v>183</v>
      </c>
      <c r="J80" s="80" t="s">
        <v>683</v>
      </c>
      <c r="K80" s="81">
        <v>61.09</v>
      </c>
      <c r="L80" s="81">
        <v>61.09</v>
      </c>
      <c r="M80" s="80" t="s">
        <v>71</v>
      </c>
      <c r="N80" s="80" t="s">
        <v>80</v>
      </c>
      <c r="O80" s="80" t="s">
        <v>80</v>
      </c>
      <c r="P80" s="80" t="s">
        <v>80</v>
      </c>
      <c r="R80" s="63" t="s">
        <v>71</v>
      </c>
      <c r="S80" s="64">
        <v>1</v>
      </c>
      <c r="T80" s="65">
        <f>_xlfn.XLOOKUP(G80,'[2]SPIR FORM'!$T$25:$T$103,'[2]SPIR FORM'!$Y$25:$Y$103,0)</f>
        <v>0</v>
      </c>
      <c r="U80" s="70">
        <v>2022</v>
      </c>
      <c r="V80" s="66" t="str">
        <f>_xlfn.IFNA((VLOOKUP($G80, 'History-Sorted'!$A$2:$P$201, 5, FALSE)), "")</f>
        <v/>
      </c>
      <c r="X80" s="87" t="str">
        <f>_xlfn.IFNA((VLOOKUP($G80, 'History-Sorted'!$A$2:$P$201, 4, FALSE)), "")</f>
        <v/>
      </c>
    </row>
    <row r="81" spans="1:24" x14ac:dyDescent="0.25">
      <c r="A81" s="85" t="s">
        <v>72</v>
      </c>
      <c r="B81" s="80" t="s">
        <v>265</v>
      </c>
      <c r="C81" s="80" t="s">
        <v>74</v>
      </c>
      <c r="D81" s="80" t="s">
        <v>231</v>
      </c>
      <c r="E81" s="80" t="s">
        <v>231</v>
      </c>
      <c r="F81" s="80" t="s">
        <v>232</v>
      </c>
      <c r="G81" s="80" t="s">
        <v>185</v>
      </c>
      <c r="H81" s="78">
        <v>1</v>
      </c>
      <c r="I81" s="80" t="s">
        <v>186</v>
      </c>
      <c r="J81" s="80" t="s">
        <v>656</v>
      </c>
      <c r="K81" s="81">
        <v>92.79</v>
      </c>
      <c r="L81" s="81">
        <v>92.79</v>
      </c>
      <c r="M81" s="80" t="s">
        <v>71</v>
      </c>
      <c r="N81" s="80" t="s">
        <v>80</v>
      </c>
      <c r="O81" s="80" t="s">
        <v>80</v>
      </c>
      <c r="P81" s="80" t="s">
        <v>80</v>
      </c>
      <c r="R81" s="63" t="s">
        <v>71</v>
      </c>
      <c r="S81" s="64">
        <v>1</v>
      </c>
      <c r="T81" s="65">
        <f>_xlfn.XLOOKUP(G81,'[2]SPIR FORM'!$T$25:$T$103,'[2]SPIR FORM'!$Y$25:$Y$103,0)</f>
        <v>0</v>
      </c>
      <c r="U81" s="70">
        <v>2022</v>
      </c>
      <c r="V81" s="66" t="str">
        <f>_xlfn.IFNA((VLOOKUP($G81, 'History-Sorted'!$A$2:$P$201, 5, FALSE)), "")</f>
        <v/>
      </c>
      <c r="X81" s="87" t="str">
        <f>_xlfn.IFNA((VLOOKUP($G81, 'History-Sorted'!$A$2:$P$201, 4, FALSE)), "")</f>
        <v/>
      </c>
    </row>
    <row r="82" spans="1:24" x14ac:dyDescent="0.25">
      <c r="A82" s="85" t="s">
        <v>72</v>
      </c>
      <c r="B82" s="80" t="s">
        <v>266</v>
      </c>
      <c r="C82" s="80" t="s">
        <v>74</v>
      </c>
      <c r="D82" s="80" t="s">
        <v>231</v>
      </c>
      <c r="E82" s="80" t="s">
        <v>231</v>
      </c>
      <c r="F82" s="80" t="s">
        <v>232</v>
      </c>
      <c r="G82" s="80" t="s">
        <v>188</v>
      </c>
      <c r="H82" s="78">
        <v>1</v>
      </c>
      <c r="I82" s="80" t="s">
        <v>189</v>
      </c>
      <c r="J82" s="80" t="s">
        <v>656</v>
      </c>
      <c r="K82" s="81">
        <v>28.11</v>
      </c>
      <c r="L82" s="81">
        <v>28.11</v>
      </c>
      <c r="M82" s="80" t="s">
        <v>71</v>
      </c>
      <c r="N82" s="80" t="s">
        <v>80</v>
      </c>
      <c r="O82" s="80" t="s">
        <v>80</v>
      </c>
      <c r="P82" s="80" t="s">
        <v>80</v>
      </c>
      <c r="R82" s="63" t="s">
        <v>71</v>
      </c>
      <c r="S82" s="64">
        <v>1</v>
      </c>
      <c r="T82" s="65">
        <f>_xlfn.XLOOKUP(G82,'[2]SPIR FORM'!$T$25:$T$103,'[2]SPIR FORM'!$Y$25:$Y$103,0)</f>
        <v>0</v>
      </c>
      <c r="U82" s="70">
        <v>2022</v>
      </c>
      <c r="V82" s="66" t="str">
        <f>_xlfn.IFNA((VLOOKUP($G82, 'History-Sorted'!$A$2:$P$201, 5, FALSE)), "")</f>
        <v/>
      </c>
      <c r="X82" s="87" t="str">
        <f>_xlfn.IFNA((VLOOKUP($G82, 'History-Sorted'!$A$2:$P$201, 4, FALSE)), "")</f>
        <v/>
      </c>
    </row>
    <row r="83" spans="1:24" x14ac:dyDescent="0.25">
      <c r="A83" s="85" t="s">
        <v>72</v>
      </c>
      <c r="B83" s="80" t="s">
        <v>267</v>
      </c>
      <c r="C83" s="80" t="s">
        <v>74</v>
      </c>
      <c r="D83" s="80" t="s">
        <v>231</v>
      </c>
      <c r="E83" s="80" t="s">
        <v>231</v>
      </c>
      <c r="F83" s="80" t="s">
        <v>232</v>
      </c>
      <c r="G83" s="80" t="s">
        <v>191</v>
      </c>
      <c r="H83" s="78">
        <v>1</v>
      </c>
      <c r="I83" s="80" t="s">
        <v>192</v>
      </c>
      <c r="J83" s="80" t="s">
        <v>657</v>
      </c>
      <c r="K83" s="81">
        <v>132.46</v>
      </c>
      <c r="L83" s="81">
        <v>132.46</v>
      </c>
      <c r="M83" s="80" t="s">
        <v>71</v>
      </c>
      <c r="N83" s="80" t="s">
        <v>80</v>
      </c>
      <c r="O83" s="80" t="s">
        <v>80</v>
      </c>
      <c r="P83" s="80" t="s">
        <v>80</v>
      </c>
      <c r="R83" s="63" t="s">
        <v>71</v>
      </c>
      <c r="S83" s="64">
        <v>1</v>
      </c>
      <c r="T83" s="65">
        <f>_xlfn.XLOOKUP(G83,'[2]SPIR FORM'!$T$25:$T$103,'[2]SPIR FORM'!$Y$25:$Y$103,0)</f>
        <v>0</v>
      </c>
      <c r="U83" s="70">
        <v>2022</v>
      </c>
      <c r="V83" s="66" t="str">
        <f>_xlfn.IFNA((VLOOKUP($G83, 'History-Sorted'!$A$2:$P$201, 5, FALSE)), "")</f>
        <v/>
      </c>
      <c r="X83" s="87" t="str">
        <f>_xlfn.IFNA((VLOOKUP($G83, 'History-Sorted'!$A$2:$P$201, 4, FALSE)), "")</f>
        <v/>
      </c>
    </row>
    <row r="84" spans="1:24" x14ac:dyDescent="0.25">
      <c r="A84" s="85" t="s">
        <v>72</v>
      </c>
      <c r="B84" s="80" t="s">
        <v>268</v>
      </c>
      <c r="C84" s="80" t="s">
        <v>74</v>
      </c>
      <c r="D84" s="80" t="s">
        <v>231</v>
      </c>
      <c r="E84" s="80" t="s">
        <v>231</v>
      </c>
      <c r="F84" s="80" t="s">
        <v>232</v>
      </c>
      <c r="G84" s="80" t="s">
        <v>194</v>
      </c>
      <c r="H84" s="78">
        <v>1</v>
      </c>
      <c r="I84" s="80" t="s">
        <v>195</v>
      </c>
      <c r="J84" s="80" t="s">
        <v>658</v>
      </c>
      <c r="K84" s="81">
        <v>0</v>
      </c>
      <c r="L84" s="81">
        <v>0</v>
      </c>
      <c r="M84" s="80" t="s">
        <v>71</v>
      </c>
      <c r="N84" s="80" t="s">
        <v>80</v>
      </c>
      <c r="O84" s="80" t="s">
        <v>80</v>
      </c>
      <c r="P84" s="80" t="s">
        <v>80</v>
      </c>
      <c r="R84" s="63" t="s">
        <v>71</v>
      </c>
      <c r="S84" s="64">
        <v>1</v>
      </c>
      <c r="T84" s="65">
        <f>_xlfn.XLOOKUP(G84,'[2]SPIR FORM'!$T$25:$T$103,'[2]SPIR FORM'!$Y$25:$Y$103,0)</f>
        <v>0</v>
      </c>
      <c r="U84" s="70">
        <v>2022</v>
      </c>
      <c r="V84" s="66" t="str">
        <f>_xlfn.IFNA((VLOOKUP($G84, 'History-Sorted'!$A$2:$P$201, 5, FALSE)), "")</f>
        <v/>
      </c>
      <c r="X84" s="87" t="str">
        <f>_xlfn.IFNA((VLOOKUP($G84, 'History-Sorted'!$A$2:$P$201, 4, FALSE)), "")</f>
        <v/>
      </c>
    </row>
    <row r="85" spans="1:24" x14ac:dyDescent="0.25">
      <c r="A85" s="85" t="s">
        <v>72</v>
      </c>
      <c r="B85" s="80" t="s">
        <v>269</v>
      </c>
      <c r="C85" s="80" t="s">
        <v>74</v>
      </c>
      <c r="D85" s="80" t="s">
        <v>231</v>
      </c>
      <c r="E85" s="80" t="s">
        <v>231</v>
      </c>
      <c r="F85" s="80" t="s">
        <v>232</v>
      </c>
      <c r="G85" s="80" t="s">
        <v>197</v>
      </c>
      <c r="H85" s="78">
        <v>1</v>
      </c>
      <c r="I85" s="80" t="s">
        <v>198</v>
      </c>
      <c r="J85" s="80" t="s">
        <v>658</v>
      </c>
      <c r="K85" s="81">
        <v>79.680000000000007</v>
      </c>
      <c r="L85" s="81">
        <v>79.680000000000007</v>
      </c>
      <c r="M85" s="80" t="s">
        <v>71</v>
      </c>
      <c r="N85" s="80" t="s">
        <v>80</v>
      </c>
      <c r="O85" s="80" t="s">
        <v>80</v>
      </c>
      <c r="P85" s="80" t="s">
        <v>80</v>
      </c>
      <c r="R85" s="63" t="s">
        <v>71</v>
      </c>
      <c r="S85" s="64">
        <v>1</v>
      </c>
      <c r="T85" s="65">
        <f>_xlfn.XLOOKUP(G85,'[2]SPIR FORM'!$T$25:$T$103,'[2]SPIR FORM'!$Y$25:$Y$103,0)</f>
        <v>0</v>
      </c>
      <c r="U85" s="70">
        <v>2022</v>
      </c>
      <c r="V85" s="66" t="str">
        <f>_xlfn.IFNA((VLOOKUP($G85, 'History-Sorted'!$A$2:$P$201, 5, FALSE)), "")</f>
        <v/>
      </c>
      <c r="X85" s="87" t="str">
        <f>_xlfn.IFNA((VLOOKUP($G85, 'History-Sorted'!$A$2:$P$201, 4, FALSE)), "")</f>
        <v/>
      </c>
    </row>
    <row r="86" spans="1:24" x14ac:dyDescent="0.25">
      <c r="A86" s="85" t="s">
        <v>72</v>
      </c>
      <c r="B86" s="80" t="s">
        <v>270</v>
      </c>
      <c r="C86" s="80" t="s">
        <v>74</v>
      </c>
      <c r="D86" s="80" t="s">
        <v>231</v>
      </c>
      <c r="E86" s="80" t="s">
        <v>231</v>
      </c>
      <c r="F86" s="80" t="s">
        <v>232</v>
      </c>
      <c r="G86" s="80" t="s">
        <v>271</v>
      </c>
      <c r="H86" s="78">
        <v>1</v>
      </c>
      <c r="I86" s="80" t="s">
        <v>201</v>
      </c>
      <c r="J86" s="80" t="s">
        <v>659</v>
      </c>
      <c r="K86" s="81">
        <v>98.13</v>
      </c>
      <c r="L86" s="81">
        <v>98.13</v>
      </c>
      <c r="M86" s="80" t="s">
        <v>71</v>
      </c>
      <c r="N86" s="80" t="s">
        <v>80</v>
      </c>
      <c r="O86" s="80" t="s">
        <v>80</v>
      </c>
      <c r="P86" s="80" t="s">
        <v>80</v>
      </c>
      <c r="R86" s="63" t="s">
        <v>71</v>
      </c>
      <c r="S86" s="64">
        <v>1</v>
      </c>
      <c r="T86" s="65">
        <f>_xlfn.XLOOKUP(G86,'[2]SPIR FORM'!$T$25:$T$103,'[2]SPIR FORM'!$Y$25:$Y$103,0)</f>
        <v>0</v>
      </c>
      <c r="U86" s="70">
        <v>2022</v>
      </c>
      <c r="V86" s="66" t="str">
        <f>_xlfn.IFNA((VLOOKUP($G86, 'History-Sorted'!$A$2:$P$201, 5, FALSE)), "")</f>
        <v/>
      </c>
      <c r="X86" s="87" t="str">
        <f>_xlfn.IFNA((VLOOKUP($G86, 'History-Sorted'!$A$2:$P$201, 4, FALSE)), "")</f>
        <v/>
      </c>
    </row>
    <row r="87" spans="1:24" x14ac:dyDescent="0.25">
      <c r="A87" s="85" t="s">
        <v>72</v>
      </c>
      <c r="B87" s="80" t="s">
        <v>272</v>
      </c>
      <c r="C87" s="80" t="s">
        <v>74</v>
      </c>
      <c r="D87" s="80" t="s">
        <v>231</v>
      </c>
      <c r="E87" s="80" t="s">
        <v>231</v>
      </c>
      <c r="F87" s="80" t="s">
        <v>232</v>
      </c>
      <c r="G87" s="80" t="s">
        <v>203</v>
      </c>
      <c r="H87" s="78">
        <v>1</v>
      </c>
      <c r="I87" s="80" t="s">
        <v>204</v>
      </c>
      <c r="J87" s="80" t="s">
        <v>658</v>
      </c>
      <c r="K87" s="81">
        <v>57.17</v>
      </c>
      <c r="L87" s="81">
        <v>57.17</v>
      </c>
      <c r="M87" s="80" t="s">
        <v>71</v>
      </c>
      <c r="N87" s="80" t="s">
        <v>80</v>
      </c>
      <c r="O87" s="80" t="s">
        <v>80</v>
      </c>
      <c r="P87" s="80" t="s">
        <v>80</v>
      </c>
      <c r="R87" s="63" t="s">
        <v>71</v>
      </c>
      <c r="S87" s="64">
        <v>1</v>
      </c>
      <c r="T87" s="65">
        <f>_xlfn.XLOOKUP(G87,'[2]SPIR FORM'!$T$25:$T$103,'[2]SPIR FORM'!$Y$25:$Y$103,0)</f>
        <v>0</v>
      </c>
      <c r="U87" s="70">
        <v>2022</v>
      </c>
      <c r="V87" s="66" t="str">
        <f>_xlfn.IFNA((VLOOKUP($G87, 'History-Sorted'!$A$2:$P$201, 5, FALSE)), "")</f>
        <v/>
      </c>
      <c r="X87" s="87" t="str">
        <f>_xlfn.IFNA((VLOOKUP($G87, 'History-Sorted'!$A$2:$P$201, 4, FALSE)), "")</f>
        <v/>
      </c>
    </row>
    <row r="88" spans="1:24" x14ac:dyDescent="0.25">
      <c r="A88" s="85" t="s">
        <v>72</v>
      </c>
      <c r="B88" s="80" t="s">
        <v>273</v>
      </c>
      <c r="C88" s="80" t="s">
        <v>74</v>
      </c>
      <c r="D88" s="80" t="s">
        <v>231</v>
      </c>
      <c r="E88" s="80" t="s">
        <v>231</v>
      </c>
      <c r="F88" s="80" t="s">
        <v>232</v>
      </c>
      <c r="G88" s="80" t="s">
        <v>206</v>
      </c>
      <c r="H88" s="78">
        <v>1</v>
      </c>
      <c r="I88" s="80" t="s">
        <v>207</v>
      </c>
      <c r="J88" s="80" t="s">
        <v>659</v>
      </c>
      <c r="K88" s="81">
        <v>70.31</v>
      </c>
      <c r="L88" s="81">
        <v>70.31</v>
      </c>
      <c r="M88" s="80" t="s">
        <v>71</v>
      </c>
      <c r="N88" s="80" t="s">
        <v>80</v>
      </c>
      <c r="O88" s="80" t="s">
        <v>80</v>
      </c>
      <c r="P88" s="80" t="s">
        <v>80</v>
      </c>
      <c r="R88" s="63" t="s">
        <v>71</v>
      </c>
      <c r="S88" s="64">
        <v>1</v>
      </c>
      <c r="T88" s="65">
        <f>_xlfn.XLOOKUP(G88,'[2]SPIR FORM'!$T$25:$T$103,'[2]SPIR FORM'!$Y$25:$Y$103,0)</f>
        <v>0</v>
      </c>
      <c r="U88" s="70">
        <v>2022</v>
      </c>
      <c r="V88" s="66" t="str">
        <f>_xlfn.IFNA((VLOOKUP($G88, 'History-Sorted'!$A$2:$P$201, 5, FALSE)), "")</f>
        <v/>
      </c>
      <c r="X88" s="87" t="str">
        <f>_xlfn.IFNA((VLOOKUP($G88, 'History-Sorted'!$A$2:$P$201, 4, FALSE)), "")</f>
        <v/>
      </c>
    </row>
    <row r="89" spans="1:24" x14ac:dyDescent="0.25">
      <c r="A89" s="85" t="s">
        <v>72</v>
      </c>
      <c r="B89" s="80" t="s">
        <v>274</v>
      </c>
      <c r="C89" s="80" t="s">
        <v>74</v>
      </c>
      <c r="D89" s="80" t="s">
        <v>231</v>
      </c>
      <c r="E89" s="80" t="s">
        <v>231</v>
      </c>
      <c r="F89" s="80" t="s">
        <v>232</v>
      </c>
      <c r="G89" s="80" t="s">
        <v>212</v>
      </c>
      <c r="H89" s="78">
        <v>1</v>
      </c>
      <c r="I89" s="80" t="s">
        <v>213</v>
      </c>
      <c r="J89" s="80" t="s">
        <v>664</v>
      </c>
      <c r="K89" s="81">
        <v>48.03</v>
      </c>
      <c r="L89" s="81">
        <v>48.03</v>
      </c>
      <c r="M89" s="80" t="s">
        <v>71</v>
      </c>
      <c r="N89" s="80" t="s">
        <v>80</v>
      </c>
      <c r="O89" s="80" t="s">
        <v>80</v>
      </c>
      <c r="P89" s="80" t="s">
        <v>80</v>
      </c>
      <c r="R89" s="63" t="s">
        <v>71</v>
      </c>
      <c r="S89" s="64">
        <v>1</v>
      </c>
      <c r="T89" s="65">
        <f>_xlfn.XLOOKUP(G89,'[2]SPIR FORM'!$T$25:$T$103,'[2]SPIR FORM'!$Y$25:$Y$103,"NO")</f>
        <v>17.796608864804618</v>
      </c>
      <c r="U89" s="70">
        <v>2022</v>
      </c>
      <c r="V89" s="66" t="str">
        <f>_xlfn.IFNA((VLOOKUP($G89, 'History-Sorted'!$A$2:$P$201, 5, FALSE)), "")</f>
        <v/>
      </c>
      <c r="X89" s="87" t="str">
        <f>_xlfn.IFNA((VLOOKUP($G89, 'History-Sorted'!$A$2:$P$201, 4, FALSE)), "")</f>
        <v/>
      </c>
    </row>
    <row r="90" spans="1:24" x14ac:dyDescent="0.25">
      <c r="A90" s="85" t="s">
        <v>72</v>
      </c>
      <c r="B90" s="80" t="s">
        <v>275</v>
      </c>
      <c r="C90" s="80" t="s">
        <v>74</v>
      </c>
      <c r="D90" s="80" t="s">
        <v>231</v>
      </c>
      <c r="E90" s="80" t="s">
        <v>231</v>
      </c>
      <c r="F90" s="80" t="s">
        <v>232</v>
      </c>
      <c r="G90" s="80" t="s">
        <v>215</v>
      </c>
      <c r="H90" s="78">
        <v>1</v>
      </c>
      <c r="I90" s="80" t="s">
        <v>216</v>
      </c>
      <c r="J90" s="80" t="s">
        <v>677</v>
      </c>
      <c r="K90" s="81">
        <v>72.849999999999994</v>
      </c>
      <c r="L90" s="81">
        <v>72.849999999999994</v>
      </c>
      <c r="M90" s="80" t="s">
        <v>71</v>
      </c>
      <c r="N90" s="80" t="s">
        <v>80</v>
      </c>
      <c r="O90" s="80" t="s">
        <v>80</v>
      </c>
      <c r="P90" s="80" t="s">
        <v>80</v>
      </c>
      <c r="R90" s="63" t="s">
        <v>71</v>
      </c>
      <c r="S90" s="64">
        <v>1</v>
      </c>
      <c r="T90" s="65">
        <f>_xlfn.XLOOKUP(G90,'[2]SPIR FORM'!$T$25:$T$103,'[2]SPIR FORM'!$Y$25:$Y$103,0)</f>
        <v>0</v>
      </c>
      <c r="U90" s="70">
        <v>2022</v>
      </c>
      <c r="V90" s="66" t="str">
        <f>_xlfn.IFNA((VLOOKUP($G90, 'History-Sorted'!$A$2:$P$201, 5, FALSE)), "")</f>
        <v/>
      </c>
      <c r="X90" s="87" t="str">
        <f>_xlfn.IFNA((VLOOKUP($G90, 'History-Sorted'!$A$2:$P$201, 4, FALSE)), "")</f>
        <v/>
      </c>
    </row>
    <row r="91" spans="1:24" x14ac:dyDescent="0.25">
      <c r="A91" s="85" t="s">
        <v>72</v>
      </c>
      <c r="B91" s="80" t="s">
        <v>276</v>
      </c>
      <c r="C91" s="80" t="s">
        <v>74</v>
      </c>
      <c r="D91" s="80" t="s">
        <v>231</v>
      </c>
      <c r="E91" s="80" t="s">
        <v>231</v>
      </c>
      <c r="F91" s="80" t="s">
        <v>232</v>
      </c>
      <c r="G91" s="80" t="s">
        <v>218</v>
      </c>
      <c r="H91" s="78">
        <v>1</v>
      </c>
      <c r="I91" s="80" t="s">
        <v>219</v>
      </c>
      <c r="J91" s="80" t="s">
        <v>665</v>
      </c>
      <c r="K91" s="81">
        <v>381.94</v>
      </c>
      <c r="L91" s="81">
        <v>381.94</v>
      </c>
      <c r="M91" s="80" t="s">
        <v>71</v>
      </c>
      <c r="N91" s="80" t="s">
        <v>80</v>
      </c>
      <c r="O91" s="80" t="s">
        <v>80</v>
      </c>
      <c r="P91" s="80" t="s">
        <v>80</v>
      </c>
      <c r="R91" s="63" t="s">
        <v>71</v>
      </c>
      <c r="S91" s="64">
        <v>1</v>
      </c>
      <c r="T91" s="65">
        <f>_xlfn.XLOOKUP(G91,'[2]SPIR FORM'!$T$25:$T$103,'[2]SPIR FORM'!$Y$25:$Y$103,"NO")</f>
        <v>41.20184597791129</v>
      </c>
      <c r="U91" s="70">
        <v>2022</v>
      </c>
      <c r="V91" s="66" t="str">
        <f>_xlfn.IFNA((VLOOKUP($G91, 'History-Sorted'!$A$2:$P$201, 5, FALSE)), "")</f>
        <v/>
      </c>
      <c r="X91" s="87" t="str">
        <f>_xlfn.IFNA((VLOOKUP($G91, 'History-Sorted'!$A$2:$P$201, 4, FALSE)), "")</f>
        <v/>
      </c>
    </row>
    <row r="92" spans="1:24" x14ac:dyDescent="0.25">
      <c r="A92" s="85" t="s">
        <v>72</v>
      </c>
      <c r="B92" s="80" t="s">
        <v>277</v>
      </c>
      <c r="C92" s="80" t="s">
        <v>74</v>
      </c>
      <c r="D92" s="80" t="s">
        <v>231</v>
      </c>
      <c r="E92" s="80" t="s">
        <v>231</v>
      </c>
      <c r="F92" s="80" t="s">
        <v>232</v>
      </c>
      <c r="G92" s="80" t="s">
        <v>221</v>
      </c>
      <c r="H92" s="78">
        <v>1</v>
      </c>
      <c r="I92" s="80" t="s">
        <v>222</v>
      </c>
      <c r="J92" s="80" t="s">
        <v>223</v>
      </c>
      <c r="K92" s="81">
        <v>396.68</v>
      </c>
      <c r="L92" s="81">
        <v>396.68</v>
      </c>
      <c r="M92" s="80" t="s">
        <v>71</v>
      </c>
      <c r="N92" s="80" t="s">
        <v>80</v>
      </c>
      <c r="O92" s="80" t="s">
        <v>80</v>
      </c>
      <c r="P92" s="80" t="s">
        <v>80</v>
      </c>
      <c r="R92" s="63" t="s">
        <v>71</v>
      </c>
      <c r="S92" s="64">
        <v>1</v>
      </c>
      <c r="T92" s="65">
        <f>_xlfn.XLOOKUP(G92,'[2]SPIR FORM'!$T$25:$T$103,'[2]SPIR FORM'!$Y$25:$Y$103,"NO")</f>
        <v>366.28656790834225</v>
      </c>
      <c r="U92" s="70">
        <v>2022</v>
      </c>
      <c r="V92" s="66" t="str">
        <f>_xlfn.IFNA((VLOOKUP($G92, 'History-Sorted'!$A$2:$P$201, 5, FALSE)), "")</f>
        <v/>
      </c>
      <c r="X92" s="87" t="str">
        <f>_xlfn.IFNA((VLOOKUP($G92, 'History-Sorted'!$A$2:$P$201, 4, FALSE)), "")</f>
        <v/>
      </c>
    </row>
    <row r="93" spans="1:24" x14ac:dyDescent="0.25">
      <c r="A93" s="85" t="s">
        <v>72</v>
      </c>
      <c r="B93" s="80" t="s">
        <v>278</v>
      </c>
      <c r="C93" s="80" t="s">
        <v>74</v>
      </c>
      <c r="D93" s="80" t="s">
        <v>231</v>
      </c>
      <c r="E93" s="80" t="s">
        <v>231</v>
      </c>
      <c r="F93" s="80" t="s">
        <v>232</v>
      </c>
      <c r="G93" s="80" t="s">
        <v>225</v>
      </c>
      <c r="H93" s="78">
        <v>1</v>
      </c>
      <c r="I93" s="80" t="s">
        <v>226</v>
      </c>
      <c r="J93" s="80" t="s">
        <v>685</v>
      </c>
      <c r="K93" s="82">
        <v>5177.26</v>
      </c>
      <c r="L93" s="82">
        <v>5177.26</v>
      </c>
      <c r="M93" s="80" t="s">
        <v>71</v>
      </c>
      <c r="N93" s="80" t="s">
        <v>80</v>
      </c>
      <c r="O93" s="80" t="s">
        <v>80</v>
      </c>
      <c r="P93" s="80" t="s">
        <v>80</v>
      </c>
      <c r="R93" s="63" t="s">
        <v>71</v>
      </c>
      <c r="S93" s="64">
        <v>1</v>
      </c>
      <c r="T93" s="65">
        <v>19151.739736182826</v>
      </c>
      <c r="U93" s="70">
        <v>2022</v>
      </c>
      <c r="V93" s="66" t="str">
        <f>_xlfn.IFNA((VLOOKUP($G93, 'History-Sorted'!$A$2:$P$201, 5, FALSE)), "")</f>
        <v/>
      </c>
      <c r="X93" s="87" t="str">
        <f>_xlfn.IFNA((VLOOKUP($G93, 'History-Sorted'!$A$2:$P$201, 4, FALSE)), "")</f>
        <v/>
      </c>
    </row>
    <row r="94" spans="1:24" x14ac:dyDescent="0.25">
      <c r="A94" s="85" t="s">
        <v>72</v>
      </c>
      <c r="B94" s="80" t="s">
        <v>279</v>
      </c>
      <c r="C94" s="80" t="s">
        <v>74</v>
      </c>
      <c r="D94" s="80">
        <v>577326</v>
      </c>
      <c r="E94" s="80">
        <v>577326</v>
      </c>
      <c r="F94" s="80" t="s">
        <v>72</v>
      </c>
      <c r="G94" s="80" t="s">
        <v>228</v>
      </c>
      <c r="H94" s="78">
        <v>1</v>
      </c>
      <c r="I94" s="80" t="s">
        <v>72</v>
      </c>
      <c r="J94" s="80" t="s">
        <v>648</v>
      </c>
      <c r="K94" s="81">
        <v>0</v>
      </c>
      <c r="L94" s="81">
        <v>0</v>
      </c>
      <c r="M94" s="80" t="s">
        <v>71</v>
      </c>
      <c r="N94" s="80" t="s">
        <v>72</v>
      </c>
      <c r="O94" s="80" t="s">
        <v>72</v>
      </c>
      <c r="P94" s="80" t="s">
        <v>72</v>
      </c>
      <c r="R94" s="63" t="s">
        <v>71</v>
      </c>
      <c r="S94" s="64">
        <v>1</v>
      </c>
      <c r="T94" s="65">
        <f>_xlfn.XLOOKUP(G94,'[2]SPIR FORM'!$T$25:$T$103,'[2]SPIR FORM'!$Y$25:$Y$103,0)</f>
        <v>0</v>
      </c>
      <c r="U94" s="70">
        <v>2022</v>
      </c>
      <c r="V94" s="66" t="str">
        <f>_xlfn.IFNA((VLOOKUP($G94, 'History-Sorted'!$A$2:$P$201, 5, FALSE)), "")</f>
        <v/>
      </c>
      <c r="X94" s="87" t="str">
        <f>_xlfn.IFNA((VLOOKUP($G94, 'History-Sorted'!$A$2:$P$201, 4, FALSE)), "")</f>
        <v/>
      </c>
    </row>
    <row r="95" spans="1:24" x14ac:dyDescent="0.25">
      <c r="A95" s="85" t="s">
        <v>72</v>
      </c>
      <c r="B95" s="80" t="s">
        <v>280</v>
      </c>
      <c r="C95" s="80" t="s">
        <v>74</v>
      </c>
      <c r="D95" s="80">
        <v>577326</v>
      </c>
      <c r="E95" s="80">
        <v>577326</v>
      </c>
      <c r="F95" s="80" t="s">
        <v>72</v>
      </c>
      <c r="G95" s="80" t="s">
        <v>228</v>
      </c>
      <c r="H95" s="78">
        <v>1</v>
      </c>
      <c r="I95" s="80" t="s">
        <v>72</v>
      </c>
      <c r="J95" s="80" t="s">
        <v>649</v>
      </c>
      <c r="K95" s="81">
        <v>0</v>
      </c>
      <c r="L95" s="81">
        <v>0</v>
      </c>
      <c r="M95" s="80" t="s">
        <v>71</v>
      </c>
      <c r="N95" s="80" t="s">
        <v>72</v>
      </c>
      <c r="O95" s="80" t="s">
        <v>72</v>
      </c>
      <c r="P95" s="80" t="s">
        <v>72</v>
      </c>
      <c r="R95" s="63" t="s">
        <v>71</v>
      </c>
      <c r="S95" s="64">
        <v>1</v>
      </c>
      <c r="T95" s="65">
        <f>_xlfn.XLOOKUP(G95,'[2]SPIR FORM'!$T$25:$T$103,'[2]SPIR FORM'!$Y$25:$Y$103,0)</f>
        <v>0</v>
      </c>
      <c r="U95" s="70">
        <v>2022</v>
      </c>
      <c r="V95" s="66" t="str">
        <f>_xlfn.IFNA((VLOOKUP($G95, 'History-Sorted'!$A$2:$P$201, 5, FALSE)), "")</f>
        <v/>
      </c>
      <c r="X95" s="87" t="str">
        <f>_xlfn.IFNA((VLOOKUP($G95, 'History-Sorted'!$A$2:$P$201, 4, FALSE)), "")</f>
        <v/>
      </c>
    </row>
    <row r="96" spans="1:24" x14ac:dyDescent="0.25">
      <c r="A96" s="85" t="s">
        <v>72</v>
      </c>
      <c r="B96" s="80" t="s">
        <v>281</v>
      </c>
      <c r="C96" s="80" t="s">
        <v>74</v>
      </c>
      <c r="D96" s="80" t="s">
        <v>282</v>
      </c>
      <c r="E96" s="80" t="s">
        <v>282</v>
      </c>
      <c r="F96" s="80" t="s">
        <v>283</v>
      </c>
      <c r="G96" s="80" t="s">
        <v>77</v>
      </c>
      <c r="H96" s="78">
        <v>1</v>
      </c>
      <c r="I96" s="80" t="s">
        <v>78</v>
      </c>
      <c r="J96" s="80" t="s">
        <v>79</v>
      </c>
      <c r="K96" s="81">
        <v>0</v>
      </c>
      <c r="L96" s="81">
        <v>0</v>
      </c>
      <c r="M96" s="80" t="s">
        <v>71</v>
      </c>
      <c r="N96" s="80" t="s">
        <v>80</v>
      </c>
      <c r="O96" s="80" t="s">
        <v>80</v>
      </c>
      <c r="P96" s="80" t="s">
        <v>80</v>
      </c>
      <c r="R96" s="63" t="s">
        <v>71</v>
      </c>
      <c r="S96" s="64">
        <v>1</v>
      </c>
      <c r="T96" s="65">
        <f>_xlfn.XLOOKUP(G96,'[2]SPIR FORM'!$T$25:$T$103,'[2]SPIR FORM'!$Y$25:$Y$103,0)</f>
        <v>0</v>
      </c>
      <c r="U96" s="70">
        <v>2022</v>
      </c>
      <c r="V96" s="66" t="str">
        <f>_xlfn.IFNA((VLOOKUP($G96, 'History-Sorted'!$A$2:$P$201, 5, FALSE)), "")</f>
        <v/>
      </c>
      <c r="X96" s="87" t="str">
        <f>_xlfn.IFNA((VLOOKUP($G96, 'History-Sorted'!$A$2:$P$201, 4, FALSE)), "")</f>
        <v/>
      </c>
    </row>
    <row r="97" spans="1:24" x14ac:dyDescent="0.25">
      <c r="A97" s="85" t="s">
        <v>72</v>
      </c>
      <c r="B97" s="80" t="s">
        <v>284</v>
      </c>
      <c r="C97" s="80" t="s">
        <v>74</v>
      </c>
      <c r="D97" s="80" t="s">
        <v>282</v>
      </c>
      <c r="E97" s="80" t="s">
        <v>282</v>
      </c>
      <c r="F97" s="80" t="s">
        <v>283</v>
      </c>
      <c r="G97" s="80" t="s">
        <v>82</v>
      </c>
      <c r="H97" s="78">
        <v>1</v>
      </c>
      <c r="I97" s="80" t="s">
        <v>83</v>
      </c>
      <c r="J97" s="80" t="s">
        <v>84</v>
      </c>
      <c r="K97" s="81">
        <v>0</v>
      </c>
      <c r="L97" s="81">
        <v>0</v>
      </c>
      <c r="M97" s="80" t="s">
        <v>71</v>
      </c>
      <c r="N97" s="80" t="s">
        <v>80</v>
      </c>
      <c r="O97" s="80" t="s">
        <v>80</v>
      </c>
      <c r="P97" s="80" t="s">
        <v>80</v>
      </c>
      <c r="R97" s="63" t="s">
        <v>71</v>
      </c>
      <c r="S97" s="64">
        <v>1</v>
      </c>
      <c r="T97" s="65">
        <f>_xlfn.XLOOKUP(G97,'[2]SPIR FORM'!$T$25:$T$103,'[2]SPIR FORM'!$Y$25:$Y$103,0)</f>
        <v>0</v>
      </c>
      <c r="U97" s="70">
        <v>2022</v>
      </c>
      <c r="V97" s="66" t="str">
        <f>_xlfn.IFNA((VLOOKUP($G97, 'History-Sorted'!$A$2:$P$201, 5, FALSE)), "")</f>
        <v/>
      </c>
      <c r="X97" s="87" t="str">
        <f>_xlfn.IFNA((VLOOKUP($G97, 'History-Sorted'!$A$2:$P$201, 4, FALSE)), "")</f>
        <v/>
      </c>
    </row>
    <row r="98" spans="1:24" x14ac:dyDescent="0.25">
      <c r="A98" s="85" t="s">
        <v>72</v>
      </c>
      <c r="B98" s="80" t="s">
        <v>285</v>
      </c>
      <c r="C98" s="80" t="s">
        <v>74</v>
      </c>
      <c r="D98" s="80" t="s">
        <v>282</v>
      </c>
      <c r="E98" s="80" t="s">
        <v>282</v>
      </c>
      <c r="F98" s="80" t="s">
        <v>283</v>
      </c>
      <c r="G98" s="80" t="s">
        <v>235</v>
      </c>
      <c r="H98" s="78">
        <v>1</v>
      </c>
      <c r="I98" s="80" t="s">
        <v>87</v>
      </c>
      <c r="J98" s="80" t="s">
        <v>88</v>
      </c>
      <c r="K98" s="82">
        <v>1944.67</v>
      </c>
      <c r="L98" s="82">
        <v>1944.67</v>
      </c>
      <c r="M98" s="80" t="s">
        <v>71</v>
      </c>
      <c r="N98" s="80" t="s">
        <v>80</v>
      </c>
      <c r="O98" s="80" t="s">
        <v>80</v>
      </c>
      <c r="P98" s="80" t="s">
        <v>80</v>
      </c>
      <c r="R98" s="63" t="s">
        <v>71</v>
      </c>
      <c r="S98" s="64">
        <v>1</v>
      </c>
      <c r="T98" s="65">
        <f>_xlfn.XLOOKUP(G98,'[2]SPIR FORM'!$T$25:$T$103,'[2]SPIR FORM'!$Y$25:$Y$103,"NO")</f>
        <v>140.10784797200722</v>
      </c>
      <c r="U98" s="70">
        <v>2022</v>
      </c>
      <c r="V98" s="66" t="str">
        <f>_xlfn.IFNA((VLOOKUP($G98, 'History-Sorted'!$A$2:$P$201, 5, FALSE)), "")</f>
        <v/>
      </c>
      <c r="X98" s="87" t="str">
        <f>_xlfn.IFNA((VLOOKUP($G98, 'History-Sorted'!$A$2:$P$201, 4, FALSE)), "")</f>
        <v/>
      </c>
    </row>
    <row r="99" spans="1:24" x14ac:dyDescent="0.25">
      <c r="A99" s="85" t="s">
        <v>72</v>
      </c>
      <c r="B99" s="80" t="s">
        <v>286</v>
      </c>
      <c r="C99" s="80" t="s">
        <v>74</v>
      </c>
      <c r="D99" s="80" t="s">
        <v>282</v>
      </c>
      <c r="E99" s="80" t="s">
        <v>282</v>
      </c>
      <c r="F99" s="80" t="s">
        <v>283</v>
      </c>
      <c r="G99" s="80" t="s">
        <v>90</v>
      </c>
      <c r="H99" s="78">
        <v>1</v>
      </c>
      <c r="I99" s="80" t="s">
        <v>91</v>
      </c>
      <c r="J99" s="80" t="s">
        <v>92</v>
      </c>
      <c r="K99" s="82">
        <v>2682.7</v>
      </c>
      <c r="L99" s="82">
        <v>2682.7</v>
      </c>
      <c r="M99" s="80" t="s">
        <v>71</v>
      </c>
      <c r="N99" s="80" t="s">
        <v>80</v>
      </c>
      <c r="O99" s="80" t="s">
        <v>80</v>
      </c>
      <c r="P99" s="80" t="s">
        <v>80</v>
      </c>
      <c r="R99" s="63" t="s">
        <v>71</v>
      </c>
      <c r="S99" s="64">
        <v>1</v>
      </c>
      <c r="T99" s="65">
        <f>_xlfn.XLOOKUP(G99,'[2]SPIR FORM'!$T$25:$T$103,'[2]SPIR FORM'!$Y$25:$Y$103,"NO")</f>
        <v>2803.6669747377641</v>
      </c>
      <c r="U99" s="70">
        <v>2022</v>
      </c>
      <c r="V99" s="66" t="str">
        <f>_xlfn.IFNA((VLOOKUP($G99, 'History-Sorted'!$A$2:$P$201, 5, FALSE)), "")</f>
        <v/>
      </c>
      <c r="X99" s="87" t="str">
        <f>_xlfn.IFNA((VLOOKUP($G99, 'History-Sorted'!$A$2:$P$201, 4, FALSE)), "")</f>
        <v/>
      </c>
    </row>
    <row r="100" spans="1:24" x14ac:dyDescent="0.25">
      <c r="A100" s="85" t="s">
        <v>72</v>
      </c>
      <c r="B100" s="80" t="s">
        <v>287</v>
      </c>
      <c r="C100" s="80" t="s">
        <v>74</v>
      </c>
      <c r="D100" s="80" t="s">
        <v>282</v>
      </c>
      <c r="E100" s="80" t="s">
        <v>282</v>
      </c>
      <c r="F100" s="80" t="s">
        <v>283</v>
      </c>
      <c r="G100" s="80" t="s">
        <v>94</v>
      </c>
      <c r="H100" s="78">
        <v>1</v>
      </c>
      <c r="I100" s="80" t="s">
        <v>95</v>
      </c>
      <c r="J100" s="80" t="s">
        <v>96</v>
      </c>
      <c r="K100" s="82">
        <v>22191.8</v>
      </c>
      <c r="L100" s="82">
        <v>22191.8</v>
      </c>
      <c r="M100" s="80" t="s">
        <v>71</v>
      </c>
      <c r="N100" s="80" t="s">
        <v>80</v>
      </c>
      <c r="O100" s="80" t="s">
        <v>80</v>
      </c>
      <c r="P100" s="80" t="s">
        <v>80</v>
      </c>
      <c r="R100" s="63" t="s">
        <v>71</v>
      </c>
      <c r="S100" s="64">
        <v>1</v>
      </c>
      <c r="T100" s="65">
        <f>_xlfn.XLOOKUP(G100,'[2]SPIR FORM'!$T$25:$T$103,'[2]SPIR FORM'!$Y$25:$Y$103,0)</f>
        <v>0</v>
      </c>
      <c r="U100" s="70">
        <v>2022</v>
      </c>
      <c r="V100" s="66" t="str">
        <f>_xlfn.IFNA((VLOOKUP($G100, 'History-Sorted'!$A$2:$P$201, 5, FALSE)), "")</f>
        <v/>
      </c>
      <c r="X100" s="87" t="str">
        <f>_xlfn.IFNA((VLOOKUP($G100, 'History-Sorted'!$A$2:$P$201, 4, FALSE)), "")</f>
        <v/>
      </c>
    </row>
    <row r="101" spans="1:24" x14ac:dyDescent="0.25">
      <c r="A101" s="85" t="s">
        <v>72</v>
      </c>
      <c r="B101" s="80" t="s">
        <v>288</v>
      </c>
      <c r="C101" s="80" t="s">
        <v>74</v>
      </c>
      <c r="D101" s="80" t="s">
        <v>282</v>
      </c>
      <c r="E101" s="80" t="s">
        <v>282</v>
      </c>
      <c r="F101" s="80" t="s">
        <v>283</v>
      </c>
      <c r="G101" s="80" t="s">
        <v>98</v>
      </c>
      <c r="H101" s="78">
        <v>1</v>
      </c>
      <c r="I101" s="80" t="s">
        <v>99</v>
      </c>
      <c r="J101" s="80" t="s">
        <v>100</v>
      </c>
      <c r="K101" s="81">
        <v>0</v>
      </c>
      <c r="L101" s="81">
        <v>0</v>
      </c>
      <c r="M101" s="80" t="s">
        <v>71</v>
      </c>
      <c r="N101" s="80" t="s">
        <v>80</v>
      </c>
      <c r="O101" s="80" t="s">
        <v>80</v>
      </c>
      <c r="P101" s="80" t="s">
        <v>80</v>
      </c>
      <c r="R101" s="63" t="s">
        <v>71</v>
      </c>
      <c r="S101" s="64">
        <v>1</v>
      </c>
      <c r="T101" s="65">
        <f>_xlfn.XLOOKUP(G101,'[2]SPIR FORM'!$T$25:$T$103,'[2]SPIR FORM'!$Y$25:$Y$103,0)</f>
        <v>0</v>
      </c>
      <c r="U101" s="70">
        <v>2022</v>
      </c>
      <c r="V101" s="66" t="str">
        <f>_xlfn.IFNA((VLOOKUP($G101, 'History-Sorted'!$A$2:$P$201, 5, FALSE)), "")</f>
        <v/>
      </c>
      <c r="X101" s="87" t="str">
        <f>_xlfn.IFNA((VLOOKUP($G101, 'History-Sorted'!$A$2:$P$201, 4, FALSE)), "")</f>
        <v/>
      </c>
    </row>
    <row r="102" spans="1:24" x14ac:dyDescent="0.25">
      <c r="A102" s="85" t="s">
        <v>72</v>
      </c>
      <c r="B102" s="80" t="s">
        <v>289</v>
      </c>
      <c r="C102" s="80" t="s">
        <v>74</v>
      </c>
      <c r="D102" s="80" t="s">
        <v>282</v>
      </c>
      <c r="E102" s="80" t="s">
        <v>282</v>
      </c>
      <c r="F102" s="80" t="s">
        <v>283</v>
      </c>
      <c r="G102" s="80" t="s">
        <v>102</v>
      </c>
      <c r="H102" s="78">
        <v>1</v>
      </c>
      <c r="I102" s="80" t="s">
        <v>103</v>
      </c>
      <c r="J102" s="80" t="s">
        <v>668</v>
      </c>
      <c r="K102" s="81">
        <v>0</v>
      </c>
      <c r="L102" s="81">
        <v>0</v>
      </c>
      <c r="M102" s="80" t="s">
        <v>71</v>
      </c>
      <c r="N102" s="80" t="s">
        <v>80</v>
      </c>
      <c r="O102" s="80" t="s">
        <v>80</v>
      </c>
      <c r="P102" s="80" t="s">
        <v>80</v>
      </c>
      <c r="R102" s="63" t="s">
        <v>71</v>
      </c>
      <c r="S102" s="64">
        <v>1</v>
      </c>
      <c r="T102" s="65">
        <f>_xlfn.XLOOKUP(G102,'[2]SPIR FORM'!$T$25:$T$103,'[2]SPIR FORM'!$Y$25:$Y$103,0)</f>
        <v>0</v>
      </c>
      <c r="U102" s="70">
        <v>2022</v>
      </c>
      <c r="V102" s="66" t="str">
        <f>_xlfn.IFNA((VLOOKUP($G102, 'History-Sorted'!$A$2:$P$201, 5, FALSE)), "")</f>
        <v/>
      </c>
      <c r="X102" s="87" t="str">
        <f>_xlfn.IFNA((VLOOKUP($G102, 'History-Sorted'!$A$2:$P$201, 4, FALSE)), "")</f>
        <v/>
      </c>
    </row>
    <row r="103" spans="1:24" x14ac:dyDescent="0.25">
      <c r="A103" s="85" t="s">
        <v>72</v>
      </c>
      <c r="B103" s="80" t="s">
        <v>290</v>
      </c>
      <c r="C103" s="80" t="s">
        <v>74</v>
      </c>
      <c r="D103" s="80" t="s">
        <v>282</v>
      </c>
      <c r="E103" s="80" t="s">
        <v>282</v>
      </c>
      <c r="F103" s="80" t="s">
        <v>283</v>
      </c>
      <c r="G103" s="80" t="s">
        <v>291</v>
      </c>
      <c r="H103" s="78">
        <v>1</v>
      </c>
      <c r="I103" s="80" t="s">
        <v>106</v>
      </c>
      <c r="J103" s="80" t="s">
        <v>668</v>
      </c>
      <c r="K103" s="81">
        <v>944.71</v>
      </c>
      <c r="L103" s="81">
        <v>944.71</v>
      </c>
      <c r="M103" s="80" t="s">
        <v>71</v>
      </c>
      <c r="N103" s="80" t="s">
        <v>80</v>
      </c>
      <c r="O103" s="80" t="s">
        <v>80</v>
      </c>
      <c r="P103" s="80" t="s">
        <v>80</v>
      </c>
      <c r="R103" s="63" t="s">
        <v>71</v>
      </c>
      <c r="S103" s="64">
        <v>1</v>
      </c>
      <c r="T103" s="65">
        <f>_xlfn.XLOOKUP(G103,'[2]SPIR FORM'!$T$25:$T$103,'[2]SPIR FORM'!$Y$25:$Y$103,"NO")</f>
        <v>198.07625666527531</v>
      </c>
      <c r="U103" s="70">
        <v>2022</v>
      </c>
      <c r="V103" s="66" t="str">
        <f>_xlfn.IFNA((VLOOKUP($G103, 'History-Sorted'!$A$2:$P$201, 5, FALSE)), "")</f>
        <v/>
      </c>
      <c r="X103" s="87" t="str">
        <f>_xlfn.IFNA((VLOOKUP($G103, 'History-Sorted'!$A$2:$P$201, 4, FALSE)), "")</f>
        <v/>
      </c>
    </row>
    <row r="104" spans="1:24" x14ac:dyDescent="0.25">
      <c r="A104" s="85" t="s">
        <v>72</v>
      </c>
      <c r="B104" s="80" t="s">
        <v>292</v>
      </c>
      <c r="C104" s="80" t="s">
        <v>74</v>
      </c>
      <c r="D104" s="80" t="s">
        <v>282</v>
      </c>
      <c r="E104" s="80" t="s">
        <v>282</v>
      </c>
      <c r="F104" s="80" t="s">
        <v>283</v>
      </c>
      <c r="G104" s="80" t="s">
        <v>108</v>
      </c>
      <c r="H104" s="78">
        <v>1</v>
      </c>
      <c r="I104" s="80" t="s">
        <v>109</v>
      </c>
      <c r="J104" s="80" t="s">
        <v>654</v>
      </c>
      <c r="K104" s="82">
        <v>2928.74</v>
      </c>
      <c r="L104" s="82">
        <v>2928.74</v>
      </c>
      <c r="M104" s="80" t="s">
        <v>71</v>
      </c>
      <c r="N104" s="80" t="s">
        <v>80</v>
      </c>
      <c r="O104" s="80" t="s">
        <v>80</v>
      </c>
      <c r="P104" s="80" t="s">
        <v>80</v>
      </c>
      <c r="R104" s="63" t="s">
        <v>71</v>
      </c>
      <c r="S104" s="64">
        <v>1</v>
      </c>
      <c r="T104" s="65">
        <f>_xlfn.XLOOKUP(G104,'[2]SPIR FORM'!$T$25:$T$103,'[2]SPIR FORM'!$Y$25:$Y$103,"NO")</f>
        <v>2645.43894319432</v>
      </c>
      <c r="U104" s="70">
        <v>2022</v>
      </c>
      <c r="V104" s="66" t="str">
        <f>_xlfn.IFNA((VLOOKUP($G104, 'History-Sorted'!$A$2:$P$201, 5, FALSE)), "")</f>
        <v/>
      </c>
      <c r="X104" s="87" t="str">
        <f>_xlfn.IFNA((VLOOKUP($G104, 'History-Sorted'!$A$2:$P$201, 4, FALSE)), "")</f>
        <v/>
      </c>
    </row>
    <row r="105" spans="1:24" x14ac:dyDescent="0.25">
      <c r="A105" s="85" t="s">
        <v>72</v>
      </c>
      <c r="B105" s="80" t="s">
        <v>293</v>
      </c>
      <c r="C105" s="80" t="s">
        <v>74</v>
      </c>
      <c r="D105" s="80" t="s">
        <v>282</v>
      </c>
      <c r="E105" s="80" t="s">
        <v>282</v>
      </c>
      <c r="F105" s="80" t="s">
        <v>283</v>
      </c>
      <c r="G105" s="80" t="s">
        <v>111</v>
      </c>
      <c r="H105" s="78">
        <v>1</v>
      </c>
      <c r="I105" s="80" t="s">
        <v>112</v>
      </c>
      <c r="J105" s="80" t="s">
        <v>654</v>
      </c>
      <c r="K105" s="82">
        <v>2753.04</v>
      </c>
      <c r="L105" s="82">
        <v>2753.04</v>
      </c>
      <c r="M105" s="80" t="s">
        <v>71</v>
      </c>
      <c r="N105" s="80" t="s">
        <v>80</v>
      </c>
      <c r="O105" s="80" t="s">
        <v>80</v>
      </c>
      <c r="P105" s="80" t="s">
        <v>80</v>
      </c>
      <c r="R105" s="63" t="s">
        <v>71</v>
      </c>
      <c r="S105" s="64">
        <v>1</v>
      </c>
      <c r="T105" s="65">
        <f>_xlfn.XLOOKUP(G105,'[2]SPIR FORM'!$T$25:$T$103,'[2]SPIR FORM'!$Y$25:$Y$103,"NO")</f>
        <v>2376.548361982454</v>
      </c>
      <c r="U105" s="70">
        <v>2022</v>
      </c>
      <c r="V105" s="66" t="str">
        <f>_xlfn.IFNA((VLOOKUP($G105, 'History-Sorted'!$A$2:$P$201, 5, FALSE)), "")</f>
        <v/>
      </c>
      <c r="X105" s="87" t="str">
        <f>_xlfn.IFNA((VLOOKUP($G105, 'History-Sorted'!$A$2:$P$201, 4, FALSE)), "")</f>
        <v/>
      </c>
    </row>
    <row r="106" spans="1:24" x14ac:dyDescent="0.25">
      <c r="A106" s="85" t="s">
        <v>72</v>
      </c>
      <c r="B106" s="80" t="s">
        <v>294</v>
      </c>
      <c r="C106" s="80" t="s">
        <v>74</v>
      </c>
      <c r="D106" s="80" t="s">
        <v>282</v>
      </c>
      <c r="E106" s="80" t="s">
        <v>282</v>
      </c>
      <c r="F106" s="80" t="s">
        <v>283</v>
      </c>
      <c r="G106" s="80" t="s">
        <v>295</v>
      </c>
      <c r="H106" s="78">
        <v>1</v>
      </c>
      <c r="I106" s="80" t="s">
        <v>115</v>
      </c>
      <c r="J106" s="80" t="s">
        <v>116</v>
      </c>
      <c r="K106" s="82">
        <v>8509.35</v>
      </c>
      <c r="L106" s="82">
        <v>8509.35</v>
      </c>
      <c r="M106" s="80" t="s">
        <v>71</v>
      </c>
      <c r="N106" s="80" t="s">
        <v>80</v>
      </c>
      <c r="O106" s="80" t="s">
        <v>80</v>
      </c>
      <c r="P106" s="80" t="s">
        <v>80</v>
      </c>
      <c r="R106" s="63" t="s">
        <v>71</v>
      </c>
      <c r="S106" s="64">
        <v>1</v>
      </c>
      <c r="T106" s="65">
        <f>_xlfn.XLOOKUP(G106,'[2]SPIR FORM'!$T$25:$T$103,'[2]SPIR FORM'!$Y$25:$Y$103,"NO")</f>
        <v>2443.6361844909902</v>
      </c>
      <c r="U106" s="70">
        <v>2022</v>
      </c>
      <c r="V106" s="66" t="str">
        <f>_xlfn.IFNA((VLOOKUP($G106, 'History-Sorted'!$A$2:$P$201, 5, FALSE)), "")</f>
        <v/>
      </c>
      <c r="X106" s="87" t="str">
        <f>_xlfn.IFNA((VLOOKUP($G106, 'History-Sorted'!$A$2:$P$201, 4, FALSE)), "")</f>
        <v/>
      </c>
    </row>
    <row r="107" spans="1:24" x14ac:dyDescent="0.25">
      <c r="A107" s="85" t="s">
        <v>72</v>
      </c>
      <c r="B107" s="80" t="s">
        <v>296</v>
      </c>
      <c r="C107" s="80" t="s">
        <v>74</v>
      </c>
      <c r="D107" s="80" t="s">
        <v>282</v>
      </c>
      <c r="E107" s="80" t="s">
        <v>282</v>
      </c>
      <c r="F107" s="80" t="s">
        <v>283</v>
      </c>
      <c r="G107" s="80" t="s">
        <v>297</v>
      </c>
      <c r="H107" s="78">
        <v>1</v>
      </c>
      <c r="I107" s="80" t="s">
        <v>119</v>
      </c>
      <c r="J107" s="80" t="s">
        <v>120</v>
      </c>
      <c r="K107" s="82">
        <v>12166.52</v>
      </c>
      <c r="L107" s="82">
        <v>12166.52</v>
      </c>
      <c r="M107" s="80" t="s">
        <v>71</v>
      </c>
      <c r="N107" s="80" t="s">
        <v>80</v>
      </c>
      <c r="O107" s="80" t="s">
        <v>80</v>
      </c>
      <c r="P107" s="80" t="s">
        <v>80</v>
      </c>
      <c r="R107" s="63" t="s">
        <v>71</v>
      </c>
      <c r="S107" s="64">
        <v>1</v>
      </c>
      <c r="T107" s="65">
        <f>_xlfn.XLOOKUP(G107,'[2]SPIR FORM'!$T$25:$T$103,'[2]SPIR FORM'!$Y$25:$Y$103,"NO")</f>
        <v>2302.7733288701734</v>
      </c>
      <c r="U107" s="70">
        <v>2022</v>
      </c>
      <c r="V107" s="66" t="str">
        <f>_xlfn.IFNA((VLOOKUP($G107, 'History-Sorted'!$A$2:$P$201, 5, FALSE)), "")</f>
        <v/>
      </c>
      <c r="X107" s="87" t="str">
        <f>_xlfn.IFNA((VLOOKUP($G107, 'History-Sorted'!$A$2:$P$201, 4, FALSE)), "")</f>
        <v/>
      </c>
    </row>
    <row r="108" spans="1:24" x14ac:dyDescent="0.25">
      <c r="A108" s="85" t="s">
        <v>72</v>
      </c>
      <c r="B108" s="80" t="s">
        <v>298</v>
      </c>
      <c r="C108" s="80" t="s">
        <v>74</v>
      </c>
      <c r="D108" s="80" t="s">
        <v>282</v>
      </c>
      <c r="E108" s="80" t="s">
        <v>282</v>
      </c>
      <c r="F108" s="80" t="s">
        <v>283</v>
      </c>
      <c r="G108" s="80" t="s">
        <v>122</v>
      </c>
      <c r="H108" s="78">
        <v>1</v>
      </c>
      <c r="I108" s="80" t="s">
        <v>123</v>
      </c>
      <c r="J108" s="80" t="s">
        <v>666</v>
      </c>
      <c r="K108" s="81">
        <v>72.09</v>
      </c>
      <c r="L108" s="81">
        <v>72.09</v>
      </c>
      <c r="M108" s="80" t="s">
        <v>71</v>
      </c>
      <c r="N108" s="80" t="s">
        <v>80</v>
      </c>
      <c r="O108" s="80" t="s">
        <v>80</v>
      </c>
      <c r="P108" s="80" t="s">
        <v>80</v>
      </c>
      <c r="R108" s="63" t="s">
        <v>71</v>
      </c>
      <c r="S108" s="64">
        <v>1</v>
      </c>
      <c r="T108" s="65">
        <f>_xlfn.XLOOKUP(G108,'[2]SPIR FORM'!$T$25:$T$103,'[2]SPIR FORM'!$Y$25:$Y$103,0)</f>
        <v>0</v>
      </c>
      <c r="U108" s="70">
        <v>2022</v>
      </c>
      <c r="V108" s="66" t="str">
        <f>_xlfn.IFNA((VLOOKUP($G108, 'History-Sorted'!$A$2:$P$201, 5, FALSE)), "")</f>
        <v/>
      </c>
      <c r="X108" s="87" t="str">
        <f>_xlfn.IFNA((VLOOKUP($G108, 'History-Sorted'!$A$2:$P$201, 4, FALSE)), "")</f>
        <v/>
      </c>
    </row>
    <row r="109" spans="1:24" x14ac:dyDescent="0.25">
      <c r="A109" s="85" t="s">
        <v>72</v>
      </c>
      <c r="B109" s="80" t="s">
        <v>299</v>
      </c>
      <c r="C109" s="80" t="s">
        <v>74</v>
      </c>
      <c r="D109" s="80" t="s">
        <v>282</v>
      </c>
      <c r="E109" s="80" t="s">
        <v>282</v>
      </c>
      <c r="F109" s="80" t="s">
        <v>283</v>
      </c>
      <c r="G109" s="80" t="s">
        <v>125</v>
      </c>
      <c r="H109" s="78">
        <v>1</v>
      </c>
      <c r="I109" s="80" t="s">
        <v>126</v>
      </c>
      <c r="J109" s="80" t="s">
        <v>127</v>
      </c>
      <c r="K109" s="81">
        <v>386.58</v>
      </c>
      <c r="L109" s="81">
        <v>386.58</v>
      </c>
      <c r="M109" s="80" t="s">
        <v>71</v>
      </c>
      <c r="N109" s="80" t="s">
        <v>80</v>
      </c>
      <c r="O109" s="80" t="s">
        <v>80</v>
      </c>
      <c r="P109" s="80" t="s">
        <v>80</v>
      </c>
      <c r="R109" s="63" t="s">
        <v>71</v>
      </c>
      <c r="S109" s="64">
        <v>1</v>
      </c>
      <c r="T109" s="65">
        <f>_xlfn.XLOOKUP(G109,'[2]SPIR FORM'!$T$25:$T$103,'[2]SPIR FORM'!$Y$25:$Y$103,0)</f>
        <v>0</v>
      </c>
      <c r="U109" s="70">
        <v>2022</v>
      </c>
      <c r="V109" s="66" t="str">
        <f>_xlfn.IFNA((VLOOKUP($G109, 'History-Sorted'!$A$2:$P$201, 5, FALSE)), "")</f>
        <v/>
      </c>
      <c r="X109" s="87" t="str">
        <f>_xlfn.IFNA((VLOOKUP($G109, 'History-Sorted'!$A$2:$P$201, 4, FALSE)), "")</f>
        <v/>
      </c>
    </row>
    <row r="110" spans="1:24" x14ac:dyDescent="0.25">
      <c r="A110" s="85" t="s">
        <v>72</v>
      </c>
      <c r="B110" s="80" t="s">
        <v>300</v>
      </c>
      <c r="C110" s="80" t="s">
        <v>74</v>
      </c>
      <c r="D110" s="80" t="s">
        <v>282</v>
      </c>
      <c r="E110" s="80" t="s">
        <v>282</v>
      </c>
      <c r="F110" s="80" t="s">
        <v>283</v>
      </c>
      <c r="G110" s="80" t="s">
        <v>129</v>
      </c>
      <c r="H110" s="78">
        <v>1</v>
      </c>
      <c r="I110" s="80" t="s">
        <v>130</v>
      </c>
      <c r="J110" s="80" t="s">
        <v>680</v>
      </c>
      <c r="K110" s="81">
        <v>0</v>
      </c>
      <c r="L110" s="81">
        <v>0</v>
      </c>
      <c r="M110" s="80" t="s">
        <v>71</v>
      </c>
      <c r="N110" s="80" t="s">
        <v>80</v>
      </c>
      <c r="O110" s="80" t="s">
        <v>80</v>
      </c>
      <c r="P110" s="80" t="s">
        <v>80</v>
      </c>
      <c r="R110" s="63" t="s">
        <v>71</v>
      </c>
      <c r="S110" s="64">
        <v>1</v>
      </c>
      <c r="T110" s="65">
        <f>_xlfn.XLOOKUP(G110,'[2]SPIR FORM'!$T$25:$T$103,'[2]SPIR FORM'!$Y$25:$Y$103,0)</f>
        <v>0</v>
      </c>
      <c r="U110" s="70">
        <v>2022</v>
      </c>
      <c r="V110" s="66" t="str">
        <f>_xlfn.IFNA((VLOOKUP($G110, 'History-Sorted'!$A$2:$P$201, 5, FALSE)), "")</f>
        <v/>
      </c>
      <c r="X110" s="87" t="str">
        <f>_xlfn.IFNA((VLOOKUP($G110, 'History-Sorted'!$A$2:$P$201, 4, FALSE)), "")</f>
        <v/>
      </c>
    </row>
    <row r="111" spans="1:24" x14ac:dyDescent="0.25">
      <c r="A111" s="85" t="s">
        <v>72</v>
      </c>
      <c r="B111" s="80" t="s">
        <v>301</v>
      </c>
      <c r="C111" s="80" t="s">
        <v>74</v>
      </c>
      <c r="D111" s="80" t="s">
        <v>282</v>
      </c>
      <c r="E111" s="80" t="s">
        <v>282</v>
      </c>
      <c r="F111" s="80" t="s">
        <v>283</v>
      </c>
      <c r="G111" s="80" t="s">
        <v>132</v>
      </c>
      <c r="H111" s="78">
        <v>1</v>
      </c>
      <c r="I111" s="80" t="s">
        <v>133</v>
      </c>
      <c r="J111" s="80" t="s">
        <v>680</v>
      </c>
      <c r="K111" s="81">
        <v>0</v>
      </c>
      <c r="L111" s="81">
        <v>0</v>
      </c>
      <c r="M111" s="80" t="s">
        <v>71</v>
      </c>
      <c r="N111" s="80" t="s">
        <v>80</v>
      </c>
      <c r="O111" s="80" t="s">
        <v>80</v>
      </c>
      <c r="P111" s="80" t="s">
        <v>80</v>
      </c>
      <c r="R111" s="63" t="s">
        <v>71</v>
      </c>
      <c r="S111" s="64">
        <v>1</v>
      </c>
      <c r="T111" s="65">
        <f>_xlfn.XLOOKUP(G111,'[2]SPIR FORM'!$T$25:$T$103,'[2]SPIR FORM'!$Y$25:$Y$103,0)</f>
        <v>0</v>
      </c>
      <c r="U111" s="70">
        <v>2022</v>
      </c>
      <c r="V111" s="66" t="str">
        <f>_xlfn.IFNA((VLOOKUP($G111, 'History-Sorted'!$A$2:$P$201, 5, FALSE)), "")</f>
        <v/>
      </c>
      <c r="X111" s="87" t="str">
        <f>_xlfn.IFNA((VLOOKUP($G111, 'History-Sorted'!$A$2:$P$201, 4, FALSE)), "")</f>
        <v/>
      </c>
    </row>
    <row r="112" spans="1:24" x14ac:dyDescent="0.25">
      <c r="A112" s="85" t="s">
        <v>72</v>
      </c>
      <c r="B112" s="80" t="s">
        <v>302</v>
      </c>
      <c r="C112" s="80" t="s">
        <v>74</v>
      </c>
      <c r="D112" s="80" t="s">
        <v>282</v>
      </c>
      <c r="E112" s="80" t="s">
        <v>282</v>
      </c>
      <c r="F112" s="80" t="s">
        <v>283</v>
      </c>
      <c r="G112" s="80" t="s">
        <v>135</v>
      </c>
      <c r="H112" s="78">
        <v>1</v>
      </c>
      <c r="I112" s="80" t="s">
        <v>136</v>
      </c>
      <c r="J112" s="80" t="s">
        <v>137</v>
      </c>
      <c r="K112" s="81">
        <v>0</v>
      </c>
      <c r="L112" s="81">
        <v>0</v>
      </c>
      <c r="M112" s="80" t="s">
        <v>71</v>
      </c>
      <c r="N112" s="80" t="s">
        <v>80</v>
      </c>
      <c r="O112" s="80" t="s">
        <v>80</v>
      </c>
      <c r="P112" s="80" t="s">
        <v>80</v>
      </c>
      <c r="R112" s="63" t="s">
        <v>71</v>
      </c>
      <c r="S112" s="64">
        <v>1</v>
      </c>
      <c r="T112" s="65">
        <f>_xlfn.XLOOKUP(G112,'[2]SPIR FORM'!$T$25:$T$103,'[2]SPIR FORM'!$Y$25:$Y$103,0)</f>
        <v>0</v>
      </c>
      <c r="U112" s="70">
        <v>2022</v>
      </c>
      <c r="V112" s="66" t="str">
        <f>_xlfn.IFNA((VLOOKUP($G112, 'History-Sorted'!$A$2:$P$201, 5, FALSE)), "")</f>
        <v/>
      </c>
      <c r="X112" s="87" t="str">
        <f>_xlfn.IFNA((VLOOKUP($G112, 'History-Sorted'!$A$2:$P$201, 4, FALSE)), "")</f>
        <v/>
      </c>
    </row>
    <row r="113" spans="1:24" x14ac:dyDescent="0.25">
      <c r="A113" s="85" t="s">
        <v>72</v>
      </c>
      <c r="B113" s="80" t="s">
        <v>303</v>
      </c>
      <c r="C113" s="80" t="s">
        <v>74</v>
      </c>
      <c r="D113" s="80" t="s">
        <v>282</v>
      </c>
      <c r="E113" s="80" t="s">
        <v>282</v>
      </c>
      <c r="F113" s="80" t="s">
        <v>283</v>
      </c>
      <c r="G113" s="80" t="s">
        <v>139</v>
      </c>
      <c r="H113" s="78">
        <v>1</v>
      </c>
      <c r="I113" s="80" t="s">
        <v>140</v>
      </c>
      <c r="J113" s="80" t="s">
        <v>681</v>
      </c>
      <c r="K113" s="81">
        <v>0</v>
      </c>
      <c r="L113" s="81">
        <v>0</v>
      </c>
      <c r="M113" s="80" t="s">
        <v>71</v>
      </c>
      <c r="N113" s="80" t="s">
        <v>80</v>
      </c>
      <c r="O113" s="80" t="s">
        <v>80</v>
      </c>
      <c r="P113" s="80" t="s">
        <v>80</v>
      </c>
      <c r="R113" s="63" t="s">
        <v>71</v>
      </c>
      <c r="S113" s="64">
        <v>1</v>
      </c>
      <c r="T113" s="65">
        <f>_xlfn.XLOOKUP(G113,'[2]SPIR FORM'!$T$25:$T$103,'[2]SPIR FORM'!$Y$25:$Y$103,0)</f>
        <v>0</v>
      </c>
      <c r="U113" s="70">
        <v>2022</v>
      </c>
      <c r="V113" s="66" t="str">
        <f>_xlfn.IFNA((VLOOKUP($G113, 'History-Sorted'!$A$2:$P$201, 5, FALSE)), "")</f>
        <v/>
      </c>
      <c r="X113" s="87" t="str">
        <f>_xlfn.IFNA((VLOOKUP($G113, 'History-Sorted'!$A$2:$P$201, 4, FALSE)), "")</f>
        <v/>
      </c>
    </row>
    <row r="114" spans="1:24" x14ac:dyDescent="0.25">
      <c r="A114" s="85" t="s">
        <v>72</v>
      </c>
      <c r="B114" s="80" t="s">
        <v>304</v>
      </c>
      <c r="C114" s="80" t="s">
        <v>74</v>
      </c>
      <c r="D114" s="80">
        <v>577330</v>
      </c>
      <c r="E114" s="80">
        <v>577330</v>
      </c>
      <c r="F114" s="80" t="s">
        <v>72</v>
      </c>
      <c r="G114" s="80" t="s">
        <v>228</v>
      </c>
      <c r="H114" s="78">
        <v>1</v>
      </c>
      <c r="I114" s="80" t="s">
        <v>644</v>
      </c>
      <c r="J114" s="80" t="s">
        <v>650</v>
      </c>
      <c r="K114" s="81">
        <v>0</v>
      </c>
      <c r="L114" s="81">
        <v>0</v>
      </c>
      <c r="M114" s="80" t="s">
        <v>71</v>
      </c>
      <c r="N114" s="80" t="s">
        <v>72</v>
      </c>
      <c r="O114" s="80" t="s">
        <v>72</v>
      </c>
      <c r="P114" s="80" t="s">
        <v>72</v>
      </c>
      <c r="R114" s="63" t="s">
        <v>71</v>
      </c>
      <c r="S114" s="64">
        <v>1</v>
      </c>
      <c r="T114" s="65">
        <f>_xlfn.XLOOKUP(G114,'[2]SPIR FORM'!$T$25:$T$103,'[2]SPIR FORM'!$Y$25:$Y$103,0)</f>
        <v>0</v>
      </c>
      <c r="U114" s="70">
        <v>2022</v>
      </c>
      <c r="V114" s="66" t="str">
        <f>_xlfn.IFNA((VLOOKUP($G114, 'History-Sorted'!$A$2:$P$201, 5, FALSE)), "")</f>
        <v/>
      </c>
      <c r="X114" s="87" t="str">
        <f>_xlfn.IFNA((VLOOKUP($G114, 'History-Sorted'!$A$2:$P$201, 4, FALSE)), "")</f>
        <v/>
      </c>
    </row>
    <row r="115" spans="1:24" x14ac:dyDescent="0.25">
      <c r="A115" s="85" t="s">
        <v>72</v>
      </c>
      <c r="B115" s="80" t="s">
        <v>305</v>
      </c>
      <c r="C115" s="80" t="s">
        <v>74</v>
      </c>
      <c r="D115" s="80" t="s">
        <v>282</v>
      </c>
      <c r="E115" s="80" t="s">
        <v>282</v>
      </c>
      <c r="F115" s="80" t="s">
        <v>283</v>
      </c>
      <c r="G115" s="80" t="s">
        <v>145</v>
      </c>
      <c r="H115" s="78">
        <v>1</v>
      </c>
      <c r="I115" s="80" t="s">
        <v>146</v>
      </c>
      <c r="J115" s="80" t="s">
        <v>660</v>
      </c>
      <c r="K115" s="81">
        <v>0</v>
      </c>
      <c r="L115" s="81">
        <v>0</v>
      </c>
      <c r="M115" s="80" t="s">
        <v>71</v>
      </c>
      <c r="N115" s="80" t="s">
        <v>80</v>
      </c>
      <c r="O115" s="80" t="s">
        <v>80</v>
      </c>
      <c r="P115" s="80" t="s">
        <v>80</v>
      </c>
      <c r="R115" s="63" t="s">
        <v>71</v>
      </c>
      <c r="S115" s="64">
        <v>1</v>
      </c>
      <c r="T115" s="65">
        <f>_xlfn.XLOOKUP(G115,'[2]SPIR FORM'!$T$25:$T$103,'[2]SPIR FORM'!$Y$25:$Y$103,0)</f>
        <v>0</v>
      </c>
      <c r="U115" s="70">
        <v>2022</v>
      </c>
      <c r="V115" s="66" t="str">
        <f>_xlfn.IFNA((VLOOKUP($G115, 'History-Sorted'!$A$2:$P$201, 5, FALSE)), "")</f>
        <v/>
      </c>
      <c r="X115" s="87" t="str">
        <f>_xlfn.IFNA((VLOOKUP($G115, 'History-Sorted'!$A$2:$P$201, 4, FALSE)), "")</f>
        <v/>
      </c>
    </row>
    <row r="116" spans="1:24" x14ac:dyDescent="0.25">
      <c r="A116" s="85" t="s">
        <v>72</v>
      </c>
      <c r="B116" s="80" t="s">
        <v>306</v>
      </c>
      <c r="C116" s="80" t="s">
        <v>74</v>
      </c>
      <c r="D116" s="80" t="s">
        <v>282</v>
      </c>
      <c r="E116" s="80" t="s">
        <v>282</v>
      </c>
      <c r="F116" s="80" t="s">
        <v>283</v>
      </c>
      <c r="G116" s="80" t="s">
        <v>148</v>
      </c>
      <c r="H116" s="78">
        <v>1</v>
      </c>
      <c r="I116" s="80" t="s">
        <v>149</v>
      </c>
      <c r="J116" s="80" t="s">
        <v>150</v>
      </c>
      <c r="K116" s="82">
        <v>3771.14</v>
      </c>
      <c r="L116" s="82">
        <v>3771.14</v>
      </c>
      <c r="M116" s="80" t="s">
        <v>71</v>
      </c>
      <c r="N116" s="80" t="s">
        <v>80</v>
      </c>
      <c r="O116" s="80" t="s">
        <v>80</v>
      </c>
      <c r="P116" s="80" t="s">
        <v>80</v>
      </c>
      <c r="R116" s="63" t="s">
        <v>71</v>
      </c>
      <c r="S116" s="64">
        <v>1</v>
      </c>
      <c r="T116" s="65">
        <f>_xlfn.XLOOKUP(G116,'[2]SPIR FORM'!$T$25:$T$103,'[2]SPIR FORM'!$Y$25:$Y$103,"NO")</f>
        <v>292.08010185388423</v>
      </c>
      <c r="U116" s="70">
        <v>2022</v>
      </c>
      <c r="V116" s="66" t="str">
        <f>_xlfn.IFNA((VLOOKUP($G116, 'History-Sorted'!$A$2:$P$201, 5, FALSE)), "")</f>
        <v/>
      </c>
      <c r="X116" s="87" t="str">
        <f>_xlfn.IFNA((VLOOKUP($G116, 'History-Sorted'!$A$2:$P$201, 4, FALSE)), "")</f>
        <v/>
      </c>
    </row>
    <row r="117" spans="1:24" x14ac:dyDescent="0.25">
      <c r="A117" s="85" t="s">
        <v>72</v>
      </c>
      <c r="B117" s="80" t="s">
        <v>307</v>
      </c>
      <c r="C117" s="80" t="s">
        <v>74</v>
      </c>
      <c r="D117" s="80" t="s">
        <v>282</v>
      </c>
      <c r="E117" s="80" t="s">
        <v>282</v>
      </c>
      <c r="F117" s="80" t="s">
        <v>283</v>
      </c>
      <c r="G117" s="80" t="s">
        <v>152</v>
      </c>
      <c r="H117" s="78">
        <v>1</v>
      </c>
      <c r="I117" s="80" t="s">
        <v>153</v>
      </c>
      <c r="J117" s="80" t="s">
        <v>662</v>
      </c>
      <c r="K117" s="81">
        <v>0</v>
      </c>
      <c r="L117" s="81">
        <v>0</v>
      </c>
      <c r="M117" s="80" t="s">
        <v>71</v>
      </c>
      <c r="N117" s="80" t="s">
        <v>80</v>
      </c>
      <c r="O117" s="80" t="s">
        <v>80</v>
      </c>
      <c r="P117" s="80" t="s">
        <v>80</v>
      </c>
      <c r="R117" s="63" t="s">
        <v>71</v>
      </c>
      <c r="S117" s="64">
        <v>1</v>
      </c>
      <c r="T117" s="65">
        <f>_xlfn.XLOOKUP(G117,'[2]SPIR FORM'!$T$25:$T$103,'[2]SPIR FORM'!$Y$25:$Y$103,0)</f>
        <v>0</v>
      </c>
      <c r="U117" s="70">
        <v>2022</v>
      </c>
      <c r="V117" s="66" t="str">
        <f>_xlfn.IFNA((VLOOKUP($G117, 'History-Sorted'!$A$2:$P$201, 5, FALSE)), "")</f>
        <v/>
      </c>
      <c r="X117" s="87" t="str">
        <f>_xlfn.IFNA((VLOOKUP($G117, 'History-Sorted'!$A$2:$P$201, 4, FALSE)), "")</f>
        <v/>
      </c>
    </row>
    <row r="118" spans="1:24" x14ac:dyDescent="0.25">
      <c r="A118" s="85" t="s">
        <v>72</v>
      </c>
      <c r="B118" s="80" t="s">
        <v>308</v>
      </c>
      <c r="C118" s="80" t="s">
        <v>74</v>
      </c>
      <c r="D118" s="80" t="s">
        <v>282</v>
      </c>
      <c r="E118" s="80" t="s">
        <v>282</v>
      </c>
      <c r="F118" s="80" t="s">
        <v>283</v>
      </c>
      <c r="G118" s="80" t="s">
        <v>155</v>
      </c>
      <c r="H118" s="78">
        <v>1</v>
      </c>
      <c r="I118" s="80" t="s">
        <v>156</v>
      </c>
      <c r="J118" s="80" t="s">
        <v>655</v>
      </c>
      <c r="K118" s="81">
        <v>314.48</v>
      </c>
      <c r="L118" s="81">
        <v>314.48</v>
      </c>
      <c r="M118" s="80" t="s">
        <v>71</v>
      </c>
      <c r="N118" s="80" t="s">
        <v>80</v>
      </c>
      <c r="O118" s="80" t="s">
        <v>80</v>
      </c>
      <c r="P118" s="80" t="s">
        <v>80</v>
      </c>
      <c r="R118" s="63" t="s">
        <v>71</v>
      </c>
      <c r="S118" s="64">
        <v>1</v>
      </c>
      <c r="T118" s="65">
        <f>_xlfn.XLOOKUP(G118,'[2]SPIR FORM'!$T$25:$T$103,'[2]SPIR FORM'!$Y$25:$Y$103,0)</f>
        <v>0</v>
      </c>
      <c r="U118" s="70">
        <v>2022</v>
      </c>
      <c r="V118" s="66" t="str">
        <f>_xlfn.IFNA((VLOOKUP($G118, 'History-Sorted'!$A$2:$P$201, 5, FALSE)), "")</f>
        <v/>
      </c>
      <c r="X118" s="87" t="str">
        <f>_xlfn.IFNA((VLOOKUP($G118, 'History-Sorted'!$A$2:$P$201, 4, FALSE)), "")</f>
        <v/>
      </c>
    </row>
    <row r="119" spans="1:24" x14ac:dyDescent="0.25">
      <c r="A119" s="85" t="s">
        <v>72</v>
      </c>
      <c r="B119" s="80" t="s">
        <v>309</v>
      </c>
      <c r="C119" s="80" t="s">
        <v>74</v>
      </c>
      <c r="D119" s="80" t="s">
        <v>282</v>
      </c>
      <c r="E119" s="80" t="s">
        <v>282</v>
      </c>
      <c r="F119" s="80" t="s">
        <v>283</v>
      </c>
      <c r="G119" s="80" t="s">
        <v>158</v>
      </c>
      <c r="H119" s="78">
        <v>1</v>
      </c>
      <c r="I119" s="80" t="s">
        <v>159</v>
      </c>
      <c r="J119" s="80" t="s">
        <v>655</v>
      </c>
      <c r="K119" s="81">
        <v>53.02</v>
      </c>
      <c r="L119" s="81">
        <v>53.02</v>
      </c>
      <c r="M119" s="80" t="s">
        <v>71</v>
      </c>
      <c r="N119" s="80" t="s">
        <v>80</v>
      </c>
      <c r="O119" s="80" t="s">
        <v>80</v>
      </c>
      <c r="P119" s="80" t="s">
        <v>80</v>
      </c>
      <c r="R119" s="63" t="s">
        <v>71</v>
      </c>
      <c r="S119" s="64">
        <v>1</v>
      </c>
      <c r="T119" s="65">
        <f>_xlfn.XLOOKUP(G119,'[2]SPIR FORM'!$T$25:$T$103,'[2]SPIR FORM'!$Y$25:$Y$103,0)</f>
        <v>0</v>
      </c>
      <c r="U119" s="70">
        <v>2022</v>
      </c>
      <c r="V119" s="66" t="str">
        <f>_xlfn.IFNA((VLOOKUP($G119, 'History-Sorted'!$A$2:$P$201, 5, FALSE)), "")</f>
        <v/>
      </c>
      <c r="X119" s="87" t="str">
        <f>_xlfn.IFNA((VLOOKUP($G119, 'History-Sorted'!$A$2:$P$201, 4, FALSE)), "")</f>
        <v/>
      </c>
    </row>
    <row r="120" spans="1:24" x14ac:dyDescent="0.25">
      <c r="A120" s="85" t="s">
        <v>72</v>
      </c>
      <c r="B120" s="80" t="s">
        <v>310</v>
      </c>
      <c r="C120" s="80" t="s">
        <v>74</v>
      </c>
      <c r="D120" s="80" t="s">
        <v>282</v>
      </c>
      <c r="E120" s="80" t="s">
        <v>282</v>
      </c>
      <c r="F120" s="80" t="s">
        <v>283</v>
      </c>
      <c r="G120" s="80" t="s">
        <v>161</v>
      </c>
      <c r="H120" s="78">
        <v>1</v>
      </c>
      <c r="I120" s="80" t="s">
        <v>162</v>
      </c>
      <c r="J120" s="80" t="s">
        <v>655</v>
      </c>
      <c r="K120" s="81">
        <v>45.07</v>
      </c>
      <c r="L120" s="81">
        <v>45.07</v>
      </c>
      <c r="M120" s="80" t="s">
        <v>71</v>
      </c>
      <c r="N120" s="80" t="s">
        <v>80</v>
      </c>
      <c r="O120" s="80" t="s">
        <v>80</v>
      </c>
      <c r="P120" s="80" t="s">
        <v>80</v>
      </c>
      <c r="R120" s="63" t="s">
        <v>71</v>
      </c>
      <c r="S120" s="64">
        <v>1</v>
      </c>
      <c r="T120" s="65">
        <f>_xlfn.XLOOKUP(G120,'[2]SPIR FORM'!$T$25:$T$103,'[2]SPIR FORM'!$Y$25:$Y$103,0)</f>
        <v>0</v>
      </c>
      <c r="U120" s="70">
        <v>2022</v>
      </c>
      <c r="V120" s="66" t="str">
        <f>_xlfn.IFNA((VLOOKUP($G120, 'History-Sorted'!$A$2:$P$201, 5, FALSE)), "")</f>
        <v/>
      </c>
      <c r="X120" s="87" t="str">
        <f>_xlfn.IFNA((VLOOKUP($G120, 'History-Sorted'!$A$2:$P$201, 4, FALSE)), "")</f>
        <v/>
      </c>
    </row>
    <row r="121" spans="1:24" x14ac:dyDescent="0.25">
      <c r="A121" s="85" t="s">
        <v>72</v>
      </c>
      <c r="B121" s="80" t="s">
        <v>311</v>
      </c>
      <c r="C121" s="80" t="s">
        <v>74</v>
      </c>
      <c r="D121" s="80" t="s">
        <v>282</v>
      </c>
      <c r="E121" s="80" t="s">
        <v>282</v>
      </c>
      <c r="F121" s="80" t="s">
        <v>283</v>
      </c>
      <c r="G121" s="80" t="s">
        <v>164</v>
      </c>
      <c r="H121" s="78">
        <v>1</v>
      </c>
      <c r="I121" s="80" t="s">
        <v>165</v>
      </c>
      <c r="J121" s="80" t="s">
        <v>663</v>
      </c>
      <c r="K121" s="81">
        <v>0</v>
      </c>
      <c r="L121" s="81">
        <v>0</v>
      </c>
      <c r="M121" s="80" t="s">
        <v>71</v>
      </c>
      <c r="N121" s="80" t="s">
        <v>80</v>
      </c>
      <c r="O121" s="80" t="s">
        <v>80</v>
      </c>
      <c r="P121" s="80" t="s">
        <v>80</v>
      </c>
      <c r="R121" s="63" t="s">
        <v>71</v>
      </c>
      <c r="S121" s="64">
        <v>1</v>
      </c>
      <c r="T121" s="65">
        <f>_xlfn.XLOOKUP(G121,'[2]SPIR FORM'!$T$25:$T$103,'[2]SPIR FORM'!$Y$25:$Y$103,0)</f>
        <v>0</v>
      </c>
      <c r="U121" s="70">
        <v>2022</v>
      </c>
      <c r="V121" s="66" t="str">
        <f>_xlfn.IFNA((VLOOKUP($G121, 'History-Sorted'!$A$2:$P$201, 5, FALSE)), "")</f>
        <v/>
      </c>
      <c r="X121" s="87" t="str">
        <f>_xlfn.IFNA((VLOOKUP($G121, 'History-Sorted'!$A$2:$P$201, 4, FALSE)), "")</f>
        <v/>
      </c>
    </row>
    <row r="122" spans="1:24" x14ac:dyDescent="0.25">
      <c r="A122" s="85" t="s">
        <v>72</v>
      </c>
      <c r="B122" s="80" t="s">
        <v>312</v>
      </c>
      <c r="C122" s="80" t="s">
        <v>74</v>
      </c>
      <c r="D122" s="80" t="s">
        <v>282</v>
      </c>
      <c r="E122" s="80" t="s">
        <v>282</v>
      </c>
      <c r="F122" s="80" t="s">
        <v>283</v>
      </c>
      <c r="G122" s="80" t="s">
        <v>167</v>
      </c>
      <c r="H122" s="78">
        <v>1</v>
      </c>
      <c r="I122" s="80" t="s">
        <v>168</v>
      </c>
      <c r="J122" s="80" t="s">
        <v>684</v>
      </c>
      <c r="K122" s="81">
        <v>0</v>
      </c>
      <c r="L122" s="81">
        <v>0</v>
      </c>
      <c r="M122" s="80" t="s">
        <v>71</v>
      </c>
      <c r="N122" s="80" t="s">
        <v>80</v>
      </c>
      <c r="O122" s="80" t="s">
        <v>80</v>
      </c>
      <c r="P122" s="80" t="s">
        <v>80</v>
      </c>
      <c r="R122" s="63" t="s">
        <v>71</v>
      </c>
      <c r="S122" s="64">
        <v>1</v>
      </c>
      <c r="T122" s="65">
        <f>_xlfn.XLOOKUP(G122,'[2]SPIR FORM'!$T$25:$T$103,'[2]SPIR FORM'!$Y$25:$Y$103,0)</f>
        <v>0</v>
      </c>
      <c r="U122" s="70">
        <v>2022</v>
      </c>
      <c r="V122" s="66" t="str">
        <f>_xlfn.IFNA((VLOOKUP($G122, 'History-Sorted'!$A$2:$P$201, 5, FALSE)), "")</f>
        <v/>
      </c>
      <c r="X122" s="87" t="str">
        <f>_xlfn.IFNA((VLOOKUP($G122, 'History-Sorted'!$A$2:$P$201, 4, FALSE)), "")</f>
        <v/>
      </c>
    </row>
    <row r="123" spans="1:24" x14ac:dyDescent="0.25">
      <c r="A123" s="85" t="s">
        <v>72</v>
      </c>
      <c r="B123" s="80" t="s">
        <v>313</v>
      </c>
      <c r="C123" s="80" t="s">
        <v>74</v>
      </c>
      <c r="D123" s="80" t="s">
        <v>282</v>
      </c>
      <c r="E123" s="80" t="s">
        <v>282</v>
      </c>
      <c r="F123" s="80" t="s">
        <v>283</v>
      </c>
      <c r="G123" s="80" t="s">
        <v>173</v>
      </c>
      <c r="H123" s="78">
        <v>1</v>
      </c>
      <c r="I123" s="80" t="s">
        <v>174</v>
      </c>
      <c r="J123" s="80" t="s">
        <v>666</v>
      </c>
      <c r="K123" s="81">
        <v>158.55000000000001</v>
      </c>
      <c r="L123" s="81">
        <v>158.55000000000001</v>
      </c>
      <c r="M123" s="80" t="s">
        <v>71</v>
      </c>
      <c r="N123" s="80" t="s">
        <v>80</v>
      </c>
      <c r="O123" s="80" t="s">
        <v>80</v>
      </c>
      <c r="P123" s="80" t="s">
        <v>80</v>
      </c>
      <c r="R123" s="63" t="s">
        <v>71</v>
      </c>
      <c r="S123" s="64">
        <v>1</v>
      </c>
      <c r="T123" s="65">
        <f>_xlfn.XLOOKUP(G123,'[2]SPIR FORM'!$T$25:$T$103,'[2]SPIR FORM'!$Y$25:$Y$103,0)</f>
        <v>0</v>
      </c>
      <c r="U123" s="70">
        <v>2022</v>
      </c>
      <c r="V123" s="66" t="str">
        <f>_xlfn.IFNA((VLOOKUP($G123, 'History-Sorted'!$A$2:$P$201, 5, FALSE)), "")</f>
        <v/>
      </c>
      <c r="X123" s="87" t="str">
        <f>_xlfn.IFNA((VLOOKUP($G123, 'History-Sorted'!$A$2:$P$201, 4, FALSE)), "")</f>
        <v/>
      </c>
    </row>
    <row r="124" spans="1:24" x14ac:dyDescent="0.25">
      <c r="A124" s="85" t="s">
        <v>72</v>
      </c>
      <c r="B124" s="80" t="s">
        <v>314</v>
      </c>
      <c r="C124" s="80" t="s">
        <v>74</v>
      </c>
      <c r="D124" s="80" t="s">
        <v>282</v>
      </c>
      <c r="E124" s="80" t="s">
        <v>282</v>
      </c>
      <c r="F124" s="80" t="s">
        <v>283</v>
      </c>
      <c r="G124" s="80" t="s">
        <v>176</v>
      </c>
      <c r="H124" s="78">
        <v>1</v>
      </c>
      <c r="I124" s="80" t="s">
        <v>177</v>
      </c>
      <c r="J124" s="80" t="s">
        <v>666</v>
      </c>
      <c r="K124" s="81">
        <v>21.11</v>
      </c>
      <c r="L124" s="81">
        <v>21.11</v>
      </c>
      <c r="M124" s="80" t="s">
        <v>71</v>
      </c>
      <c r="N124" s="80" t="s">
        <v>80</v>
      </c>
      <c r="O124" s="80" t="s">
        <v>80</v>
      </c>
      <c r="P124" s="80" t="s">
        <v>80</v>
      </c>
      <c r="R124" s="63" t="s">
        <v>71</v>
      </c>
      <c r="S124" s="64">
        <v>1</v>
      </c>
      <c r="T124" s="65">
        <f>_xlfn.XLOOKUP(G124,'[2]SPIR FORM'!$T$25:$T$103,'[2]SPIR FORM'!$Y$25:$Y$103,0)</f>
        <v>0</v>
      </c>
      <c r="U124" s="70">
        <v>2022</v>
      </c>
      <c r="V124" s="66" t="str">
        <f>_xlfn.IFNA((VLOOKUP($G124, 'History-Sorted'!$A$2:$P$201, 5, FALSE)), "")</f>
        <v/>
      </c>
      <c r="X124" s="87" t="str">
        <f>_xlfn.IFNA((VLOOKUP($G124, 'History-Sorted'!$A$2:$P$201, 4, FALSE)), "")</f>
        <v/>
      </c>
    </row>
    <row r="125" spans="1:24" x14ac:dyDescent="0.25">
      <c r="A125" s="85" t="s">
        <v>72</v>
      </c>
      <c r="B125" s="80" t="s">
        <v>315</v>
      </c>
      <c r="C125" s="80" t="s">
        <v>74</v>
      </c>
      <c r="D125" s="80" t="s">
        <v>282</v>
      </c>
      <c r="E125" s="80" t="s">
        <v>282</v>
      </c>
      <c r="F125" s="80" t="s">
        <v>283</v>
      </c>
      <c r="G125" s="80" t="s">
        <v>262</v>
      </c>
      <c r="H125" s="78">
        <v>1</v>
      </c>
      <c r="I125" s="80" t="s">
        <v>171</v>
      </c>
      <c r="J125" s="80" t="s">
        <v>663</v>
      </c>
      <c r="K125" s="81">
        <v>61.01</v>
      </c>
      <c r="L125" s="81">
        <v>61.01</v>
      </c>
      <c r="M125" s="80" t="s">
        <v>71</v>
      </c>
      <c r="N125" s="80" t="s">
        <v>80</v>
      </c>
      <c r="O125" s="80" t="s">
        <v>80</v>
      </c>
      <c r="P125" s="80" t="s">
        <v>80</v>
      </c>
      <c r="R125" s="63" t="s">
        <v>71</v>
      </c>
      <c r="S125" s="64">
        <v>1</v>
      </c>
      <c r="T125" s="65">
        <f>_xlfn.XLOOKUP(G125,'[2]SPIR FORM'!$T$25:$T$103,'[2]SPIR FORM'!$Y$25:$Y$103,0)</f>
        <v>0</v>
      </c>
      <c r="U125" s="70">
        <v>2022</v>
      </c>
      <c r="V125" s="66" t="str">
        <f>_xlfn.IFNA((VLOOKUP($G125, 'History-Sorted'!$A$2:$P$201, 5, FALSE)), "")</f>
        <v/>
      </c>
      <c r="X125" s="87" t="str">
        <f>_xlfn.IFNA((VLOOKUP($G125, 'History-Sorted'!$A$2:$P$201, 4, FALSE)), "")</f>
        <v/>
      </c>
    </row>
    <row r="126" spans="1:24" x14ac:dyDescent="0.25">
      <c r="A126" s="85" t="s">
        <v>72</v>
      </c>
      <c r="B126" s="80" t="s">
        <v>316</v>
      </c>
      <c r="C126" s="80" t="s">
        <v>74</v>
      </c>
      <c r="D126" s="80" t="s">
        <v>282</v>
      </c>
      <c r="E126" s="80" t="s">
        <v>282</v>
      </c>
      <c r="F126" s="80" t="s">
        <v>283</v>
      </c>
      <c r="G126" s="80" t="s">
        <v>179</v>
      </c>
      <c r="H126" s="78">
        <v>1</v>
      </c>
      <c r="I126" s="80" t="s">
        <v>180</v>
      </c>
      <c r="J126" s="80" t="s">
        <v>663</v>
      </c>
      <c r="K126" s="81">
        <v>0</v>
      </c>
      <c r="L126" s="81">
        <v>0</v>
      </c>
      <c r="M126" s="80" t="s">
        <v>71</v>
      </c>
      <c r="N126" s="80" t="s">
        <v>80</v>
      </c>
      <c r="O126" s="80" t="s">
        <v>80</v>
      </c>
      <c r="P126" s="80" t="s">
        <v>80</v>
      </c>
      <c r="R126" s="63" t="s">
        <v>71</v>
      </c>
      <c r="S126" s="64">
        <v>1</v>
      </c>
      <c r="T126" s="65">
        <f>_xlfn.XLOOKUP(G126,'[2]SPIR FORM'!$T$25:$T$103,'[2]SPIR FORM'!$Y$25:$Y$103,0)</f>
        <v>0</v>
      </c>
      <c r="U126" s="70">
        <v>2022</v>
      </c>
      <c r="V126" s="66" t="str">
        <f>_xlfn.IFNA((VLOOKUP($G126, 'History-Sorted'!$A$2:$P$201, 5, FALSE)), "")</f>
        <v/>
      </c>
      <c r="X126" s="87" t="str">
        <f>_xlfn.IFNA((VLOOKUP($G126, 'History-Sorted'!$A$2:$P$201, 4, FALSE)), "")</f>
        <v/>
      </c>
    </row>
    <row r="127" spans="1:24" x14ac:dyDescent="0.25">
      <c r="A127" s="85" t="s">
        <v>72</v>
      </c>
      <c r="B127" s="80" t="s">
        <v>317</v>
      </c>
      <c r="C127" s="80" t="s">
        <v>74</v>
      </c>
      <c r="D127" s="80" t="s">
        <v>282</v>
      </c>
      <c r="E127" s="80" t="s">
        <v>282</v>
      </c>
      <c r="F127" s="80" t="s">
        <v>283</v>
      </c>
      <c r="G127" s="80" t="s">
        <v>182</v>
      </c>
      <c r="H127" s="78">
        <v>1</v>
      </c>
      <c r="I127" s="80" t="s">
        <v>183</v>
      </c>
      <c r="J127" s="80" t="s">
        <v>683</v>
      </c>
      <c r="K127" s="81">
        <v>61.09</v>
      </c>
      <c r="L127" s="81">
        <v>61.09</v>
      </c>
      <c r="M127" s="80" t="s">
        <v>71</v>
      </c>
      <c r="N127" s="80" t="s">
        <v>80</v>
      </c>
      <c r="O127" s="80" t="s">
        <v>80</v>
      </c>
      <c r="P127" s="80" t="s">
        <v>80</v>
      </c>
      <c r="R127" s="63" t="s">
        <v>71</v>
      </c>
      <c r="S127" s="64">
        <v>1</v>
      </c>
      <c r="T127" s="65">
        <f>_xlfn.XLOOKUP(G127,'[2]SPIR FORM'!$T$25:$T$103,'[2]SPIR FORM'!$Y$25:$Y$103,0)</f>
        <v>0</v>
      </c>
      <c r="U127" s="70">
        <v>2022</v>
      </c>
      <c r="V127" s="66" t="str">
        <f>_xlfn.IFNA((VLOOKUP($G127, 'History-Sorted'!$A$2:$P$201, 5, FALSE)), "")</f>
        <v/>
      </c>
      <c r="X127" s="87" t="str">
        <f>_xlfn.IFNA((VLOOKUP($G127, 'History-Sorted'!$A$2:$P$201, 4, FALSE)), "")</f>
        <v/>
      </c>
    </row>
    <row r="128" spans="1:24" x14ac:dyDescent="0.25">
      <c r="A128" s="85" t="s">
        <v>72</v>
      </c>
      <c r="B128" s="80" t="s">
        <v>318</v>
      </c>
      <c r="C128" s="80" t="s">
        <v>74</v>
      </c>
      <c r="D128" s="80" t="s">
        <v>282</v>
      </c>
      <c r="E128" s="80" t="s">
        <v>282</v>
      </c>
      <c r="F128" s="80" t="s">
        <v>283</v>
      </c>
      <c r="G128" s="80" t="s">
        <v>185</v>
      </c>
      <c r="H128" s="78">
        <v>1</v>
      </c>
      <c r="I128" s="80" t="s">
        <v>186</v>
      </c>
      <c r="J128" s="80" t="s">
        <v>656</v>
      </c>
      <c r="K128" s="81">
        <v>92.79</v>
      </c>
      <c r="L128" s="81">
        <v>92.79</v>
      </c>
      <c r="M128" s="80" t="s">
        <v>71</v>
      </c>
      <c r="N128" s="80" t="s">
        <v>80</v>
      </c>
      <c r="O128" s="80" t="s">
        <v>80</v>
      </c>
      <c r="P128" s="80" t="s">
        <v>80</v>
      </c>
      <c r="R128" s="63" t="s">
        <v>71</v>
      </c>
      <c r="S128" s="64">
        <v>1</v>
      </c>
      <c r="T128" s="65">
        <f>_xlfn.XLOOKUP(G128,'[2]SPIR FORM'!$T$25:$T$103,'[2]SPIR FORM'!$Y$25:$Y$103,0)</f>
        <v>0</v>
      </c>
      <c r="U128" s="70">
        <v>2022</v>
      </c>
      <c r="V128" s="66" t="str">
        <f>_xlfn.IFNA((VLOOKUP($G128, 'History-Sorted'!$A$2:$P$201, 5, FALSE)), "")</f>
        <v/>
      </c>
      <c r="X128" s="87" t="str">
        <f>_xlfn.IFNA((VLOOKUP($G128, 'History-Sorted'!$A$2:$P$201, 4, FALSE)), "")</f>
        <v/>
      </c>
    </row>
    <row r="129" spans="1:24" x14ac:dyDescent="0.25">
      <c r="A129" s="85" t="s">
        <v>72</v>
      </c>
      <c r="B129" s="80" t="s">
        <v>319</v>
      </c>
      <c r="C129" s="80" t="s">
        <v>74</v>
      </c>
      <c r="D129" s="80" t="s">
        <v>282</v>
      </c>
      <c r="E129" s="80" t="s">
        <v>282</v>
      </c>
      <c r="F129" s="80" t="s">
        <v>283</v>
      </c>
      <c r="G129" s="80" t="s">
        <v>188</v>
      </c>
      <c r="H129" s="78">
        <v>1</v>
      </c>
      <c r="I129" s="80" t="s">
        <v>189</v>
      </c>
      <c r="J129" s="80" t="s">
        <v>656</v>
      </c>
      <c r="K129" s="81">
        <v>28.11</v>
      </c>
      <c r="L129" s="81">
        <v>28.11</v>
      </c>
      <c r="M129" s="80" t="s">
        <v>71</v>
      </c>
      <c r="N129" s="80" t="s">
        <v>80</v>
      </c>
      <c r="O129" s="80" t="s">
        <v>80</v>
      </c>
      <c r="P129" s="80" t="s">
        <v>80</v>
      </c>
      <c r="R129" s="63" t="s">
        <v>71</v>
      </c>
      <c r="S129" s="64">
        <v>1</v>
      </c>
      <c r="T129" s="65">
        <f>_xlfn.XLOOKUP(G129,'[2]SPIR FORM'!$T$25:$T$103,'[2]SPIR FORM'!$Y$25:$Y$103,0)</f>
        <v>0</v>
      </c>
      <c r="U129" s="70">
        <v>2022</v>
      </c>
      <c r="V129" s="66" t="str">
        <f>_xlfn.IFNA((VLOOKUP($G129, 'History-Sorted'!$A$2:$P$201, 5, FALSE)), "")</f>
        <v/>
      </c>
      <c r="X129" s="87" t="str">
        <f>_xlfn.IFNA((VLOOKUP($G129, 'History-Sorted'!$A$2:$P$201, 4, FALSE)), "")</f>
        <v/>
      </c>
    </row>
    <row r="130" spans="1:24" x14ac:dyDescent="0.25">
      <c r="A130" s="85" t="s">
        <v>72</v>
      </c>
      <c r="B130" s="80" t="s">
        <v>320</v>
      </c>
      <c r="C130" s="80" t="s">
        <v>74</v>
      </c>
      <c r="D130" s="80" t="s">
        <v>282</v>
      </c>
      <c r="E130" s="80" t="s">
        <v>282</v>
      </c>
      <c r="F130" s="80" t="s">
        <v>283</v>
      </c>
      <c r="G130" s="80" t="s">
        <v>191</v>
      </c>
      <c r="H130" s="78">
        <v>1</v>
      </c>
      <c r="I130" s="80" t="s">
        <v>192</v>
      </c>
      <c r="J130" s="80" t="s">
        <v>657</v>
      </c>
      <c r="K130" s="81">
        <v>132.46</v>
      </c>
      <c r="L130" s="81">
        <v>132.46</v>
      </c>
      <c r="M130" s="80" t="s">
        <v>71</v>
      </c>
      <c r="N130" s="80" t="s">
        <v>80</v>
      </c>
      <c r="O130" s="80" t="s">
        <v>80</v>
      </c>
      <c r="P130" s="80" t="s">
        <v>80</v>
      </c>
      <c r="R130" s="63" t="s">
        <v>71</v>
      </c>
      <c r="S130" s="64">
        <v>1</v>
      </c>
      <c r="T130" s="65">
        <f>_xlfn.XLOOKUP(G130,'[2]SPIR FORM'!$T$25:$T$103,'[2]SPIR FORM'!$Y$25:$Y$103,0)</f>
        <v>0</v>
      </c>
      <c r="U130" s="70">
        <v>2022</v>
      </c>
      <c r="V130" s="66" t="str">
        <f>_xlfn.IFNA((VLOOKUP($G130, 'History-Sorted'!$A$2:$P$201, 5, FALSE)), "")</f>
        <v/>
      </c>
      <c r="X130" s="87" t="str">
        <f>_xlfn.IFNA((VLOOKUP($G130, 'History-Sorted'!$A$2:$P$201, 4, FALSE)), "")</f>
        <v/>
      </c>
    </row>
    <row r="131" spans="1:24" x14ac:dyDescent="0.25">
      <c r="A131" s="85" t="s">
        <v>72</v>
      </c>
      <c r="B131" s="80" t="s">
        <v>321</v>
      </c>
      <c r="C131" s="80" t="s">
        <v>74</v>
      </c>
      <c r="D131" s="80" t="s">
        <v>282</v>
      </c>
      <c r="E131" s="80" t="s">
        <v>282</v>
      </c>
      <c r="F131" s="80" t="s">
        <v>283</v>
      </c>
      <c r="G131" s="80" t="s">
        <v>194</v>
      </c>
      <c r="H131" s="78">
        <v>1</v>
      </c>
      <c r="I131" s="80" t="s">
        <v>195</v>
      </c>
      <c r="J131" s="80" t="s">
        <v>672</v>
      </c>
      <c r="K131" s="81">
        <v>0</v>
      </c>
      <c r="L131" s="81">
        <v>0</v>
      </c>
      <c r="M131" s="80" t="s">
        <v>71</v>
      </c>
      <c r="N131" s="80" t="s">
        <v>80</v>
      </c>
      <c r="O131" s="80" t="s">
        <v>80</v>
      </c>
      <c r="P131" s="80" t="s">
        <v>80</v>
      </c>
      <c r="R131" s="63" t="s">
        <v>71</v>
      </c>
      <c r="S131" s="64">
        <v>1</v>
      </c>
      <c r="T131" s="65">
        <f>_xlfn.XLOOKUP(G131,'[2]SPIR FORM'!$T$25:$T$103,'[2]SPIR FORM'!$Y$25:$Y$103,0)</f>
        <v>0</v>
      </c>
      <c r="U131" s="70">
        <v>2022</v>
      </c>
      <c r="V131" s="66" t="str">
        <f>_xlfn.IFNA((VLOOKUP($G131, 'History-Sorted'!$A$2:$P$201, 5, FALSE)), "")</f>
        <v/>
      </c>
      <c r="X131" s="87" t="str">
        <f>_xlfn.IFNA((VLOOKUP($G131, 'History-Sorted'!$A$2:$P$201, 4, FALSE)), "")</f>
        <v/>
      </c>
    </row>
    <row r="132" spans="1:24" x14ac:dyDescent="0.25">
      <c r="A132" s="85" t="s">
        <v>72</v>
      </c>
      <c r="B132" s="80" t="s">
        <v>322</v>
      </c>
      <c r="C132" s="80" t="s">
        <v>74</v>
      </c>
      <c r="D132" s="80" t="s">
        <v>282</v>
      </c>
      <c r="E132" s="80" t="s">
        <v>282</v>
      </c>
      <c r="F132" s="80" t="s">
        <v>283</v>
      </c>
      <c r="G132" s="80" t="s">
        <v>197</v>
      </c>
      <c r="H132" s="78">
        <v>1</v>
      </c>
      <c r="I132" s="80" t="s">
        <v>198</v>
      </c>
      <c r="J132" s="80" t="s">
        <v>672</v>
      </c>
      <c r="K132" s="81">
        <v>79.680000000000007</v>
      </c>
      <c r="L132" s="81">
        <v>79.680000000000007</v>
      </c>
      <c r="M132" s="80" t="s">
        <v>71</v>
      </c>
      <c r="N132" s="80" t="s">
        <v>80</v>
      </c>
      <c r="O132" s="80" t="s">
        <v>80</v>
      </c>
      <c r="P132" s="80" t="s">
        <v>80</v>
      </c>
      <c r="R132" s="63" t="s">
        <v>71</v>
      </c>
      <c r="S132" s="64">
        <v>1</v>
      </c>
      <c r="T132" s="65">
        <f>_xlfn.XLOOKUP(G132,'[2]SPIR FORM'!$T$25:$T$103,'[2]SPIR FORM'!$Y$25:$Y$103,0)</f>
        <v>0</v>
      </c>
      <c r="U132" s="70">
        <v>2022</v>
      </c>
      <c r="V132" s="66" t="str">
        <f>_xlfn.IFNA((VLOOKUP($G132, 'History-Sorted'!$A$2:$P$201, 5, FALSE)), "")</f>
        <v/>
      </c>
      <c r="X132" s="87" t="str">
        <f>_xlfn.IFNA((VLOOKUP($G132, 'History-Sorted'!$A$2:$P$201, 4, FALSE)), "")</f>
        <v/>
      </c>
    </row>
    <row r="133" spans="1:24" x14ac:dyDescent="0.25">
      <c r="A133" s="85" t="s">
        <v>72</v>
      </c>
      <c r="B133" s="80" t="s">
        <v>323</v>
      </c>
      <c r="C133" s="80" t="s">
        <v>74</v>
      </c>
      <c r="D133" s="80" t="s">
        <v>282</v>
      </c>
      <c r="E133" s="80" t="s">
        <v>282</v>
      </c>
      <c r="F133" s="80" t="s">
        <v>283</v>
      </c>
      <c r="G133" s="80" t="s">
        <v>271</v>
      </c>
      <c r="H133" s="78">
        <v>1</v>
      </c>
      <c r="I133" s="80" t="s">
        <v>201</v>
      </c>
      <c r="J133" s="80" t="s">
        <v>659</v>
      </c>
      <c r="K133" s="81">
        <v>98.13</v>
      </c>
      <c r="L133" s="81">
        <v>98.13</v>
      </c>
      <c r="M133" s="80" t="s">
        <v>71</v>
      </c>
      <c r="N133" s="80" t="s">
        <v>80</v>
      </c>
      <c r="O133" s="80" t="s">
        <v>80</v>
      </c>
      <c r="P133" s="80" t="s">
        <v>80</v>
      </c>
      <c r="R133" s="63" t="s">
        <v>71</v>
      </c>
      <c r="S133" s="64">
        <v>1</v>
      </c>
      <c r="T133" s="65">
        <f>_xlfn.XLOOKUP(G133,'[2]SPIR FORM'!$T$25:$T$103,'[2]SPIR FORM'!$Y$25:$Y$103,0)</f>
        <v>0</v>
      </c>
      <c r="U133" s="70">
        <v>2022</v>
      </c>
      <c r="V133" s="66" t="str">
        <f>_xlfn.IFNA((VLOOKUP($G133, 'History-Sorted'!$A$2:$P$201, 5, FALSE)), "")</f>
        <v/>
      </c>
      <c r="X133" s="87" t="str">
        <f>_xlfn.IFNA((VLOOKUP($G133, 'History-Sorted'!$A$2:$P$201, 4, FALSE)), "")</f>
        <v/>
      </c>
    </row>
    <row r="134" spans="1:24" x14ac:dyDescent="0.25">
      <c r="A134" s="85" t="s">
        <v>72</v>
      </c>
      <c r="B134" s="80" t="s">
        <v>324</v>
      </c>
      <c r="C134" s="80" t="s">
        <v>74</v>
      </c>
      <c r="D134" s="80" t="s">
        <v>282</v>
      </c>
      <c r="E134" s="80" t="s">
        <v>282</v>
      </c>
      <c r="F134" s="80" t="s">
        <v>283</v>
      </c>
      <c r="G134" s="80" t="s">
        <v>203</v>
      </c>
      <c r="H134" s="78">
        <v>1</v>
      </c>
      <c r="I134" s="80" t="s">
        <v>204</v>
      </c>
      <c r="J134" s="80" t="s">
        <v>672</v>
      </c>
      <c r="K134" s="81">
        <v>57.17</v>
      </c>
      <c r="L134" s="81">
        <v>57.17</v>
      </c>
      <c r="M134" s="80" t="s">
        <v>71</v>
      </c>
      <c r="N134" s="80" t="s">
        <v>80</v>
      </c>
      <c r="O134" s="80" t="s">
        <v>80</v>
      </c>
      <c r="P134" s="80" t="s">
        <v>80</v>
      </c>
      <c r="R134" s="63" t="s">
        <v>71</v>
      </c>
      <c r="S134" s="64">
        <v>1</v>
      </c>
      <c r="T134" s="65">
        <f>_xlfn.XLOOKUP(G134,'[2]SPIR FORM'!$T$25:$T$103,'[2]SPIR FORM'!$Y$25:$Y$103,0)</f>
        <v>0</v>
      </c>
      <c r="U134" s="70">
        <v>2022</v>
      </c>
      <c r="V134" s="66" t="str">
        <f>_xlfn.IFNA((VLOOKUP($G134, 'History-Sorted'!$A$2:$P$201, 5, FALSE)), "")</f>
        <v/>
      </c>
      <c r="X134" s="87" t="str">
        <f>_xlfn.IFNA((VLOOKUP($G134, 'History-Sorted'!$A$2:$P$201, 4, FALSE)), "")</f>
        <v/>
      </c>
    </row>
    <row r="135" spans="1:24" x14ac:dyDescent="0.25">
      <c r="A135" s="85" t="s">
        <v>72</v>
      </c>
      <c r="B135" s="80" t="s">
        <v>325</v>
      </c>
      <c r="C135" s="80" t="s">
        <v>74</v>
      </c>
      <c r="D135" s="80" t="s">
        <v>282</v>
      </c>
      <c r="E135" s="80" t="s">
        <v>282</v>
      </c>
      <c r="F135" s="80" t="s">
        <v>283</v>
      </c>
      <c r="G135" s="80" t="s">
        <v>206</v>
      </c>
      <c r="H135" s="78">
        <v>1</v>
      </c>
      <c r="I135" s="80" t="s">
        <v>207</v>
      </c>
      <c r="J135" s="80" t="s">
        <v>659</v>
      </c>
      <c r="K135" s="81">
        <v>70.31</v>
      </c>
      <c r="L135" s="81">
        <v>70.31</v>
      </c>
      <c r="M135" s="80" t="s">
        <v>71</v>
      </c>
      <c r="N135" s="80" t="s">
        <v>80</v>
      </c>
      <c r="O135" s="80" t="s">
        <v>80</v>
      </c>
      <c r="P135" s="80" t="s">
        <v>80</v>
      </c>
      <c r="R135" s="63" t="s">
        <v>71</v>
      </c>
      <c r="S135" s="64">
        <v>1</v>
      </c>
      <c r="T135" s="65">
        <f>_xlfn.XLOOKUP(G135,'[2]SPIR FORM'!$T$25:$T$103,'[2]SPIR FORM'!$Y$25:$Y$103,0)</f>
        <v>0</v>
      </c>
      <c r="U135" s="70">
        <v>2022</v>
      </c>
      <c r="V135" s="66" t="str">
        <f>_xlfn.IFNA((VLOOKUP($G135, 'History-Sorted'!$A$2:$P$201, 5, FALSE)), "")</f>
        <v/>
      </c>
      <c r="X135" s="87" t="str">
        <f>_xlfn.IFNA((VLOOKUP($G135, 'History-Sorted'!$A$2:$P$201, 4, FALSE)), "")</f>
        <v/>
      </c>
    </row>
    <row r="136" spans="1:24" x14ac:dyDescent="0.25">
      <c r="A136" s="85" t="s">
        <v>72</v>
      </c>
      <c r="B136" s="80" t="s">
        <v>326</v>
      </c>
      <c r="C136" s="80" t="s">
        <v>74</v>
      </c>
      <c r="D136" s="80" t="s">
        <v>282</v>
      </c>
      <c r="E136" s="80" t="s">
        <v>282</v>
      </c>
      <c r="F136" s="80" t="s">
        <v>283</v>
      </c>
      <c r="G136" s="80" t="s">
        <v>212</v>
      </c>
      <c r="H136" s="78">
        <v>1</v>
      </c>
      <c r="I136" s="80" t="s">
        <v>213</v>
      </c>
      <c r="J136" s="80" t="s">
        <v>664</v>
      </c>
      <c r="K136" s="81">
        <v>48.03</v>
      </c>
      <c r="L136" s="81">
        <v>48.03</v>
      </c>
      <c r="M136" s="80" t="s">
        <v>71</v>
      </c>
      <c r="N136" s="80" t="s">
        <v>80</v>
      </c>
      <c r="O136" s="80" t="s">
        <v>80</v>
      </c>
      <c r="P136" s="80" t="s">
        <v>80</v>
      </c>
      <c r="R136" s="63" t="s">
        <v>71</v>
      </c>
      <c r="S136" s="64">
        <v>1</v>
      </c>
      <c r="T136" s="65">
        <f>_xlfn.XLOOKUP(G136,'[2]SPIR FORM'!$T$25:$T$103,'[2]SPIR FORM'!$Y$25:$Y$103,"NO")</f>
        <v>17.796608864804618</v>
      </c>
      <c r="U136" s="70">
        <v>2022</v>
      </c>
      <c r="V136" s="66" t="str">
        <f>_xlfn.IFNA((VLOOKUP($G136, 'History-Sorted'!$A$2:$P$201, 5, FALSE)), "")</f>
        <v/>
      </c>
      <c r="X136" s="87" t="str">
        <f>_xlfn.IFNA((VLOOKUP($G136, 'History-Sorted'!$A$2:$P$201, 4, FALSE)), "")</f>
        <v/>
      </c>
    </row>
    <row r="137" spans="1:24" x14ac:dyDescent="0.25">
      <c r="A137" s="85" t="s">
        <v>72</v>
      </c>
      <c r="B137" s="80" t="s">
        <v>327</v>
      </c>
      <c r="C137" s="80" t="s">
        <v>74</v>
      </c>
      <c r="D137" s="80" t="s">
        <v>282</v>
      </c>
      <c r="E137" s="80" t="s">
        <v>282</v>
      </c>
      <c r="F137" s="80" t="s">
        <v>283</v>
      </c>
      <c r="G137" s="80" t="s">
        <v>215</v>
      </c>
      <c r="H137" s="78">
        <v>1</v>
      </c>
      <c r="I137" s="80" t="s">
        <v>216</v>
      </c>
      <c r="J137" s="80" t="s">
        <v>677</v>
      </c>
      <c r="K137" s="81">
        <v>72.849999999999994</v>
      </c>
      <c r="L137" s="81">
        <v>72.849999999999994</v>
      </c>
      <c r="M137" s="80" t="s">
        <v>71</v>
      </c>
      <c r="N137" s="80" t="s">
        <v>80</v>
      </c>
      <c r="O137" s="80" t="s">
        <v>80</v>
      </c>
      <c r="P137" s="80" t="s">
        <v>80</v>
      </c>
      <c r="R137" s="63" t="s">
        <v>71</v>
      </c>
      <c r="S137" s="64">
        <v>1</v>
      </c>
      <c r="T137" s="65">
        <f>_xlfn.XLOOKUP(G137,'[2]SPIR FORM'!$T$25:$T$103,'[2]SPIR FORM'!$Y$25:$Y$103,0)</f>
        <v>0</v>
      </c>
      <c r="U137" s="70">
        <v>2022</v>
      </c>
      <c r="V137" s="66" t="str">
        <f>_xlfn.IFNA((VLOOKUP($G137, 'History-Sorted'!$A$2:$P$201, 5, FALSE)), "")</f>
        <v/>
      </c>
      <c r="X137" s="87" t="str">
        <f>_xlfn.IFNA((VLOOKUP($G137, 'History-Sorted'!$A$2:$P$201, 4, FALSE)), "")</f>
        <v/>
      </c>
    </row>
    <row r="138" spans="1:24" x14ac:dyDescent="0.25">
      <c r="A138" s="85" t="s">
        <v>72</v>
      </c>
      <c r="B138" s="80" t="s">
        <v>328</v>
      </c>
      <c r="C138" s="80" t="s">
        <v>74</v>
      </c>
      <c r="D138" s="80" t="s">
        <v>282</v>
      </c>
      <c r="E138" s="80" t="s">
        <v>282</v>
      </c>
      <c r="F138" s="80" t="s">
        <v>283</v>
      </c>
      <c r="G138" s="80" t="s">
        <v>218</v>
      </c>
      <c r="H138" s="78">
        <v>1</v>
      </c>
      <c r="I138" s="80" t="s">
        <v>219</v>
      </c>
      <c r="J138" s="80" t="s">
        <v>665</v>
      </c>
      <c r="K138" s="81">
        <v>381.94</v>
      </c>
      <c r="L138" s="81">
        <v>381.94</v>
      </c>
      <c r="M138" s="80" t="s">
        <v>71</v>
      </c>
      <c r="N138" s="80" t="s">
        <v>80</v>
      </c>
      <c r="O138" s="80" t="s">
        <v>80</v>
      </c>
      <c r="P138" s="80" t="s">
        <v>80</v>
      </c>
      <c r="R138" s="63" t="s">
        <v>71</v>
      </c>
      <c r="S138" s="64">
        <v>1</v>
      </c>
      <c r="T138" s="65">
        <f>_xlfn.XLOOKUP(G138,'[2]SPIR FORM'!$T$25:$T$103,'[2]SPIR FORM'!$Y$25:$Y$103,"NO")</f>
        <v>41.20184597791129</v>
      </c>
      <c r="U138" s="70">
        <v>2022</v>
      </c>
      <c r="V138" s="66" t="str">
        <f>_xlfn.IFNA((VLOOKUP($G138, 'History-Sorted'!$A$2:$P$201, 5, FALSE)), "")</f>
        <v/>
      </c>
      <c r="X138" s="87" t="str">
        <f>_xlfn.IFNA((VLOOKUP($G138, 'History-Sorted'!$A$2:$P$201, 4, FALSE)), "")</f>
        <v/>
      </c>
    </row>
    <row r="139" spans="1:24" x14ac:dyDescent="0.25">
      <c r="A139" s="85" t="s">
        <v>72</v>
      </c>
      <c r="B139" s="80" t="s">
        <v>329</v>
      </c>
      <c r="C139" s="80" t="s">
        <v>74</v>
      </c>
      <c r="D139" s="80" t="s">
        <v>282</v>
      </c>
      <c r="E139" s="80" t="s">
        <v>282</v>
      </c>
      <c r="F139" s="80" t="s">
        <v>283</v>
      </c>
      <c r="G139" s="80" t="s">
        <v>221</v>
      </c>
      <c r="H139" s="78">
        <v>1</v>
      </c>
      <c r="I139" s="80" t="s">
        <v>222</v>
      </c>
      <c r="J139" s="80" t="s">
        <v>665</v>
      </c>
      <c r="K139" s="81">
        <v>396.68</v>
      </c>
      <c r="L139" s="81">
        <v>396.68</v>
      </c>
      <c r="M139" s="80" t="s">
        <v>71</v>
      </c>
      <c r="N139" s="80" t="s">
        <v>80</v>
      </c>
      <c r="O139" s="80" t="s">
        <v>80</v>
      </c>
      <c r="P139" s="80" t="s">
        <v>80</v>
      </c>
      <c r="R139" s="63" t="s">
        <v>71</v>
      </c>
      <c r="S139" s="64">
        <v>1</v>
      </c>
      <c r="T139" s="65">
        <f>_xlfn.XLOOKUP(G139,'[2]SPIR FORM'!$T$25:$T$103,'[2]SPIR FORM'!$Y$25:$Y$103,"NO")</f>
        <v>366.28656790834225</v>
      </c>
      <c r="U139" s="70">
        <v>2022</v>
      </c>
      <c r="V139" s="66" t="str">
        <f>_xlfn.IFNA((VLOOKUP($G139, 'History-Sorted'!$A$2:$P$201, 5, FALSE)), "")</f>
        <v/>
      </c>
      <c r="X139" s="87" t="str">
        <f>_xlfn.IFNA((VLOOKUP($G139, 'History-Sorted'!$A$2:$P$201, 4, FALSE)), "")</f>
        <v/>
      </c>
    </row>
    <row r="140" spans="1:24" x14ac:dyDescent="0.25">
      <c r="A140" s="85" t="s">
        <v>72</v>
      </c>
      <c r="B140" s="80" t="s">
        <v>330</v>
      </c>
      <c r="C140" s="80" t="s">
        <v>74</v>
      </c>
      <c r="D140" s="80" t="s">
        <v>282</v>
      </c>
      <c r="E140" s="80" t="s">
        <v>282</v>
      </c>
      <c r="F140" s="80" t="s">
        <v>283</v>
      </c>
      <c r="G140" s="80" t="s">
        <v>331</v>
      </c>
      <c r="H140" s="78">
        <v>1</v>
      </c>
      <c r="I140" s="80" t="s">
        <v>226</v>
      </c>
      <c r="J140" s="80" t="s">
        <v>685</v>
      </c>
      <c r="K140" s="82">
        <v>5177.26</v>
      </c>
      <c r="L140" s="82">
        <v>5177.26</v>
      </c>
      <c r="M140" s="80" t="s">
        <v>71</v>
      </c>
      <c r="N140" s="80" t="s">
        <v>80</v>
      </c>
      <c r="O140" s="80" t="s">
        <v>80</v>
      </c>
      <c r="P140" s="80" t="s">
        <v>80</v>
      </c>
      <c r="R140" s="63" t="s">
        <v>71</v>
      </c>
      <c r="S140" s="64">
        <v>1</v>
      </c>
      <c r="T140" s="65">
        <f>_xlfn.XLOOKUP(G140,'[2]SPIR FORM'!$T$25:$T$103,'[2]SPIR FORM'!$Y$25:$Y$103,"NO")</f>
        <v>19151.739736182826</v>
      </c>
      <c r="U140" s="70">
        <v>2022</v>
      </c>
      <c r="V140" s="66" t="str">
        <f>_xlfn.IFNA((VLOOKUP($G140, 'History-Sorted'!$A$2:$P$201, 5, FALSE)), "")</f>
        <v/>
      </c>
      <c r="X140" s="87" t="str">
        <f>_xlfn.IFNA((VLOOKUP($G140, 'History-Sorted'!$A$2:$P$201, 4, FALSE)), "")</f>
        <v/>
      </c>
    </row>
    <row r="141" spans="1:24" x14ac:dyDescent="0.25">
      <c r="A141" s="85" t="s">
        <v>72</v>
      </c>
      <c r="B141" s="80" t="s">
        <v>332</v>
      </c>
      <c r="C141" s="80" t="s">
        <v>74</v>
      </c>
      <c r="D141" s="80">
        <v>577330</v>
      </c>
      <c r="E141" s="80">
        <v>577330</v>
      </c>
      <c r="F141" s="80" t="s">
        <v>72</v>
      </c>
      <c r="G141" s="80" t="s">
        <v>228</v>
      </c>
      <c r="H141" s="78">
        <v>1</v>
      </c>
      <c r="I141" s="80" t="s">
        <v>72</v>
      </c>
      <c r="J141" s="80" t="s">
        <v>648</v>
      </c>
      <c r="K141" s="81">
        <v>0</v>
      </c>
      <c r="L141" s="81">
        <v>0</v>
      </c>
      <c r="M141" s="80" t="s">
        <v>71</v>
      </c>
      <c r="N141" s="80" t="s">
        <v>72</v>
      </c>
      <c r="O141" s="80" t="s">
        <v>72</v>
      </c>
      <c r="P141" s="80" t="s">
        <v>72</v>
      </c>
      <c r="R141" s="63" t="s">
        <v>71</v>
      </c>
      <c r="S141" s="64">
        <v>1</v>
      </c>
      <c r="T141" s="65">
        <f>_xlfn.XLOOKUP(G141,'[2]SPIR FORM'!$T$25:$T$103,'[2]SPIR FORM'!$Y$25:$Y$103,0)</f>
        <v>0</v>
      </c>
      <c r="U141" s="70">
        <v>2022</v>
      </c>
      <c r="V141" s="66" t="str">
        <f>_xlfn.IFNA((VLOOKUP($G141, 'History-Sorted'!$A$2:$P$201, 5, FALSE)), "")</f>
        <v/>
      </c>
      <c r="X141" s="87" t="str">
        <f>_xlfn.IFNA((VLOOKUP($G141, 'History-Sorted'!$A$2:$P$201, 4, FALSE)), "")</f>
        <v/>
      </c>
    </row>
    <row r="142" spans="1:24" x14ac:dyDescent="0.25">
      <c r="A142" s="85" t="s">
        <v>72</v>
      </c>
      <c r="B142" s="80" t="s">
        <v>333</v>
      </c>
      <c r="C142" s="80" t="s">
        <v>74</v>
      </c>
      <c r="D142" s="80">
        <v>577330</v>
      </c>
      <c r="E142" s="80">
        <v>577330</v>
      </c>
      <c r="F142" s="80" t="s">
        <v>72</v>
      </c>
      <c r="G142" s="80" t="s">
        <v>228</v>
      </c>
      <c r="H142" s="78">
        <v>1</v>
      </c>
      <c r="I142" s="80" t="s">
        <v>72</v>
      </c>
      <c r="J142" s="80" t="s">
        <v>649</v>
      </c>
      <c r="K142" s="81">
        <v>0</v>
      </c>
      <c r="L142" s="81">
        <v>0</v>
      </c>
      <c r="M142" s="80" t="s">
        <v>71</v>
      </c>
      <c r="N142" s="80" t="s">
        <v>72</v>
      </c>
      <c r="O142" s="80" t="s">
        <v>72</v>
      </c>
      <c r="P142" s="80" t="s">
        <v>72</v>
      </c>
      <c r="R142" s="63" t="s">
        <v>71</v>
      </c>
      <c r="S142" s="64">
        <v>1</v>
      </c>
      <c r="T142" s="65">
        <f>_xlfn.XLOOKUP(G142,'[2]SPIR FORM'!$T$25:$T$103,'[2]SPIR FORM'!$Y$25:$Y$103,0)</f>
        <v>0</v>
      </c>
      <c r="U142" s="70">
        <v>2022</v>
      </c>
      <c r="V142" s="66" t="str">
        <f>_xlfn.IFNA((VLOOKUP($G142, 'History-Sorted'!$A$2:$P$201, 5, FALSE)), "")</f>
        <v/>
      </c>
      <c r="X142" s="87" t="str">
        <f>_xlfn.IFNA((VLOOKUP($G142, 'History-Sorted'!$A$2:$P$201, 4, FALSE)), "")</f>
        <v/>
      </c>
    </row>
    <row r="143" spans="1:24" x14ac:dyDescent="0.25">
      <c r="A143" s="85" t="s">
        <v>72</v>
      </c>
      <c r="B143" s="80" t="s">
        <v>334</v>
      </c>
      <c r="C143" s="80" t="s">
        <v>74</v>
      </c>
      <c r="D143" s="80" t="s">
        <v>335</v>
      </c>
      <c r="E143" s="80" t="s">
        <v>335</v>
      </c>
      <c r="F143" s="80" t="s">
        <v>336</v>
      </c>
      <c r="G143" s="80" t="s">
        <v>77</v>
      </c>
      <c r="H143" s="78">
        <v>1</v>
      </c>
      <c r="I143" s="80" t="s">
        <v>78</v>
      </c>
      <c r="J143" s="80" t="s">
        <v>79</v>
      </c>
      <c r="K143" s="81">
        <v>0</v>
      </c>
      <c r="L143" s="81">
        <v>0</v>
      </c>
      <c r="M143" s="80" t="s">
        <v>71</v>
      </c>
      <c r="N143" s="80" t="s">
        <v>80</v>
      </c>
      <c r="O143" s="80" t="s">
        <v>80</v>
      </c>
      <c r="P143" s="80" t="s">
        <v>80</v>
      </c>
      <c r="R143" s="63" t="s">
        <v>71</v>
      </c>
      <c r="S143" s="64">
        <v>1</v>
      </c>
      <c r="T143" s="65">
        <f>_xlfn.XLOOKUP(G143,'[2]SPIR FORM'!$T$25:$T$103,'[2]SPIR FORM'!$Y$25:$Y$103,0)</f>
        <v>0</v>
      </c>
      <c r="U143" s="70">
        <v>2022</v>
      </c>
      <c r="V143" s="66" t="str">
        <f>_xlfn.IFNA((VLOOKUP($G143, 'History-Sorted'!$A$2:$P$201, 5, FALSE)), "")</f>
        <v/>
      </c>
      <c r="X143" s="87" t="str">
        <f>_xlfn.IFNA((VLOOKUP($G143, 'History-Sorted'!$A$2:$P$201, 4, FALSE)), "")</f>
        <v/>
      </c>
    </row>
    <row r="144" spans="1:24" x14ac:dyDescent="0.25">
      <c r="A144" s="85" t="s">
        <v>72</v>
      </c>
      <c r="B144" s="80" t="s">
        <v>337</v>
      </c>
      <c r="C144" s="80" t="s">
        <v>74</v>
      </c>
      <c r="D144" s="80" t="s">
        <v>335</v>
      </c>
      <c r="E144" s="80" t="s">
        <v>335</v>
      </c>
      <c r="F144" s="80" t="s">
        <v>336</v>
      </c>
      <c r="G144" s="80" t="s">
        <v>82</v>
      </c>
      <c r="H144" s="78">
        <v>1</v>
      </c>
      <c r="I144" s="80" t="s">
        <v>83</v>
      </c>
      <c r="J144" s="80" t="s">
        <v>84</v>
      </c>
      <c r="K144" s="81">
        <v>0</v>
      </c>
      <c r="L144" s="81">
        <v>0</v>
      </c>
      <c r="M144" s="80" t="s">
        <v>71</v>
      </c>
      <c r="N144" s="80" t="s">
        <v>80</v>
      </c>
      <c r="O144" s="80" t="s">
        <v>80</v>
      </c>
      <c r="P144" s="80" t="s">
        <v>80</v>
      </c>
      <c r="R144" s="63" t="s">
        <v>71</v>
      </c>
      <c r="S144" s="64">
        <v>1</v>
      </c>
      <c r="T144" s="65">
        <f>_xlfn.XLOOKUP(G144,'[2]SPIR FORM'!$T$25:$T$103,'[2]SPIR FORM'!$Y$25:$Y$103,0)</f>
        <v>0</v>
      </c>
      <c r="U144" s="70">
        <v>2022</v>
      </c>
      <c r="V144" s="66" t="str">
        <f>_xlfn.IFNA((VLOOKUP($G144, 'History-Sorted'!$A$2:$P$201, 5, FALSE)), "")</f>
        <v/>
      </c>
      <c r="X144" s="87" t="str">
        <f>_xlfn.IFNA((VLOOKUP($G144, 'History-Sorted'!$A$2:$P$201, 4, FALSE)), "")</f>
        <v/>
      </c>
    </row>
    <row r="145" spans="1:24" x14ac:dyDescent="0.25">
      <c r="A145" s="85" t="s">
        <v>72</v>
      </c>
      <c r="B145" s="80" t="s">
        <v>338</v>
      </c>
      <c r="C145" s="80" t="s">
        <v>74</v>
      </c>
      <c r="D145" s="80" t="s">
        <v>335</v>
      </c>
      <c r="E145" s="80" t="s">
        <v>335</v>
      </c>
      <c r="F145" s="80" t="s">
        <v>336</v>
      </c>
      <c r="G145" s="80" t="s">
        <v>235</v>
      </c>
      <c r="H145" s="78">
        <v>1</v>
      </c>
      <c r="I145" s="80" t="s">
        <v>87</v>
      </c>
      <c r="J145" s="80" t="s">
        <v>88</v>
      </c>
      <c r="K145" s="82">
        <v>1306.96</v>
      </c>
      <c r="L145" s="82">
        <v>1306.96</v>
      </c>
      <c r="M145" s="80" t="s">
        <v>71</v>
      </c>
      <c r="N145" s="80" t="s">
        <v>80</v>
      </c>
      <c r="O145" s="80" t="s">
        <v>80</v>
      </c>
      <c r="P145" s="80" t="s">
        <v>80</v>
      </c>
      <c r="R145" s="63" t="s">
        <v>71</v>
      </c>
      <c r="S145" s="64">
        <v>1</v>
      </c>
      <c r="T145" s="65">
        <f>_xlfn.XLOOKUP(G145,'[2]SPIR FORM'!$T$25:$T$103,'[2]SPIR FORM'!$Y$25:$Y$103,"NO")</f>
        <v>140.10784797200722</v>
      </c>
      <c r="U145" s="70">
        <v>2022</v>
      </c>
      <c r="V145" s="66" t="str">
        <f>_xlfn.IFNA((VLOOKUP($G145, 'History-Sorted'!$A$2:$P$201, 5, FALSE)), "")</f>
        <v/>
      </c>
      <c r="X145" s="87" t="str">
        <f>_xlfn.IFNA((VLOOKUP($G145, 'History-Sorted'!$A$2:$P$201, 4, FALSE)), "")</f>
        <v/>
      </c>
    </row>
    <row r="146" spans="1:24" x14ac:dyDescent="0.25">
      <c r="A146" s="85" t="s">
        <v>72</v>
      </c>
      <c r="B146" s="80" t="s">
        <v>339</v>
      </c>
      <c r="C146" s="80" t="s">
        <v>74</v>
      </c>
      <c r="D146" s="80" t="s">
        <v>335</v>
      </c>
      <c r="E146" s="80" t="s">
        <v>335</v>
      </c>
      <c r="F146" s="80" t="s">
        <v>336</v>
      </c>
      <c r="G146" s="80" t="s">
        <v>90</v>
      </c>
      <c r="H146" s="78">
        <v>1</v>
      </c>
      <c r="I146" s="80" t="s">
        <v>91</v>
      </c>
      <c r="J146" s="80" t="s">
        <v>92</v>
      </c>
      <c r="K146" s="82">
        <v>1802.96</v>
      </c>
      <c r="L146" s="82">
        <v>1802.96</v>
      </c>
      <c r="M146" s="80" t="s">
        <v>71</v>
      </c>
      <c r="N146" s="80" t="s">
        <v>80</v>
      </c>
      <c r="O146" s="80" t="s">
        <v>80</v>
      </c>
      <c r="P146" s="80" t="s">
        <v>80</v>
      </c>
      <c r="R146" s="63" t="s">
        <v>71</v>
      </c>
      <c r="S146" s="64">
        <v>1</v>
      </c>
      <c r="T146" s="65">
        <f>_xlfn.XLOOKUP(G146,'[2]SPIR FORM'!$T$25:$T$103,'[2]SPIR FORM'!$Y$25:$Y$103,"NO")</f>
        <v>2803.6669747377641</v>
      </c>
      <c r="U146" s="70">
        <v>2022</v>
      </c>
      <c r="V146" s="66" t="str">
        <f>_xlfn.IFNA((VLOOKUP($G146, 'History-Sorted'!$A$2:$P$201, 5, FALSE)), "")</f>
        <v/>
      </c>
      <c r="X146" s="87" t="str">
        <f>_xlfn.IFNA((VLOOKUP($G146, 'History-Sorted'!$A$2:$P$201, 4, FALSE)), "")</f>
        <v/>
      </c>
    </row>
    <row r="147" spans="1:24" x14ac:dyDescent="0.25">
      <c r="A147" s="85" t="s">
        <v>72</v>
      </c>
      <c r="B147" s="80" t="s">
        <v>340</v>
      </c>
      <c r="C147" s="80" t="s">
        <v>74</v>
      </c>
      <c r="D147" s="80" t="s">
        <v>335</v>
      </c>
      <c r="E147" s="80" t="s">
        <v>335</v>
      </c>
      <c r="F147" s="80" t="s">
        <v>336</v>
      </c>
      <c r="G147" s="80" t="s">
        <v>94</v>
      </c>
      <c r="H147" s="78">
        <v>1</v>
      </c>
      <c r="I147" s="80" t="s">
        <v>95</v>
      </c>
      <c r="J147" s="80" t="s">
        <v>96</v>
      </c>
      <c r="K147" s="82">
        <v>14562.11</v>
      </c>
      <c r="L147" s="82">
        <v>14562.11</v>
      </c>
      <c r="M147" s="80" t="s">
        <v>71</v>
      </c>
      <c r="N147" s="80" t="s">
        <v>80</v>
      </c>
      <c r="O147" s="80" t="s">
        <v>80</v>
      </c>
      <c r="P147" s="80" t="s">
        <v>80</v>
      </c>
      <c r="R147" s="63" t="s">
        <v>71</v>
      </c>
      <c r="S147" s="64">
        <v>1</v>
      </c>
      <c r="T147" s="65">
        <f>_xlfn.XLOOKUP(G147,'[2]SPIR FORM'!$T$25:$T$103,'[2]SPIR FORM'!$Y$25:$Y$103,0)</f>
        <v>0</v>
      </c>
      <c r="U147" s="70">
        <v>2022</v>
      </c>
      <c r="V147" s="66" t="str">
        <f>_xlfn.IFNA((VLOOKUP($G147, 'History-Sorted'!$A$2:$P$201, 5, FALSE)), "")</f>
        <v/>
      </c>
      <c r="X147" s="87" t="str">
        <f>_xlfn.IFNA((VLOOKUP($G147, 'History-Sorted'!$A$2:$P$201, 4, FALSE)), "")</f>
        <v/>
      </c>
    </row>
    <row r="148" spans="1:24" x14ac:dyDescent="0.25">
      <c r="A148" s="85" t="s">
        <v>72</v>
      </c>
      <c r="B148" s="80" t="s">
        <v>341</v>
      </c>
      <c r="C148" s="80" t="s">
        <v>74</v>
      </c>
      <c r="D148" s="80" t="s">
        <v>335</v>
      </c>
      <c r="E148" s="80" t="s">
        <v>335</v>
      </c>
      <c r="F148" s="80" t="s">
        <v>336</v>
      </c>
      <c r="G148" s="80" t="s">
        <v>98</v>
      </c>
      <c r="H148" s="78">
        <v>1</v>
      </c>
      <c r="I148" s="80" t="s">
        <v>99</v>
      </c>
      <c r="J148" s="80" t="s">
        <v>100</v>
      </c>
      <c r="K148" s="81">
        <v>0</v>
      </c>
      <c r="L148" s="81">
        <v>0</v>
      </c>
      <c r="M148" s="80" t="s">
        <v>71</v>
      </c>
      <c r="N148" s="80" t="s">
        <v>80</v>
      </c>
      <c r="O148" s="80" t="s">
        <v>80</v>
      </c>
      <c r="P148" s="80" t="s">
        <v>80</v>
      </c>
      <c r="R148" s="63" t="s">
        <v>71</v>
      </c>
      <c r="S148" s="64">
        <v>1</v>
      </c>
      <c r="T148" s="65">
        <f>_xlfn.XLOOKUP(G148,'[2]SPIR FORM'!$T$25:$T$103,'[2]SPIR FORM'!$Y$25:$Y$103,0)</f>
        <v>0</v>
      </c>
      <c r="U148" s="70">
        <v>2022</v>
      </c>
      <c r="V148" s="66" t="str">
        <f>_xlfn.IFNA((VLOOKUP($G148, 'History-Sorted'!$A$2:$P$201, 5, FALSE)), "")</f>
        <v/>
      </c>
      <c r="X148" s="87" t="str">
        <f>_xlfn.IFNA((VLOOKUP($G148, 'History-Sorted'!$A$2:$P$201, 4, FALSE)), "")</f>
        <v/>
      </c>
    </row>
    <row r="149" spans="1:24" x14ac:dyDescent="0.25">
      <c r="A149" s="85" t="s">
        <v>72</v>
      </c>
      <c r="B149" s="80" t="s">
        <v>342</v>
      </c>
      <c r="C149" s="80" t="s">
        <v>74</v>
      </c>
      <c r="D149" s="80" t="s">
        <v>335</v>
      </c>
      <c r="E149" s="80" t="s">
        <v>335</v>
      </c>
      <c r="F149" s="80" t="s">
        <v>336</v>
      </c>
      <c r="G149" s="80" t="s">
        <v>102</v>
      </c>
      <c r="H149" s="78">
        <v>1</v>
      </c>
      <c r="I149" s="80" t="s">
        <v>103</v>
      </c>
      <c r="J149" s="80" t="s">
        <v>668</v>
      </c>
      <c r="K149" s="81">
        <v>0</v>
      </c>
      <c r="L149" s="81">
        <v>0</v>
      </c>
      <c r="M149" s="80" t="s">
        <v>71</v>
      </c>
      <c r="N149" s="80" t="s">
        <v>80</v>
      </c>
      <c r="O149" s="80" t="s">
        <v>80</v>
      </c>
      <c r="P149" s="80" t="s">
        <v>80</v>
      </c>
      <c r="R149" s="63" t="s">
        <v>71</v>
      </c>
      <c r="S149" s="64">
        <v>1</v>
      </c>
      <c r="T149" s="65">
        <f>_xlfn.XLOOKUP(G149,'[2]SPIR FORM'!$T$25:$T$103,'[2]SPIR FORM'!$Y$25:$Y$103,0)</f>
        <v>0</v>
      </c>
      <c r="U149" s="70">
        <v>2022</v>
      </c>
      <c r="V149" s="66" t="str">
        <f>_xlfn.IFNA((VLOOKUP($G149, 'History-Sorted'!$A$2:$P$201, 5, FALSE)), "")</f>
        <v/>
      </c>
      <c r="X149" s="87" t="str">
        <f>_xlfn.IFNA((VLOOKUP($G149, 'History-Sorted'!$A$2:$P$201, 4, FALSE)), "")</f>
        <v/>
      </c>
    </row>
    <row r="150" spans="1:24" x14ac:dyDescent="0.25">
      <c r="A150" s="85" t="s">
        <v>72</v>
      </c>
      <c r="B150" s="80" t="s">
        <v>343</v>
      </c>
      <c r="C150" s="80" t="s">
        <v>74</v>
      </c>
      <c r="D150" s="80" t="s">
        <v>335</v>
      </c>
      <c r="E150" s="80" t="s">
        <v>335</v>
      </c>
      <c r="F150" s="80" t="s">
        <v>336</v>
      </c>
      <c r="G150" s="80" t="s">
        <v>291</v>
      </c>
      <c r="H150" s="78">
        <v>1</v>
      </c>
      <c r="I150" s="80" t="s">
        <v>106</v>
      </c>
      <c r="J150" s="80" t="s">
        <v>668</v>
      </c>
      <c r="K150" s="81">
        <v>634.91</v>
      </c>
      <c r="L150" s="81">
        <v>634.91</v>
      </c>
      <c r="M150" s="80" t="s">
        <v>71</v>
      </c>
      <c r="N150" s="80" t="s">
        <v>80</v>
      </c>
      <c r="O150" s="80" t="s">
        <v>80</v>
      </c>
      <c r="P150" s="80" t="s">
        <v>80</v>
      </c>
      <c r="R150" s="63" t="s">
        <v>71</v>
      </c>
      <c r="S150" s="64">
        <v>1</v>
      </c>
      <c r="T150" s="65">
        <f>_xlfn.XLOOKUP(G150,'[2]SPIR FORM'!$T$25:$T$103,'[2]SPIR FORM'!$Y$25:$Y$103,"NO")</f>
        <v>198.07625666527531</v>
      </c>
      <c r="U150" s="70">
        <v>2022</v>
      </c>
      <c r="V150" s="66" t="str">
        <f>_xlfn.IFNA((VLOOKUP($G150, 'History-Sorted'!$A$2:$P$201, 5, FALSE)), "")</f>
        <v/>
      </c>
      <c r="X150" s="87" t="str">
        <f>_xlfn.IFNA((VLOOKUP($G150, 'History-Sorted'!$A$2:$P$201, 4, FALSE)), "")</f>
        <v/>
      </c>
    </row>
    <row r="151" spans="1:24" x14ac:dyDescent="0.25">
      <c r="A151" s="85" t="s">
        <v>72</v>
      </c>
      <c r="B151" s="80" t="s">
        <v>344</v>
      </c>
      <c r="C151" s="80" t="s">
        <v>74</v>
      </c>
      <c r="D151" s="80" t="s">
        <v>335</v>
      </c>
      <c r="E151" s="80" t="s">
        <v>335</v>
      </c>
      <c r="F151" s="80" t="s">
        <v>336</v>
      </c>
      <c r="G151" s="80" t="s">
        <v>345</v>
      </c>
      <c r="H151" s="78">
        <v>1</v>
      </c>
      <c r="I151" s="80" t="s">
        <v>106</v>
      </c>
      <c r="J151" s="80" t="s">
        <v>668</v>
      </c>
      <c r="K151" s="81">
        <v>365.95</v>
      </c>
      <c r="L151" s="81">
        <v>365.95</v>
      </c>
      <c r="M151" s="80" t="s">
        <v>71</v>
      </c>
      <c r="N151" s="80" t="s">
        <v>80</v>
      </c>
      <c r="O151" s="80" t="s">
        <v>80</v>
      </c>
      <c r="P151" s="80" t="s">
        <v>80</v>
      </c>
      <c r="R151" s="63" t="s">
        <v>71</v>
      </c>
      <c r="S151" s="64">
        <v>1</v>
      </c>
      <c r="T151" s="65">
        <f>_xlfn.XLOOKUP(G151,'[2]SPIR FORM'!$T$25:$T$103,'[2]SPIR FORM'!$Y$25:$Y$103,0)</f>
        <v>0</v>
      </c>
      <c r="U151" s="70">
        <v>2022</v>
      </c>
      <c r="V151" s="66" t="str">
        <f>_xlfn.IFNA((VLOOKUP($G151, 'History-Sorted'!$A$2:$P$201, 5, FALSE)), "")</f>
        <v/>
      </c>
      <c r="X151" s="87" t="str">
        <f>_xlfn.IFNA((VLOOKUP($G151, 'History-Sorted'!$A$2:$P$201, 4, FALSE)), "")</f>
        <v/>
      </c>
    </row>
    <row r="152" spans="1:24" x14ac:dyDescent="0.25">
      <c r="A152" s="85" t="s">
        <v>72</v>
      </c>
      <c r="B152" s="80" t="s">
        <v>346</v>
      </c>
      <c r="C152" s="80" t="s">
        <v>74</v>
      </c>
      <c r="D152" s="80" t="s">
        <v>335</v>
      </c>
      <c r="E152" s="80" t="s">
        <v>335</v>
      </c>
      <c r="F152" s="80" t="s">
        <v>336</v>
      </c>
      <c r="G152" s="80" t="s">
        <v>291</v>
      </c>
      <c r="H152" s="78">
        <v>1</v>
      </c>
      <c r="I152" s="80" t="s">
        <v>106</v>
      </c>
      <c r="J152" s="80" t="s">
        <v>668</v>
      </c>
      <c r="K152" s="81">
        <v>634.91</v>
      </c>
      <c r="L152" s="81">
        <v>634.91</v>
      </c>
      <c r="M152" s="80" t="s">
        <v>71</v>
      </c>
      <c r="N152" s="80" t="s">
        <v>80</v>
      </c>
      <c r="O152" s="80" t="s">
        <v>80</v>
      </c>
      <c r="P152" s="80" t="s">
        <v>80</v>
      </c>
      <c r="R152" s="63" t="s">
        <v>71</v>
      </c>
      <c r="S152" s="64">
        <v>1</v>
      </c>
      <c r="T152" s="65">
        <f>_xlfn.XLOOKUP(G152,'[2]SPIR FORM'!$T$25:$T$103,'[2]SPIR FORM'!$Y$25:$Y$103,"NO")</f>
        <v>198.07625666527531</v>
      </c>
      <c r="U152" s="70">
        <v>2022</v>
      </c>
      <c r="V152" s="66" t="str">
        <f>_xlfn.IFNA((VLOOKUP($G152, 'History-Sorted'!$A$2:$P$201, 5, FALSE)), "")</f>
        <v/>
      </c>
      <c r="X152" s="87" t="str">
        <f>_xlfn.IFNA((VLOOKUP($G152, 'History-Sorted'!$A$2:$P$201, 4, FALSE)), "")</f>
        <v/>
      </c>
    </row>
    <row r="153" spans="1:24" x14ac:dyDescent="0.25">
      <c r="A153" s="85" t="s">
        <v>72</v>
      </c>
      <c r="B153" s="80" t="s">
        <v>347</v>
      </c>
      <c r="C153" s="80" t="s">
        <v>74</v>
      </c>
      <c r="D153" s="80" t="s">
        <v>335</v>
      </c>
      <c r="E153" s="80" t="s">
        <v>335</v>
      </c>
      <c r="F153" s="80" t="s">
        <v>336</v>
      </c>
      <c r="G153" s="80" t="s">
        <v>108</v>
      </c>
      <c r="H153" s="78">
        <v>1</v>
      </c>
      <c r="I153" s="80" t="s">
        <v>109</v>
      </c>
      <c r="J153" s="80" t="s">
        <v>654</v>
      </c>
      <c r="K153" s="82">
        <v>1968.31</v>
      </c>
      <c r="L153" s="82">
        <v>1968.31</v>
      </c>
      <c r="M153" s="80" t="s">
        <v>71</v>
      </c>
      <c r="N153" s="80" t="s">
        <v>80</v>
      </c>
      <c r="O153" s="80" t="s">
        <v>80</v>
      </c>
      <c r="P153" s="80" t="s">
        <v>80</v>
      </c>
      <c r="R153" s="63" t="s">
        <v>71</v>
      </c>
      <c r="S153" s="64">
        <v>1</v>
      </c>
      <c r="T153" s="65">
        <f>_xlfn.XLOOKUP(G153,'[2]SPIR FORM'!$T$25:$T$103,'[2]SPIR FORM'!$Y$25:$Y$103,"NO")</f>
        <v>2645.43894319432</v>
      </c>
      <c r="U153" s="70">
        <v>2022</v>
      </c>
      <c r="V153" s="66" t="str">
        <f>_xlfn.IFNA((VLOOKUP($G153, 'History-Sorted'!$A$2:$P$201, 5, FALSE)), "")</f>
        <v/>
      </c>
      <c r="X153" s="87" t="str">
        <f>_xlfn.IFNA((VLOOKUP($G153, 'History-Sorted'!$A$2:$P$201, 4, FALSE)), "")</f>
        <v/>
      </c>
    </row>
    <row r="154" spans="1:24" x14ac:dyDescent="0.25">
      <c r="A154" s="85" t="s">
        <v>72</v>
      </c>
      <c r="B154" s="80" t="s">
        <v>348</v>
      </c>
      <c r="C154" s="80" t="s">
        <v>74</v>
      </c>
      <c r="D154" s="80" t="s">
        <v>335</v>
      </c>
      <c r="E154" s="80" t="s">
        <v>335</v>
      </c>
      <c r="F154" s="80" t="s">
        <v>336</v>
      </c>
      <c r="G154" s="80" t="s">
        <v>111</v>
      </c>
      <c r="H154" s="78">
        <v>1</v>
      </c>
      <c r="I154" s="80" t="s">
        <v>112</v>
      </c>
      <c r="J154" s="80" t="s">
        <v>654</v>
      </c>
      <c r="K154" s="82">
        <v>1850.23</v>
      </c>
      <c r="L154" s="82">
        <v>1850.23</v>
      </c>
      <c r="M154" s="80" t="s">
        <v>71</v>
      </c>
      <c r="N154" s="80" t="s">
        <v>80</v>
      </c>
      <c r="O154" s="80" t="s">
        <v>80</v>
      </c>
      <c r="P154" s="80" t="s">
        <v>80</v>
      </c>
      <c r="R154" s="63" t="s">
        <v>71</v>
      </c>
      <c r="S154" s="64">
        <v>1</v>
      </c>
      <c r="T154" s="65">
        <f>_xlfn.XLOOKUP(G154,'[2]SPIR FORM'!$T$25:$T$103,'[2]SPIR FORM'!$Y$25:$Y$103,"NO")</f>
        <v>2376.548361982454</v>
      </c>
      <c r="U154" s="70">
        <v>2022</v>
      </c>
      <c r="V154" s="66" t="str">
        <f>_xlfn.IFNA((VLOOKUP($G154, 'History-Sorted'!$A$2:$P$201, 5, FALSE)), "")</f>
        <v/>
      </c>
      <c r="X154" s="87" t="str">
        <f>_xlfn.IFNA((VLOOKUP($G154, 'History-Sorted'!$A$2:$P$201, 4, FALSE)), "")</f>
        <v/>
      </c>
    </row>
    <row r="155" spans="1:24" x14ac:dyDescent="0.25">
      <c r="A155" s="85" t="s">
        <v>72</v>
      </c>
      <c r="B155" s="80" t="s">
        <v>349</v>
      </c>
      <c r="C155" s="80" t="s">
        <v>74</v>
      </c>
      <c r="D155" s="80" t="s">
        <v>335</v>
      </c>
      <c r="E155" s="80" t="s">
        <v>335</v>
      </c>
      <c r="F155" s="80" t="s">
        <v>336</v>
      </c>
      <c r="G155" s="80" t="s">
        <v>350</v>
      </c>
      <c r="H155" s="78">
        <v>1</v>
      </c>
      <c r="I155" s="80" t="s">
        <v>115</v>
      </c>
      <c r="J155" s="80" t="s">
        <v>351</v>
      </c>
      <c r="K155" s="81">
        <v>0</v>
      </c>
      <c r="L155" s="81">
        <v>0</v>
      </c>
      <c r="M155" s="80" t="s">
        <v>71</v>
      </c>
      <c r="N155" s="80" t="s">
        <v>80</v>
      </c>
      <c r="O155" s="80" t="s">
        <v>80</v>
      </c>
      <c r="P155" s="80" t="s">
        <v>80</v>
      </c>
      <c r="R155" s="63" t="s">
        <v>71</v>
      </c>
      <c r="S155" s="64">
        <v>1</v>
      </c>
      <c r="T155" s="65">
        <f>_xlfn.XLOOKUP(G155,'[2]SPIR FORM'!$T$25:$T$103,'[2]SPIR FORM'!$Y$25:$Y$103,"NO")</f>
        <v>2707.1014964549795</v>
      </c>
      <c r="U155" s="70">
        <v>2022</v>
      </c>
      <c r="V155" s="66" t="str">
        <f>_xlfn.IFNA((VLOOKUP($G155, 'History-Sorted'!$A$2:$P$201, 5, FALSE)), "")</f>
        <v/>
      </c>
      <c r="X155" s="87" t="str">
        <f>_xlfn.IFNA((VLOOKUP($G155, 'History-Sorted'!$A$2:$P$201, 4, FALSE)), "")</f>
        <v/>
      </c>
    </row>
    <row r="156" spans="1:24" x14ac:dyDescent="0.25">
      <c r="A156" s="85" t="s">
        <v>72</v>
      </c>
      <c r="B156" s="80" t="s">
        <v>352</v>
      </c>
      <c r="C156" s="80" t="s">
        <v>74</v>
      </c>
      <c r="D156" s="80" t="s">
        <v>335</v>
      </c>
      <c r="E156" s="80" t="s">
        <v>335</v>
      </c>
      <c r="F156" s="80" t="s">
        <v>336</v>
      </c>
      <c r="G156" s="80" t="s">
        <v>353</v>
      </c>
      <c r="H156" s="78">
        <v>1</v>
      </c>
      <c r="I156" s="80" t="s">
        <v>119</v>
      </c>
      <c r="J156" s="80" t="s">
        <v>354</v>
      </c>
      <c r="K156" s="81">
        <v>0</v>
      </c>
      <c r="L156" s="81">
        <v>0</v>
      </c>
      <c r="M156" s="80" t="s">
        <v>71</v>
      </c>
      <c r="N156" s="80" t="s">
        <v>80</v>
      </c>
      <c r="O156" s="80" t="s">
        <v>80</v>
      </c>
      <c r="P156" s="80" t="s">
        <v>80</v>
      </c>
      <c r="R156" s="63" t="s">
        <v>71</v>
      </c>
      <c r="S156" s="64">
        <v>1</v>
      </c>
      <c r="T156" s="65">
        <f>_xlfn.XLOOKUP(G156,'[2]SPIR FORM'!$T$25:$T$103,'[2]SPIR FORM'!$Y$25:$Y$103,"NO")</f>
        <v>2550.2540503265018</v>
      </c>
      <c r="U156" s="70">
        <v>2022</v>
      </c>
      <c r="V156" s="66" t="str">
        <f>_xlfn.IFNA((VLOOKUP($G156, 'History-Sorted'!$A$2:$P$201, 5, FALSE)), "")</f>
        <v/>
      </c>
      <c r="X156" s="87" t="str">
        <f>_xlfn.IFNA((VLOOKUP($G156, 'History-Sorted'!$A$2:$P$201, 4, FALSE)), "")</f>
        <v/>
      </c>
    </row>
    <row r="157" spans="1:24" x14ac:dyDescent="0.25">
      <c r="A157" s="85" t="s">
        <v>72</v>
      </c>
      <c r="B157" s="80" t="s">
        <v>355</v>
      </c>
      <c r="C157" s="80" t="s">
        <v>74</v>
      </c>
      <c r="D157" s="80" t="s">
        <v>335</v>
      </c>
      <c r="E157" s="80" t="s">
        <v>335</v>
      </c>
      <c r="F157" s="80" t="s">
        <v>336</v>
      </c>
      <c r="G157" s="80" t="s">
        <v>122</v>
      </c>
      <c r="H157" s="78">
        <v>1</v>
      </c>
      <c r="I157" s="80" t="s">
        <v>123</v>
      </c>
      <c r="J157" s="80" t="s">
        <v>666</v>
      </c>
      <c r="K157" s="81">
        <v>48.44</v>
      </c>
      <c r="L157" s="81">
        <v>48.44</v>
      </c>
      <c r="M157" s="80" t="s">
        <v>71</v>
      </c>
      <c r="N157" s="80" t="s">
        <v>80</v>
      </c>
      <c r="O157" s="80" t="s">
        <v>80</v>
      </c>
      <c r="P157" s="80" t="s">
        <v>80</v>
      </c>
      <c r="R157" s="63" t="s">
        <v>71</v>
      </c>
      <c r="S157" s="64">
        <v>1</v>
      </c>
      <c r="T157" s="65">
        <f>_xlfn.XLOOKUP(G157,'[2]SPIR FORM'!$T$25:$T$103,'[2]SPIR FORM'!$Y$25:$Y$103,0)</f>
        <v>0</v>
      </c>
      <c r="U157" s="70">
        <v>2022</v>
      </c>
      <c r="V157" s="66" t="str">
        <f>_xlfn.IFNA((VLOOKUP($G157, 'History-Sorted'!$A$2:$P$201, 5, FALSE)), "")</f>
        <v/>
      </c>
      <c r="X157" s="87" t="str">
        <f>_xlfn.IFNA((VLOOKUP($G157, 'History-Sorted'!$A$2:$P$201, 4, FALSE)), "")</f>
        <v/>
      </c>
    </row>
    <row r="158" spans="1:24" x14ac:dyDescent="0.25">
      <c r="A158" s="85" t="s">
        <v>72</v>
      </c>
      <c r="B158" s="80" t="s">
        <v>356</v>
      </c>
      <c r="C158" s="80" t="s">
        <v>74</v>
      </c>
      <c r="D158" s="80" t="s">
        <v>335</v>
      </c>
      <c r="E158" s="80" t="s">
        <v>335</v>
      </c>
      <c r="F158" s="80" t="s">
        <v>336</v>
      </c>
      <c r="G158" s="80" t="s">
        <v>125</v>
      </c>
      <c r="H158" s="78">
        <v>1</v>
      </c>
      <c r="I158" s="80" t="s">
        <v>126</v>
      </c>
      <c r="J158" s="80" t="s">
        <v>127</v>
      </c>
      <c r="K158" s="81">
        <v>259.8</v>
      </c>
      <c r="L158" s="81">
        <v>259.8</v>
      </c>
      <c r="M158" s="80" t="s">
        <v>71</v>
      </c>
      <c r="N158" s="80" t="s">
        <v>80</v>
      </c>
      <c r="O158" s="80" t="s">
        <v>80</v>
      </c>
      <c r="P158" s="80" t="s">
        <v>80</v>
      </c>
      <c r="R158" s="63" t="s">
        <v>71</v>
      </c>
      <c r="S158" s="64">
        <v>1</v>
      </c>
      <c r="T158" s="65">
        <f>_xlfn.XLOOKUP(G158,'[2]SPIR FORM'!$T$25:$T$103,'[2]SPIR FORM'!$Y$25:$Y$103,0)</f>
        <v>0</v>
      </c>
      <c r="U158" s="70">
        <v>2022</v>
      </c>
      <c r="V158" s="66" t="str">
        <f>_xlfn.IFNA((VLOOKUP($G158, 'History-Sorted'!$A$2:$P$201, 5, FALSE)), "")</f>
        <v/>
      </c>
      <c r="X158" s="87" t="str">
        <f>_xlfn.IFNA((VLOOKUP($G158, 'History-Sorted'!$A$2:$P$201, 4, FALSE)), "")</f>
        <v/>
      </c>
    </row>
    <row r="159" spans="1:24" x14ac:dyDescent="0.25">
      <c r="A159" s="85" t="s">
        <v>72</v>
      </c>
      <c r="B159" s="80" t="s">
        <v>357</v>
      </c>
      <c r="C159" s="80" t="s">
        <v>74</v>
      </c>
      <c r="D159" s="80" t="s">
        <v>335</v>
      </c>
      <c r="E159" s="80" t="s">
        <v>335</v>
      </c>
      <c r="F159" s="80" t="s">
        <v>336</v>
      </c>
      <c r="G159" s="80" t="s">
        <v>129</v>
      </c>
      <c r="H159" s="78">
        <v>1</v>
      </c>
      <c r="I159" s="80" t="s">
        <v>130</v>
      </c>
      <c r="J159" s="80" t="s">
        <v>680</v>
      </c>
      <c r="K159" s="81">
        <v>0</v>
      </c>
      <c r="L159" s="81">
        <v>0</v>
      </c>
      <c r="M159" s="80" t="s">
        <v>71</v>
      </c>
      <c r="N159" s="80" t="s">
        <v>80</v>
      </c>
      <c r="O159" s="80" t="s">
        <v>80</v>
      </c>
      <c r="P159" s="80" t="s">
        <v>80</v>
      </c>
      <c r="R159" s="63" t="s">
        <v>71</v>
      </c>
      <c r="S159" s="64">
        <v>1</v>
      </c>
      <c r="T159" s="65">
        <f>_xlfn.XLOOKUP(G159,'[2]SPIR FORM'!$T$25:$T$103,'[2]SPIR FORM'!$Y$25:$Y$103,0)</f>
        <v>0</v>
      </c>
      <c r="U159" s="70">
        <v>2022</v>
      </c>
      <c r="V159" s="66" t="str">
        <f>_xlfn.IFNA((VLOOKUP($G159, 'History-Sorted'!$A$2:$P$201, 5, FALSE)), "")</f>
        <v/>
      </c>
      <c r="X159" s="87" t="str">
        <f>_xlfn.IFNA((VLOOKUP($G159, 'History-Sorted'!$A$2:$P$201, 4, FALSE)), "")</f>
        <v/>
      </c>
    </row>
    <row r="160" spans="1:24" x14ac:dyDescent="0.25">
      <c r="A160" s="85" t="s">
        <v>72</v>
      </c>
      <c r="B160" s="80" t="s">
        <v>358</v>
      </c>
      <c r="C160" s="80" t="s">
        <v>74</v>
      </c>
      <c r="D160" s="80" t="s">
        <v>335</v>
      </c>
      <c r="E160" s="80" t="s">
        <v>335</v>
      </c>
      <c r="F160" s="80" t="s">
        <v>336</v>
      </c>
      <c r="G160" s="80" t="s">
        <v>132</v>
      </c>
      <c r="H160" s="78">
        <v>1</v>
      </c>
      <c r="I160" s="80" t="s">
        <v>133</v>
      </c>
      <c r="J160" s="80" t="s">
        <v>680</v>
      </c>
      <c r="K160" s="81">
        <v>0</v>
      </c>
      <c r="L160" s="81">
        <v>0</v>
      </c>
      <c r="M160" s="80" t="s">
        <v>71</v>
      </c>
      <c r="N160" s="80" t="s">
        <v>80</v>
      </c>
      <c r="O160" s="80" t="s">
        <v>80</v>
      </c>
      <c r="P160" s="80" t="s">
        <v>80</v>
      </c>
      <c r="R160" s="63" t="s">
        <v>71</v>
      </c>
      <c r="S160" s="64">
        <v>1</v>
      </c>
      <c r="T160" s="65">
        <f>_xlfn.XLOOKUP(G160,'[2]SPIR FORM'!$T$25:$T$103,'[2]SPIR FORM'!$Y$25:$Y$103,0)</f>
        <v>0</v>
      </c>
      <c r="U160" s="70">
        <v>2022</v>
      </c>
      <c r="V160" s="66" t="str">
        <f>_xlfn.IFNA((VLOOKUP($G160, 'History-Sorted'!$A$2:$P$201, 5, FALSE)), "")</f>
        <v/>
      </c>
      <c r="X160" s="87" t="str">
        <f>_xlfn.IFNA((VLOOKUP($G160, 'History-Sorted'!$A$2:$P$201, 4, FALSE)), "")</f>
        <v/>
      </c>
    </row>
    <row r="161" spans="1:24" x14ac:dyDescent="0.25">
      <c r="A161" s="85" t="s">
        <v>72</v>
      </c>
      <c r="B161" s="80" t="s">
        <v>359</v>
      </c>
      <c r="C161" s="80" t="s">
        <v>74</v>
      </c>
      <c r="D161" s="80" t="s">
        <v>335</v>
      </c>
      <c r="E161" s="80" t="s">
        <v>335</v>
      </c>
      <c r="F161" s="80" t="s">
        <v>336</v>
      </c>
      <c r="G161" s="80" t="s">
        <v>135</v>
      </c>
      <c r="H161" s="78">
        <v>1</v>
      </c>
      <c r="I161" s="80" t="s">
        <v>136</v>
      </c>
      <c r="J161" s="80" t="s">
        <v>137</v>
      </c>
      <c r="K161" s="81">
        <v>0</v>
      </c>
      <c r="L161" s="81">
        <v>0</v>
      </c>
      <c r="M161" s="80" t="s">
        <v>71</v>
      </c>
      <c r="N161" s="80" t="s">
        <v>80</v>
      </c>
      <c r="O161" s="80" t="s">
        <v>80</v>
      </c>
      <c r="P161" s="80" t="s">
        <v>80</v>
      </c>
      <c r="R161" s="63" t="s">
        <v>71</v>
      </c>
      <c r="S161" s="64">
        <v>1</v>
      </c>
      <c r="T161" s="65">
        <f>_xlfn.XLOOKUP(G161,'[2]SPIR FORM'!$T$25:$T$103,'[2]SPIR FORM'!$Y$25:$Y$103,0)</f>
        <v>0</v>
      </c>
      <c r="U161" s="70">
        <v>2022</v>
      </c>
      <c r="V161" s="66" t="str">
        <f>_xlfn.IFNA((VLOOKUP($G161, 'History-Sorted'!$A$2:$P$201, 5, FALSE)), "")</f>
        <v/>
      </c>
      <c r="X161" s="87" t="str">
        <f>_xlfn.IFNA((VLOOKUP($G161, 'History-Sorted'!$A$2:$P$201, 4, FALSE)), "")</f>
        <v/>
      </c>
    </row>
    <row r="162" spans="1:24" x14ac:dyDescent="0.25">
      <c r="A162" s="85" t="s">
        <v>72</v>
      </c>
      <c r="B162" s="80" t="s">
        <v>360</v>
      </c>
      <c r="C162" s="80" t="s">
        <v>74</v>
      </c>
      <c r="D162" s="80" t="s">
        <v>335</v>
      </c>
      <c r="E162" s="80" t="s">
        <v>335</v>
      </c>
      <c r="F162" s="80" t="s">
        <v>336</v>
      </c>
      <c r="G162" s="80" t="s">
        <v>139</v>
      </c>
      <c r="H162" s="78">
        <v>1</v>
      </c>
      <c r="I162" s="80" t="s">
        <v>140</v>
      </c>
      <c r="J162" s="80" t="s">
        <v>681</v>
      </c>
      <c r="K162" s="81">
        <v>0</v>
      </c>
      <c r="L162" s="81">
        <v>0</v>
      </c>
      <c r="M162" s="80" t="s">
        <v>71</v>
      </c>
      <c r="N162" s="80" t="s">
        <v>80</v>
      </c>
      <c r="O162" s="80" t="s">
        <v>80</v>
      </c>
      <c r="P162" s="80" t="s">
        <v>80</v>
      </c>
      <c r="R162" s="63" t="s">
        <v>71</v>
      </c>
      <c r="S162" s="64">
        <v>1</v>
      </c>
      <c r="T162" s="65">
        <f>_xlfn.XLOOKUP(G162,'[2]SPIR FORM'!$T$25:$T$103,'[2]SPIR FORM'!$Y$25:$Y$103,0)</f>
        <v>0</v>
      </c>
      <c r="U162" s="70">
        <v>2022</v>
      </c>
      <c r="V162" s="66" t="str">
        <f>_xlfn.IFNA((VLOOKUP($G162, 'History-Sorted'!$A$2:$P$201, 5, FALSE)), "")</f>
        <v/>
      </c>
      <c r="X162" s="87" t="str">
        <f>_xlfn.IFNA((VLOOKUP($G162, 'History-Sorted'!$A$2:$P$201, 4, FALSE)), "")</f>
        <v/>
      </c>
    </row>
    <row r="163" spans="1:24" x14ac:dyDescent="0.25">
      <c r="A163" s="85" t="s">
        <v>72</v>
      </c>
      <c r="B163" s="80" t="s">
        <v>361</v>
      </c>
      <c r="C163" s="80" t="s">
        <v>74</v>
      </c>
      <c r="D163" s="80" t="s">
        <v>335</v>
      </c>
      <c r="E163" s="80" t="s">
        <v>335</v>
      </c>
      <c r="F163" s="80" t="s">
        <v>336</v>
      </c>
      <c r="G163" s="80" t="s">
        <v>142</v>
      </c>
      <c r="H163" s="78">
        <v>1</v>
      </c>
      <c r="I163" s="80" t="s">
        <v>143</v>
      </c>
      <c r="J163" s="80" t="s">
        <v>650</v>
      </c>
      <c r="K163" s="81">
        <v>0</v>
      </c>
      <c r="L163" s="81">
        <v>0</v>
      </c>
      <c r="M163" s="80" t="s">
        <v>71</v>
      </c>
      <c r="N163" s="80" t="s">
        <v>80</v>
      </c>
      <c r="O163" s="80" t="s">
        <v>80</v>
      </c>
      <c r="P163" s="80" t="s">
        <v>80</v>
      </c>
      <c r="R163" s="63" t="s">
        <v>71</v>
      </c>
      <c r="S163" s="64">
        <v>1</v>
      </c>
      <c r="T163" s="65">
        <f>_xlfn.XLOOKUP(G163,'[2]SPIR FORM'!$T$25:$T$103,'[2]SPIR FORM'!$Y$25:$Y$103,0)</f>
        <v>0</v>
      </c>
      <c r="U163" s="70">
        <v>2022</v>
      </c>
      <c r="V163" s="66" t="str">
        <f>_xlfn.IFNA((VLOOKUP($G163, 'History-Sorted'!$A$2:$P$201, 5, FALSE)), "")</f>
        <v/>
      </c>
      <c r="X163" s="87" t="str">
        <f>_xlfn.IFNA((VLOOKUP($G163, 'History-Sorted'!$A$2:$P$201, 4, FALSE)), "")</f>
        <v/>
      </c>
    </row>
    <row r="164" spans="1:24" x14ac:dyDescent="0.25">
      <c r="A164" s="85" t="s">
        <v>72</v>
      </c>
      <c r="B164" s="80" t="s">
        <v>362</v>
      </c>
      <c r="C164" s="80" t="s">
        <v>74</v>
      </c>
      <c r="D164" s="80" t="s">
        <v>335</v>
      </c>
      <c r="E164" s="80" t="s">
        <v>335</v>
      </c>
      <c r="F164" s="80" t="s">
        <v>336</v>
      </c>
      <c r="G164" s="80" t="s">
        <v>145</v>
      </c>
      <c r="H164" s="78">
        <v>1</v>
      </c>
      <c r="I164" s="80" t="s">
        <v>146</v>
      </c>
      <c r="J164" s="80" t="s">
        <v>660</v>
      </c>
      <c r="K164" s="81">
        <v>0</v>
      </c>
      <c r="L164" s="81">
        <v>0</v>
      </c>
      <c r="M164" s="80" t="s">
        <v>71</v>
      </c>
      <c r="N164" s="80" t="s">
        <v>80</v>
      </c>
      <c r="O164" s="80" t="s">
        <v>80</v>
      </c>
      <c r="P164" s="80" t="s">
        <v>80</v>
      </c>
      <c r="R164" s="63" t="s">
        <v>71</v>
      </c>
      <c r="S164" s="64">
        <v>1</v>
      </c>
      <c r="T164" s="65">
        <f>_xlfn.XLOOKUP(G164,'[2]SPIR FORM'!$T$25:$T$103,'[2]SPIR FORM'!$Y$25:$Y$103,0)</f>
        <v>0</v>
      </c>
      <c r="U164" s="70">
        <v>2022</v>
      </c>
      <c r="V164" s="66" t="str">
        <f>_xlfn.IFNA((VLOOKUP($G164, 'History-Sorted'!$A$2:$P$201, 5, FALSE)), "")</f>
        <v/>
      </c>
      <c r="X164" s="87" t="str">
        <f>_xlfn.IFNA((VLOOKUP($G164, 'History-Sorted'!$A$2:$P$201, 4, FALSE)), "")</f>
        <v/>
      </c>
    </row>
    <row r="165" spans="1:24" x14ac:dyDescent="0.25">
      <c r="A165" s="85" t="s">
        <v>72</v>
      </c>
      <c r="B165" s="80" t="s">
        <v>363</v>
      </c>
      <c r="C165" s="80" t="s">
        <v>74</v>
      </c>
      <c r="D165" s="80" t="s">
        <v>335</v>
      </c>
      <c r="E165" s="80" t="s">
        <v>335</v>
      </c>
      <c r="F165" s="80" t="s">
        <v>336</v>
      </c>
      <c r="G165" s="80" t="s">
        <v>148</v>
      </c>
      <c r="H165" s="78">
        <v>1</v>
      </c>
      <c r="I165" s="80" t="s">
        <v>149</v>
      </c>
      <c r="J165" s="80" t="s">
        <v>150</v>
      </c>
      <c r="K165" s="82">
        <v>2513.88</v>
      </c>
      <c r="L165" s="82">
        <v>2513.88</v>
      </c>
      <c r="M165" s="80" t="s">
        <v>71</v>
      </c>
      <c r="N165" s="80" t="s">
        <v>80</v>
      </c>
      <c r="O165" s="80" t="s">
        <v>80</v>
      </c>
      <c r="P165" s="80" t="s">
        <v>80</v>
      </c>
      <c r="R165" s="63" t="s">
        <v>71</v>
      </c>
      <c r="S165" s="64">
        <v>1</v>
      </c>
      <c r="T165" s="65">
        <f>_xlfn.XLOOKUP(G165,'[2]SPIR FORM'!$T$25:$T$103,'[2]SPIR FORM'!$Y$25:$Y$103,"NO")</f>
        <v>292.08010185388423</v>
      </c>
      <c r="U165" s="70">
        <v>2022</v>
      </c>
      <c r="V165" s="66" t="str">
        <f>_xlfn.IFNA((VLOOKUP($G165, 'History-Sorted'!$A$2:$P$201, 5, FALSE)), "")</f>
        <v/>
      </c>
      <c r="X165" s="87" t="str">
        <f>_xlfn.IFNA((VLOOKUP($G165, 'History-Sorted'!$A$2:$P$201, 4, FALSE)), "")</f>
        <v/>
      </c>
    </row>
    <row r="166" spans="1:24" x14ac:dyDescent="0.25">
      <c r="A166" s="85" t="s">
        <v>72</v>
      </c>
      <c r="B166" s="80" t="s">
        <v>364</v>
      </c>
      <c r="C166" s="80" t="s">
        <v>74</v>
      </c>
      <c r="D166" s="80" t="s">
        <v>335</v>
      </c>
      <c r="E166" s="80" t="s">
        <v>335</v>
      </c>
      <c r="F166" s="80" t="s">
        <v>336</v>
      </c>
      <c r="G166" s="80" t="s">
        <v>152</v>
      </c>
      <c r="H166" s="78">
        <v>1</v>
      </c>
      <c r="I166" s="80" t="s">
        <v>153</v>
      </c>
      <c r="J166" s="80" t="s">
        <v>662</v>
      </c>
      <c r="K166" s="81">
        <v>0</v>
      </c>
      <c r="L166" s="81">
        <v>0</v>
      </c>
      <c r="M166" s="80" t="s">
        <v>71</v>
      </c>
      <c r="N166" s="80" t="s">
        <v>80</v>
      </c>
      <c r="O166" s="80" t="s">
        <v>80</v>
      </c>
      <c r="P166" s="80" t="s">
        <v>80</v>
      </c>
      <c r="R166" s="63" t="s">
        <v>71</v>
      </c>
      <c r="S166" s="64">
        <v>1</v>
      </c>
      <c r="T166" s="65">
        <f>_xlfn.XLOOKUP(G166,'[2]SPIR FORM'!$T$25:$T$103,'[2]SPIR FORM'!$Y$25:$Y$103,0)</f>
        <v>0</v>
      </c>
      <c r="U166" s="70">
        <v>2022</v>
      </c>
      <c r="V166" s="66" t="str">
        <f>_xlfn.IFNA((VLOOKUP($G166, 'History-Sorted'!$A$2:$P$201, 5, FALSE)), "")</f>
        <v/>
      </c>
      <c r="X166" s="87" t="str">
        <f>_xlfn.IFNA((VLOOKUP($G166, 'History-Sorted'!$A$2:$P$201, 4, FALSE)), "")</f>
        <v/>
      </c>
    </row>
    <row r="167" spans="1:24" x14ac:dyDescent="0.25">
      <c r="A167" s="85" t="s">
        <v>72</v>
      </c>
      <c r="B167" s="80" t="s">
        <v>365</v>
      </c>
      <c r="C167" s="80" t="s">
        <v>74</v>
      </c>
      <c r="D167" s="80" t="s">
        <v>335</v>
      </c>
      <c r="E167" s="80" t="s">
        <v>335</v>
      </c>
      <c r="F167" s="80" t="s">
        <v>336</v>
      </c>
      <c r="G167" s="80" t="s">
        <v>155</v>
      </c>
      <c r="H167" s="78">
        <v>1</v>
      </c>
      <c r="I167" s="80" t="s">
        <v>156</v>
      </c>
      <c r="J167" s="80" t="s">
        <v>655</v>
      </c>
      <c r="K167" s="81">
        <v>211.36</v>
      </c>
      <c r="L167" s="81">
        <v>211.36</v>
      </c>
      <c r="M167" s="80" t="s">
        <v>71</v>
      </c>
      <c r="N167" s="80" t="s">
        <v>80</v>
      </c>
      <c r="O167" s="80" t="s">
        <v>80</v>
      </c>
      <c r="P167" s="80" t="s">
        <v>80</v>
      </c>
      <c r="R167" s="63" t="s">
        <v>71</v>
      </c>
      <c r="S167" s="64">
        <v>1</v>
      </c>
      <c r="T167" s="65">
        <f>_xlfn.XLOOKUP(G167,'[2]SPIR FORM'!$T$25:$T$103,'[2]SPIR FORM'!$Y$25:$Y$103,0)</f>
        <v>0</v>
      </c>
      <c r="U167" s="70">
        <v>2022</v>
      </c>
      <c r="V167" s="66" t="str">
        <f>_xlfn.IFNA((VLOOKUP($G167, 'History-Sorted'!$A$2:$P$201, 5, FALSE)), "")</f>
        <v/>
      </c>
      <c r="X167" s="87" t="str">
        <f>_xlfn.IFNA((VLOOKUP($G167, 'History-Sorted'!$A$2:$P$201, 4, FALSE)), "")</f>
        <v/>
      </c>
    </row>
    <row r="168" spans="1:24" x14ac:dyDescent="0.25">
      <c r="A168" s="85" t="s">
        <v>72</v>
      </c>
      <c r="B168" s="80" t="s">
        <v>366</v>
      </c>
      <c r="C168" s="80" t="s">
        <v>74</v>
      </c>
      <c r="D168" s="80" t="s">
        <v>335</v>
      </c>
      <c r="E168" s="80" t="s">
        <v>335</v>
      </c>
      <c r="F168" s="80" t="s">
        <v>336</v>
      </c>
      <c r="G168" s="80" t="s">
        <v>158</v>
      </c>
      <c r="H168" s="78">
        <v>1</v>
      </c>
      <c r="I168" s="80" t="s">
        <v>159</v>
      </c>
      <c r="J168" s="80" t="s">
        <v>655</v>
      </c>
      <c r="K168" s="81">
        <v>35.630000000000003</v>
      </c>
      <c r="L168" s="81">
        <v>35.630000000000003</v>
      </c>
      <c r="M168" s="80" t="s">
        <v>71</v>
      </c>
      <c r="N168" s="80" t="s">
        <v>80</v>
      </c>
      <c r="O168" s="80" t="s">
        <v>80</v>
      </c>
      <c r="P168" s="80" t="s">
        <v>80</v>
      </c>
      <c r="R168" s="63" t="s">
        <v>71</v>
      </c>
      <c r="S168" s="64">
        <v>1</v>
      </c>
      <c r="T168" s="65">
        <f>_xlfn.XLOOKUP(G168,'[2]SPIR FORM'!$T$25:$T$103,'[2]SPIR FORM'!$Y$25:$Y$103,0)</f>
        <v>0</v>
      </c>
      <c r="U168" s="70">
        <v>2022</v>
      </c>
      <c r="V168" s="66" t="str">
        <f>_xlfn.IFNA((VLOOKUP($G168, 'History-Sorted'!$A$2:$P$201, 5, FALSE)), "")</f>
        <v/>
      </c>
      <c r="X168" s="87" t="str">
        <f>_xlfn.IFNA((VLOOKUP($G168, 'History-Sorted'!$A$2:$P$201, 4, FALSE)), "")</f>
        <v/>
      </c>
    </row>
    <row r="169" spans="1:24" x14ac:dyDescent="0.25">
      <c r="A169" s="85" t="s">
        <v>72</v>
      </c>
      <c r="B169" s="80" t="s">
        <v>367</v>
      </c>
      <c r="C169" s="80" t="s">
        <v>74</v>
      </c>
      <c r="D169" s="80" t="s">
        <v>335</v>
      </c>
      <c r="E169" s="80" t="s">
        <v>335</v>
      </c>
      <c r="F169" s="80" t="s">
        <v>336</v>
      </c>
      <c r="G169" s="80" t="s">
        <v>161</v>
      </c>
      <c r="H169" s="78">
        <v>1</v>
      </c>
      <c r="I169" s="80" t="s">
        <v>162</v>
      </c>
      <c r="J169" s="80" t="s">
        <v>655</v>
      </c>
      <c r="K169" s="81">
        <v>30.29</v>
      </c>
      <c r="L169" s="81">
        <v>30.29</v>
      </c>
      <c r="M169" s="80" t="s">
        <v>71</v>
      </c>
      <c r="N169" s="80" t="s">
        <v>80</v>
      </c>
      <c r="O169" s="80" t="s">
        <v>80</v>
      </c>
      <c r="P169" s="80" t="s">
        <v>80</v>
      </c>
      <c r="R169" s="63" t="s">
        <v>71</v>
      </c>
      <c r="S169" s="64">
        <v>1</v>
      </c>
      <c r="T169" s="65">
        <f>_xlfn.XLOOKUP(G169,'[2]SPIR FORM'!$T$25:$T$103,'[2]SPIR FORM'!$Y$25:$Y$103,0)</f>
        <v>0</v>
      </c>
      <c r="U169" s="70">
        <v>2022</v>
      </c>
      <c r="V169" s="66" t="str">
        <f>_xlfn.IFNA((VLOOKUP($G169, 'History-Sorted'!$A$2:$P$201, 5, FALSE)), "")</f>
        <v/>
      </c>
      <c r="X169" s="87" t="str">
        <f>_xlfn.IFNA((VLOOKUP($G169, 'History-Sorted'!$A$2:$P$201, 4, FALSE)), "")</f>
        <v/>
      </c>
    </row>
    <row r="170" spans="1:24" x14ac:dyDescent="0.25">
      <c r="A170" s="85" t="s">
        <v>72</v>
      </c>
      <c r="B170" s="80" t="s">
        <v>368</v>
      </c>
      <c r="C170" s="80" t="s">
        <v>74</v>
      </c>
      <c r="D170" s="80" t="s">
        <v>335</v>
      </c>
      <c r="E170" s="80" t="s">
        <v>335</v>
      </c>
      <c r="F170" s="80" t="s">
        <v>336</v>
      </c>
      <c r="G170" s="80" t="s">
        <v>164</v>
      </c>
      <c r="H170" s="78">
        <v>1</v>
      </c>
      <c r="I170" s="80" t="s">
        <v>165</v>
      </c>
      <c r="J170" s="80" t="s">
        <v>663</v>
      </c>
      <c r="K170" s="81">
        <v>0</v>
      </c>
      <c r="L170" s="81">
        <v>0</v>
      </c>
      <c r="M170" s="80" t="s">
        <v>71</v>
      </c>
      <c r="N170" s="80" t="s">
        <v>80</v>
      </c>
      <c r="O170" s="80" t="s">
        <v>80</v>
      </c>
      <c r="P170" s="80" t="s">
        <v>80</v>
      </c>
      <c r="R170" s="63" t="s">
        <v>71</v>
      </c>
      <c r="S170" s="64">
        <v>1</v>
      </c>
      <c r="T170" s="65">
        <f>_xlfn.XLOOKUP(G170,'[2]SPIR FORM'!$T$25:$T$103,'[2]SPIR FORM'!$Y$25:$Y$103,0)</f>
        <v>0</v>
      </c>
      <c r="U170" s="70">
        <v>2022</v>
      </c>
      <c r="V170" s="66" t="str">
        <f>_xlfn.IFNA((VLOOKUP($G170, 'History-Sorted'!$A$2:$P$201, 5, FALSE)), "")</f>
        <v/>
      </c>
      <c r="X170" s="87" t="str">
        <f>_xlfn.IFNA((VLOOKUP($G170, 'History-Sorted'!$A$2:$P$201, 4, FALSE)), "")</f>
        <v/>
      </c>
    </row>
    <row r="171" spans="1:24" x14ac:dyDescent="0.25">
      <c r="A171" s="85" t="s">
        <v>72</v>
      </c>
      <c r="B171" s="80" t="s">
        <v>369</v>
      </c>
      <c r="C171" s="80" t="s">
        <v>74</v>
      </c>
      <c r="D171" s="80" t="s">
        <v>335</v>
      </c>
      <c r="E171" s="80" t="s">
        <v>335</v>
      </c>
      <c r="F171" s="80" t="s">
        <v>336</v>
      </c>
      <c r="G171" s="80" t="s">
        <v>167</v>
      </c>
      <c r="H171" s="78">
        <v>1</v>
      </c>
      <c r="I171" s="80" t="s">
        <v>168</v>
      </c>
      <c r="J171" s="80" t="s">
        <v>684</v>
      </c>
      <c r="K171" s="81">
        <v>0</v>
      </c>
      <c r="L171" s="81">
        <v>0</v>
      </c>
      <c r="M171" s="80" t="s">
        <v>71</v>
      </c>
      <c r="N171" s="80" t="s">
        <v>80</v>
      </c>
      <c r="O171" s="80" t="s">
        <v>80</v>
      </c>
      <c r="P171" s="80" t="s">
        <v>80</v>
      </c>
      <c r="R171" s="63" t="s">
        <v>71</v>
      </c>
      <c r="S171" s="64">
        <v>1</v>
      </c>
      <c r="T171" s="65">
        <f>_xlfn.XLOOKUP(G171,'[2]SPIR FORM'!$T$25:$T$103,'[2]SPIR FORM'!$Y$25:$Y$103,0)</f>
        <v>0</v>
      </c>
      <c r="U171" s="70">
        <v>2022</v>
      </c>
      <c r="V171" s="66" t="str">
        <f>_xlfn.IFNA((VLOOKUP($G171, 'History-Sorted'!$A$2:$P$201, 5, FALSE)), "")</f>
        <v/>
      </c>
      <c r="X171" s="87" t="str">
        <f>_xlfn.IFNA((VLOOKUP($G171, 'History-Sorted'!$A$2:$P$201, 4, FALSE)), "")</f>
        <v/>
      </c>
    </row>
    <row r="172" spans="1:24" x14ac:dyDescent="0.25">
      <c r="A172" s="85" t="s">
        <v>72</v>
      </c>
      <c r="B172" s="80" t="s">
        <v>370</v>
      </c>
      <c r="C172" s="80" t="s">
        <v>74</v>
      </c>
      <c r="D172" s="80" t="s">
        <v>335</v>
      </c>
      <c r="E172" s="80" t="s">
        <v>335</v>
      </c>
      <c r="F172" s="80" t="s">
        <v>336</v>
      </c>
      <c r="G172" s="80" t="s">
        <v>173</v>
      </c>
      <c r="H172" s="78">
        <v>1</v>
      </c>
      <c r="I172" s="80" t="s">
        <v>174</v>
      </c>
      <c r="J172" s="80" t="s">
        <v>666</v>
      </c>
      <c r="K172" s="81">
        <v>106.56</v>
      </c>
      <c r="L172" s="81">
        <v>106.56</v>
      </c>
      <c r="M172" s="80" t="s">
        <v>71</v>
      </c>
      <c r="N172" s="80" t="s">
        <v>80</v>
      </c>
      <c r="O172" s="80" t="s">
        <v>80</v>
      </c>
      <c r="P172" s="80" t="s">
        <v>80</v>
      </c>
      <c r="R172" s="63" t="s">
        <v>71</v>
      </c>
      <c r="S172" s="64">
        <v>1</v>
      </c>
      <c r="T172" s="65">
        <f>_xlfn.XLOOKUP(G172,'[2]SPIR FORM'!$T$25:$T$103,'[2]SPIR FORM'!$Y$25:$Y$103,0)</f>
        <v>0</v>
      </c>
      <c r="U172" s="70">
        <v>2022</v>
      </c>
      <c r="V172" s="66" t="str">
        <f>_xlfn.IFNA((VLOOKUP($G172, 'History-Sorted'!$A$2:$P$201, 5, FALSE)), "")</f>
        <v/>
      </c>
      <c r="X172" s="87" t="str">
        <f>_xlfn.IFNA((VLOOKUP($G172, 'History-Sorted'!$A$2:$P$201, 4, FALSE)), "")</f>
        <v/>
      </c>
    </row>
    <row r="173" spans="1:24" x14ac:dyDescent="0.25">
      <c r="A173" s="85" t="s">
        <v>72</v>
      </c>
      <c r="B173" s="80" t="s">
        <v>371</v>
      </c>
      <c r="C173" s="80" t="s">
        <v>74</v>
      </c>
      <c r="D173" s="80" t="s">
        <v>335</v>
      </c>
      <c r="E173" s="80" t="s">
        <v>335</v>
      </c>
      <c r="F173" s="80" t="s">
        <v>336</v>
      </c>
      <c r="G173" s="80" t="s">
        <v>176</v>
      </c>
      <c r="H173" s="78">
        <v>1</v>
      </c>
      <c r="I173" s="80" t="s">
        <v>177</v>
      </c>
      <c r="J173" s="80" t="s">
        <v>666</v>
      </c>
      <c r="K173" s="81">
        <v>14.2</v>
      </c>
      <c r="L173" s="81">
        <v>14.2</v>
      </c>
      <c r="M173" s="80" t="s">
        <v>71</v>
      </c>
      <c r="N173" s="80" t="s">
        <v>80</v>
      </c>
      <c r="O173" s="80" t="s">
        <v>80</v>
      </c>
      <c r="P173" s="80" t="s">
        <v>80</v>
      </c>
      <c r="R173" s="63" t="s">
        <v>71</v>
      </c>
      <c r="S173" s="64">
        <v>1</v>
      </c>
      <c r="T173" s="65">
        <f>_xlfn.XLOOKUP(G173,'[2]SPIR FORM'!$T$25:$T$103,'[2]SPIR FORM'!$Y$25:$Y$103,0)</f>
        <v>0</v>
      </c>
      <c r="U173" s="70">
        <v>2022</v>
      </c>
      <c r="V173" s="66" t="str">
        <f>_xlfn.IFNA((VLOOKUP($G173, 'History-Sorted'!$A$2:$P$201, 5, FALSE)), "")</f>
        <v/>
      </c>
      <c r="X173" s="87" t="str">
        <f>_xlfn.IFNA((VLOOKUP($G173, 'History-Sorted'!$A$2:$P$201, 4, FALSE)), "")</f>
        <v/>
      </c>
    </row>
    <row r="174" spans="1:24" x14ac:dyDescent="0.25">
      <c r="A174" s="85" t="s">
        <v>72</v>
      </c>
      <c r="B174" s="80" t="s">
        <v>372</v>
      </c>
      <c r="C174" s="80" t="s">
        <v>74</v>
      </c>
      <c r="D174" s="80" t="s">
        <v>335</v>
      </c>
      <c r="E174" s="80" t="s">
        <v>335</v>
      </c>
      <c r="F174" s="80" t="s">
        <v>336</v>
      </c>
      <c r="G174" s="80" t="s">
        <v>262</v>
      </c>
      <c r="H174" s="78">
        <v>1</v>
      </c>
      <c r="I174" s="80" t="s">
        <v>171</v>
      </c>
      <c r="J174" s="80" t="s">
        <v>663</v>
      </c>
      <c r="K174" s="81">
        <v>41</v>
      </c>
      <c r="L174" s="81">
        <v>41</v>
      </c>
      <c r="M174" s="80" t="s">
        <v>71</v>
      </c>
      <c r="N174" s="80" t="s">
        <v>80</v>
      </c>
      <c r="O174" s="80" t="s">
        <v>80</v>
      </c>
      <c r="P174" s="80" t="s">
        <v>80</v>
      </c>
      <c r="R174" s="63" t="s">
        <v>71</v>
      </c>
      <c r="S174" s="64">
        <v>1</v>
      </c>
      <c r="T174" s="65">
        <f>_xlfn.XLOOKUP(G174,'[2]SPIR FORM'!$T$25:$T$103,'[2]SPIR FORM'!$Y$25:$Y$103,0)</f>
        <v>0</v>
      </c>
      <c r="U174" s="70">
        <v>2022</v>
      </c>
      <c r="V174" s="66" t="str">
        <f>_xlfn.IFNA((VLOOKUP($G174, 'History-Sorted'!$A$2:$P$201, 5, FALSE)), "")</f>
        <v/>
      </c>
      <c r="X174" s="87" t="str">
        <f>_xlfn.IFNA((VLOOKUP($G174, 'History-Sorted'!$A$2:$P$201, 4, FALSE)), "")</f>
        <v/>
      </c>
    </row>
    <row r="175" spans="1:24" x14ac:dyDescent="0.25">
      <c r="A175" s="85" t="s">
        <v>72</v>
      </c>
      <c r="B175" s="80" t="s">
        <v>373</v>
      </c>
      <c r="C175" s="80" t="s">
        <v>74</v>
      </c>
      <c r="D175" s="80" t="s">
        <v>335</v>
      </c>
      <c r="E175" s="80" t="s">
        <v>335</v>
      </c>
      <c r="F175" s="80" t="s">
        <v>336</v>
      </c>
      <c r="G175" s="80" t="s">
        <v>179</v>
      </c>
      <c r="H175" s="78">
        <v>1</v>
      </c>
      <c r="I175" s="80" t="s">
        <v>180</v>
      </c>
      <c r="J175" s="80" t="s">
        <v>663</v>
      </c>
      <c r="K175" s="81">
        <v>0</v>
      </c>
      <c r="L175" s="81">
        <v>0</v>
      </c>
      <c r="M175" s="80" t="s">
        <v>71</v>
      </c>
      <c r="N175" s="80" t="s">
        <v>80</v>
      </c>
      <c r="O175" s="80" t="s">
        <v>80</v>
      </c>
      <c r="P175" s="80" t="s">
        <v>80</v>
      </c>
      <c r="R175" s="63" t="s">
        <v>71</v>
      </c>
      <c r="S175" s="64">
        <v>1</v>
      </c>
      <c r="T175" s="65">
        <f>_xlfn.XLOOKUP(G175,'[2]SPIR FORM'!$T$25:$T$103,'[2]SPIR FORM'!$Y$25:$Y$103,0)</f>
        <v>0</v>
      </c>
      <c r="U175" s="70">
        <v>2022</v>
      </c>
      <c r="V175" s="66" t="str">
        <f>_xlfn.IFNA((VLOOKUP($G175, 'History-Sorted'!$A$2:$P$201, 5, FALSE)), "")</f>
        <v/>
      </c>
      <c r="X175" s="87" t="str">
        <f>_xlfn.IFNA((VLOOKUP($G175, 'History-Sorted'!$A$2:$P$201, 4, FALSE)), "")</f>
        <v/>
      </c>
    </row>
    <row r="176" spans="1:24" x14ac:dyDescent="0.25">
      <c r="A176" s="85" t="s">
        <v>72</v>
      </c>
      <c r="B176" s="80" t="s">
        <v>374</v>
      </c>
      <c r="C176" s="80" t="s">
        <v>74</v>
      </c>
      <c r="D176" s="80" t="s">
        <v>335</v>
      </c>
      <c r="E176" s="80" t="s">
        <v>335</v>
      </c>
      <c r="F176" s="80" t="s">
        <v>336</v>
      </c>
      <c r="G176" s="80" t="s">
        <v>182</v>
      </c>
      <c r="H176" s="78">
        <v>1</v>
      </c>
      <c r="I176" s="80" t="s">
        <v>183</v>
      </c>
      <c r="J176" s="80" t="s">
        <v>683</v>
      </c>
      <c r="K176" s="81">
        <v>41.06</v>
      </c>
      <c r="L176" s="81">
        <v>41.06</v>
      </c>
      <c r="M176" s="80" t="s">
        <v>71</v>
      </c>
      <c r="N176" s="80" t="s">
        <v>80</v>
      </c>
      <c r="O176" s="80" t="s">
        <v>80</v>
      </c>
      <c r="P176" s="80" t="s">
        <v>80</v>
      </c>
      <c r="R176" s="63" t="s">
        <v>71</v>
      </c>
      <c r="S176" s="64">
        <v>1</v>
      </c>
      <c r="T176" s="65">
        <f>_xlfn.XLOOKUP(G176,'[2]SPIR FORM'!$T$25:$T$103,'[2]SPIR FORM'!$Y$25:$Y$103,0)</f>
        <v>0</v>
      </c>
      <c r="U176" s="70">
        <v>2022</v>
      </c>
      <c r="V176" s="66" t="str">
        <f>_xlfn.IFNA((VLOOKUP($G176, 'History-Sorted'!$A$2:$P$201, 5, FALSE)), "")</f>
        <v/>
      </c>
      <c r="X176" s="87" t="str">
        <f>_xlfn.IFNA((VLOOKUP($G176, 'History-Sorted'!$A$2:$P$201, 4, FALSE)), "")</f>
        <v/>
      </c>
    </row>
    <row r="177" spans="1:24" x14ac:dyDescent="0.25">
      <c r="A177" s="85" t="s">
        <v>72</v>
      </c>
      <c r="B177" s="80" t="s">
        <v>375</v>
      </c>
      <c r="C177" s="80" t="s">
        <v>74</v>
      </c>
      <c r="D177" s="80" t="s">
        <v>335</v>
      </c>
      <c r="E177" s="80" t="s">
        <v>335</v>
      </c>
      <c r="F177" s="80" t="s">
        <v>336</v>
      </c>
      <c r="G177" s="80" t="s">
        <v>185</v>
      </c>
      <c r="H177" s="78">
        <v>1</v>
      </c>
      <c r="I177" s="80" t="s">
        <v>186</v>
      </c>
      <c r="J177" s="80" t="s">
        <v>656</v>
      </c>
      <c r="K177" s="81">
        <v>62.36</v>
      </c>
      <c r="L177" s="81">
        <v>62.36</v>
      </c>
      <c r="M177" s="80" t="s">
        <v>71</v>
      </c>
      <c r="N177" s="80" t="s">
        <v>80</v>
      </c>
      <c r="O177" s="80" t="s">
        <v>80</v>
      </c>
      <c r="P177" s="80" t="s">
        <v>80</v>
      </c>
      <c r="R177" s="63" t="s">
        <v>71</v>
      </c>
      <c r="S177" s="64">
        <v>1</v>
      </c>
      <c r="T177" s="65">
        <f>_xlfn.XLOOKUP(G177,'[2]SPIR FORM'!$T$25:$T$103,'[2]SPIR FORM'!$Y$25:$Y$103,0)</f>
        <v>0</v>
      </c>
      <c r="U177" s="70">
        <v>2022</v>
      </c>
      <c r="V177" s="66" t="str">
        <f>_xlfn.IFNA((VLOOKUP($G177, 'History-Sorted'!$A$2:$P$201, 5, FALSE)), "")</f>
        <v/>
      </c>
      <c r="X177" s="87" t="str">
        <f>_xlfn.IFNA((VLOOKUP($G177, 'History-Sorted'!$A$2:$P$201, 4, FALSE)), "")</f>
        <v/>
      </c>
    </row>
    <row r="178" spans="1:24" x14ac:dyDescent="0.25">
      <c r="A178" s="85" t="s">
        <v>72</v>
      </c>
      <c r="B178" s="80" t="s">
        <v>376</v>
      </c>
      <c r="C178" s="80" t="s">
        <v>74</v>
      </c>
      <c r="D178" s="80" t="s">
        <v>335</v>
      </c>
      <c r="E178" s="80" t="s">
        <v>335</v>
      </c>
      <c r="F178" s="80" t="s">
        <v>336</v>
      </c>
      <c r="G178" s="80" t="s">
        <v>188</v>
      </c>
      <c r="H178" s="78">
        <v>1</v>
      </c>
      <c r="I178" s="80" t="s">
        <v>189</v>
      </c>
      <c r="J178" s="80" t="s">
        <v>656</v>
      </c>
      <c r="K178" s="81">
        <v>18.899999999999999</v>
      </c>
      <c r="L178" s="81">
        <v>18.899999999999999</v>
      </c>
      <c r="M178" s="80" t="s">
        <v>71</v>
      </c>
      <c r="N178" s="80" t="s">
        <v>80</v>
      </c>
      <c r="O178" s="80" t="s">
        <v>80</v>
      </c>
      <c r="P178" s="80" t="s">
        <v>80</v>
      </c>
      <c r="R178" s="63" t="s">
        <v>71</v>
      </c>
      <c r="S178" s="64">
        <v>1</v>
      </c>
      <c r="T178" s="65">
        <f>_xlfn.XLOOKUP(G178,'[2]SPIR FORM'!$T$25:$T$103,'[2]SPIR FORM'!$Y$25:$Y$103,0)</f>
        <v>0</v>
      </c>
      <c r="U178" s="70">
        <v>2022</v>
      </c>
      <c r="V178" s="66" t="str">
        <f>_xlfn.IFNA((VLOOKUP($G178, 'History-Sorted'!$A$2:$P$201, 5, FALSE)), "")</f>
        <v/>
      </c>
      <c r="X178" s="87" t="str">
        <f>_xlfn.IFNA((VLOOKUP($G178, 'History-Sorted'!$A$2:$P$201, 4, FALSE)), "")</f>
        <v/>
      </c>
    </row>
    <row r="179" spans="1:24" x14ac:dyDescent="0.25">
      <c r="A179" s="85" t="s">
        <v>72</v>
      </c>
      <c r="B179" s="80" t="s">
        <v>377</v>
      </c>
      <c r="C179" s="80" t="s">
        <v>74</v>
      </c>
      <c r="D179" s="80" t="s">
        <v>335</v>
      </c>
      <c r="E179" s="80" t="s">
        <v>335</v>
      </c>
      <c r="F179" s="80" t="s">
        <v>336</v>
      </c>
      <c r="G179" s="80" t="s">
        <v>191</v>
      </c>
      <c r="H179" s="78">
        <v>1</v>
      </c>
      <c r="I179" s="80" t="s">
        <v>192</v>
      </c>
      <c r="J179" s="80" t="s">
        <v>657</v>
      </c>
      <c r="K179" s="81">
        <v>89.03</v>
      </c>
      <c r="L179" s="81">
        <v>89.03</v>
      </c>
      <c r="M179" s="80" t="s">
        <v>71</v>
      </c>
      <c r="N179" s="80" t="s">
        <v>80</v>
      </c>
      <c r="O179" s="80" t="s">
        <v>80</v>
      </c>
      <c r="P179" s="80" t="s">
        <v>80</v>
      </c>
      <c r="R179" s="63" t="s">
        <v>71</v>
      </c>
      <c r="S179" s="64">
        <v>1</v>
      </c>
      <c r="T179" s="65">
        <f>_xlfn.XLOOKUP(G179,'[2]SPIR FORM'!$T$25:$T$103,'[2]SPIR FORM'!$Y$25:$Y$103,0)</f>
        <v>0</v>
      </c>
      <c r="U179" s="70">
        <v>2022</v>
      </c>
      <c r="V179" s="66" t="str">
        <f>_xlfn.IFNA((VLOOKUP($G179, 'History-Sorted'!$A$2:$P$201, 5, FALSE)), "")</f>
        <v/>
      </c>
      <c r="X179" s="87" t="str">
        <f>_xlfn.IFNA((VLOOKUP($G179, 'History-Sorted'!$A$2:$P$201, 4, FALSE)), "")</f>
        <v/>
      </c>
    </row>
    <row r="180" spans="1:24" x14ac:dyDescent="0.25">
      <c r="A180" s="85" t="s">
        <v>72</v>
      </c>
      <c r="B180" s="80" t="s">
        <v>378</v>
      </c>
      <c r="C180" s="80" t="s">
        <v>74</v>
      </c>
      <c r="D180" s="80" t="s">
        <v>335</v>
      </c>
      <c r="E180" s="80" t="s">
        <v>335</v>
      </c>
      <c r="F180" s="80" t="s">
        <v>336</v>
      </c>
      <c r="G180" s="80" t="s">
        <v>194</v>
      </c>
      <c r="H180" s="78">
        <v>1</v>
      </c>
      <c r="I180" s="80" t="s">
        <v>195</v>
      </c>
      <c r="J180" s="80" t="s">
        <v>658</v>
      </c>
      <c r="K180" s="81">
        <v>0</v>
      </c>
      <c r="L180" s="81">
        <v>0</v>
      </c>
      <c r="M180" s="80" t="s">
        <v>71</v>
      </c>
      <c r="N180" s="80" t="s">
        <v>80</v>
      </c>
      <c r="O180" s="80" t="s">
        <v>80</v>
      </c>
      <c r="P180" s="80" t="s">
        <v>80</v>
      </c>
      <c r="R180" s="63" t="s">
        <v>71</v>
      </c>
      <c r="S180" s="64">
        <v>1</v>
      </c>
      <c r="T180" s="65">
        <f>_xlfn.XLOOKUP(G180,'[2]SPIR FORM'!$T$25:$T$103,'[2]SPIR FORM'!$Y$25:$Y$103,0)</f>
        <v>0</v>
      </c>
      <c r="U180" s="70">
        <v>2022</v>
      </c>
      <c r="V180" s="66" t="str">
        <f>_xlfn.IFNA((VLOOKUP($G180, 'History-Sorted'!$A$2:$P$201, 5, FALSE)), "")</f>
        <v/>
      </c>
      <c r="X180" s="87" t="str">
        <f>_xlfn.IFNA((VLOOKUP($G180, 'History-Sorted'!$A$2:$P$201, 4, FALSE)), "")</f>
        <v/>
      </c>
    </row>
    <row r="181" spans="1:24" x14ac:dyDescent="0.25">
      <c r="A181" s="85" t="s">
        <v>72</v>
      </c>
      <c r="B181" s="80" t="s">
        <v>379</v>
      </c>
      <c r="C181" s="80" t="s">
        <v>74</v>
      </c>
      <c r="D181" s="80" t="s">
        <v>335</v>
      </c>
      <c r="E181" s="80" t="s">
        <v>335</v>
      </c>
      <c r="F181" s="80" t="s">
        <v>336</v>
      </c>
      <c r="G181" s="80" t="s">
        <v>197</v>
      </c>
      <c r="H181" s="78">
        <v>1</v>
      </c>
      <c r="I181" s="80" t="s">
        <v>198</v>
      </c>
      <c r="J181" s="80" t="s">
        <v>658</v>
      </c>
      <c r="K181" s="81">
        <v>53.56</v>
      </c>
      <c r="L181" s="81">
        <v>53.56</v>
      </c>
      <c r="M181" s="80" t="s">
        <v>71</v>
      </c>
      <c r="N181" s="80" t="s">
        <v>80</v>
      </c>
      <c r="O181" s="80" t="s">
        <v>80</v>
      </c>
      <c r="P181" s="80" t="s">
        <v>80</v>
      </c>
      <c r="R181" s="63" t="s">
        <v>71</v>
      </c>
      <c r="S181" s="64">
        <v>1</v>
      </c>
      <c r="T181" s="65">
        <f>_xlfn.XLOOKUP(G181,'[2]SPIR FORM'!$T$25:$T$103,'[2]SPIR FORM'!$Y$25:$Y$103,0)</f>
        <v>0</v>
      </c>
      <c r="U181" s="70">
        <v>2022</v>
      </c>
      <c r="V181" s="66" t="str">
        <f>_xlfn.IFNA((VLOOKUP($G181, 'History-Sorted'!$A$2:$P$201, 5, FALSE)), "")</f>
        <v/>
      </c>
      <c r="X181" s="87" t="str">
        <f>_xlfn.IFNA((VLOOKUP($G181, 'History-Sorted'!$A$2:$P$201, 4, FALSE)), "")</f>
        <v/>
      </c>
    </row>
    <row r="182" spans="1:24" x14ac:dyDescent="0.25">
      <c r="A182" s="85" t="s">
        <v>72</v>
      </c>
      <c r="B182" s="80" t="s">
        <v>380</v>
      </c>
      <c r="C182" s="80" t="s">
        <v>74</v>
      </c>
      <c r="D182" s="80" t="s">
        <v>335</v>
      </c>
      <c r="E182" s="80" t="s">
        <v>335</v>
      </c>
      <c r="F182" s="80" t="s">
        <v>336</v>
      </c>
      <c r="G182" s="80" t="s">
        <v>271</v>
      </c>
      <c r="H182" s="78">
        <v>1</v>
      </c>
      <c r="I182" s="80" t="s">
        <v>201</v>
      </c>
      <c r="J182" s="80" t="s">
        <v>659</v>
      </c>
      <c r="K182" s="81">
        <v>65.95</v>
      </c>
      <c r="L182" s="81">
        <v>65.95</v>
      </c>
      <c r="M182" s="80" t="s">
        <v>71</v>
      </c>
      <c r="N182" s="80" t="s">
        <v>80</v>
      </c>
      <c r="O182" s="80" t="s">
        <v>80</v>
      </c>
      <c r="P182" s="80" t="s">
        <v>80</v>
      </c>
      <c r="R182" s="63" t="s">
        <v>71</v>
      </c>
      <c r="S182" s="64">
        <v>1</v>
      </c>
      <c r="T182" s="65">
        <f>_xlfn.XLOOKUP(G182,'[2]SPIR FORM'!$T$25:$T$103,'[2]SPIR FORM'!$Y$25:$Y$103,0)</f>
        <v>0</v>
      </c>
      <c r="U182" s="70">
        <v>2022</v>
      </c>
      <c r="V182" s="66" t="str">
        <f>_xlfn.IFNA((VLOOKUP($G182, 'History-Sorted'!$A$2:$P$201, 5, FALSE)), "")</f>
        <v/>
      </c>
      <c r="X182" s="87" t="str">
        <f>_xlfn.IFNA((VLOOKUP($G182, 'History-Sorted'!$A$2:$P$201, 4, FALSE)), "")</f>
        <v/>
      </c>
    </row>
    <row r="183" spans="1:24" x14ac:dyDescent="0.25">
      <c r="A183" s="85" t="s">
        <v>72</v>
      </c>
      <c r="B183" s="80" t="s">
        <v>381</v>
      </c>
      <c r="C183" s="80" t="s">
        <v>74</v>
      </c>
      <c r="D183" s="80" t="s">
        <v>335</v>
      </c>
      <c r="E183" s="80" t="s">
        <v>335</v>
      </c>
      <c r="F183" s="80" t="s">
        <v>336</v>
      </c>
      <c r="G183" s="80" t="s">
        <v>203</v>
      </c>
      <c r="H183" s="78">
        <v>1</v>
      </c>
      <c r="I183" s="80" t="s">
        <v>204</v>
      </c>
      <c r="J183" s="80" t="s">
        <v>658</v>
      </c>
      <c r="K183" s="81">
        <v>38.42</v>
      </c>
      <c r="L183" s="81">
        <v>38.42</v>
      </c>
      <c r="M183" s="80" t="s">
        <v>71</v>
      </c>
      <c r="N183" s="80" t="s">
        <v>80</v>
      </c>
      <c r="O183" s="80" t="s">
        <v>80</v>
      </c>
      <c r="P183" s="80" t="s">
        <v>80</v>
      </c>
      <c r="R183" s="63" t="s">
        <v>71</v>
      </c>
      <c r="S183" s="64">
        <v>1</v>
      </c>
      <c r="T183" s="65">
        <f>_xlfn.XLOOKUP(G183,'[2]SPIR FORM'!$T$25:$T$103,'[2]SPIR FORM'!$Y$25:$Y$103,0)</f>
        <v>0</v>
      </c>
      <c r="U183" s="70">
        <v>2022</v>
      </c>
      <c r="V183" s="66" t="str">
        <f>_xlfn.IFNA((VLOOKUP($G183, 'History-Sorted'!$A$2:$P$201, 5, FALSE)), "")</f>
        <v/>
      </c>
      <c r="X183" s="87" t="str">
        <f>_xlfn.IFNA((VLOOKUP($G183, 'History-Sorted'!$A$2:$P$201, 4, FALSE)), "")</f>
        <v/>
      </c>
    </row>
    <row r="184" spans="1:24" x14ac:dyDescent="0.25">
      <c r="A184" s="85" t="s">
        <v>72</v>
      </c>
      <c r="B184" s="80" t="s">
        <v>382</v>
      </c>
      <c r="C184" s="80" t="s">
        <v>74</v>
      </c>
      <c r="D184" s="80" t="s">
        <v>335</v>
      </c>
      <c r="E184" s="80" t="s">
        <v>335</v>
      </c>
      <c r="F184" s="80" t="s">
        <v>336</v>
      </c>
      <c r="G184" s="80" t="s">
        <v>206</v>
      </c>
      <c r="H184" s="78">
        <v>1</v>
      </c>
      <c r="I184" s="80" t="s">
        <v>207</v>
      </c>
      <c r="J184" s="80" t="s">
        <v>659</v>
      </c>
      <c r="K184" s="81">
        <v>47.25</v>
      </c>
      <c r="L184" s="81">
        <v>47.25</v>
      </c>
      <c r="M184" s="80" t="s">
        <v>71</v>
      </c>
      <c r="N184" s="80" t="s">
        <v>80</v>
      </c>
      <c r="O184" s="80" t="s">
        <v>80</v>
      </c>
      <c r="P184" s="80" t="s">
        <v>80</v>
      </c>
      <c r="R184" s="63" t="s">
        <v>71</v>
      </c>
      <c r="S184" s="64">
        <v>1</v>
      </c>
      <c r="T184" s="65">
        <f>_xlfn.XLOOKUP(G184,'[2]SPIR FORM'!$T$25:$T$103,'[2]SPIR FORM'!$Y$25:$Y$103,0)</f>
        <v>0</v>
      </c>
      <c r="U184" s="70">
        <v>2022</v>
      </c>
      <c r="V184" s="66" t="str">
        <f>_xlfn.IFNA((VLOOKUP($G184, 'History-Sorted'!$A$2:$P$201, 5, FALSE)), "")</f>
        <v/>
      </c>
      <c r="X184" s="87" t="str">
        <f>_xlfn.IFNA((VLOOKUP($G184, 'History-Sorted'!$A$2:$P$201, 4, FALSE)), "")</f>
        <v/>
      </c>
    </row>
    <row r="185" spans="1:24" x14ac:dyDescent="0.25">
      <c r="A185" s="85" t="s">
        <v>72</v>
      </c>
      <c r="B185" s="80" t="s">
        <v>383</v>
      </c>
      <c r="C185" s="80" t="s">
        <v>74</v>
      </c>
      <c r="D185" s="80" t="s">
        <v>335</v>
      </c>
      <c r="E185" s="80" t="s">
        <v>335</v>
      </c>
      <c r="F185" s="80" t="s">
        <v>336</v>
      </c>
      <c r="G185" s="80" t="s">
        <v>212</v>
      </c>
      <c r="H185" s="78">
        <v>1</v>
      </c>
      <c r="I185" s="80" t="s">
        <v>213</v>
      </c>
      <c r="J185" s="80" t="s">
        <v>664</v>
      </c>
      <c r="K185" s="81">
        <v>32.28</v>
      </c>
      <c r="L185" s="81">
        <v>32.28</v>
      </c>
      <c r="M185" s="80" t="s">
        <v>71</v>
      </c>
      <c r="N185" s="80" t="s">
        <v>80</v>
      </c>
      <c r="O185" s="80" t="s">
        <v>80</v>
      </c>
      <c r="P185" s="80" t="s">
        <v>80</v>
      </c>
      <c r="R185" s="63" t="s">
        <v>71</v>
      </c>
      <c r="S185" s="64">
        <v>1</v>
      </c>
      <c r="T185" s="65">
        <f>_xlfn.XLOOKUP(G185,'[2]SPIR FORM'!$T$25:$T$103,'[2]SPIR FORM'!$Y$25:$Y$103,"NO")</f>
        <v>17.796608864804618</v>
      </c>
      <c r="U185" s="70">
        <v>2022</v>
      </c>
      <c r="V185" s="66" t="str">
        <f>_xlfn.IFNA((VLOOKUP($G185, 'History-Sorted'!$A$2:$P$201, 5, FALSE)), "")</f>
        <v/>
      </c>
      <c r="X185" s="87" t="str">
        <f>_xlfn.IFNA((VLOOKUP($G185, 'History-Sorted'!$A$2:$P$201, 4, FALSE)), "")</f>
        <v/>
      </c>
    </row>
    <row r="186" spans="1:24" x14ac:dyDescent="0.25">
      <c r="A186" s="85" t="s">
        <v>72</v>
      </c>
      <c r="B186" s="80" t="s">
        <v>384</v>
      </c>
      <c r="C186" s="80" t="s">
        <v>74</v>
      </c>
      <c r="D186" s="80" t="s">
        <v>335</v>
      </c>
      <c r="E186" s="80" t="s">
        <v>335</v>
      </c>
      <c r="F186" s="80" t="s">
        <v>336</v>
      </c>
      <c r="G186" s="80" t="s">
        <v>215</v>
      </c>
      <c r="H186" s="78">
        <v>1</v>
      </c>
      <c r="I186" s="80" t="s">
        <v>216</v>
      </c>
      <c r="J186" s="80" t="s">
        <v>677</v>
      </c>
      <c r="K186" s="81">
        <v>48.96</v>
      </c>
      <c r="L186" s="81">
        <v>48.96</v>
      </c>
      <c r="M186" s="80" t="s">
        <v>71</v>
      </c>
      <c r="N186" s="80" t="s">
        <v>80</v>
      </c>
      <c r="O186" s="80" t="s">
        <v>80</v>
      </c>
      <c r="P186" s="80" t="s">
        <v>80</v>
      </c>
      <c r="R186" s="63" t="s">
        <v>71</v>
      </c>
      <c r="S186" s="64">
        <v>1</v>
      </c>
      <c r="T186" s="65">
        <f>_xlfn.XLOOKUP(G186,'[2]SPIR FORM'!$T$25:$T$103,'[2]SPIR FORM'!$Y$25:$Y$103,0)</f>
        <v>0</v>
      </c>
      <c r="U186" s="70">
        <v>2022</v>
      </c>
      <c r="V186" s="66" t="str">
        <f>_xlfn.IFNA((VLOOKUP($G186, 'History-Sorted'!$A$2:$P$201, 5, FALSE)), "")</f>
        <v/>
      </c>
      <c r="X186" s="87" t="str">
        <f>_xlfn.IFNA((VLOOKUP($G186, 'History-Sorted'!$A$2:$P$201, 4, FALSE)), "")</f>
        <v/>
      </c>
    </row>
    <row r="187" spans="1:24" x14ac:dyDescent="0.25">
      <c r="A187" s="85" t="s">
        <v>72</v>
      </c>
      <c r="B187" s="80" t="s">
        <v>385</v>
      </c>
      <c r="C187" s="80" t="s">
        <v>74</v>
      </c>
      <c r="D187" s="80" t="s">
        <v>335</v>
      </c>
      <c r="E187" s="80" t="s">
        <v>335</v>
      </c>
      <c r="F187" s="80" t="s">
        <v>336</v>
      </c>
      <c r="G187" s="80" t="s">
        <v>218</v>
      </c>
      <c r="H187" s="78">
        <v>1</v>
      </c>
      <c r="I187" s="80" t="s">
        <v>219</v>
      </c>
      <c r="J187" s="80" t="s">
        <v>665</v>
      </c>
      <c r="K187" s="81">
        <v>256.7</v>
      </c>
      <c r="L187" s="81">
        <v>256.7</v>
      </c>
      <c r="M187" s="80" t="s">
        <v>71</v>
      </c>
      <c r="N187" s="80" t="s">
        <v>80</v>
      </c>
      <c r="O187" s="80" t="s">
        <v>80</v>
      </c>
      <c r="P187" s="80" t="s">
        <v>80</v>
      </c>
      <c r="R187" s="63" t="s">
        <v>71</v>
      </c>
      <c r="S187" s="64">
        <v>1</v>
      </c>
      <c r="T187" s="65">
        <f>_xlfn.XLOOKUP(G187,'[2]SPIR FORM'!$T$25:$T$103,'[2]SPIR FORM'!$Y$25:$Y$103,"NO")</f>
        <v>41.20184597791129</v>
      </c>
      <c r="U187" s="70">
        <v>2022</v>
      </c>
      <c r="V187" s="66" t="str">
        <f>_xlfn.IFNA((VLOOKUP($G187, 'History-Sorted'!$A$2:$P$201, 5, FALSE)), "")</f>
        <v/>
      </c>
      <c r="X187" s="87" t="str">
        <f>_xlfn.IFNA((VLOOKUP($G187, 'History-Sorted'!$A$2:$P$201, 4, FALSE)), "")</f>
        <v/>
      </c>
    </row>
    <row r="188" spans="1:24" x14ac:dyDescent="0.25">
      <c r="A188" s="85" t="s">
        <v>72</v>
      </c>
      <c r="B188" s="80" t="s">
        <v>386</v>
      </c>
      <c r="C188" s="80" t="s">
        <v>74</v>
      </c>
      <c r="D188" s="80" t="s">
        <v>335</v>
      </c>
      <c r="E188" s="80" t="s">
        <v>335</v>
      </c>
      <c r="F188" s="80" t="s">
        <v>336</v>
      </c>
      <c r="G188" s="80" t="s">
        <v>221</v>
      </c>
      <c r="H188" s="78">
        <v>1</v>
      </c>
      <c r="I188" s="80" t="s">
        <v>222</v>
      </c>
      <c r="J188" s="80" t="s">
        <v>223</v>
      </c>
      <c r="K188" s="81">
        <v>266.60000000000002</v>
      </c>
      <c r="L188" s="81">
        <v>266.60000000000002</v>
      </c>
      <c r="M188" s="80" t="s">
        <v>71</v>
      </c>
      <c r="N188" s="80" t="s">
        <v>80</v>
      </c>
      <c r="O188" s="80" t="s">
        <v>80</v>
      </c>
      <c r="P188" s="80" t="s">
        <v>80</v>
      </c>
      <c r="R188" s="63" t="s">
        <v>71</v>
      </c>
      <c r="S188" s="64">
        <v>1</v>
      </c>
      <c r="T188" s="65">
        <f>_xlfn.XLOOKUP(G188,'[2]SPIR FORM'!$T$25:$T$103,'[2]SPIR FORM'!$Y$25:$Y$103,"NO")</f>
        <v>366.28656790834225</v>
      </c>
      <c r="U188" s="70">
        <v>2022</v>
      </c>
      <c r="V188" s="66" t="str">
        <f>_xlfn.IFNA((VLOOKUP($G188, 'History-Sorted'!$A$2:$P$201, 5, FALSE)), "")</f>
        <v/>
      </c>
      <c r="X188" s="87" t="str">
        <f>_xlfn.IFNA((VLOOKUP($G188, 'History-Sorted'!$A$2:$P$201, 4, FALSE)), "")</f>
        <v/>
      </c>
    </row>
    <row r="189" spans="1:24" x14ac:dyDescent="0.25">
      <c r="A189" s="85" t="s">
        <v>72</v>
      </c>
      <c r="B189" s="80" t="s">
        <v>387</v>
      </c>
      <c r="C189" s="80" t="s">
        <v>74</v>
      </c>
      <c r="D189" s="80" t="s">
        <v>335</v>
      </c>
      <c r="E189" s="80" t="s">
        <v>335</v>
      </c>
      <c r="F189" s="80" t="s">
        <v>336</v>
      </c>
      <c r="G189" s="80" t="s">
        <v>225</v>
      </c>
      <c r="H189" s="78">
        <v>1</v>
      </c>
      <c r="I189" s="80" t="s">
        <v>226</v>
      </c>
      <c r="J189" s="80" t="s">
        <v>682</v>
      </c>
      <c r="K189" s="82">
        <v>3397.29</v>
      </c>
      <c r="L189" s="82">
        <v>3397.29</v>
      </c>
      <c r="M189" s="80" t="s">
        <v>71</v>
      </c>
      <c r="N189" s="80" t="s">
        <v>80</v>
      </c>
      <c r="O189" s="80" t="s">
        <v>80</v>
      </c>
      <c r="P189" s="80" t="s">
        <v>80</v>
      </c>
      <c r="R189" s="63" t="s">
        <v>71</v>
      </c>
      <c r="S189" s="64">
        <v>1</v>
      </c>
      <c r="T189" s="65">
        <v>19151.739736182826</v>
      </c>
      <c r="U189" s="70">
        <v>2022</v>
      </c>
      <c r="V189" s="66" t="str">
        <f>_xlfn.IFNA((VLOOKUP($G189, 'History-Sorted'!$A$2:$P$201, 5, FALSE)), "")</f>
        <v/>
      </c>
      <c r="X189" s="87" t="str">
        <f>_xlfn.IFNA((VLOOKUP($G189, 'History-Sorted'!$A$2:$P$201, 4, FALSE)), "")</f>
        <v/>
      </c>
    </row>
    <row r="190" spans="1:24" x14ac:dyDescent="0.25">
      <c r="A190" s="85" t="s">
        <v>72</v>
      </c>
      <c r="B190" s="80" t="s">
        <v>388</v>
      </c>
      <c r="C190" s="80" t="s">
        <v>74</v>
      </c>
      <c r="D190" s="80" t="s">
        <v>335</v>
      </c>
      <c r="E190" s="80" t="s">
        <v>335</v>
      </c>
      <c r="F190" s="80" t="s">
        <v>336</v>
      </c>
      <c r="G190" s="80" t="s">
        <v>228</v>
      </c>
      <c r="H190" s="78">
        <v>1</v>
      </c>
      <c r="I190" s="80" t="s">
        <v>72</v>
      </c>
      <c r="J190" s="80" t="s">
        <v>648</v>
      </c>
      <c r="K190" s="81">
        <v>0</v>
      </c>
      <c r="L190" s="81">
        <v>0</v>
      </c>
      <c r="M190" s="80" t="s">
        <v>71</v>
      </c>
      <c r="N190" s="80" t="s">
        <v>80</v>
      </c>
      <c r="O190" s="80" t="s">
        <v>80</v>
      </c>
      <c r="P190" s="80" t="s">
        <v>80</v>
      </c>
      <c r="R190" s="63" t="s">
        <v>71</v>
      </c>
      <c r="S190" s="64">
        <v>1</v>
      </c>
      <c r="T190" s="65">
        <f>_xlfn.XLOOKUP(G190,'[2]SPIR FORM'!$T$25:$T$103,'[2]SPIR FORM'!$Y$25:$Y$103,0)</f>
        <v>0</v>
      </c>
      <c r="U190" s="70">
        <v>2022</v>
      </c>
      <c r="V190" s="66" t="str">
        <f>_xlfn.IFNA((VLOOKUP($G190, 'History-Sorted'!$A$2:$P$201, 5, FALSE)), "")</f>
        <v/>
      </c>
      <c r="X190" s="87" t="str">
        <f>_xlfn.IFNA((VLOOKUP($G190, 'History-Sorted'!$A$2:$P$201, 4, FALSE)), "")</f>
        <v/>
      </c>
    </row>
    <row r="191" spans="1:24" x14ac:dyDescent="0.25">
      <c r="A191" s="85" t="s">
        <v>72</v>
      </c>
      <c r="B191" s="80" t="s">
        <v>389</v>
      </c>
      <c r="C191" s="80" t="s">
        <v>74</v>
      </c>
      <c r="D191" s="80" t="s">
        <v>335</v>
      </c>
      <c r="E191" s="80" t="s">
        <v>335</v>
      </c>
      <c r="F191" s="80" t="s">
        <v>72</v>
      </c>
      <c r="G191" s="80" t="s">
        <v>228</v>
      </c>
      <c r="H191" s="78">
        <v>1</v>
      </c>
      <c r="I191" s="80" t="s">
        <v>72</v>
      </c>
      <c r="J191" s="80" t="s">
        <v>649</v>
      </c>
      <c r="K191" s="81">
        <v>0</v>
      </c>
      <c r="L191" s="81">
        <v>0</v>
      </c>
      <c r="M191" s="80" t="s">
        <v>71</v>
      </c>
      <c r="N191" s="80" t="s">
        <v>72</v>
      </c>
      <c r="O191" s="80" t="s">
        <v>72</v>
      </c>
      <c r="P191" s="80" t="s">
        <v>72</v>
      </c>
      <c r="R191" s="63" t="s">
        <v>71</v>
      </c>
      <c r="S191" s="64">
        <v>1</v>
      </c>
      <c r="T191" s="65">
        <f>_xlfn.XLOOKUP(G191,'[2]SPIR FORM'!$T$25:$T$103,'[2]SPIR FORM'!$Y$25:$Y$103,0)</f>
        <v>0</v>
      </c>
      <c r="U191" s="70">
        <v>2022</v>
      </c>
      <c r="V191" s="66" t="str">
        <f>_xlfn.IFNA((VLOOKUP($G191, 'History-Sorted'!$A$2:$P$201, 5, FALSE)), "")</f>
        <v/>
      </c>
      <c r="X191" s="87" t="str">
        <f>_xlfn.IFNA((VLOOKUP($G191, 'History-Sorted'!$A$2:$P$201, 4, FALSE)), "")</f>
        <v/>
      </c>
    </row>
    <row r="192" spans="1:24" x14ac:dyDescent="0.25">
      <c r="A192" s="85" t="s">
        <v>72</v>
      </c>
      <c r="B192" s="80" t="s">
        <v>390</v>
      </c>
      <c r="C192" s="80" t="s">
        <v>74</v>
      </c>
      <c r="D192" s="80" t="s">
        <v>391</v>
      </c>
      <c r="E192" s="80" t="s">
        <v>391</v>
      </c>
      <c r="F192" s="80" t="s">
        <v>392</v>
      </c>
      <c r="G192" s="80" t="s">
        <v>77</v>
      </c>
      <c r="H192" s="78">
        <v>1</v>
      </c>
      <c r="I192" s="80" t="s">
        <v>78</v>
      </c>
      <c r="J192" s="80" t="s">
        <v>79</v>
      </c>
      <c r="K192" s="81">
        <v>0</v>
      </c>
      <c r="L192" s="81">
        <v>0</v>
      </c>
      <c r="M192" s="80" t="s">
        <v>71</v>
      </c>
      <c r="N192" s="80" t="s">
        <v>80</v>
      </c>
      <c r="O192" s="80" t="s">
        <v>72</v>
      </c>
      <c r="P192" s="80" t="s">
        <v>72</v>
      </c>
      <c r="R192" s="63" t="s">
        <v>71</v>
      </c>
      <c r="S192" s="64">
        <v>1</v>
      </c>
      <c r="T192" s="65">
        <f>_xlfn.XLOOKUP(G192,'[2]SPIR FORM'!$T$25:$T$103,'[2]SPIR FORM'!$Y$25:$Y$103,0)</f>
        <v>0</v>
      </c>
      <c r="U192" s="70">
        <v>2022</v>
      </c>
      <c r="V192" s="66" t="str">
        <f>_xlfn.IFNA((VLOOKUP($G192, 'History-Sorted'!$A$2:$P$201, 5, FALSE)), "")</f>
        <v/>
      </c>
      <c r="X192" s="87" t="str">
        <f>_xlfn.IFNA((VLOOKUP($G192, 'History-Sorted'!$A$2:$P$201, 4, FALSE)), "")</f>
        <v/>
      </c>
    </row>
    <row r="193" spans="1:24" x14ac:dyDescent="0.25">
      <c r="A193" s="85" t="s">
        <v>72</v>
      </c>
      <c r="B193" s="80" t="s">
        <v>393</v>
      </c>
      <c r="C193" s="80" t="s">
        <v>74</v>
      </c>
      <c r="D193" s="80" t="s">
        <v>391</v>
      </c>
      <c r="E193" s="80" t="s">
        <v>391</v>
      </c>
      <c r="F193" s="80" t="s">
        <v>392</v>
      </c>
      <c r="G193" s="80" t="s">
        <v>82</v>
      </c>
      <c r="H193" s="78">
        <v>1</v>
      </c>
      <c r="I193" s="80" t="s">
        <v>83</v>
      </c>
      <c r="J193" s="80" t="s">
        <v>84</v>
      </c>
      <c r="K193" s="81">
        <v>0</v>
      </c>
      <c r="L193" s="81">
        <v>0</v>
      </c>
      <c r="M193" s="80" t="s">
        <v>71</v>
      </c>
      <c r="N193" s="80" t="s">
        <v>80</v>
      </c>
      <c r="O193" s="80" t="s">
        <v>72</v>
      </c>
      <c r="P193" s="80" t="s">
        <v>72</v>
      </c>
      <c r="R193" s="63" t="s">
        <v>71</v>
      </c>
      <c r="S193" s="64">
        <v>1</v>
      </c>
      <c r="T193" s="65">
        <f>_xlfn.XLOOKUP(G193,'[2]SPIR FORM'!$T$25:$T$103,'[2]SPIR FORM'!$Y$25:$Y$103,0)</f>
        <v>0</v>
      </c>
      <c r="U193" s="70">
        <v>2022</v>
      </c>
      <c r="V193" s="66" t="str">
        <f>_xlfn.IFNA((VLOOKUP($G193, 'History-Sorted'!$A$2:$P$201, 5, FALSE)), "")</f>
        <v/>
      </c>
      <c r="X193" s="87" t="str">
        <f>_xlfn.IFNA((VLOOKUP($G193, 'History-Sorted'!$A$2:$P$201, 4, FALSE)), "")</f>
        <v/>
      </c>
    </row>
    <row r="194" spans="1:24" x14ac:dyDescent="0.25">
      <c r="A194" s="85" t="s">
        <v>72</v>
      </c>
      <c r="B194" s="80" t="s">
        <v>394</v>
      </c>
      <c r="C194" s="80" t="s">
        <v>74</v>
      </c>
      <c r="D194" s="80" t="s">
        <v>391</v>
      </c>
      <c r="E194" s="80" t="s">
        <v>391</v>
      </c>
      <c r="F194" s="80" t="s">
        <v>392</v>
      </c>
      <c r="G194" s="80" t="s">
        <v>395</v>
      </c>
      <c r="H194" s="78">
        <v>1</v>
      </c>
      <c r="I194" s="80" t="s">
        <v>87</v>
      </c>
      <c r="J194" s="80" t="s">
        <v>88</v>
      </c>
      <c r="K194" s="82">
        <v>4053.39</v>
      </c>
      <c r="L194" s="82">
        <v>4053.39</v>
      </c>
      <c r="M194" s="80" t="s">
        <v>71</v>
      </c>
      <c r="N194" s="80" t="s">
        <v>80</v>
      </c>
      <c r="O194" s="80" t="s">
        <v>72</v>
      </c>
      <c r="P194" s="80" t="s">
        <v>72</v>
      </c>
      <c r="R194" s="63" t="s">
        <v>71</v>
      </c>
      <c r="S194" s="64">
        <v>1</v>
      </c>
      <c r="T194" s="65">
        <f>_xlfn.XLOOKUP(G194,'[2]SPIR FORM'!$T$25:$T$103,'[2]SPIR FORM'!$Y$25:$Y$103,"NO")</f>
        <v>140.10784797200722</v>
      </c>
      <c r="U194" s="70">
        <v>2022</v>
      </c>
      <c r="V194" s="66" t="str">
        <f>_xlfn.IFNA((VLOOKUP($G194, 'History-Sorted'!$A$2:$P$201, 5, FALSE)), "")</f>
        <v/>
      </c>
      <c r="X194" s="87" t="str">
        <f>_xlfn.IFNA((VLOOKUP($G194, 'History-Sorted'!$A$2:$P$201, 4, FALSE)), "")</f>
        <v/>
      </c>
    </row>
    <row r="195" spans="1:24" x14ac:dyDescent="0.25">
      <c r="A195" s="85" t="s">
        <v>72</v>
      </c>
      <c r="B195" s="80" t="s">
        <v>396</v>
      </c>
      <c r="C195" s="80" t="s">
        <v>74</v>
      </c>
      <c r="D195" s="80" t="s">
        <v>391</v>
      </c>
      <c r="E195" s="80" t="s">
        <v>391</v>
      </c>
      <c r="F195" s="80" t="s">
        <v>392</v>
      </c>
      <c r="G195" s="80" t="s">
        <v>397</v>
      </c>
      <c r="H195" s="78">
        <v>1</v>
      </c>
      <c r="I195" s="80" t="s">
        <v>91</v>
      </c>
      <c r="J195" s="80" t="s">
        <v>92</v>
      </c>
      <c r="K195" s="82">
        <v>4685.99</v>
      </c>
      <c r="L195" s="82">
        <v>4685.99</v>
      </c>
      <c r="M195" s="80" t="s">
        <v>71</v>
      </c>
      <c r="N195" s="80" t="s">
        <v>80</v>
      </c>
      <c r="O195" s="80" t="s">
        <v>72</v>
      </c>
      <c r="P195" s="80" t="s">
        <v>72</v>
      </c>
      <c r="R195" s="63" t="s">
        <v>71</v>
      </c>
      <c r="S195" s="64">
        <v>1</v>
      </c>
      <c r="T195" s="65">
        <f>_xlfn.XLOOKUP(G195,'[2]SPIR FORM'!$T$25:$T$103,'[2]SPIR FORM'!$Y$25:$Y$103,"NO")</f>
        <v>5929.5064990462652</v>
      </c>
      <c r="U195" s="70">
        <v>2022</v>
      </c>
      <c r="V195" s="66" t="str">
        <f>_xlfn.IFNA((VLOOKUP($G195, 'History-Sorted'!$A$2:$P$201, 5, FALSE)), "")</f>
        <v/>
      </c>
      <c r="X195" s="87" t="str">
        <f>_xlfn.IFNA((VLOOKUP($G195, 'History-Sorted'!$A$2:$P$201, 4, FALSE)), "")</f>
        <v/>
      </c>
    </row>
    <row r="196" spans="1:24" x14ac:dyDescent="0.25">
      <c r="A196" s="85" t="s">
        <v>72</v>
      </c>
      <c r="B196" s="80" t="s">
        <v>398</v>
      </c>
      <c r="C196" s="80" t="s">
        <v>74</v>
      </c>
      <c r="D196" s="80" t="s">
        <v>391</v>
      </c>
      <c r="E196" s="80" t="s">
        <v>391</v>
      </c>
      <c r="F196" s="80" t="s">
        <v>392</v>
      </c>
      <c r="G196" s="80" t="s">
        <v>399</v>
      </c>
      <c r="H196" s="78">
        <v>1</v>
      </c>
      <c r="I196" s="80" t="s">
        <v>95</v>
      </c>
      <c r="J196" s="80" t="s">
        <v>400</v>
      </c>
      <c r="K196" s="81">
        <v>0</v>
      </c>
      <c r="L196" s="81">
        <v>0</v>
      </c>
      <c r="M196" s="80" t="s">
        <v>71</v>
      </c>
      <c r="N196" s="80" t="s">
        <v>80</v>
      </c>
      <c r="O196" s="80" t="s">
        <v>72</v>
      </c>
      <c r="P196" s="80" t="s">
        <v>72</v>
      </c>
      <c r="R196" s="63" t="s">
        <v>71</v>
      </c>
      <c r="S196" s="64">
        <v>1</v>
      </c>
      <c r="T196" s="65">
        <f>_xlfn.XLOOKUP(G196,'[2]SPIR FORM'!$T$25:$T$103,'[2]SPIR FORM'!$Y$25:$Y$103,0)</f>
        <v>0</v>
      </c>
      <c r="U196" s="70">
        <v>2022</v>
      </c>
      <c r="V196" s="66" t="str">
        <f>_xlfn.IFNA((VLOOKUP($G196, 'History-Sorted'!$A$2:$P$201, 5, FALSE)), "")</f>
        <v/>
      </c>
      <c r="X196" s="87" t="str">
        <f>_xlfn.IFNA((VLOOKUP($G196, 'History-Sorted'!$A$2:$P$201, 4, FALSE)), "")</f>
        <v/>
      </c>
    </row>
    <row r="197" spans="1:24" x14ac:dyDescent="0.25">
      <c r="A197" s="85" t="s">
        <v>72</v>
      </c>
      <c r="B197" s="80" t="s">
        <v>401</v>
      </c>
      <c r="C197" s="80" t="s">
        <v>74</v>
      </c>
      <c r="D197" s="80" t="s">
        <v>391</v>
      </c>
      <c r="E197" s="80" t="s">
        <v>391</v>
      </c>
      <c r="F197" s="80" t="s">
        <v>392</v>
      </c>
      <c r="G197" s="80" t="s">
        <v>402</v>
      </c>
      <c r="H197" s="78">
        <v>1</v>
      </c>
      <c r="I197" s="80" t="s">
        <v>99</v>
      </c>
      <c r="J197" s="80" t="s">
        <v>403</v>
      </c>
      <c r="K197" s="81">
        <v>0</v>
      </c>
      <c r="L197" s="81">
        <v>0</v>
      </c>
      <c r="M197" s="80" t="s">
        <v>71</v>
      </c>
      <c r="N197" s="80" t="s">
        <v>80</v>
      </c>
      <c r="O197" s="80" t="s">
        <v>72</v>
      </c>
      <c r="P197" s="80" t="s">
        <v>72</v>
      </c>
      <c r="R197" s="63" t="s">
        <v>71</v>
      </c>
      <c r="S197" s="64">
        <v>1</v>
      </c>
      <c r="T197" s="65">
        <f>_xlfn.XLOOKUP(G197,'[2]SPIR FORM'!$T$25:$T$103,'[2]SPIR FORM'!$Y$25:$Y$103,0)</f>
        <v>0</v>
      </c>
      <c r="U197" s="70">
        <v>2022</v>
      </c>
      <c r="V197" s="66" t="str">
        <f>_xlfn.IFNA((VLOOKUP($G197, 'History-Sorted'!$A$2:$P$201, 5, FALSE)), "")</f>
        <v/>
      </c>
      <c r="X197" s="87" t="str">
        <f>_xlfn.IFNA((VLOOKUP($G197, 'History-Sorted'!$A$2:$P$201, 4, FALSE)), "")</f>
        <v/>
      </c>
    </row>
    <row r="198" spans="1:24" x14ac:dyDescent="0.25">
      <c r="A198" s="85" t="s">
        <v>72</v>
      </c>
      <c r="B198" s="80" t="s">
        <v>404</v>
      </c>
      <c r="C198" s="80" t="s">
        <v>74</v>
      </c>
      <c r="D198" s="80" t="s">
        <v>391</v>
      </c>
      <c r="E198" s="80" t="s">
        <v>391</v>
      </c>
      <c r="F198" s="80" t="s">
        <v>392</v>
      </c>
      <c r="G198" s="80" t="s">
        <v>102</v>
      </c>
      <c r="H198" s="78">
        <v>1</v>
      </c>
      <c r="I198" s="80" t="s">
        <v>103</v>
      </c>
      <c r="J198" s="80" t="s">
        <v>668</v>
      </c>
      <c r="K198" s="81">
        <v>0</v>
      </c>
      <c r="L198" s="81">
        <v>0</v>
      </c>
      <c r="M198" s="80" t="s">
        <v>71</v>
      </c>
      <c r="N198" s="80" t="s">
        <v>80</v>
      </c>
      <c r="O198" s="80" t="s">
        <v>72</v>
      </c>
      <c r="P198" s="80" t="s">
        <v>72</v>
      </c>
      <c r="R198" s="63" t="s">
        <v>71</v>
      </c>
      <c r="S198" s="64">
        <v>1</v>
      </c>
      <c r="T198" s="65">
        <f>_xlfn.XLOOKUP(G198,'[2]SPIR FORM'!$T$25:$T$103,'[2]SPIR FORM'!$Y$25:$Y$103,0)</f>
        <v>0</v>
      </c>
      <c r="U198" s="70">
        <v>2022</v>
      </c>
      <c r="V198" s="66" t="str">
        <f>_xlfn.IFNA((VLOOKUP($G198, 'History-Sorted'!$A$2:$P$201, 5, FALSE)), "")</f>
        <v/>
      </c>
      <c r="X198" s="87" t="str">
        <f>_xlfn.IFNA((VLOOKUP($G198, 'History-Sorted'!$A$2:$P$201, 4, FALSE)), "")</f>
        <v/>
      </c>
    </row>
    <row r="199" spans="1:24" x14ac:dyDescent="0.25">
      <c r="A199" s="85" t="s">
        <v>72</v>
      </c>
      <c r="B199" s="80" t="s">
        <v>405</v>
      </c>
      <c r="C199" s="80" t="s">
        <v>74</v>
      </c>
      <c r="D199" s="80" t="s">
        <v>391</v>
      </c>
      <c r="E199" s="80" t="s">
        <v>391</v>
      </c>
      <c r="F199" s="80" t="s">
        <v>392</v>
      </c>
      <c r="G199" s="80" t="s">
        <v>406</v>
      </c>
      <c r="H199" s="78">
        <v>1</v>
      </c>
      <c r="I199" s="80" t="s">
        <v>106</v>
      </c>
      <c r="J199" s="80" t="s">
        <v>668</v>
      </c>
      <c r="K199" s="82">
        <v>1797.55</v>
      </c>
      <c r="L199" s="82">
        <v>1797.55</v>
      </c>
      <c r="M199" s="80" t="s">
        <v>71</v>
      </c>
      <c r="N199" s="80" t="s">
        <v>80</v>
      </c>
      <c r="O199" s="80" t="s">
        <v>72</v>
      </c>
      <c r="P199" s="80" t="s">
        <v>72</v>
      </c>
      <c r="R199" s="63" t="s">
        <v>71</v>
      </c>
      <c r="S199" s="64">
        <v>1</v>
      </c>
      <c r="T199" s="65">
        <f>_xlfn.XLOOKUP(G199,'[2]SPIR FORM'!$T$25:$T$103,'[2]SPIR FORM'!$Y$25:$Y$103,"NO")</f>
        <v>1201.0338102561143</v>
      </c>
      <c r="U199" s="70">
        <v>2022</v>
      </c>
      <c r="V199" s="66" t="str">
        <f>_xlfn.IFNA((VLOOKUP($G199, 'History-Sorted'!$A$2:$P$201, 5, FALSE)), "")</f>
        <v/>
      </c>
      <c r="X199" s="87" t="str">
        <f>_xlfn.IFNA((VLOOKUP($G199, 'History-Sorted'!$A$2:$P$201, 4, FALSE)), "")</f>
        <v/>
      </c>
    </row>
    <row r="200" spans="1:24" x14ac:dyDescent="0.25">
      <c r="A200" s="85" t="s">
        <v>72</v>
      </c>
      <c r="B200" s="80" t="s">
        <v>407</v>
      </c>
      <c r="C200" s="80" t="s">
        <v>74</v>
      </c>
      <c r="D200" s="80" t="s">
        <v>391</v>
      </c>
      <c r="E200" s="80" t="s">
        <v>391</v>
      </c>
      <c r="F200" s="80" t="s">
        <v>392</v>
      </c>
      <c r="G200" s="80" t="s">
        <v>408</v>
      </c>
      <c r="H200" s="78">
        <v>1</v>
      </c>
      <c r="I200" s="80" t="s">
        <v>109</v>
      </c>
      <c r="J200" s="80" t="s">
        <v>654</v>
      </c>
      <c r="K200" s="82">
        <v>4861.7299999999996</v>
      </c>
      <c r="L200" s="82">
        <v>4861.7299999999996</v>
      </c>
      <c r="M200" s="80" t="s">
        <v>71</v>
      </c>
      <c r="N200" s="80" t="s">
        <v>80</v>
      </c>
      <c r="O200" s="80" t="s">
        <v>72</v>
      </c>
      <c r="P200" s="80" t="s">
        <v>72</v>
      </c>
      <c r="R200" s="63" t="s">
        <v>71</v>
      </c>
      <c r="S200" s="64">
        <v>1</v>
      </c>
      <c r="T200" s="65">
        <f>_xlfn.XLOOKUP(G200,'[2]SPIR FORM'!$T$25:$T$103,'[2]SPIR FORM'!$Y$25:$Y$103,"NO")</f>
        <v>5545.2076058020293</v>
      </c>
      <c r="U200" s="70">
        <v>2022</v>
      </c>
      <c r="V200" s="66" t="str">
        <f>_xlfn.IFNA((VLOOKUP($G200, 'History-Sorted'!$A$2:$P$201, 5, FALSE)), "")</f>
        <v/>
      </c>
      <c r="X200" s="87" t="str">
        <f>_xlfn.IFNA((VLOOKUP($G200, 'History-Sorted'!$A$2:$P$201, 4, FALSE)), "")</f>
        <v/>
      </c>
    </row>
    <row r="201" spans="1:24" x14ac:dyDescent="0.25">
      <c r="A201" s="85" t="s">
        <v>72</v>
      </c>
      <c r="B201" s="80" t="s">
        <v>409</v>
      </c>
      <c r="C201" s="80" t="s">
        <v>74</v>
      </c>
      <c r="D201" s="80" t="s">
        <v>391</v>
      </c>
      <c r="E201" s="80" t="s">
        <v>391</v>
      </c>
      <c r="F201" s="80" t="s">
        <v>392</v>
      </c>
      <c r="G201" s="80" t="s">
        <v>410</v>
      </c>
      <c r="H201" s="78">
        <v>1</v>
      </c>
      <c r="I201" s="80" t="s">
        <v>112</v>
      </c>
      <c r="J201" s="80" t="s">
        <v>654</v>
      </c>
      <c r="K201" s="82">
        <v>4510.24</v>
      </c>
      <c r="L201" s="82">
        <v>4510.24</v>
      </c>
      <c r="M201" s="80" t="s">
        <v>71</v>
      </c>
      <c r="N201" s="80" t="s">
        <v>80</v>
      </c>
      <c r="O201" s="80" t="s">
        <v>72</v>
      </c>
      <c r="P201" s="80" t="s">
        <v>72</v>
      </c>
      <c r="R201" s="63" t="s">
        <v>71</v>
      </c>
      <c r="S201" s="64">
        <v>1</v>
      </c>
      <c r="T201" s="65">
        <f>_xlfn.XLOOKUP(G201,'[2]SPIR FORM'!$T$25:$T$103,'[2]SPIR FORM'!$Y$25:$Y$103,"NO")</f>
        <v>5021.7715887056856</v>
      </c>
      <c r="U201" s="70">
        <v>2022</v>
      </c>
      <c r="V201" s="66" t="str">
        <f>_xlfn.IFNA((VLOOKUP($G201, 'History-Sorted'!$A$2:$P$201, 5, FALSE)), "")</f>
        <v/>
      </c>
      <c r="X201" s="87" t="str">
        <f>_xlfn.IFNA((VLOOKUP($G201, 'History-Sorted'!$A$2:$P$201, 4, FALSE)), "")</f>
        <v/>
      </c>
    </row>
    <row r="202" spans="1:24" x14ac:dyDescent="0.25">
      <c r="A202" s="85" t="s">
        <v>72</v>
      </c>
      <c r="B202" s="80" t="s">
        <v>411</v>
      </c>
      <c r="C202" s="80" t="s">
        <v>74</v>
      </c>
      <c r="D202" s="80" t="s">
        <v>391</v>
      </c>
      <c r="E202" s="80" t="s">
        <v>391</v>
      </c>
      <c r="F202" s="80" t="s">
        <v>392</v>
      </c>
      <c r="G202" s="80" t="s">
        <v>412</v>
      </c>
      <c r="H202" s="78">
        <v>1</v>
      </c>
      <c r="I202" s="80" t="s">
        <v>115</v>
      </c>
      <c r="J202" s="80" t="s">
        <v>116</v>
      </c>
      <c r="K202" s="82">
        <v>14313.24</v>
      </c>
      <c r="L202" s="82">
        <v>14313.24</v>
      </c>
      <c r="M202" s="80" t="s">
        <v>71</v>
      </c>
      <c r="N202" s="80" t="s">
        <v>80</v>
      </c>
      <c r="O202" s="80" t="s">
        <v>72</v>
      </c>
      <c r="P202" s="80" t="s">
        <v>72</v>
      </c>
      <c r="R202" s="63" t="s">
        <v>71</v>
      </c>
      <c r="S202" s="64">
        <v>1</v>
      </c>
      <c r="T202" s="65">
        <f>_xlfn.XLOOKUP(G202,'[2]SPIR FORM'!$T$25:$T$103,'[2]SPIR FORM'!$Y$25:$Y$103,"NO")</f>
        <v>7338.8900629032469</v>
      </c>
      <c r="U202" s="70">
        <v>2022</v>
      </c>
      <c r="V202" s="66" t="str">
        <f>_xlfn.IFNA((VLOOKUP($G202, 'History-Sorted'!$A$2:$P$201, 5, FALSE)), "")</f>
        <v/>
      </c>
      <c r="X202" s="87" t="str">
        <f>_xlfn.IFNA((VLOOKUP($G202, 'History-Sorted'!$A$2:$P$201, 4, FALSE)), "")</f>
        <v/>
      </c>
    </row>
    <row r="203" spans="1:24" x14ac:dyDescent="0.25">
      <c r="A203" s="85" t="s">
        <v>72</v>
      </c>
      <c r="B203" s="80" t="s">
        <v>413</v>
      </c>
      <c r="C203" s="80" t="s">
        <v>74</v>
      </c>
      <c r="D203" s="80" t="s">
        <v>391</v>
      </c>
      <c r="E203" s="80" t="s">
        <v>391</v>
      </c>
      <c r="F203" s="80" t="s">
        <v>392</v>
      </c>
      <c r="G203" s="80" t="s">
        <v>414</v>
      </c>
      <c r="H203" s="78">
        <v>1</v>
      </c>
      <c r="I203" s="80" t="s">
        <v>119</v>
      </c>
      <c r="J203" s="80" t="s">
        <v>120</v>
      </c>
      <c r="K203" s="82">
        <v>19414.63</v>
      </c>
      <c r="L203" s="82">
        <v>19414.63</v>
      </c>
      <c r="M203" s="80" t="s">
        <v>71</v>
      </c>
      <c r="N203" s="80" t="s">
        <v>80</v>
      </c>
      <c r="O203" s="80" t="s">
        <v>72</v>
      </c>
      <c r="P203" s="80" t="s">
        <v>72</v>
      </c>
      <c r="R203" s="63" t="s">
        <v>71</v>
      </c>
      <c r="S203" s="64">
        <v>1</v>
      </c>
      <c r="T203" s="65">
        <f>_xlfn.XLOOKUP(G203,'[2]SPIR FORM'!$T$25:$T$103,'[2]SPIR FORM'!$Y$25:$Y$103,"NO")</f>
        <v>6803.3739234259438</v>
      </c>
      <c r="U203" s="70">
        <v>2022</v>
      </c>
      <c r="V203" s="66" t="str">
        <f>_xlfn.IFNA((VLOOKUP($G203, 'History-Sorted'!$A$2:$P$201, 5, FALSE)), "")</f>
        <v/>
      </c>
      <c r="X203" s="87" t="str">
        <f>_xlfn.IFNA((VLOOKUP($G203, 'History-Sorted'!$A$2:$P$201, 4, FALSE)), "")</f>
        <v/>
      </c>
    </row>
    <row r="204" spans="1:24" x14ac:dyDescent="0.25">
      <c r="A204" s="85" t="s">
        <v>72</v>
      </c>
      <c r="B204" s="80" t="s">
        <v>415</v>
      </c>
      <c r="C204" s="80" t="s">
        <v>74</v>
      </c>
      <c r="D204" s="80" t="s">
        <v>391</v>
      </c>
      <c r="E204" s="80" t="s">
        <v>391</v>
      </c>
      <c r="F204" s="80" t="s">
        <v>392</v>
      </c>
      <c r="G204" s="80" t="s">
        <v>173</v>
      </c>
      <c r="H204" s="78">
        <v>1</v>
      </c>
      <c r="I204" s="80" t="s">
        <v>123</v>
      </c>
      <c r="J204" s="80" t="s">
        <v>666</v>
      </c>
      <c r="K204" s="81">
        <v>158.55000000000001</v>
      </c>
      <c r="L204" s="81">
        <v>158.55000000000001</v>
      </c>
      <c r="M204" s="80" t="s">
        <v>71</v>
      </c>
      <c r="N204" s="80" t="s">
        <v>80</v>
      </c>
      <c r="O204" s="80" t="s">
        <v>72</v>
      </c>
      <c r="P204" s="80" t="s">
        <v>72</v>
      </c>
      <c r="R204" s="63" t="s">
        <v>71</v>
      </c>
      <c r="S204" s="64">
        <v>1</v>
      </c>
      <c r="T204" s="65">
        <f>_xlfn.XLOOKUP(G204,'[2]SPIR FORM'!$T$25:$T$103,'[2]SPIR FORM'!$Y$25:$Y$103,0)</f>
        <v>0</v>
      </c>
      <c r="U204" s="70">
        <v>2022</v>
      </c>
      <c r="V204" s="66" t="str">
        <f>_xlfn.IFNA((VLOOKUP($G204, 'History-Sorted'!$A$2:$P$201, 5, FALSE)), "")</f>
        <v/>
      </c>
      <c r="X204" s="87" t="str">
        <f>_xlfn.IFNA((VLOOKUP($G204, 'History-Sorted'!$A$2:$P$201, 4, FALSE)), "")</f>
        <v/>
      </c>
    </row>
    <row r="205" spans="1:24" x14ac:dyDescent="0.25">
      <c r="A205" s="85" t="s">
        <v>72</v>
      </c>
      <c r="B205" s="80" t="s">
        <v>416</v>
      </c>
      <c r="C205" s="80" t="s">
        <v>74</v>
      </c>
      <c r="D205" s="80" t="s">
        <v>391</v>
      </c>
      <c r="E205" s="80" t="s">
        <v>391</v>
      </c>
      <c r="F205" s="80" t="s">
        <v>392</v>
      </c>
      <c r="G205" s="80" t="s">
        <v>417</v>
      </c>
      <c r="H205" s="78">
        <v>1</v>
      </c>
      <c r="I205" s="80" t="s">
        <v>126</v>
      </c>
      <c r="J205" s="80" t="s">
        <v>418</v>
      </c>
      <c r="K205" s="81">
        <v>738.03</v>
      </c>
      <c r="L205" s="81">
        <v>738.03</v>
      </c>
      <c r="M205" s="80" t="s">
        <v>71</v>
      </c>
      <c r="N205" s="80" t="s">
        <v>80</v>
      </c>
      <c r="O205" s="80" t="s">
        <v>72</v>
      </c>
      <c r="P205" s="80" t="s">
        <v>72</v>
      </c>
      <c r="R205" s="63" t="s">
        <v>71</v>
      </c>
      <c r="S205" s="64">
        <v>1</v>
      </c>
      <c r="T205" s="65">
        <f>_xlfn.XLOOKUP(G205,'[2]SPIR FORM'!$T$25:$T$103,'[2]SPIR FORM'!$Y$25:$Y$103,0)</f>
        <v>0</v>
      </c>
      <c r="U205" s="70">
        <v>2022</v>
      </c>
      <c r="V205" s="66" t="str">
        <f>_xlfn.IFNA((VLOOKUP($G205, 'History-Sorted'!$A$2:$P$201, 5, FALSE)), "")</f>
        <v/>
      </c>
      <c r="X205" s="87" t="str">
        <f>_xlfn.IFNA((VLOOKUP($G205, 'History-Sorted'!$A$2:$P$201, 4, FALSE)), "")</f>
        <v/>
      </c>
    </row>
    <row r="206" spans="1:24" x14ac:dyDescent="0.25">
      <c r="A206" s="85" t="s">
        <v>72</v>
      </c>
      <c r="B206" s="80" t="s">
        <v>419</v>
      </c>
      <c r="C206" s="80" t="s">
        <v>74</v>
      </c>
      <c r="D206" s="80" t="s">
        <v>391</v>
      </c>
      <c r="E206" s="80" t="s">
        <v>391</v>
      </c>
      <c r="F206" s="80" t="s">
        <v>392</v>
      </c>
      <c r="G206" s="80" t="s">
        <v>420</v>
      </c>
      <c r="H206" s="78">
        <v>1</v>
      </c>
      <c r="I206" s="80" t="s">
        <v>130</v>
      </c>
      <c r="J206" s="80" t="s">
        <v>680</v>
      </c>
      <c r="K206" s="81">
        <v>0</v>
      </c>
      <c r="L206" s="81">
        <v>0</v>
      </c>
      <c r="M206" s="80" t="s">
        <v>71</v>
      </c>
      <c r="N206" s="80" t="s">
        <v>80</v>
      </c>
      <c r="O206" s="80" t="s">
        <v>72</v>
      </c>
      <c r="P206" s="80" t="s">
        <v>72</v>
      </c>
      <c r="R206" s="63" t="s">
        <v>71</v>
      </c>
      <c r="S206" s="64">
        <v>1</v>
      </c>
      <c r="T206" s="65">
        <f>_xlfn.XLOOKUP(G206,'[2]SPIR FORM'!$T$25:$T$103,'[2]SPIR FORM'!$Y$25:$Y$103,0)</f>
        <v>0</v>
      </c>
      <c r="U206" s="70">
        <v>2022</v>
      </c>
      <c r="V206" s="66" t="str">
        <f>_xlfn.IFNA((VLOOKUP($G206, 'History-Sorted'!$A$2:$P$201, 5, FALSE)), "")</f>
        <v/>
      </c>
      <c r="X206" s="87" t="str">
        <f>_xlfn.IFNA((VLOOKUP($G206, 'History-Sorted'!$A$2:$P$201, 4, FALSE)), "")</f>
        <v/>
      </c>
    </row>
    <row r="207" spans="1:24" x14ac:dyDescent="0.25">
      <c r="A207" s="85" t="s">
        <v>72</v>
      </c>
      <c r="B207" s="80" t="s">
        <v>421</v>
      </c>
      <c r="C207" s="80" t="s">
        <v>74</v>
      </c>
      <c r="D207" s="80" t="s">
        <v>391</v>
      </c>
      <c r="E207" s="80" t="s">
        <v>391</v>
      </c>
      <c r="F207" s="80" t="s">
        <v>392</v>
      </c>
      <c r="G207" s="80" t="s">
        <v>422</v>
      </c>
      <c r="H207" s="78">
        <v>1</v>
      </c>
      <c r="I207" s="80" t="s">
        <v>133</v>
      </c>
      <c r="J207" s="80" t="s">
        <v>680</v>
      </c>
      <c r="K207" s="81">
        <v>0</v>
      </c>
      <c r="L207" s="81">
        <v>0</v>
      </c>
      <c r="M207" s="80" t="s">
        <v>71</v>
      </c>
      <c r="N207" s="80" t="s">
        <v>80</v>
      </c>
      <c r="O207" s="80" t="s">
        <v>72</v>
      </c>
      <c r="P207" s="80" t="s">
        <v>72</v>
      </c>
      <c r="R207" s="63" t="s">
        <v>71</v>
      </c>
      <c r="S207" s="64">
        <v>1</v>
      </c>
      <c r="T207" s="65">
        <f>_xlfn.XLOOKUP(G207,'[2]SPIR FORM'!$T$25:$T$103,'[2]SPIR FORM'!$Y$25:$Y$103,0)</f>
        <v>0</v>
      </c>
      <c r="U207" s="70">
        <v>2022</v>
      </c>
      <c r="V207" s="66" t="str">
        <f>_xlfn.IFNA((VLOOKUP($G207, 'History-Sorted'!$A$2:$P$201, 5, FALSE)), "")</f>
        <v/>
      </c>
      <c r="X207" s="87" t="str">
        <f>_xlfn.IFNA((VLOOKUP($G207, 'History-Sorted'!$A$2:$P$201, 4, FALSE)), "")</f>
        <v/>
      </c>
    </row>
    <row r="208" spans="1:24" x14ac:dyDescent="0.25">
      <c r="A208" s="85" t="s">
        <v>72</v>
      </c>
      <c r="B208" s="80" t="s">
        <v>423</v>
      </c>
      <c r="C208" s="80" t="s">
        <v>74</v>
      </c>
      <c r="D208" s="80" t="s">
        <v>391</v>
      </c>
      <c r="E208" s="80" t="s">
        <v>391</v>
      </c>
      <c r="F208" s="80" t="s">
        <v>392</v>
      </c>
      <c r="G208" s="80" t="s">
        <v>424</v>
      </c>
      <c r="H208" s="78">
        <v>1</v>
      </c>
      <c r="I208" s="80" t="s">
        <v>136</v>
      </c>
      <c r="J208" s="80" t="s">
        <v>137</v>
      </c>
      <c r="K208" s="81">
        <v>0</v>
      </c>
      <c r="L208" s="81">
        <v>0</v>
      </c>
      <c r="M208" s="80" t="s">
        <v>71</v>
      </c>
      <c r="N208" s="80" t="s">
        <v>80</v>
      </c>
      <c r="O208" s="80" t="s">
        <v>72</v>
      </c>
      <c r="P208" s="80" t="s">
        <v>72</v>
      </c>
      <c r="R208" s="63" t="s">
        <v>71</v>
      </c>
      <c r="S208" s="64">
        <v>1</v>
      </c>
      <c r="T208" s="65">
        <f>_xlfn.XLOOKUP(G208,'[2]SPIR FORM'!$T$25:$T$103,'[2]SPIR FORM'!$Y$25:$Y$103,0)</f>
        <v>0</v>
      </c>
      <c r="U208" s="70">
        <v>2022</v>
      </c>
      <c r="V208" s="66" t="str">
        <f>_xlfn.IFNA((VLOOKUP($G208, 'History-Sorted'!$A$2:$P$201, 5, FALSE)), "")</f>
        <v/>
      </c>
      <c r="X208" s="87" t="str">
        <f>_xlfn.IFNA((VLOOKUP($G208, 'History-Sorted'!$A$2:$P$201, 4, FALSE)), "")</f>
        <v/>
      </c>
    </row>
    <row r="209" spans="1:24" x14ac:dyDescent="0.25">
      <c r="A209" s="85" t="s">
        <v>72</v>
      </c>
      <c r="B209" s="80" t="s">
        <v>425</v>
      </c>
      <c r="C209" s="80" t="s">
        <v>74</v>
      </c>
      <c r="D209" s="80" t="s">
        <v>391</v>
      </c>
      <c r="E209" s="80" t="s">
        <v>391</v>
      </c>
      <c r="F209" s="80" t="s">
        <v>392</v>
      </c>
      <c r="G209" s="80" t="s">
        <v>139</v>
      </c>
      <c r="H209" s="78">
        <v>1</v>
      </c>
      <c r="I209" s="80" t="s">
        <v>140</v>
      </c>
      <c r="J209" s="80" t="s">
        <v>681</v>
      </c>
      <c r="K209" s="81">
        <v>0</v>
      </c>
      <c r="L209" s="81">
        <v>0</v>
      </c>
      <c r="M209" s="80" t="s">
        <v>71</v>
      </c>
      <c r="N209" s="80" t="s">
        <v>80</v>
      </c>
      <c r="O209" s="80" t="s">
        <v>72</v>
      </c>
      <c r="P209" s="80" t="s">
        <v>72</v>
      </c>
      <c r="R209" s="63" t="s">
        <v>71</v>
      </c>
      <c r="S209" s="64">
        <v>1</v>
      </c>
      <c r="T209" s="65">
        <f>_xlfn.XLOOKUP(G209,'[2]SPIR FORM'!$T$25:$T$103,'[2]SPIR FORM'!$Y$25:$Y$103,0)</f>
        <v>0</v>
      </c>
      <c r="U209" s="70">
        <v>2022</v>
      </c>
      <c r="V209" s="66" t="str">
        <f>_xlfn.IFNA((VLOOKUP($G209, 'History-Sorted'!$A$2:$P$201, 5, FALSE)), "")</f>
        <v/>
      </c>
      <c r="X209" s="87" t="str">
        <f>_xlfn.IFNA((VLOOKUP($G209, 'History-Sorted'!$A$2:$P$201, 4, FALSE)), "")</f>
        <v/>
      </c>
    </row>
    <row r="210" spans="1:24" x14ac:dyDescent="0.25">
      <c r="A210" s="85" t="s">
        <v>72</v>
      </c>
      <c r="B210" s="80" t="s">
        <v>426</v>
      </c>
      <c r="C210" s="80" t="s">
        <v>74</v>
      </c>
      <c r="D210" s="80" t="s">
        <v>391</v>
      </c>
      <c r="E210" s="80" t="s">
        <v>391</v>
      </c>
      <c r="F210" s="80" t="s">
        <v>392</v>
      </c>
      <c r="G210" s="80" t="s">
        <v>142</v>
      </c>
      <c r="H210" s="78">
        <v>1</v>
      </c>
      <c r="I210" s="80" t="s">
        <v>143</v>
      </c>
      <c r="J210" s="80" t="s">
        <v>650</v>
      </c>
      <c r="K210" s="81">
        <v>0</v>
      </c>
      <c r="L210" s="81">
        <v>0</v>
      </c>
      <c r="M210" s="80" t="s">
        <v>71</v>
      </c>
      <c r="N210" s="80" t="s">
        <v>80</v>
      </c>
      <c r="O210" s="80" t="s">
        <v>72</v>
      </c>
      <c r="P210" s="80" t="s">
        <v>72</v>
      </c>
      <c r="R210" s="63" t="s">
        <v>71</v>
      </c>
      <c r="S210" s="64">
        <v>1</v>
      </c>
      <c r="T210" s="65">
        <f>_xlfn.XLOOKUP(G210,'[2]SPIR FORM'!$T$25:$T$103,'[2]SPIR FORM'!$Y$25:$Y$103,0)</f>
        <v>0</v>
      </c>
      <c r="U210" s="70">
        <v>2022</v>
      </c>
      <c r="V210" s="66" t="str">
        <f>_xlfn.IFNA((VLOOKUP($G210, 'History-Sorted'!$A$2:$P$201, 5, FALSE)), "")</f>
        <v/>
      </c>
      <c r="X210" s="87" t="str">
        <f>_xlfn.IFNA((VLOOKUP($G210, 'History-Sorted'!$A$2:$P$201, 4, FALSE)), "")</f>
        <v/>
      </c>
    </row>
    <row r="211" spans="1:24" x14ac:dyDescent="0.25">
      <c r="A211" s="85" t="s">
        <v>72</v>
      </c>
      <c r="B211" s="80" t="s">
        <v>427</v>
      </c>
      <c r="C211" s="80" t="s">
        <v>74</v>
      </c>
      <c r="D211" s="80" t="s">
        <v>391</v>
      </c>
      <c r="E211" s="80" t="s">
        <v>391</v>
      </c>
      <c r="F211" s="80" t="s">
        <v>392</v>
      </c>
      <c r="G211" s="80" t="s">
        <v>145</v>
      </c>
      <c r="H211" s="78">
        <v>1</v>
      </c>
      <c r="I211" s="80" t="s">
        <v>146</v>
      </c>
      <c r="J211" s="80" t="s">
        <v>660</v>
      </c>
      <c r="K211" s="81">
        <v>0</v>
      </c>
      <c r="L211" s="81">
        <v>0</v>
      </c>
      <c r="M211" s="80" t="s">
        <v>71</v>
      </c>
      <c r="N211" s="80" t="s">
        <v>80</v>
      </c>
      <c r="O211" s="80" t="s">
        <v>72</v>
      </c>
      <c r="P211" s="80" t="s">
        <v>72</v>
      </c>
      <c r="R211" s="63" t="s">
        <v>71</v>
      </c>
      <c r="S211" s="64">
        <v>1</v>
      </c>
      <c r="T211" s="65">
        <f>_xlfn.XLOOKUP(G211,'[2]SPIR FORM'!$T$25:$T$103,'[2]SPIR FORM'!$Y$25:$Y$103,0)</f>
        <v>0</v>
      </c>
      <c r="U211" s="70">
        <v>2022</v>
      </c>
      <c r="V211" s="66" t="str">
        <f>_xlfn.IFNA((VLOOKUP($G211, 'History-Sorted'!$A$2:$P$201, 5, FALSE)), "")</f>
        <v/>
      </c>
      <c r="X211" s="87" t="str">
        <f>_xlfn.IFNA((VLOOKUP($G211, 'History-Sorted'!$A$2:$P$201, 4, FALSE)), "")</f>
        <v/>
      </c>
    </row>
    <row r="212" spans="1:24" x14ac:dyDescent="0.25">
      <c r="A212" s="85" t="s">
        <v>72</v>
      </c>
      <c r="B212" s="80" t="s">
        <v>428</v>
      </c>
      <c r="C212" s="80" t="s">
        <v>74</v>
      </c>
      <c r="D212" s="80" t="s">
        <v>391</v>
      </c>
      <c r="E212" s="80" t="s">
        <v>391</v>
      </c>
      <c r="F212" s="80" t="s">
        <v>392</v>
      </c>
      <c r="G212" s="80" t="s">
        <v>429</v>
      </c>
      <c r="H212" s="78">
        <v>1</v>
      </c>
      <c r="I212" s="80" t="s">
        <v>149</v>
      </c>
      <c r="J212" s="80" t="s">
        <v>430</v>
      </c>
      <c r="K212" s="82">
        <v>3771.14</v>
      </c>
      <c r="L212" s="82">
        <v>3771.14</v>
      </c>
      <c r="M212" s="80" t="s">
        <v>71</v>
      </c>
      <c r="N212" s="80" t="s">
        <v>80</v>
      </c>
      <c r="O212" s="80" t="s">
        <v>72</v>
      </c>
      <c r="P212" s="80" t="s">
        <v>72</v>
      </c>
      <c r="R212" s="63" t="s">
        <v>71</v>
      </c>
      <c r="S212" s="64">
        <v>1</v>
      </c>
      <c r="T212" s="65">
        <f>_xlfn.XLOOKUP(G212,'[2]SPIR FORM'!$T$25:$T$103,'[2]SPIR FORM'!$Y$25:$Y$103,"NO")</f>
        <v>801.06311538729619</v>
      </c>
      <c r="U212" s="70">
        <v>2022</v>
      </c>
      <c r="V212" s="66" t="str">
        <f>_xlfn.IFNA((VLOOKUP($G212, 'History-Sorted'!$A$2:$P$201, 5, FALSE)), "")</f>
        <v/>
      </c>
      <c r="X212" s="87" t="str">
        <f>_xlfn.IFNA((VLOOKUP($G212, 'History-Sorted'!$A$2:$P$201, 4, FALSE)), "")</f>
        <v/>
      </c>
    </row>
    <row r="213" spans="1:24" x14ac:dyDescent="0.25">
      <c r="A213" s="85" t="s">
        <v>72</v>
      </c>
      <c r="B213" s="80" t="s">
        <v>431</v>
      </c>
      <c r="C213" s="80" t="s">
        <v>74</v>
      </c>
      <c r="D213" s="80" t="s">
        <v>391</v>
      </c>
      <c r="E213" s="80" t="s">
        <v>391</v>
      </c>
      <c r="F213" s="80" t="s">
        <v>392</v>
      </c>
      <c r="G213" s="80" t="s">
        <v>152</v>
      </c>
      <c r="H213" s="78">
        <v>1</v>
      </c>
      <c r="I213" s="80" t="s">
        <v>153</v>
      </c>
      <c r="J213" s="80" t="s">
        <v>662</v>
      </c>
      <c r="K213" s="81">
        <v>0</v>
      </c>
      <c r="L213" s="81">
        <v>0</v>
      </c>
      <c r="M213" s="80" t="s">
        <v>71</v>
      </c>
      <c r="N213" s="80" t="s">
        <v>80</v>
      </c>
      <c r="O213" s="80" t="s">
        <v>72</v>
      </c>
      <c r="P213" s="80" t="s">
        <v>72</v>
      </c>
      <c r="R213" s="63" t="s">
        <v>71</v>
      </c>
      <c r="S213" s="64">
        <v>1</v>
      </c>
      <c r="T213" s="65">
        <f>_xlfn.XLOOKUP(G213,'[2]SPIR FORM'!$T$25:$T$103,'[2]SPIR FORM'!$Y$25:$Y$103,0)</f>
        <v>0</v>
      </c>
      <c r="U213" s="70">
        <v>2022</v>
      </c>
      <c r="V213" s="66" t="str">
        <f>_xlfn.IFNA((VLOOKUP($G213, 'History-Sorted'!$A$2:$P$201, 5, FALSE)), "")</f>
        <v/>
      </c>
      <c r="X213" s="87" t="str">
        <f>_xlfn.IFNA((VLOOKUP($G213, 'History-Sorted'!$A$2:$P$201, 4, FALSE)), "")</f>
        <v/>
      </c>
    </row>
    <row r="214" spans="1:24" x14ac:dyDescent="0.25">
      <c r="A214" s="85" t="s">
        <v>72</v>
      </c>
      <c r="B214" s="80" t="s">
        <v>432</v>
      </c>
      <c r="C214" s="80" t="s">
        <v>74</v>
      </c>
      <c r="D214" s="80" t="s">
        <v>391</v>
      </c>
      <c r="E214" s="80" t="s">
        <v>391</v>
      </c>
      <c r="F214" s="80" t="s">
        <v>392</v>
      </c>
      <c r="G214" s="80" t="s">
        <v>433</v>
      </c>
      <c r="H214" s="78">
        <v>1</v>
      </c>
      <c r="I214" s="80" t="s">
        <v>156</v>
      </c>
      <c r="J214" s="80" t="s">
        <v>655</v>
      </c>
      <c r="K214" s="81">
        <v>473.48</v>
      </c>
      <c r="L214" s="81">
        <v>473.48</v>
      </c>
      <c r="M214" s="80" t="s">
        <v>71</v>
      </c>
      <c r="N214" s="80" t="s">
        <v>80</v>
      </c>
      <c r="O214" s="80" t="s">
        <v>72</v>
      </c>
      <c r="P214" s="80" t="s">
        <v>72</v>
      </c>
      <c r="R214" s="63" t="s">
        <v>71</v>
      </c>
      <c r="S214" s="64">
        <v>1</v>
      </c>
      <c r="T214" s="65">
        <f>_xlfn.XLOOKUP(G214,'[2]SPIR FORM'!$T$25:$T$103,'[2]SPIR FORM'!$Y$25:$Y$103,0)</f>
        <v>0</v>
      </c>
      <c r="U214" s="70">
        <v>2022</v>
      </c>
      <c r="V214" s="66" t="str">
        <f>_xlfn.IFNA((VLOOKUP($G214, 'History-Sorted'!$A$2:$P$201, 5, FALSE)), "")</f>
        <v/>
      </c>
      <c r="X214" s="87" t="str">
        <f>_xlfn.IFNA((VLOOKUP($G214, 'History-Sorted'!$A$2:$P$201, 4, FALSE)), "")</f>
        <v/>
      </c>
    </row>
    <row r="215" spans="1:24" x14ac:dyDescent="0.25">
      <c r="A215" s="85" t="s">
        <v>72</v>
      </c>
      <c r="B215" s="80" t="s">
        <v>434</v>
      </c>
      <c r="C215" s="80" t="s">
        <v>74</v>
      </c>
      <c r="D215" s="80" t="s">
        <v>391</v>
      </c>
      <c r="E215" s="80" t="s">
        <v>391</v>
      </c>
      <c r="F215" s="80" t="s">
        <v>392</v>
      </c>
      <c r="G215" s="80" t="s">
        <v>435</v>
      </c>
      <c r="H215" s="78">
        <v>1</v>
      </c>
      <c r="I215" s="80" t="s">
        <v>159</v>
      </c>
      <c r="J215" s="80" t="s">
        <v>655</v>
      </c>
      <c r="K215" s="81">
        <v>79.510000000000005</v>
      </c>
      <c r="L215" s="81">
        <v>79.510000000000005</v>
      </c>
      <c r="M215" s="80" t="s">
        <v>71</v>
      </c>
      <c r="N215" s="80" t="s">
        <v>80</v>
      </c>
      <c r="O215" s="80" t="s">
        <v>72</v>
      </c>
      <c r="P215" s="80" t="s">
        <v>72</v>
      </c>
      <c r="R215" s="63" t="s">
        <v>71</v>
      </c>
      <c r="S215" s="64">
        <v>1</v>
      </c>
      <c r="T215" s="65">
        <f>_xlfn.XLOOKUP(G215,'[2]SPIR FORM'!$T$25:$T$103,'[2]SPIR FORM'!$Y$25:$Y$103,0)</f>
        <v>0</v>
      </c>
      <c r="U215" s="70">
        <v>2022</v>
      </c>
      <c r="V215" s="66" t="str">
        <f>_xlfn.IFNA((VLOOKUP($G215, 'History-Sorted'!$A$2:$P$201, 5, FALSE)), "")</f>
        <v/>
      </c>
      <c r="X215" s="87" t="str">
        <f>_xlfn.IFNA((VLOOKUP($G215, 'History-Sorted'!$A$2:$P$201, 4, FALSE)), "")</f>
        <v/>
      </c>
    </row>
    <row r="216" spans="1:24" x14ac:dyDescent="0.25">
      <c r="A216" s="85" t="s">
        <v>72</v>
      </c>
      <c r="B216" s="80" t="s">
        <v>436</v>
      </c>
      <c r="C216" s="80" t="s">
        <v>74</v>
      </c>
      <c r="D216" s="80" t="s">
        <v>391</v>
      </c>
      <c r="E216" s="80" t="s">
        <v>391</v>
      </c>
      <c r="F216" s="80" t="s">
        <v>392</v>
      </c>
      <c r="G216" s="80" t="s">
        <v>161</v>
      </c>
      <c r="H216" s="78">
        <v>1</v>
      </c>
      <c r="I216" s="80" t="s">
        <v>162</v>
      </c>
      <c r="J216" s="80" t="s">
        <v>655</v>
      </c>
      <c r="K216" s="81">
        <v>45.07</v>
      </c>
      <c r="L216" s="81">
        <v>45.07</v>
      </c>
      <c r="M216" s="80" t="s">
        <v>71</v>
      </c>
      <c r="N216" s="80" t="s">
        <v>80</v>
      </c>
      <c r="O216" s="80" t="s">
        <v>72</v>
      </c>
      <c r="P216" s="80" t="s">
        <v>72</v>
      </c>
      <c r="R216" s="63" t="s">
        <v>71</v>
      </c>
      <c r="S216" s="64">
        <v>1</v>
      </c>
      <c r="T216" s="65">
        <f>_xlfn.XLOOKUP(G216,'[2]SPIR FORM'!$T$25:$T$103,'[2]SPIR FORM'!$Y$25:$Y$103,0)</f>
        <v>0</v>
      </c>
      <c r="U216" s="70">
        <v>2022</v>
      </c>
      <c r="V216" s="66" t="str">
        <f>_xlfn.IFNA((VLOOKUP($G216, 'History-Sorted'!$A$2:$P$201, 5, FALSE)), "")</f>
        <v/>
      </c>
      <c r="X216" s="87" t="str">
        <f>_xlfn.IFNA((VLOOKUP($G216, 'History-Sorted'!$A$2:$P$201, 4, FALSE)), "")</f>
        <v/>
      </c>
    </row>
    <row r="217" spans="1:24" x14ac:dyDescent="0.25">
      <c r="A217" s="85" t="s">
        <v>72</v>
      </c>
      <c r="B217" s="80" t="s">
        <v>437</v>
      </c>
      <c r="C217" s="80" t="s">
        <v>74</v>
      </c>
      <c r="D217" s="80" t="s">
        <v>391</v>
      </c>
      <c r="E217" s="80" t="s">
        <v>391</v>
      </c>
      <c r="F217" s="80" t="s">
        <v>392</v>
      </c>
      <c r="G217" s="80" t="s">
        <v>438</v>
      </c>
      <c r="H217" s="78">
        <v>1</v>
      </c>
      <c r="I217" s="80" t="s">
        <v>165</v>
      </c>
      <c r="J217" s="80" t="s">
        <v>663</v>
      </c>
      <c r="K217" s="81">
        <v>0</v>
      </c>
      <c r="L217" s="81">
        <v>0</v>
      </c>
      <c r="M217" s="80" t="s">
        <v>71</v>
      </c>
      <c r="N217" s="80" t="s">
        <v>80</v>
      </c>
      <c r="O217" s="80" t="s">
        <v>72</v>
      </c>
      <c r="P217" s="80" t="s">
        <v>72</v>
      </c>
      <c r="R217" s="63" t="s">
        <v>71</v>
      </c>
      <c r="S217" s="64">
        <v>1</v>
      </c>
      <c r="T217" s="65">
        <f>_xlfn.XLOOKUP(G217,'[2]SPIR FORM'!$T$25:$T$103,'[2]SPIR FORM'!$Y$25:$Y$103,0)</f>
        <v>0</v>
      </c>
      <c r="U217" s="70">
        <v>2022</v>
      </c>
      <c r="V217" s="66" t="str">
        <f>_xlfn.IFNA((VLOOKUP($G217, 'History-Sorted'!$A$2:$P$201, 5, FALSE)), "")</f>
        <v/>
      </c>
      <c r="X217" s="87" t="str">
        <f>_xlfn.IFNA((VLOOKUP($G217, 'History-Sorted'!$A$2:$P$201, 4, FALSE)), "")</f>
        <v/>
      </c>
    </row>
    <row r="218" spans="1:24" x14ac:dyDescent="0.25">
      <c r="A218" s="85" t="s">
        <v>72</v>
      </c>
      <c r="B218" s="80" t="s">
        <v>439</v>
      </c>
      <c r="C218" s="80" t="s">
        <v>74</v>
      </c>
      <c r="D218" s="80" t="s">
        <v>391</v>
      </c>
      <c r="E218" s="80" t="s">
        <v>391</v>
      </c>
      <c r="F218" s="80" t="s">
        <v>392</v>
      </c>
      <c r="G218" s="80" t="s">
        <v>167</v>
      </c>
      <c r="H218" s="78">
        <v>1</v>
      </c>
      <c r="I218" s="80" t="s">
        <v>168</v>
      </c>
      <c r="J218" s="80" t="s">
        <v>678</v>
      </c>
      <c r="K218" s="81">
        <v>0</v>
      </c>
      <c r="L218" s="81">
        <v>0</v>
      </c>
      <c r="M218" s="80" t="s">
        <v>71</v>
      </c>
      <c r="N218" s="80" t="s">
        <v>80</v>
      </c>
      <c r="O218" s="80" t="s">
        <v>72</v>
      </c>
      <c r="P218" s="80" t="s">
        <v>72</v>
      </c>
      <c r="R218" s="63" t="s">
        <v>71</v>
      </c>
      <c r="S218" s="64">
        <v>1</v>
      </c>
      <c r="T218" s="65">
        <f>_xlfn.XLOOKUP(G218,'[2]SPIR FORM'!$T$25:$T$103,'[2]SPIR FORM'!$Y$25:$Y$103,0)</f>
        <v>0</v>
      </c>
      <c r="U218" s="70">
        <v>2022</v>
      </c>
      <c r="V218" s="66" t="str">
        <f>_xlfn.IFNA((VLOOKUP($G218, 'History-Sorted'!$A$2:$P$201, 5, FALSE)), "")</f>
        <v/>
      </c>
      <c r="X218" s="87" t="str">
        <f>_xlfn.IFNA((VLOOKUP($G218, 'History-Sorted'!$A$2:$P$201, 4, FALSE)), "")</f>
        <v/>
      </c>
    </row>
    <row r="219" spans="1:24" x14ac:dyDescent="0.25">
      <c r="A219" s="85" t="s">
        <v>72</v>
      </c>
      <c r="B219" s="80" t="s">
        <v>440</v>
      </c>
      <c r="C219" s="80" t="s">
        <v>74</v>
      </c>
      <c r="D219" s="80" t="s">
        <v>391</v>
      </c>
      <c r="E219" s="80" t="s">
        <v>391</v>
      </c>
      <c r="F219" s="80" t="s">
        <v>392</v>
      </c>
      <c r="G219" s="80" t="s">
        <v>441</v>
      </c>
      <c r="H219" s="78">
        <v>1</v>
      </c>
      <c r="I219" s="80" t="s">
        <v>174</v>
      </c>
      <c r="J219" s="80" t="s">
        <v>666</v>
      </c>
      <c r="K219" s="81">
        <v>0</v>
      </c>
      <c r="L219" s="81">
        <v>0</v>
      </c>
      <c r="M219" s="80" t="s">
        <v>71</v>
      </c>
      <c r="N219" s="80" t="s">
        <v>80</v>
      </c>
      <c r="O219" s="80" t="s">
        <v>72</v>
      </c>
      <c r="P219" s="80" t="s">
        <v>72</v>
      </c>
      <c r="R219" s="63" t="s">
        <v>71</v>
      </c>
      <c r="S219" s="64">
        <v>1</v>
      </c>
      <c r="T219" s="65">
        <f>_xlfn.XLOOKUP(G219,'[2]SPIR FORM'!$T$25:$T$103,'[2]SPIR FORM'!$Y$25:$Y$103,0)</f>
        <v>0</v>
      </c>
      <c r="U219" s="70">
        <v>2022</v>
      </c>
      <c r="V219" s="66" t="str">
        <f>_xlfn.IFNA((VLOOKUP($G219, 'History-Sorted'!$A$2:$P$201, 5, FALSE)), "")</f>
        <v/>
      </c>
      <c r="X219" s="87" t="str">
        <f>_xlfn.IFNA((VLOOKUP($G219, 'History-Sorted'!$A$2:$P$201, 4, FALSE)), "")</f>
        <v/>
      </c>
    </row>
    <row r="220" spans="1:24" x14ac:dyDescent="0.25">
      <c r="A220" s="85" t="s">
        <v>72</v>
      </c>
      <c r="B220" s="80" t="s">
        <v>442</v>
      </c>
      <c r="C220" s="80" t="s">
        <v>74</v>
      </c>
      <c r="D220" s="80" t="s">
        <v>391</v>
      </c>
      <c r="E220" s="80" t="s">
        <v>391</v>
      </c>
      <c r="F220" s="80" t="s">
        <v>392</v>
      </c>
      <c r="G220" s="80" t="s">
        <v>443</v>
      </c>
      <c r="H220" s="78">
        <v>1</v>
      </c>
      <c r="I220" s="80" t="s">
        <v>177</v>
      </c>
      <c r="J220" s="80" t="s">
        <v>666</v>
      </c>
      <c r="K220" s="81">
        <v>155.49</v>
      </c>
      <c r="L220" s="81">
        <v>155.49</v>
      </c>
      <c r="M220" s="80" t="s">
        <v>71</v>
      </c>
      <c r="N220" s="80" t="s">
        <v>80</v>
      </c>
      <c r="O220" s="80" t="s">
        <v>72</v>
      </c>
      <c r="P220" s="80" t="s">
        <v>72</v>
      </c>
      <c r="R220" s="63" t="s">
        <v>71</v>
      </c>
      <c r="S220" s="64">
        <v>1</v>
      </c>
      <c r="T220" s="65">
        <f>_xlfn.XLOOKUP(G220,'[2]SPIR FORM'!$T$25:$T$103,'[2]SPIR FORM'!$Y$25:$Y$103,0)</f>
        <v>0</v>
      </c>
      <c r="U220" s="70">
        <v>2022</v>
      </c>
      <c r="V220" s="66" t="str">
        <f>_xlfn.IFNA((VLOOKUP($G220, 'History-Sorted'!$A$2:$P$201, 5, FALSE)), "")</f>
        <v/>
      </c>
      <c r="X220" s="87" t="str">
        <f>_xlfn.IFNA((VLOOKUP($G220, 'History-Sorted'!$A$2:$P$201, 4, FALSE)), "")</f>
        <v/>
      </c>
    </row>
    <row r="221" spans="1:24" x14ac:dyDescent="0.25">
      <c r="A221" s="85" t="s">
        <v>72</v>
      </c>
      <c r="B221" s="80" t="s">
        <v>444</v>
      </c>
      <c r="C221" s="80" t="s">
        <v>74</v>
      </c>
      <c r="D221" s="80" t="s">
        <v>391</v>
      </c>
      <c r="E221" s="80" t="s">
        <v>391</v>
      </c>
      <c r="F221" s="80" t="s">
        <v>392</v>
      </c>
      <c r="G221" s="80" t="s">
        <v>445</v>
      </c>
      <c r="H221" s="78">
        <v>1</v>
      </c>
      <c r="I221" s="80" t="s">
        <v>171</v>
      </c>
      <c r="J221" s="80" t="s">
        <v>663</v>
      </c>
      <c r="K221" s="81">
        <v>69.17</v>
      </c>
      <c r="L221" s="81">
        <v>69.17</v>
      </c>
      <c r="M221" s="80" t="s">
        <v>71</v>
      </c>
      <c r="N221" s="80" t="s">
        <v>80</v>
      </c>
      <c r="O221" s="80" t="s">
        <v>72</v>
      </c>
      <c r="P221" s="80" t="s">
        <v>72</v>
      </c>
      <c r="R221" s="63" t="s">
        <v>71</v>
      </c>
      <c r="S221" s="64">
        <v>1</v>
      </c>
      <c r="T221" s="65">
        <f>_xlfn.XLOOKUP(G221,'[2]SPIR FORM'!$T$25:$T$103,'[2]SPIR FORM'!$Y$25:$Y$103,0)</f>
        <v>0</v>
      </c>
      <c r="U221" s="70">
        <v>2022</v>
      </c>
      <c r="V221" s="66" t="str">
        <f>_xlfn.IFNA((VLOOKUP($G221, 'History-Sorted'!$A$2:$P$201, 5, FALSE)), "")</f>
        <v/>
      </c>
      <c r="X221" s="87" t="str">
        <f>_xlfn.IFNA((VLOOKUP($G221, 'History-Sorted'!$A$2:$P$201, 4, FALSE)), "")</f>
        <v/>
      </c>
    </row>
    <row r="222" spans="1:24" x14ac:dyDescent="0.25">
      <c r="A222" s="85" t="s">
        <v>72</v>
      </c>
      <c r="B222" s="80" t="s">
        <v>446</v>
      </c>
      <c r="C222" s="80" t="s">
        <v>74</v>
      </c>
      <c r="D222" s="80" t="s">
        <v>391</v>
      </c>
      <c r="E222" s="80" t="s">
        <v>391</v>
      </c>
      <c r="F222" s="80" t="s">
        <v>392</v>
      </c>
      <c r="G222" s="80" t="s">
        <v>447</v>
      </c>
      <c r="H222" s="78">
        <v>1</v>
      </c>
      <c r="I222" s="80" t="s">
        <v>180</v>
      </c>
      <c r="J222" s="80" t="s">
        <v>663</v>
      </c>
      <c r="K222" s="81">
        <v>0</v>
      </c>
      <c r="L222" s="81">
        <v>0</v>
      </c>
      <c r="M222" s="80" t="s">
        <v>71</v>
      </c>
      <c r="N222" s="80" t="s">
        <v>80</v>
      </c>
      <c r="O222" s="80" t="s">
        <v>72</v>
      </c>
      <c r="P222" s="80" t="s">
        <v>72</v>
      </c>
      <c r="R222" s="63" t="s">
        <v>71</v>
      </c>
      <c r="S222" s="64">
        <v>1</v>
      </c>
      <c r="T222" s="65">
        <f>_xlfn.XLOOKUP(G222,'[2]SPIR FORM'!$T$25:$T$103,'[2]SPIR FORM'!$Y$25:$Y$103,0)</f>
        <v>0</v>
      </c>
      <c r="U222" s="70">
        <v>2022</v>
      </c>
      <c r="V222" s="66" t="str">
        <f>_xlfn.IFNA((VLOOKUP($G222, 'History-Sorted'!$A$2:$P$201, 5, FALSE)), "")</f>
        <v/>
      </c>
      <c r="X222" s="87" t="str">
        <f>_xlfn.IFNA((VLOOKUP($G222, 'History-Sorted'!$A$2:$P$201, 4, FALSE)), "")</f>
        <v/>
      </c>
    </row>
    <row r="223" spans="1:24" x14ac:dyDescent="0.25">
      <c r="A223" s="85" t="s">
        <v>72</v>
      </c>
      <c r="B223" s="80" t="s">
        <v>448</v>
      </c>
      <c r="C223" s="80" t="s">
        <v>74</v>
      </c>
      <c r="D223" s="80" t="s">
        <v>391</v>
      </c>
      <c r="E223" s="80" t="s">
        <v>391</v>
      </c>
      <c r="F223" s="80" t="s">
        <v>392</v>
      </c>
      <c r="G223" s="80" t="s">
        <v>182</v>
      </c>
      <c r="H223" s="78">
        <v>1</v>
      </c>
      <c r="I223" s="80" t="s">
        <v>183</v>
      </c>
      <c r="J223" s="80" t="s">
        <v>679</v>
      </c>
      <c r="K223" s="81">
        <v>61.09</v>
      </c>
      <c r="L223" s="81">
        <v>61.09</v>
      </c>
      <c r="M223" s="80" t="s">
        <v>71</v>
      </c>
      <c r="N223" s="80" t="s">
        <v>80</v>
      </c>
      <c r="O223" s="80" t="s">
        <v>72</v>
      </c>
      <c r="P223" s="80" t="s">
        <v>72</v>
      </c>
      <c r="R223" s="63" t="s">
        <v>71</v>
      </c>
      <c r="S223" s="64">
        <v>1</v>
      </c>
      <c r="T223" s="65">
        <f>_xlfn.XLOOKUP(G223,'[2]SPIR FORM'!$T$25:$T$103,'[2]SPIR FORM'!$Y$25:$Y$103,0)</f>
        <v>0</v>
      </c>
      <c r="U223" s="70">
        <v>2022</v>
      </c>
      <c r="V223" s="66" t="str">
        <f>_xlfn.IFNA((VLOOKUP($G223, 'History-Sorted'!$A$2:$P$201, 5, FALSE)), "")</f>
        <v/>
      </c>
      <c r="X223" s="87" t="str">
        <f>_xlfn.IFNA((VLOOKUP($G223, 'History-Sorted'!$A$2:$P$201, 4, FALSE)), "")</f>
        <v/>
      </c>
    </row>
    <row r="224" spans="1:24" x14ac:dyDescent="0.25">
      <c r="A224" s="85" t="s">
        <v>72</v>
      </c>
      <c r="B224" s="80" t="s">
        <v>449</v>
      </c>
      <c r="C224" s="80" t="s">
        <v>74</v>
      </c>
      <c r="D224" s="80" t="s">
        <v>391</v>
      </c>
      <c r="E224" s="80" t="s">
        <v>391</v>
      </c>
      <c r="F224" s="80" t="s">
        <v>392</v>
      </c>
      <c r="G224" s="80" t="s">
        <v>185</v>
      </c>
      <c r="H224" s="78">
        <v>1</v>
      </c>
      <c r="I224" s="80" t="s">
        <v>186</v>
      </c>
      <c r="J224" s="80" t="s">
        <v>656</v>
      </c>
      <c r="K224" s="81">
        <v>92.79</v>
      </c>
      <c r="L224" s="81">
        <v>92.79</v>
      </c>
      <c r="M224" s="80" t="s">
        <v>71</v>
      </c>
      <c r="N224" s="80" t="s">
        <v>80</v>
      </c>
      <c r="O224" s="80" t="s">
        <v>72</v>
      </c>
      <c r="P224" s="80" t="s">
        <v>72</v>
      </c>
      <c r="R224" s="63" t="s">
        <v>71</v>
      </c>
      <c r="S224" s="64">
        <v>1</v>
      </c>
      <c r="T224" s="65">
        <f>_xlfn.XLOOKUP(G224,'[2]SPIR FORM'!$T$25:$T$103,'[2]SPIR FORM'!$Y$25:$Y$103,0)</f>
        <v>0</v>
      </c>
      <c r="U224" s="70">
        <v>2022</v>
      </c>
      <c r="V224" s="66" t="str">
        <f>_xlfn.IFNA((VLOOKUP($G224, 'History-Sorted'!$A$2:$P$201, 5, FALSE)), "")</f>
        <v/>
      </c>
      <c r="X224" s="87" t="str">
        <f>_xlfn.IFNA((VLOOKUP($G224, 'History-Sorted'!$A$2:$P$201, 4, FALSE)), "")</f>
        <v/>
      </c>
    </row>
    <row r="225" spans="1:24" x14ac:dyDescent="0.25">
      <c r="A225" s="85" t="s">
        <v>72</v>
      </c>
      <c r="B225" s="80" t="s">
        <v>450</v>
      </c>
      <c r="C225" s="80" t="s">
        <v>74</v>
      </c>
      <c r="D225" s="80" t="s">
        <v>391</v>
      </c>
      <c r="E225" s="80" t="s">
        <v>391</v>
      </c>
      <c r="F225" s="80" t="s">
        <v>392</v>
      </c>
      <c r="G225" s="80" t="s">
        <v>451</v>
      </c>
      <c r="H225" s="78">
        <v>1</v>
      </c>
      <c r="I225" s="80" t="s">
        <v>189</v>
      </c>
      <c r="J225" s="80" t="s">
        <v>656</v>
      </c>
      <c r="K225" s="81">
        <v>30.92</v>
      </c>
      <c r="L225" s="81">
        <v>30.92</v>
      </c>
      <c r="M225" s="80" t="s">
        <v>71</v>
      </c>
      <c r="N225" s="80" t="s">
        <v>80</v>
      </c>
      <c r="O225" s="80" t="s">
        <v>72</v>
      </c>
      <c r="P225" s="80" t="s">
        <v>72</v>
      </c>
      <c r="R225" s="63" t="s">
        <v>71</v>
      </c>
      <c r="S225" s="64">
        <v>1</v>
      </c>
      <c r="T225" s="65">
        <f>_xlfn.XLOOKUP(G225,'[2]SPIR FORM'!$T$25:$T$103,'[2]SPIR FORM'!$Y$25:$Y$103,0)</f>
        <v>0</v>
      </c>
      <c r="U225" s="70">
        <v>2022</v>
      </c>
      <c r="V225" s="66" t="str">
        <f>_xlfn.IFNA((VLOOKUP($G225, 'History-Sorted'!$A$2:$P$201, 5, FALSE)), "")</f>
        <v/>
      </c>
      <c r="X225" s="87" t="str">
        <f>_xlfn.IFNA((VLOOKUP($G225, 'History-Sorted'!$A$2:$P$201, 4, FALSE)), "")</f>
        <v/>
      </c>
    </row>
    <row r="226" spans="1:24" x14ac:dyDescent="0.25">
      <c r="A226" s="85" t="s">
        <v>72</v>
      </c>
      <c r="B226" s="80" t="s">
        <v>452</v>
      </c>
      <c r="C226" s="80" t="s">
        <v>74</v>
      </c>
      <c r="D226" s="80" t="s">
        <v>391</v>
      </c>
      <c r="E226" s="80" t="s">
        <v>391</v>
      </c>
      <c r="F226" s="80" t="s">
        <v>392</v>
      </c>
      <c r="G226" s="80" t="s">
        <v>191</v>
      </c>
      <c r="H226" s="78">
        <v>1</v>
      </c>
      <c r="I226" s="80" t="s">
        <v>192</v>
      </c>
      <c r="J226" s="80" t="s">
        <v>657</v>
      </c>
      <c r="K226" s="81">
        <v>132.46</v>
      </c>
      <c r="L226" s="81">
        <v>132.46</v>
      </c>
      <c r="M226" s="80" t="s">
        <v>71</v>
      </c>
      <c r="N226" s="80" t="s">
        <v>80</v>
      </c>
      <c r="O226" s="80" t="s">
        <v>72</v>
      </c>
      <c r="P226" s="80" t="s">
        <v>72</v>
      </c>
      <c r="R226" s="63" t="s">
        <v>71</v>
      </c>
      <c r="S226" s="64">
        <v>1</v>
      </c>
      <c r="T226" s="65">
        <f>_xlfn.XLOOKUP(G226,'[2]SPIR FORM'!$T$25:$T$103,'[2]SPIR FORM'!$Y$25:$Y$103,0)</f>
        <v>0</v>
      </c>
      <c r="U226" s="70">
        <v>2022</v>
      </c>
      <c r="V226" s="66" t="str">
        <f>_xlfn.IFNA((VLOOKUP($G226, 'History-Sorted'!$A$2:$P$201, 5, FALSE)), "")</f>
        <v/>
      </c>
      <c r="X226" s="87" t="str">
        <f>_xlfn.IFNA((VLOOKUP($G226, 'History-Sorted'!$A$2:$P$201, 4, FALSE)), "")</f>
        <v/>
      </c>
    </row>
    <row r="227" spans="1:24" x14ac:dyDescent="0.25">
      <c r="A227" s="85" t="s">
        <v>72</v>
      </c>
      <c r="B227" s="80" t="s">
        <v>453</v>
      </c>
      <c r="C227" s="80" t="s">
        <v>74</v>
      </c>
      <c r="D227" s="80" t="s">
        <v>391</v>
      </c>
      <c r="E227" s="80" t="s">
        <v>391</v>
      </c>
      <c r="F227" s="80" t="s">
        <v>392</v>
      </c>
      <c r="G227" s="80" t="s">
        <v>194</v>
      </c>
      <c r="H227" s="78">
        <v>1</v>
      </c>
      <c r="I227" s="80" t="s">
        <v>195</v>
      </c>
      <c r="J227" s="80" t="s">
        <v>672</v>
      </c>
      <c r="K227" s="81">
        <v>0</v>
      </c>
      <c r="L227" s="81">
        <v>0</v>
      </c>
      <c r="M227" s="80" t="s">
        <v>71</v>
      </c>
      <c r="N227" s="80" t="s">
        <v>80</v>
      </c>
      <c r="O227" s="80" t="s">
        <v>72</v>
      </c>
      <c r="P227" s="80" t="s">
        <v>72</v>
      </c>
      <c r="R227" s="63" t="s">
        <v>71</v>
      </c>
      <c r="S227" s="64">
        <v>1</v>
      </c>
      <c r="T227" s="65">
        <f>_xlfn.XLOOKUP(G227,'[2]SPIR FORM'!$T$25:$T$103,'[2]SPIR FORM'!$Y$25:$Y$103,0)</f>
        <v>0</v>
      </c>
      <c r="U227" s="70">
        <v>2022</v>
      </c>
      <c r="V227" s="66" t="str">
        <f>_xlfn.IFNA((VLOOKUP($G227, 'History-Sorted'!$A$2:$P$201, 5, FALSE)), "")</f>
        <v/>
      </c>
      <c r="X227" s="87" t="str">
        <f>_xlfn.IFNA((VLOOKUP($G227, 'History-Sorted'!$A$2:$P$201, 4, FALSE)), "")</f>
        <v/>
      </c>
    </row>
    <row r="228" spans="1:24" x14ac:dyDescent="0.25">
      <c r="A228" s="85" t="s">
        <v>72</v>
      </c>
      <c r="B228" s="80" t="s">
        <v>454</v>
      </c>
      <c r="C228" s="80" t="s">
        <v>74</v>
      </c>
      <c r="D228" s="80" t="s">
        <v>391</v>
      </c>
      <c r="E228" s="80" t="s">
        <v>391</v>
      </c>
      <c r="F228" s="80" t="s">
        <v>392</v>
      </c>
      <c r="G228" s="80" t="s">
        <v>455</v>
      </c>
      <c r="H228" s="78">
        <v>1</v>
      </c>
      <c r="I228" s="80" t="s">
        <v>198</v>
      </c>
      <c r="J228" s="80" t="s">
        <v>672</v>
      </c>
      <c r="K228" s="81">
        <v>124.67</v>
      </c>
      <c r="L228" s="81">
        <v>124.67</v>
      </c>
      <c r="M228" s="80" t="s">
        <v>71</v>
      </c>
      <c r="N228" s="80" t="s">
        <v>80</v>
      </c>
      <c r="O228" s="80" t="s">
        <v>72</v>
      </c>
      <c r="P228" s="80" t="s">
        <v>72</v>
      </c>
      <c r="R228" s="63" t="s">
        <v>71</v>
      </c>
      <c r="S228" s="64">
        <v>1</v>
      </c>
      <c r="T228" s="65">
        <f>_xlfn.XLOOKUP(G228,'[2]SPIR FORM'!$T$25:$T$103,'[2]SPIR FORM'!$Y$25:$Y$103,0)</f>
        <v>0</v>
      </c>
      <c r="U228" s="70">
        <v>2022</v>
      </c>
      <c r="V228" s="66" t="str">
        <f>_xlfn.IFNA((VLOOKUP($G228, 'History-Sorted'!$A$2:$P$201, 5, FALSE)), "")</f>
        <v/>
      </c>
      <c r="X228" s="87" t="str">
        <f>_xlfn.IFNA((VLOOKUP($G228, 'History-Sorted'!$A$2:$P$201, 4, FALSE)), "")</f>
        <v/>
      </c>
    </row>
    <row r="229" spans="1:24" x14ac:dyDescent="0.25">
      <c r="A229" s="85" t="s">
        <v>72</v>
      </c>
      <c r="B229" s="80" t="s">
        <v>456</v>
      </c>
      <c r="C229" s="80" t="s">
        <v>74</v>
      </c>
      <c r="D229" s="80" t="s">
        <v>391</v>
      </c>
      <c r="E229" s="80" t="s">
        <v>391</v>
      </c>
      <c r="F229" s="80" t="s">
        <v>392</v>
      </c>
      <c r="G229" s="80" t="s">
        <v>457</v>
      </c>
      <c r="H229" s="78">
        <v>1</v>
      </c>
      <c r="I229" s="80" t="s">
        <v>201</v>
      </c>
      <c r="J229" s="80" t="s">
        <v>659</v>
      </c>
      <c r="K229" s="81">
        <v>135.49</v>
      </c>
      <c r="L229" s="81">
        <v>135.49</v>
      </c>
      <c r="M229" s="80" t="s">
        <v>71</v>
      </c>
      <c r="N229" s="80" t="s">
        <v>80</v>
      </c>
      <c r="O229" s="80" t="s">
        <v>72</v>
      </c>
      <c r="P229" s="80" t="s">
        <v>72</v>
      </c>
      <c r="R229" s="63" t="s">
        <v>71</v>
      </c>
      <c r="S229" s="64">
        <v>1</v>
      </c>
      <c r="T229" s="65">
        <f>_xlfn.XLOOKUP(G229,'[2]SPIR FORM'!$T$25:$T$103,'[2]SPIR FORM'!$Y$25:$Y$103,0)</f>
        <v>0</v>
      </c>
      <c r="U229" s="70">
        <v>2022</v>
      </c>
      <c r="V229" s="66" t="str">
        <f>_xlfn.IFNA((VLOOKUP($G229, 'History-Sorted'!$A$2:$P$201, 5, FALSE)), "")</f>
        <v/>
      </c>
      <c r="X229" s="87" t="str">
        <f>_xlfn.IFNA((VLOOKUP($G229, 'History-Sorted'!$A$2:$P$201, 4, FALSE)), "")</f>
        <v/>
      </c>
    </row>
    <row r="230" spans="1:24" x14ac:dyDescent="0.25">
      <c r="A230" s="85" t="s">
        <v>72</v>
      </c>
      <c r="B230" s="80" t="s">
        <v>458</v>
      </c>
      <c r="C230" s="80" t="s">
        <v>74</v>
      </c>
      <c r="D230" s="80" t="s">
        <v>391</v>
      </c>
      <c r="E230" s="80" t="s">
        <v>391</v>
      </c>
      <c r="F230" s="80" t="s">
        <v>392</v>
      </c>
      <c r="G230" s="80" t="s">
        <v>197</v>
      </c>
      <c r="H230" s="78">
        <v>1</v>
      </c>
      <c r="I230" s="80" t="s">
        <v>204</v>
      </c>
      <c r="J230" s="80" t="s">
        <v>672</v>
      </c>
      <c r="K230" s="81">
        <v>79.680000000000007</v>
      </c>
      <c r="L230" s="81">
        <v>79.680000000000007</v>
      </c>
      <c r="M230" s="80" t="s">
        <v>71</v>
      </c>
      <c r="N230" s="80" t="s">
        <v>80</v>
      </c>
      <c r="O230" s="80" t="s">
        <v>72</v>
      </c>
      <c r="P230" s="80" t="s">
        <v>72</v>
      </c>
      <c r="R230" s="63" t="s">
        <v>71</v>
      </c>
      <c r="S230" s="64">
        <v>1</v>
      </c>
      <c r="T230" s="65">
        <f>_xlfn.XLOOKUP(G230,'[2]SPIR FORM'!$T$25:$T$103,'[2]SPIR FORM'!$Y$25:$Y$103,0)</f>
        <v>0</v>
      </c>
      <c r="U230" s="70">
        <v>2022</v>
      </c>
      <c r="V230" s="66" t="str">
        <f>_xlfn.IFNA((VLOOKUP($G230, 'History-Sorted'!$A$2:$P$201, 5, FALSE)), "")</f>
        <v/>
      </c>
      <c r="X230" s="87" t="str">
        <f>_xlfn.IFNA((VLOOKUP($G230, 'History-Sorted'!$A$2:$P$201, 4, FALSE)), "")</f>
        <v/>
      </c>
    </row>
    <row r="231" spans="1:24" x14ac:dyDescent="0.25">
      <c r="A231" s="85" t="s">
        <v>72</v>
      </c>
      <c r="B231" s="80" t="s">
        <v>459</v>
      </c>
      <c r="C231" s="80" t="s">
        <v>74</v>
      </c>
      <c r="D231" s="80" t="s">
        <v>391</v>
      </c>
      <c r="E231" s="80" t="s">
        <v>391</v>
      </c>
      <c r="F231" s="80" t="s">
        <v>392</v>
      </c>
      <c r="G231" s="80" t="s">
        <v>206</v>
      </c>
      <c r="H231" s="78">
        <v>1</v>
      </c>
      <c r="I231" s="80" t="s">
        <v>207</v>
      </c>
      <c r="J231" s="80" t="s">
        <v>659</v>
      </c>
      <c r="K231" s="81">
        <v>70.31</v>
      </c>
      <c r="L231" s="81">
        <v>70.31</v>
      </c>
      <c r="M231" s="80" t="s">
        <v>71</v>
      </c>
      <c r="N231" s="80" t="s">
        <v>80</v>
      </c>
      <c r="O231" s="80" t="s">
        <v>72</v>
      </c>
      <c r="P231" s="80" t="s">
        <v>72</v>
      </c>
      <c r="R231" s="63" t="s">
        <v>71</v>
      </c>
      <c r="S231" s="64">
        <v>1</v>
      </c>
      <c r="T231" s="65">
        <f>_xlfn.XLOOKUP(G231,'[2]SPIR FORM'!$T$25:$T$103,'[2]SPIR FORM'!$Y$25:$Y$103,0)</f>
        <v>0</v>
      </c>
      <c r="U231" s="70">
        <v>2022</v>
      </c>
      <c r="V231" s="66" t="str">
        <f>_xlfn.IFNA((VLOOKUP($G231, 'History-Sorted'!$A$2:$P$201, 5, FALSE)), "")</f>
        <v/>
      </c>
      <c r="X231" s="87" t="str">
        <f>_xlfn.IFNA((VLOOKUP($G231, 'History-Sorted'!$A$2:$P$201, 4, FALSE)), "")</f>
        <v/>
      </c>
    </row>
    <row r="232" spans="1:24" x14ac:dyDescent="0.25">
      <c r="A232" s="85" t="s">
        <v>72</v>
      </c>
      <c r="B232" s="80" t="s">
        <v>460</v>
      </c>
      <c r="C232" s="80" t="s">
        <v>74</v>
      </c>
      <c r="D232" s="80" t="s">
        <v>391</v>
      </c>
      <c r="E232" s="80" t="s">
        <v>391</v>
      </c>
      <c r="F232" s="80" t="s">
        <v>392</v>
      </c>
      <c r="G232" s="80" t="s">
        <v>461</v>
      </c>
      <c r="H232" s="78">
        <v>1</v>
      </c>
      <c r="I232" s="80" t="s">
        <v>213</v>
      </c>
      <c r="J232" s="80" t="s">
        <v>664</v>
      </c>
      <c r="K232" s="81">
        <v>79.680000000000007</v>
      </c>
      <c r="L232" s="81">
        <v>79.680000000000007</v>
      </c>
      <c r="M232" s="80" t="s">
        <v>71</v>
      </c>
      <c r="N232" s="80" t="s">
        <v>80</v>
      </c>
      <c r="O232" s="80" t="s">
        <v>72</v>
      </c>
      <c r="P232" s="80" t="s">
        <v>72</v>
      </c>
      <c r="R232" s="63" t="s">
        <v>71</v>
      </c>
      <c r="S232" s="64">
        <v>1</v>
      </c>
      <c r="T232" s="65">
        <f>_xlfn.XLOOKUP(G232,'[2]SPIR FORM'!$T$25:$T$103,'[2]SPIR FORM'!$Y$25:$Y$103,"NO")</f>
        <v>45.839750106314924</v>
      </c>
      <c r="U232" s="70">
        <v>2022</v>
      </c>
      <c r="V232" s="66" t="str">
        <f>_xlfn.IFNA((VLOOKUP($G232, 'History-Sorted'!$A$2:$P$201, 5, FALSE)), "")</f>
        <v/>
      </c>
      <c r="X232" s="87" t="str">
        <f>_xlfn.IFNA((VLOOKUP($G232, 'History-Sorted'!$A$2:$P$201, 4, FALSE)), "")</f>
        <v/>
      </c>
    </row>
    <row r="233" spans="1:24" x14ac:dyDescent="0.25">
      <c r="A233" s="85" t="s">
        <v>72</v>
      </c>
      <c r="B233" s="80" t="s">
        <v>462</v>
      </c>
      <c r="C233" s="80" t="s">
        <v>74</v>
      </c>
      <c r="D233" s="80" t="s">
        <v>391</v>
      </c>
      <c r="E233" s="80" t="s">
        <v>391</v>
      </c>
      <c r="F233" s="80" t="s">
        <v>392</v>
      </c>
      <c r="G233" s="80" t="s">
        <v>215</v>
      </c>
      <c r="H233" s="78">
        <v>1</v>
      </c>
      <c r="I233" s="80" t="s">
        <v>216</v>
      </c>
      <c r="J233" s="80" t="s">
        <v>677</v>
      </c>
      <c r="K233" s="81">
        <v>72.849999999999994</v>
      </c>
      <c r="L233" s="81">
        <v>72.849999999999994</v>
      </c>
      <c r="M233" s="80" t="s">
        <v>71</v>
      </c>
      <c r="N233" s="80" t="s">
        <v>80</v>
      </c>
      <c r="O233" s="80" t="s">
        <v>72</v>
      </c>
      <c r="P233" s="80" t="s">
        <v>72</v>
      </c>
      <c r="R233" s="63" t="s">
        <v>71</v>
      </c>
      <c r="S233" s="64">
        <v>1</v>
      </c>
      <c r="T233" s="65">
        <f>_xlfn.XLOOKUP(G233,'[2]SPIR FORM'!$T$25:$T$103,'[2]SPIR FORM'!$Y$25:$Y$103,0)</f>
        <v>0</v>
      </c>
      <c r="U233" s="70">
        <v>2022</v>
      </c>
      <c r="V233" s="66" t="str">
        <f>_xlfn.IFNA((VLOOKUP($G233, 'History-Sorted'!$A$2:$P$201, 5, FALSE)), "")</f>
        <v/>
      </c>
      <c r="X233" s="87" t="str">
        <f>_xlfn.IFNA((VLOOKUP($G233, 'History-Sorted'!$A$2:$P$201, 4, FALSE)), "")</f>
        <v/>
      </c>
    </row>
    <row r="234" spans="1:24" x14ac:dyDescent="0.25">
      <c r="A234" s="85" t="s">
        <v>72</v>
      </c>
      <c r="B234" s="80" t="s">
        <v>463</v>
      </c>
      <c r="C234" s="80" t="s">
        <v>74</v>
      </c>
      <c r="D234" s="80" t="s">
        <v>391</v>
      </c>
      <c r="E234" s="80" t="s">
        <v>391</v>
      </c>
      <c r="F234" s="80" t="s">
        <v>392</v>
      </c>
      <c r="G234" s="80" t="s">
        <v>464</v>
      </c>
      <c r="H234" s="78">
        <v>1</v>
      </c>
      <c r="I234" s="80" t="s">
        <v>219</v>
      </c>
      <c r="J234" s="80" t="s">
        <v>665</v>
      </c>
      <c r="K234" s="81">
        <v>497.88</v>
      </c>
      <c r="L234" s="81">
        <v>497.88</v>
      </c>
      <c r="M234" s="80" t="s">
        <v>71</v>
      </c>
      <c r="N234" s="80" t="s">
        <v>80</v>
      </c>
      <c r="O234" s="80" t="s">
        <v>72</v>
      </c>
      <c r="P234" s="80" t="s">
        <v>72</v>
      </c>
      <c r="R234" s="63" t="s">
        <v>71</v>
      </c>
      <c r="S234" s="64">
        <v>1</v>
      </c>
      <c r="T234" s="65">
        <f>_xlfn.XLOOKUP(G234,'[2]SPIR FORM'!$T$25:$T$103,'[2]SPIR FORM'!$Y$25:$Y$103,"NO")</f>
        <v>495.50073409037833</v>
      </c>
      <c r="U234" s="70">
        <v>2022</v>
      </c>
      <c r="V234" s="66" t="str">
        <f>_xlfn.IFNA((VLOOKUP($G234, 'History-Sorted'!$A$2:$P$201, 5, FALSE)), "")</f>
        <v/>
      </c>
      <c r="X234" s="87" t="str">
        <f>_xlfn.IFNA((VLOOKUP($G234, 'History-Sorted'!$A$2:$P$201, 4, FALSE)), "")</f>
        <v/>
      </c>
    </row>
    <row r="235" spans="1:24" x14ac:dyDescent="0.25">
      <c r="A235" s="85" t="s">
        <v>72</v>
      </c>
      <c r="B235" s="80" t="s">
        <v>465</v>
      </c>
      <c r="C235" s="80" t="s">
        <v>74</v>
      </c>
      <c r="D235" s="80" t="s">
        <v>391</v>
      </c>
      <c r="E235" s="80" t="s">
        <v>391</v>
      </c>
      <c r="F235" s="80" t="s">
        <v>392</v>
      </c>
      <c r="G235" s="80" t="s">
        <v>466</v>
      </c>
      <c r="H235" s="78">
        <v>1</v>
      </c>
      <c r="I235" s="80" t="s">
        <v>222</v>
      </c>
      <c r="J235" s="80" t="s">
        <v>665</v>
      </c>
      <c r="K235" s="81">
        <v>556.44000000000005</v>
      </c>
      <c r="L235" s="81">
        <v>556.44000000000005</v>
      </c>
      <c r="M235" s="80" t="s">
        <v>71</v>
      </c>
      <c r="N235" s="80" t="s">
        <v>80</v>
      </c>
      <c r="O235" s="80" t="s">
        <v>72</v>
      </c>
      <c r="P235" s="80" t="s">
        <v>72</v>
      </c>
      <c r="R235" s="63" t="s">
        <v>71</v>
      </c>
      <c r="S235" s="64">
        <v>1</v>
      </c>
      <c r="T235" s="65">
        <f>_xlfn.XLOOKUP(G235,'[2]SPIR FORM'!$T$25:$T$103,'[2]SPIR FORM'!$Y$25:$Y$103,"NO")</f>
        <v>814.11396188815297</v>
      </c>
      <c r="U235" s="70">
        <v>2022</v>
      </c>
      <c r="V235" s="66" t="str">
        <f>_xlfn.IFNA((VLOOKUP($G235, 'History-Sorted'!$A$2:$P$201, 5, FALSE)), "")</f>
        <v/>
      </c>
      <c r="X235" s="87" t="str">
        <f>_xlfn.IFNA((VLOOKUP($G235, 'History-Sorted'!$A$2:$P$201, 4, FALSE)), "")</f>
        <v/>
      </c>
    </row>
    <row r="236" spans="1:24" x14ac:dyDescent="0.25">
      <c r="A236" s="85" t="s">
        <v>72</v>
      </c>
      <c r="B236" s="80" t="s">
        <v>467</v>
      </c>
      <c r="C236" s="80" t="s">
        <v>74</v>
      </c>
      <c r="D236" s="80">
        <v>577336</v>
      </c>
      <c r="E236" s="80">
        <v>577336</v>
      </c>
      <c r="F236" s="80" t="s">
        <v>72</v>
      </c>
      <c r="G236" s="80" t="s">
        <v>228</v>
      </c>
      <c r="H236" s="78">
        <v>1</v>
      </c>
      <c r="I236" s="80" t="s">
        <v>72</v>
      </c>
      <c r="J236" s="80" t="s">
        <v>648</v>
      </c>
      <c r="K236" s="81">
        <v>0</v>
      </c>
      <c r="L236" s="81">
        <v>0</v>
      </c>
      <c r="M236" s="80" t="s">
        <v>71</v>
      </c>
      <c r="N236" s="80" t="s">
        <v>72</v>
      </c>
      <c r="O236" s="80" t="s">
        <v>72</v>
      </c>
      <c r="P236" s="80" t="s">
        <v>72</v>
      </c>
      <c r="R236" s="63" t="s">
        <v>71</v>
      </c>
      <c r="S236" s="64">
        <v>1</v>
      </c>
      <c r="T236" s="65">
        <f>_xlfn.XLOOKUP(G236,'[2]SPIR FORM'!$T$25:$T$103,'[2]SPIR FORM'!$Y$25:$Y$103,0)</f>
        <v>0</v>
      </c>
      <c r="U236" s="70">
        <v>2022</v>
      </c>
      <c r="V236" s="66" t="str">
        <f>_xlfn.IFNA((VLOOKUP($G236, 'History-Sorted'!$A$2:$P$201, 5, FALSE)), "")</f>
        <v/>
      </c>
      <c r="X236" s="87" t="str">
        <f>_xlfn.IFNA((VLOOKUP($G236, 'History-Sorted'!$A$2:$P$201, 4, FALSE)), "")</f>
        <v/>
      </c>
    </row>
    <row r="237" spans="1:24" x14ac:dyDescent="0.25">
      <c r="A237" s="85" t="s">
        <v>72</v>
      </c>
      <c r="B237" s="80" t="s">
        <v>468</v>
      </c>
      <c r="C237" s="80" t="s">
        <v>74</v>
      </c>
      <c r="D237" s="80">
        <v>577336</v>
      </c>
      <c r="E237" s="80">
        <v>577336</v>
      </c>
      <c r="F237" s="80" t="s">
        <v>72</v>
      </c>
      <c r="G237" s="80" t="s">
        <v>228</v>
      </c>
      <c r="H237" s="78">
        <v>1</v>
      </c>
      <c r="I237" s="80" t="s">
        <v>72</v>
      </c>
      <c r="J237" s="80" t="s">
        <v>649</v>
      </c>
      <c r="K237" s="81">
        <v>0</v>
      </c>
      <c r="L237" s="81">
        <v>0</v>
      </c>
      <c r="M237" s="80" t="s">
        <v>71</v>
      </c>
      <c r="N237" s="80" t="s">
        <v>72</v>
      </c>
      <c r="O237" s="80" t="s">
        <v>72</v>
      </c>
      <c r="P237" s="80" t="s">
        <v>72</v>
      </c>
      <c r="R237" s="63" t="s">
        <v>71</v>
      </c>
      <c r="S237" s="64">
        <v>1</v>
      </c>
      <c r="T237" s="65">
        <f>_xlfn.XLOOKUP(G237,'[2]SPIR FORM'!$T$25:$T$103,'[2]SPIR FORM'!$Y$25:$Y$103,0)</f>
        <v>0</v>
      </c>
      <c r="U237" s="70">
        <v>2022</v>
      </c>
      <c r="V237" s="66" t="str">
        <f>_xlfn.IFNA((VLOOKUP($G237, 'History-Sorted'!$A$2:$P$201, 5, FALSE)), "")</f>
        <v/>
      </c>
      <c r="X237" s="87" t="str">
        <f>_xlfn.IFNA((VLOOKUP($G237, 'History-Sorted'!$A$2:$P$201, 4, FALSE)), "")</f>
        <v/>
      </c>
    </row>
    <row r="238" spans="1:24" x14ac:dyDescent="0.25">
      <c r="A238" s="85" t="s">
        <v>72</v>
      </c>
      <c r="B238" s="80" t="s">
        <v>469</v>
      </c>
      <c r="C238" s="80" t="s">
        <v>74</v>
      </c>
      <c r="D238" s="80" t="s">
        <v>470</v>
      </c>
      <c r="E238" s="80" t="s">
        <v>470</v>
      </c>
      <c r="F238" s="80" t="s">
        <v>471</v>
      </c>
      <c r="G238" s="89" t="s">
        <v>687</v>
      </c>
      <c r="H238" s="78">
        <v>1</v>
      </c>
      <c r="I238" s="80" t="s">
        <v>472</v>
      </c>
      <c r="J238" s="80" t="s">
        <v>473</v>
      </c>
      <c r="K238" s="81">
        <v>0</v>
      </c>
      <c r="L238" s="81">
        <v>0</v>
      </c>
      <c r="M238" s="80" t="s">
        <v>71</v>
      </c>
      <c r="N238" s="80" t="s">
        <v>80</v>
      </c>
      <c r="O238" s="80" t="s">
        <v>80</v>
      </c>
      <c r="P238" s="80" t="s">
        <v>80</v>
      </c>
      <c r="R238" s="63" t="s">
        <v>71</v>
      </c>
      <c r="S238" s="64">
        <v>1</v>
      </c>
      <c r="T238" s="65">
        <f>_xlfn.XLOOKUP(G238,'[2]SPIR FORM'!$T$25:$T$103,'[2]SPIR FORM'!$Y$25:$Y$103,0)</f>
        <v>0</v>
      </c>
      <c r="U238" s="70">
        <v>2022</v>
      </c>
      <c r="V238" s="66" t="str">
        <f>_xlfn.IFNA((VLOOKUP($G238, 'History-Sorted'!$A$2:$P$201, 5, FALSE)), "")</f>
        <v/>
      </c>
      <c r="X238" s="87" t="str">
        <f>_xlfn.IFNA((VLOOKUP($G238, 'History-Sorted'!$A$2:$P$201, 4, FALSE)), "")</f>
        <v/>
      </c>
    </row>
    <row r="239" spans="1:24" x14ac:dyDescent="0.25">
      <c r="A239" s="85" t="s">
        <v>72</v>
      </c>
      <c r="B239" s="80" t="s">
        <v>474</v>
      </c>
      <c r="C239" s="80" t="s">
        <v>74</v>
      </c>
      <c r="D239" s="80" t="s">
        <v>470</v>
      </c>
      <c r="E239" s="80" t="s">
        <v>470</v>
      </c>
      <c r="F239" s="80" t="s">
        <v>471</v>
      </c>
      <c r="G239" s="89" t="s">
        <v>688</v>
      </c>
      <c r="H239" s="78">
        <v>1</v>
      </c>
      <c r="I239" s="80" t="s">
        <v>475</v>
      </c>
      <c r="J239" s="80" t="s">
        <v>476</v>
      </c>
      <c r="K239" s="81">
        <v>0</v>
      </c>
      <c r="L239" s="81">
        <v>0</v>
      </c>
      <c r="M239" s="80" t="s">
        <v>71</v>
      </c>
      <c r="N239" s="80" t="s">
        <v>80</v>
      </c>
      <c r="O239" s="80" t="s">
        <v>80</v>
      </c>
      <c r="P239" s="80" t="s">
        <v>80</v>
      </c>
      <c r="R239" s="63" t="s">
        <v>71</v>
      </c>
      <c r="S239" s="64">
        <v>1</v>
      </c>
      <c r="T239" s="65">
        <f>_xlfn.XLOOKUP(G239,'[2]SPIR FORM'!$T$25:$T$103,'[2]SPIR FORM'!$Y$25:$Y$103,0)</f>
        <v>0</v>
      </c>
      <c r="U239" s="70">
        <v>2022</v>
      </c>
      <c r="V239" s="66" t="str">
        <f>_xlfn.IFNA((VLOOKUP($G239, 'History-Sorted'!$A$2:$P$201, 5, FALSE)), "")</f>
        <v/>
      </c>
      <c r="X239" s="87" t="str">
        <f>_xlfn.IFNA((VLOOKUP($G239, 'History-Sorted'!$A$2:$P$201, 4, FALSE)), "")</f>
        <v/>
      </c>
    </row>
    <row r="240" spans="1:24" x14ac:dyDescent="0.25">
      <c r="A240" s="85" t="s">
        <v>72</v>
      </c>
      <c r="B240" s="80" t="s">
        <v>477</v>
      </c>
      <c r="C240" s="80" t="s">
        <v>74</v>
      </c>
      <c r="D240" s="80" t="s">
        <v>470</v>
      </c>
      <c r="E240" s="80" t="s">
        <v>470</v>
      </c>
      <c r="F240" s="80" t="s">
        <v>471</v>
      </c>
      <c r="G240" s="89" t="s">
        <v>689</v>
      </c>
      <c r="H240" s="78">
        <v>1</v>
      </c>
      <c r="I240" s="80" t="s">
        <v>478</v>
      </c>
      <c r="J240" s="80" t="s">
        <v>479</v>
      </c>
      <c r="K240" s="81">
        <v>0</v>
      </c>
      <c r="L240" s="81">
        <v>0</v>
      </c>
      <c r="M240" s="80" t="s">
        <v>71</v>
      </c>
      <c r="N240" s="80" t="s">
        <v>80</v>
      </c>
      <c r="O240" s="80" t="s">
        <v>80</v>
      </c>
      <c r="P240" s="80" t="s">
        <v>80</v>
      </c>
      <c r="R240" s="63" t="s">
        <v>71</v>
      </c>
      <c r="S240" s="64">
        <v>1</v>
      </c>
      <c r="T240" s="65">
        <f>_xlfn.XLOOKUP(G240,'[2]SPIR FORM'!$T$25:$T$103,'[2]SPIR FORM'!$Y$25:$Y$103,0)</f>
        <v>0</v>
      </c>
      <c r="U240" s="70">
        <v>2022</v>
      </c>
      <c r="V240" s="66" t="str">
        <f>_xlfn.IFNA((VLOOKUP($G240, 'History-Sorted'!$A$2:$P$201, 5, FALSE)), "")</f>
        <v/>
      </c>
      <c r="X240" s="87" t="str">
        <f>_xlfn.IFNA((VLOOKUP($G240, 'History-Sorted'!$A$2:$P$201, 4, FALSE)), "")</f>
        <v/>
      </c>
    </row>
    <row r="241" spans="1:24" x14ac:dyDescent="0.25">
      <c r="A241" s="85" t="s">
        <v>72</v>
      </c>
      <c r="B241" s="80" t="s">
        <v>480</v>
      </c>
      <c r="C241" s="80" t="s">
        <v>74</v>
      </c>
      <c r="D241" s="80" t="s">
        <v>470</v>
      </c>
      <c r="E241" s="80" t="s">
        <v>470</v>
      </c>
      <c r="F241" s="80" t="s">
        <v>471</v>
      </c>
      <c r="G241" s="80" t="s">
        <v>90</v>
      </c>
      <c r="H241" s="78">
        <v>1</v>
      </c>
      <c r="I241" s="80" t="s">
        <v>481</v>
      </c>
      <c r="J241" s="80" t="s">
        <v>92</v>
      </c>
      <c r="K241" s="82">
        <v>2747.61</v>
      </c>
      <c r="L241" s="82">
        <v>2747.61</v>
      </c>
      <c r="M241" s="80" t="s">
        <v>71</v>
      </c>
      <c r="N241" s="80" t="s">
        <v>80</v>
      </c>
      <c r="O241" s="80" t="s">
        <v>80</v>
      </c>
      <c r="P241" s="80" t="s">
        <v>80</v>
      </c>
      <c r="R241" s="63" t="s">
        <v>71</v>
      </c>
      <c r="S241" s="64">
        <v>1</v>
      </c>
      <c r="T241" s="65">
        <f>_xlfn.XLOOKUP(G241,'[2]SPIR FORM'!$T$25:$T$103,'[2]SPIR FORM'!$Y$25:$Y$103,"NO")</f>
        <v>2803.6669747377641</v>
      </c>
      <c r="U241" s="70">
        <v>2022</v>
      </c>
      <c r="V241" s="66" t="str">
        <f>_xlfn.IFNA((VLOOKUP($G241, 'History-Sorted'!$A$2:$P$201, 5, FALSE)), "")</f>
        <v/>
      </c>
      <c r="X241" s="87" t="str">
        <f>_xlfn.IFNA((VLOOKUP($G241, 'History-Sorted'!$A$2:$P$201, 4, FALSE)), "")</f>
        <v/>
      </c>
    </row>
    <row r="242" spans="1:24" x14ac:dyDescent="0.25">
      <c r="A242" s="85" t="s">
        <v>72</v>
      </c>
      <c r="B242" s="80" t="s">
        <v>482</v>
      </c>
      <c r="C242" s="80" t="s">
        <v>74</v>
      </c>
      <c r="D242" s="80" t="s">
        <v>470</v>
      </c>
      <c r="E242" s="80" t="s">
        <v>470</v>
      </c>
      <c r="F242" s="80" t="s">
        <v>471</v>
      </c>
      <c r="G242" s="80" t="s">
        <v>483</v>
      </c>
      <c r="H242" s="78">
        <v>1</v>
      </c>
      <c r="I242" s="80" t="s">
        <v>484</v>
      </c>
      <c r="J242" s="80" t="s">
        <v>88</v>
      </c>
      <c r="K242" s="81">
        <v>974.25</v>
      </c>
      <c r="L242" s="81">
        <v>974.25</v>
      </c>
      <c r="M242" s="80" t="s">
        <v>71</v>
      </c>
      <c r="N242" s="80" t="s">
        <v>80</v>
      </c>
      <c r="O242" s="80" t="s">
        <v>80</v>
      </c>
      <c r="P242" s="80" t="s">
        <v>80</v>
      </c>
      <c r="R242" s="63" t="s">
        <v>71</v>
      </c>
      <c r="S242" s="64">
        <v>1</v>
      </c>
      <c r="T242" s="65">
        <f>_xlfn.XLOOKUP(G242,'[2]SPIR FORM'!$T$25:$T$103,'[2]SPIR FORM'!$Y$25:$Y$103,"NO")</f>
        <v>22425.061915318667</v>
      </c>
      <c r="U242" s="70">
        <v>2022</v>
      </c>
      <c r="V242" s="66" t="str">
        <f>_xlfn.IFNA((VLOOKUP($G242, 'History-Sorted'!$A$2:$P$201, 5, FALSE)), "")</f>
        <v/>
      </c>
      <c r="X242" s="87" t="str">
        <f>_xlfn.IFNA((VLOOKUP($G242, 'History-Sorted'!$A$2:$P$201, 4, FALSE)), "")</f>
        <v/>
      </c>
    </row>
    <row r="243" spans="1:24" x14ac:dyDescent="0.25">
      <c r="A243" s="85" t="s">
        <v>72</v>
      </c>
      <c r="B243" s="80" t="s">
        <v>485</v>
      </c>
      <c r="C243" s="80" t="s">
        <v>74</v>
      </c>
      <c r="D243" s="80" t="s">
        <v>470</v>
      </c>
      <c r="E243" s="80" t="s">
        <v>470</v>
      </c>
      <c r="F243" s="80" t="s">
        <v>471</v>
      </c>
      <c r="G243" s="80" t="s">
        <v>486</v>
      </c>
      <c r="H243" s="78">
        <v>1</v>
      </c>
      <c r="I243" s="80" t="s">
        <v>487</v>
      </c>
      <c r="J243" s="80" t="s">
        <v>488</v>
      </c>
      <c r="K243" s="81">
        <v>0</v>
      </c>
      <c r="L243" s="81">
        <v>0</v>
      </c>
      <c r="M243" s="80" t="s">
        <v>71</v>
      </c>
      <c r="N243" s="80" t="s">
        <v>80</v>
      </c>
      <c r="O243" s="80" t="s">
        <v>80</v>
      </c>
      <c r="P243" s="80" t="s">
        <v>80</v>
      </c>
      <c r="R243" s="63" t="s">
        <v>71</v>
      </c>
      <c r="S243" s="64">
        <v>1</v>
      </c>
      <c r="T243" s="65">
        <f>_xlfn.XLOOKUP(G243,'[2]SPIR FORM'!$T$25:$T$103,'[2]SPIR FORM'!$Y$25:$Y$103,0)</f>
        <v>0</v>
      </c>
      <c r="U243" s="70">
        <v>2022</v>
      </c>
      <c r="V243" s="66" t="str">
        <f>_xlfn.IFNA((VLOOKUP($G243, 'History-Sorted'!$A$2:$P$201, 5, FALSE)), "")</f>
        <v/>
      </c>
      <c r="X243" s="87" t="str">
        <f>_xlfn.IFNA((VLOOKUP($G243, 'History-Sorted'!$A$2:$P$201, 4, FALSE)), "")</f>
        <v/>
      </c>
    </row>
    <row r="244" spans="1:24" x14ac:dyDescent="0.25">
      <c r="A244" s="85" t="s">
        <v>72</v>
      </c>
      <c r="B244" s="80" t="s">
        <v>489</v>
      </c>
      <c r="C244" s="80" t="s">
        <v>74</v>
      </c>
      <c r="D244" s="80" t="s">
        <v>470</v>
      </c>
      <c r="E244" s="80" t="s">
        <v>470</v>
      </c>
      <c r="F244" s="80" t="s">
        <v>471</v>
      </c>
      <c r="G244" s="80" t="s">
        <v>486</v>
      </c>
      <c r="H244" s="78">
        <v>1</v>
      </c>
      <c r="I244" s="80" t="s">
        <v>490</v>
      </c>
      <c r="J244" s="80" t="s">
        <v>488</v>
      </c>
      <c r="K244" s="81">
        <v>0</v>
      </c>
      <c r="L244" s="81">
        <v>0</v>
      </c>
      <c r="M244" s="80" t="s">
        <v>71</v>
      </c>
      <c r="N244" s="80" t="s">
        <v>80</v>
      </c>
      <c r="O244" s="80" t="s">
        <v>80</v>
      </c>
      <c r="P244" s="80" t="s">
        <v>80</v>
      </c>
      <c r="R244" s="63" t="s">
        <v>71</v>
      </c>
      <c r="S244" s="64">
        <v>1</v>
      </c>
      <c r="T244" s="65">
        <f>_xlfn.XLOOKUP(G244,'[2]SPIR FORM'!$T$25:$T$103,'[2]SPIR FORM'!$Y$25:$Y$103,0)</f>
        <v>0</v>
      </c>
      <c r="U244" s="70">
        <v>2022</v>
      </c>
      <c r="V244" s="66" t="str">
        <f>_xlfn.IFNA((VLOOKUP($G244, 'History-Sorted'!$A$2:$P$201, 5, FALSE)), "")</f>
        <v/>
      </c>
      <c r="X244" s="87" t="str">
        <f>_xlfn.IFNA((VLOOKUP($G244, 'History-Sorted'!$A$2:$P$201, 4, FALSE)), "")</f>
        <v/>
      </c>
    </row>
    <row r="245" spans="1:24" x14ac:dyDescent="0.25">
      <c r="A245" s="85" t="s">
        <v>72</v>
      </c>
      <c r="B245" s="80" t="s">
        <v>491</v>
      </c>
      <c r="C245" s="80" t="s">
        <v>74</v>
      </c>
      <c r="D245" s="80" t="s">
        <v>470</v>
      </c>
      <c r="E245" s="80" t="s">
        <v>470</v>
      </c>
      <c r="F245" s="80" t="s">
        <v>471</v>
      </c>
      <c r="G245" s="80" t="s">
        <v>492</v>
      </c>
      <c r="H245" s="78">
        <v>1</v>
      </c>
      <c r="I245" s="80" t="s">
        <v>493</v>
      </c>
      <c r="J245" s="80" t="s">
        <v>494</v>
      </c>
      <c r="K245" s="82">
        <v>6337.12</v>
      </c>
      <c r="L245" s="82">
        <v>6337.12</v>
      </c>
      <c r="M245" s="80" t="s">
        <v>71</v>
      </c>
      <c r="N245" s="80" t="s">
        <v>80</v>
      </c>
      <c r="O245" s="80" t="s">
        <v>80</v>
      </c>
      <c r="P245" s="80" t="s">
        <v>80</v>
      </c>
      <c r="R245" s="63" t="s">
        <v>71</v>
      </c>
      <c r="S245" s="64">
        <v>1</v>
      </c>
      <c r="T245" s="65">
        <f>_xlfn.XLOOKUP(G245,'[2]SPIR FORM'!$T$25:$T$103,'[2]SPIR FORM'!$Y$25:$Y$103,0)</f>
        <v>0</v>
      </c>
      <c r="U245" s="70">
        <v>2022</v>
      </c>
      <c r="V245" s="66" t="str">
        <f>_xlfn.IFNA((VLOOKUP($G245, 'History-Sorted'!$A$2:$P$201, 5, FALSE)), "")</f>
        <v/>
      </c>
      <c r="X245" s="87" t="str">
        <f>_xlfn.IFNA((VLOOKUP($G245, 'History-Sorted'!$A$2:$P$201, 4, FALSE)), "")</f>
        <v/>
      </c>
    </row>
    <row r="246" spans="1:24" x14ac:dyDescent="0.25">
      <c r="A246" s="85" t="s">
        <v>72</v>
      </c>
      <c r="B246" s="80" t="s">
        <v>495</v>
      </c>
      <c r="C246" s="80" t="s">
        <v>74</v>
      </c>
      <c r="D246" s="80" t="s">
        <v>470</v>
      </c>
      <c r="E246" s="80" t="s">
        <v>470</v>
      </c>
      <c r="F246" s="80" t="s">
        <v>471</v>
      </c>
      <c r="G246" s="80" t="s">
        <v>496</v>
      </c>
      <c r="H246" s="78">
        <v>1</v>
      </c>
      <c r="I246" s="80" t="s">
        <v>497</v>
      </c>
      <c r="J246" s="80" t="s">
        <v>498</v>
      </c>
      <c r="K246" s="82">
        <v>6821.91</v>
      </c>
      <c r="L246" s="82">
        <v>6821.91</v>
      </c>
      <c r="M246" s="80" t="s">
        <v>71</v>
      </c>
      <c r="N246" s="80" t="s">
        <v>80</v>
      </c>
      <c r="O246" s="80" t="s">
        <v>80</v>
      </c>
      <c r="P246" s="80" t="s">
        <v>80</v>
      </c>
      <c r="R246" s="63" t="s">
        <v>71</v>
      </c>
      <c r="S246" s="64">
        <v>1</v>
      </c>
      <c r="T246" s="65">
        <f>_xlfn.XLOOKUP(G246,'[2]SPIR FORM'!$T$25:$T$103,'[2]SPIR FORM'!$Y$25:$Y$103,0)</f>
        <v>0</v>
      </c>
      <c r="U246" s="70">
        <v>2022</v>
      </c>
      <c r="V246" s="66" t="str">
        <f>_xlfn.IFNA((VLOOKUP($G246, 'History-Sorted'!$A$2:$P$201, 5, FALSE)), "")</f>
        <v/>
      </c>
      <c r="X246" s="87" t="str">
        <f>_xlfn.IFNA((VLOOKUP($G246, 'History-Sorted'!$A$2:$P$201, 4, FALSE)), "")</f>
        <v/>
      </c>
    </row>
    <row r="247" spans="1:24" x14ac:dyDescent="0.25">
      <c r="A247" s="85" t="s">
        <v>72</v>
      </c>
      <c r="B247" s="80" t="s">
        <v>499</v>
      </c>
      <c r="C247" s="80" t="s">
        <v>74</v>
      </c>
      <c r="D247" s="80" t="s">
        <v>470</v>
      </c>
      <c r="E247" s="80" t="s">
        <v>470</v>
      </c>
      <c r="F247" s="80" t="s">
        <v>471</v>
      </c>
      <c r="G247" s="80" t="s">
        <v>500</v>
      </c>
      <c r="H247" s="78">
        <v>1</v>
      </c>
      <c r="I247" s="80" t="s">
        <v>501</v>
      </c>
      <c r="J247" s="80" t="s">
        <v>494</v>
      </c>
      <c r="K247" s="82">
        <v>5471.41</v>
      </c>
      <c r="L247" s="82">
        <v>5471.41</v>
      </c>
      <c r="M247" s="80" t="s">
        <v>71</v>
      </c>
      <c r="N247" s="80" t="s">
        <v>80</v>
      </c>
      <c r="O247" s="80" t="s">
        <v>80</v>
      </c>
      <c r="P247" s="80" t="s">
        <v>80</v>
      </c>
      <c r="R247" s="63" t="s">
        <v>71</v>
      </c>
      <c r="S247" s="64">
        <v>1</v>
      </c>
      <c r="T247" s="65">
        <f>_xlfn.XLOOKUP(G247,'[2]SPIR FORM'!$T$25:$T$103,'[2]SPIR FORM'!$Y$25:$Y$103,0)</f>
        <v>0</v>
      </c>
      <c r="U247" s="70">
        <v>2022</v>
      </c>
      <c r="V247" s="66" t="str">
        <f>_xlfn.IFNA((VLOOKUP($G247, 'History-Sorted'!$A$2:$P$201, 5, FALSE)), "")</f>
        <v/>
      </c>
      <c r="X247" s="87" t="str">
        <f>_xlfn.IFNA((VLOOKUP($G247, 'History-Sorted'!$A$2:$P$201, 4, FALSE)), "")</f>
        <v/>
      </c>
    </row>
    <row r="248" spans="1:24" x14ac:dyDescent="0.25">
      <c r="A248" s="85" t="s">
        <v>72</v>
      </c>
      <c r="B248" s="80" t="s">
        <v>502</v>
      </c>
      <c r="C248" s="80" t="s">
        <v>74</v>
      </c>
      <c r="D248" s="80" t="s">
        <v>470</v>
      </c>
      <c r="E248" s="80" t="s">
        <v>470</v>
      </c>
      <c r="F248" s="80" t="s">
        <v>471</v>
      </c>
      <c r="G248" s="80" t="s">
        <v>503</v>
      </c>
      <c r="H248" s="78">
        <v>1</v>
      </c>
      <c r="I248" s="80" t="s">
        <v>504</v>
      </c>
      <c r="J248" s="80" t="s">
        <v>505</v>
      </c>
      <c r="K248" s="82">
        <v>2141.63</v>
      </c>
      <c r="L248" s="82">
        <v>2141.63</v>
      </c>
      <c r="M248" s="80" t="s">
        <v>71</v>
      </c>
      <c r="N248" s="80" t="s">
        <v>80</v>
      </c>
      <c r="O248" s="80" t="s">
        <v>80</v>
      </c>
      <c r="P248" s="80" t="s">
        <v>80</v>
      </c>
      <c r="R248" s="63" t="s">
        <v>71</v>
      </c>
      <c r="S248" s="64">
        <v>1</v>
      </c>
      <c r="T248" s="65">
        <f>_xlfn.XLOOKUP(G248,'[2]SPIR FORM'!$T$25:$T$103,'[2]SPIR FORM'!$Y$25:$Y$103,0)</f>
        <v>0</v>
      </c>
      <c r="U248" s="70">
        <v>2022</v>
      </c>
      <c r="V248" s="66" t="str">
        <f>_xlfn.IFNA((VLOOKUP($G248, 'History-Sorted'!$A$2:$P$201, 5, FALSE)), "")</f>
        <v/>
      </c>
      <c r="X248" s="87" t="str">
        <f>_xlfn.IFNA((VLOOKUP($G248, 'History-Sorted'!$A$2:$P$201, 4, FALSE)), "")</f>
        <v/>
      </c>
    </row>
    <row r="249" spans="1:24" x14ac:dyDescent="0.25">
      <c r="A249" s="85" t="s">
        <v>72</v>
      </c>
      <c r="B249" s="80" t="s">
        <v>506</v>
      </c>
      <c r="C249" s="80" t="s">
        <v>74</v>
      </c>
      <c r="D249" s="80" t="s">
        <v>470</v>
      </c>
      <c r="E249" s="80" t="s">
        <v>470</v>
      </c>
      <c r="F249" s="80" t="s">
        <v>471</v>
      </c>
      <c r="G249" s="80" t="s">
        <v>507</v>
      </c>
      <c r="H249" s="78">
        <v>1</v>
      </c>
      <c r="I249" s="80" t="s">
        <v>508</v>
      </c>
      <c r="J249" s="80" t="s">
        <v>509</v>
      </c>
      <c r="K249" s="82">
        <v>5136.53</v>
      </c>
      <c r="L249" s="82">
        <v>5136.53</v>
      </c>
      <c r="M249" s="80" t="s">
        <v>71</v>
      </c>
      <c r="N249" s="80" t="s">
        <v>80</v>
      </c>
      <c r="O249" s="80" t="s">
        <v>80</v>
      </c>
      <c r="P249" s="80" t="s">
        <v>80</v>
      </c>
      <c r="R249" s="63" t="s">
        <v>71</v>
      </c>
      <c r="S249" s="64">
        <v>1</v>
      </c>
      <c r="T249" s="65">
        <f>_xlfn.XLOOKUP(G249,'[2]SPIR FORM'!$T$25:$T$103,'[2]SPIR FORM'!$Y$25:$Y$103,0)</f>
        <v>0</v>
      </c>
      <c r="U249" s="70">
        <v>2022</v>
      </c>
      <c r="V249" s="66" t="str">
        <f>_xlfn.IFNA((VLOOKUP($G249, 'History-Sorted'!$A$2:$P$201, 5, FALSE)), "")</f>
        <v/>
      </c>
      <c r="X249" s="87" t="str">
        <f>_xlfn.IFNA((VLOOKUP($G249, 'History-Sorted'!$A$2:$P$201, 4, FALSE)), "")</f>
        <v/>
      </c>
    </row>
    <row r="250" spans="1:24" x14ac:dyDescent="0.25">
      <c r="A250" s="85" t="s">
        <v>72</v>
      </c>
      <c r="B250" s="80" t="s">
        <v>510</v>
      </c>
      <c r="C250" s="80" t="s">
        <v>74</v>
      </c>
      <c r="D250" s="80" t="s">
        <v>470</v>
      </c>
      <c r="E250" s="80" t="s">
        <v>470</v>
      </c>
      <c r="F250" s="80" t="s">
        <v>471</v>
      </c>
      <c r="G250" s="80" t="s">
        <v>511</v>
      </c>
      <c r="H250" s="78">
        <v>1</v>
      </c>
      <c r="I250" s="80" t="s">
        <v>512</v>
      </c>
      <c r="J250" s="80" t="s">
        <v>509</v>
      </c>
      <c r="K250" s="82">
        <v>1488.94</v>
      </c>
      <c r="L250" s="82">
        <v>1488.94</v>
      </c>
      <c r="M250" s="80" t="s">
        <v>71</v>
      </c>
      <c r="N250" s="80" t="s">
        <v>80</v>
      </c>
      <c r="O250" s="80" t="s">
        <v>80</v>
      </c>
      <c r="P250" s="80" t="s">
        <v>80</v>
      </c>
      <c r="R250" s="63" t="s">
        <v>71</v>
      </c>
      <c r="S250" s="64">
        <v>1</v>
      </c>
      <c r="T250" s="65">
        <f>_xlfn.XLOOKUP(G250,'[2]SPIR FORM'!$T$25:$T$103,'[2]SPIR FORM'!$Y$25:$Y$103,0)</f>
        <v>0</v>
      </c>
      <c r="U250" s="70">
        <v>2022</v>
      </c>
      <c r="V250" s="66" t="str">
        <f>_xlfn.IFNA((VLOOKUP($G250, 'History-Sorted'!$A$2:$P$201, 5, FALSE)), "")</f>
        <v/>
      </c>
      <c r="X250" s="87" t="str">
        <f>_xlfn.IFNA((VLOOKUP($G250, 'History-Sorted'!$A$2:$P$201, 4, FALSE)), "")</f>
        <v/>
      </c>
    </row>
    <row r="251" spans="1:24" x14ac:dyDescent="0.25">
      <c r="A251" s="85" t="s">
        <v>72</v>
      </c>
      <c r="B251" s="80" t="s">
        <v>513</v>
      </c>
      <c r="C251" s="80" t="s">
        <v>74</v>
      </c>
      <c r="D251" s="80" t="s">
        <v>470</v>
      </c>
      <c r="E251" s="80" t="s">
        <v>470</v>
      </c>
      <c r="F251" s="80" t="s">
        <v>471</v>
      </c>
      <c r="G251" s="80" t="s">
        <v>514</v>
      </c>
      <c r="H251" s="78">
        <v>1</v>
      </c>
      <c r="I251" s="80" t="s">
        <v>515</v>
      </c>
      <c r="J251" s="80" t="s">
        <v>516</v>
      </c>
      <c r="K251" s="82">
        <v>4317.08</v>
      </c>
      <c r="L251" s="82">
        <v>4317.08</v>
      </c>
      <c r="M251" s="80" t="s">
        <v>71</v>
      </c>
      <c r="N251" s="80" t="s">
        <v>80</v>
      </c>
      <c r="O251" s="80" t="s">
        <v>80</v>
      </c>
      <c r="P251" s="80" t="s">
        <v>80</v>
      </c>
      <c r="R251" s="63" t="s">
        <v>71</v>
      </c>
      <c r="S251" s="64">
        <v>1</v>
      </c>
      <c r="T251" s="65">
        <f>_xlfn.XLOOKUP(G251,'[2]SPIR FORM'!$T$25:$T$103,'[2]SPIR FORM'!$Y$25:$Y$103,0)</f>
        <v>0</v>
      </c>
      <c r="U251" s="70">
        <v>2022</v>
      </c>
      <c r="V251" s="66" t="str">
        <f>_xlfn.IFNA((VLOOKUP($G251, 'History-Sorted'!$A$2:$P$201, 5, FALSE)), "")</f>
        <v/>
      </c>
      <c r="X251" s="87" t="str">
        <f>_xlfn.IFNA((VLOOKUP($G251, 'History-Sorted'!$A$2:$P$201, 4, FALSE)), "")</f>
        <v/>
      </c>
    </row>
    <row r="252" spans="1:24" x14ac:dyDescent="0.25">
      <c r="A252" s="85" t="s">
        <v>72</v>
      </c>
      <c r="B252" s="80" t="s">
        <v>517</v>
      </c>
      <c r="C252" s="80" t="s">
        <v>74</v>
      </c>
      <c r="D252" s="80" t="s">
        <v>470</v>
      </c>
      <c r="E252" s="80" t="s">
        <v>470</v>
      </c>
      <c r="F252" s="80" t="s">
        <v>471</v>
      </c>
      <c r="G252" s="80" t="s">
        <v>518</v>
      </c>
      <c r="H252" s="78">
        <v>1</v>
      </c>
      <c r="I252" s="80" t="s">
        <v>519</v>
      </c>
      <c r="J252" s="80" t="s">
        <v>520</v>
      </c>
      <c r="K252" s="81">
        <v>0</v>
      </c>
      <c r="L252" s="81">
        <v>0</v>
      </c>
      <c r="M252" s="80" t="s">
        <v>71</v>
      </c>
      <c r="N252" s="80" t="s">
        <v>80</v>
      </c>
      <c r="O252" s="80" t="s">
        <v>80</v>
      </c>
      <c r="P252" s="80" t="s">
        <v>80</v>
      </c>
      <c r="R252" s="63" t="s">
        <v>71</v>
      </c>
      <c r="S252" s="64">
        <v>1</v>
      </c>
      <c r="T252" s="65">
        <f>_xlfn.XLOOKUP(G252,'[2]SPIR FORM'!$T$25:$T$103,'[2]SPIR FORM'!$Y$25:$Y$103,0)</f>
        <v>0</v>
      </c>
      <c r="U252" s="70">
        <v>2022</v>
      </c>
      <c r="V252" s="66" t="str">
        <f>_xlfn.IFNA((VLOOKUP($G252, 'History-Sorted'!$A$2:$P$201, 5, FALSE)), "")</f>
        <v/>
      </c>
      <c r="X252" s="87" t="str">
        <f>_xlfn.IFNA((VLOOKUP($G252, 'History-Sorted'!$A$2:$P$201, 4, FALSE)), "")</f>
        <v/>
      </c>
    </row>
    <row r="253" spans="1:24" x14ac:dyDescent="0.25">
      <c r="A253" s="85" t="s">
        <v>72</v>
      </c>
      <c r="B253" s="80" t="s">
        <v>521</v>
      </c>
      <c r="C253" s="80" t="s">
        <v>74</v>
      </c>
      <c r="D253" s="80" t="s">
        <v>470</v>
      </c>
      <c r="E253" s="80" t="s">
        <v>470</v>
      </c>
      <c r="F253" s="80" t="s">
        <v>471</v>
      </c>
      <c r="G253" s="80" t="s">
        <v>522</v>
      </c>
      <c r="H253" s="78">
        <v>1</v>
      </c>
      <c r="I253" s="80" t="s">
        <v>523</v>
      </c>
      <c r="J253" s="80" t="s">
        <v>524</v>
      </c>
      <c r="K253" s="81">
        <v>0</v>
      </c>
      <c r="L253" s="81">
        <v>0</v>
      </c>
      <c r="M253" s="80" t="s">
        <v>71</v>
      </c>
      <c r="N253" s="80" t="s">
        <v>80</v>
      </c>
      <c r="O253" s="80" t="s">
        <v>80</v>
      </c>
      <c r="P253" s="80" t="s">
        <v>80</v>
      </c>
      <c r="R253" s="63" t="s">
        <v>71</v>
      </c>
      <c r="S253" s="64">
        <v>1</v>
      </c>
      <c r="T253" s="65">
        <f>_xlfn.XLOOKUP(G253,'[2]SPIR FORM'!$T$25:$T$103,'[2]SPIR FORM'!$Y$25:$Y$103,0)</f>
        <v>0</v>
      </c>
      <c r="U253" s="70">
        <v>2022</v>
      </c>
      <c r="V253" s="66" t="str">
        <f>_xlfn.IFNA((VLOOKUP($G253, 'History-Sorted'!$A$2:$P$201, 5, FALSE)), "")</f>
        <v/>
      </c>
      <c r="X253" s="87" t="str">
        <f>_xlfn.IFNA((VLOOKUP($G253, 'History-Sorted'!$A$2:$P$201, 4, FALSE)), "")</f>
        <v/>
      </c>
    </row>
    <row r="254" spans="1:24" x14ac:dyDescent="0.25">
      <c r="A254" s="85" t="s">
        <v>72</v>
      </c>
      <c r="B254" s="80" t="s">
        <v>525</v>
      </c>
      <c r="C254" s="80" t="s">
        <v>74</v>
      </c>
      <c r="D254" s="80" t="s">
        <v>470</v>
      </c>
      <c r="E254" s="80" t="s">
        <v>470</v>
      </c>
      <c r="F254" s="80" t="s">
        <v>471</v>
      </c>
      <c r="G254" s="80" t="s">
        <v>526</v>
      </c>
      <c r="H254" s="78">
        <v>1</v>
      </c>
      <c r="I254" s="80" t="s">
        <v>527</v>
      </c>
      <c r="J254" s="80" t="s">
        <v>528</v>
      </c>
      <c r="K254" s="81">
        <v>0</v>
      </c>
      <c r="L254" s="81">
        <v>0</v>
      </c>
      <c r="M254" s="80" t="s">
        <v>71</v>
      </c>
      <c r="N254" s="80" t="s">
        <v>80</v>
      </c>
      <c r="O254" s="80" t="s">
        <v>80</v>
      </c>
      <c r="P254" s="80" t="s">
        <v>80</v>
      </c>
      <c r="R254" s="63" t="s">
        <v>71</v>
      </c>
      <c r="S254" s="64">
        <v>1</v>
      </c>
      <c r="T254" s="65">
        <f>_xlfn.XLOOKUP(G254,'[2]SPIR FORM'!$T$25:$T$103,'[2]SPIR FORM'!$Y$25:$Y$103,0)</f>
        <v>0</v>
      </c>
      <c r="U254" s="70">
        <v>2022</v>
      </c>
      <c r="V254" s="66" t="str">
        <f>_xlfn.IFNA((VLOOKUP($G254, 'History-Sorted'!$A$2:$P$201, 5, FALSE)), "")</f>
        <v/>
      </c>
      <c r="X254" s="87" t="str">
        <f>_xlfn.IFNA((VLOOKUP($G254, 'History-Sorted'!$A$2:$P$201, 4, FALSE)), "")</f>
        <v/>
      </c>
    </row>
    <row r="255" spans="1:24" x14ac:dyDescent="0.25">
      <c r="A255" s="85" t="s">
        <v>72</v>
      </c>
      <c r="B255" s="80" t="s">
        <v>529</v>
      </c>
      <c r="C255" s="80" t="s">
        <v>74</v>
      </c>
      <c r="D255" s="80" t="s">
        <v>470</v>
      </c>
      <c r="E255" s="80" t="s">
        <v>470</v>
      </c>
      <c r="F255" s="80" t="s">
        <v>471</v>
      </c>
      <c r="G255" s="80" t="s">
        <v>530</v>
      </c>
      <c r="H255" s="78">
        <v>1</v>
      </c>
      <c r="I255" s="80" t="s">
        <v>531</v>
      </c>
      <c r="J255" s="80" t="s">
        <v>666</v>
      </c>
      <c r="K255" s="81">
        <v>80.62</v>
      </c>
      <c r="L255" s="81">
        <v>80.62</v>
      </c>
      <c r="M255" s="80" t="s">
        <v>71</v>
      </c>
      <c r="N255" s="80" t="s">
        <v>80</v>
      </c>
      <c r="O255" s="80" t="s">
        <v>80</v>
      </c>
      <c r="P255" s="80" t="s">
        <v>80</v>
      </c>
      <c r="R255" s="63" t="s">
        <v>71</v>
      </c>
      <c r="S255" s="64">
        <v>1</v>
      </c>
      <c r="T255" s="65">
        <f>_xlfn.XLOOKUP(G255,'[2]SPIR FORM'!$T$25:$T$103,'[2]SPIR FORM'!$Y$25:$Y$103,0)</f>
        <v>0</v>
      </c>
      <c r="U255" s="70">
        <v>2022</v>
      </c>
      <c r="V255" s="66" t="str">
        <f>_xlfn.IFNA((VLOOKUP($G255, 'History-Sorted'!$A$2:$P$201, 5, FALSE)), "")</f>
        <v/>
      </c>
      <c r="X255" s="87" t="str">
        <f>_xlfn.IFNA((VLOOKUP($G255, 'History-Sorted'!$A$2:$P$201, 4, FALSE)), "")</f>
        <v/>
      </c>
    </row>
    <row r="256" spans="1:24" x14ac:dyDescent="0.25">
      <c r="A256" s="85" t="s">
        <v>72</v>
      </c>
      <c r="B256" s="80" t="s">
        <v>532</v>
      </c>
      <c r="C256" s="80" t="s">
        <v>74</v>
      </c>
      <c r="D256" s="80" t="s">
        <v>470</v>
      </c>
      <c r="E256" s="80" t="s">
        <v>470</v>
      </c>
      <c r="F256" s="80" t="s">
        <v>471</v>
      </c>
      <c r="G256" s="80" t="s">
        <v>176</v>
      </c>
      <c r="H256" s="78">
        <v>1</v>
      </c>
      <c r="I256" s="80" t="s">
        <v>533</v>
      </c>
      <c r="J256" s="80" t="s">
        <v>666</v>
      </c>
      <c r="K256" s="81">
        <v>21.62</v>
      </c>
      <c r="L256" s="81">
        <v>21.62</v>
      </c>
      <c r="M256" s="80" t="s">
        <v>71</v>
      </c>
      <c r="N256" s="80" t="s">
        <v>80</v>
      </c>
      <c r="O256" s="80" t="s">
        <v>80</v>
      </c>
      <c r="P256" s="80" t="s">
        <v>80</v>
      </c>
      <c r="R256" s="63" t="s">
        <v>71</v>
      </c>
      <c r="S256" s="64">
        <v>1</v>
      </c>
      <c r="T256" s="65">
        <f>_xlfn.XLOOKUP(G256,'[2]SPIR FORM'!$T$25:$T$103,'[2]SPIR FORM'!$Y$25:$Y$103,0)</f>
        <v>0</v>
      </c>
      <c r="U256" s="70">
        <v>2022</v>
      </c>
      <c r="V256" s="66" t="str">
        <f>_xlfn.IFNA((VLOOKUP($G256, 'History-Sorted'!$A$2:$P$201, 5, FALSE)), "")</f>
        <v/>
      </c>
      <c r="X256" s="87" t="str">
        <f>_xlfn.IFNA((VLOOKUP($G256, 'History-Sorted'!$A$2:$P$201, 4, FALSE)), "")</f>
        <v/>
      </c>
    </row>
    <row r="257" spans="1:24" x14ac:dyDescent="0.25">
      <c r="A257" s="85" t="s">
        <v>72</v>
      </c>
      <c r="B257" s="80" t="s">
        <v>534</v>
      </c>
      <c r="C257" s="80" t="s">
        <v>74</v>
      </c>
      <c r="D257" s="80" t="s">
        <v>470</v>
      </c>
      <c r="E257" s="80" t="s">
        <v>470</v>
      </c>
      <c r="F257" s="80" t="s">
        <v>471</v>
      </c>
      <c r="G257" s="80" t="s">
        <v>535</v>
      </c>
      <c r="H257" s="78">
        <v>1</v>
      </c>
      <c r="I257" s="80" t="s">
        <v>536</v>
      </c>
      <c r="J257" s="80" t="s">
        <v>675</v>
      </c>
      <c r="K257" s="81">
        <v>80.53</v>
      </c>
      <c r="L257" s="81">
        <v>80.53</v>
      </c>
      <c r="M257" s="80" t="s">
        <v>71</v>
      </c>
      <c r="N257" s="80" t="s">
        <v>80</v>
      </c>
      <c r="O257" s="80" t="s">
        <v>80</v>
      </c>
      <c r="P257" s="80" t="s">
        <v>80</v>
      </c>
      <c r="R257" s="63" t="s">
        <v>71</v>
      </c>
      <c r="S257" s="64">
        <v>1</v>
      </c>
      <c r="T257" s="65">
        <f>_xlfn.XLOOKUP(G257,'[2]SPIR FORM'!$T$25:$T$103,'[2]SPIR FORM'!$Y$25:$Y$103,0)</f>
        <v>0</v>
      </c>
      <c r="U257" s="70">
        <v>2022</v>
      </c>
      <c r="V257" s="66" t="str">
        <f>_xlfn.IFNA((VLOOKUP($G257, 'History-Sorted'!$A$2:$P$201, 5, FALSE)), "")</f>
        <v/>
      </c>
      <c r="X257" s="87" t="str">
        <f>_xlfn.IFNA((VLOOKUP($G257, 'History-Sorted'!$A$2:$P$201, 4, FALSE)), "")</f>
        <v/>
      </c>
    </row>
    <row r="258" spans="1:24" x14ac:dyDescent="0.25">
      <c r="A258" s="85" t="s">
        <v>72</v>
      </c>
      <c r="B258" s="80" t="s">
        <v>537</v>
      </c>
      <c r="C258" s="80" t="s">
        <v>74</v>
      </c>
      <c r="D258" s="80" t="s">
        <v>470</v>
      </c>
      <c r="E258" s="80" t="s">
        <v>470</v>
      </c>
      <c r="F258" s="80" t="s">
        <v>471</v>
      </c>
      <c r="G258" s="80" t="s">
        <v>538</v>
      </c>
      <c r="H258" s="78">
        <v>1</v>
      </c>
      <c r="I258" s="80" t="s">
        <v>539</v>
      </c>
      <c r="J258" s="80" t="s">
        <v>540</v>
      </c>
      <c r="K258" s="81">
        <v>122.1</v>
      </c>
      <c r="L258" s="81">
        <v>122.1</v>
      </c>
      <c r="M258" s="80" t="s">
        <v>71</v>
      </c>
      <c r="N258" s="80" t="s">
        <v>80</v>
      </c>
      <c r="O258" s="80" t="s">
        <v>80</v>
      </c>
      <c r="P258" s="80" t="s">
        <v>80</v>
      </c>
      <c r="R258" s="63" t="s">
        <v>71</v>
      </c>
      <c r="S258" s="64">
        <v>1</v>
      </c>
      <c r="T258" s="65">
        <f>_xlfn.XLOOKUP(G258,'[2]SPIR FORM'!$T$25:$T$103,'[2]SPIR FORM'!$Y$25:$Y$103,0)</f>
        <v>0</v>
      </c>
      <c r="U258" s="70">
        <v>2022</v>
      </c>
      <c r="V258" s="66" t="str">
        <f>_xlfn.IFNA((VLOOKUP($G258, 'History-Sorted'!$A$2:$P$201, 5, FALSE)), "")</f>
        <v/>
      </c>
      <c r="X258" s="87" t="str">
        <f>_xlfn.IFNA((VLOOKUP($G258, 'History-Sorted'!$A$2:$P$201, 4, FALSE)), "")</f>
        <v/>
      </c>
    </row>
    <row r="259" spans="1:24" x14ac:dyDescent="0.25">
      <c r="A259" s="85" t="s">
        <v>72</v>
      </c>
      <c r="B259" s="80" t="s">
        <v>541</v>
      </c>
      <c r="C259" s="80" t="s">
        <v>74</v>
      </c>
      <c r="D259" s="80" t="s">
        <v>470</v>
      </c>
      <c r="E259" s="80" t="s">
        <v>470</v>
      </c>
      <c r="F259" s="80" t="s">
        <v>471</v>
      </c>
      <c r="G259" s="80" t="s">
        <v>542</v>
      </c>
      <c r="H259" s="78">
        <v>1</v>
      </c>
      <c r="I259" s="80" t="s">
        <v>543</v>
      </c>
      <c r="J259" s="80" t="s">
        <v>676</v>
      </c>
      <c r="K259" s="82">
        <v>1919.75</v>
      </c>
      <c r="L259" s="82">
        <v>1919.75</v>
      </c>
      <c r="M259" s="80" t="s">
        <v>71</v>
      </c>
      <c r="N259" s="80" t="s">
        <v>80</v>
      </c>
      <c r="O259" s="80" t="s">
        <v>80</v>
      </c>
      <c r="P259" s="80" t="s">
        <v>80</v>
      </c>
      <c r="R259" s="63" t="s">
        <v>71</v>
      </c>
      <c r="S259" s="64">
        <v>1</v>
      </c>
      <c r="T259" s="65">
        <f>_xlfn.XLOOKUP(G259,'[2]SPIR FORM'!$T$25:$T$103,'[2]SPIR FORM'!$Y$25:$Y$103,"NO")</f>
        <v>2611.6793154689635</v>
      </c>
      <c r="U259" s="70">
        <v>2022</v>
      </c>
      <c r="V259" s="66" t="str">
        <f>_xlfn.IFNA((VLOOKUP($G259, 'History-Sorted'!$A$2:$P$201, 5, FALSE)), "")</f>
        <v/>
      </c>
      <c r="X259" s="87" t="str">
        <f>_xlfn.IFNA((VLOOKUP($G259, 'History-Sorted'!$A$2:$P$201, 4, FALSE)), "")</f>
        <v/>
      </c>
    </row>
    <row r="260" spans="1:24" x14ac:dyDescent="0.25">
      <c r="A260" s="85" t="s">
        <v>72</v>
      </c>
      <c r="B260" s="80" t="s">
        <v>544</v>
      </c>
      <c r="C260" s="80" t="s">
        <v>74</v>
      </c>
      <c r="D260" s="80" t="s">
        <v>470</v>
      </c>
      <c r="E260" s="80" t="s">
        <v>470</v>
      </c>
      <c r="F260" s="80" t="s">
        <v>471</v>
      </c>
      <c r="G260" s="80" t="s">
        <v>545</v>
      </c>
      <c r="H260" s="78">
        <v>1</v>
      </c>
      <c r="I260" s="80" t="s">
        <v>136</v>
      </c>
      <c r="J260" s="80" t="s">
        <v>546</v>
      </c>
      <c r="K260" s="82">
        <v>1131.8</v>
      </c>
      <c r="L260" s="82">
        <v>1131.8</v>
      </c>
      <c r="M260" s="80" t="s">
        <v>71</v>
      </c>
      <c r="N260" s="80" t="s">
        <v>80</v>
      </c>
      <c r="O260" s="80" t="s">
        <v>80</v>
      </c>
      <c r="P260" s="80" t="s">
        <v>80</v>
      </c>
      <c r="R260" s="63" t="s">
        <v>71</v>
      </c>
      <c r="S260" s="64">
        <v>1</v>
      </c>
      <c r="T260" s="65">
        <f>_xlfn.XLOOKUP(G260,'[2]SPIR FORM'!$T$25:$T$103,'[2]SPIR FORM'!$Y$25:$Y$103,0)</f>
        <v>0</v>
      </c>
      <c r="U260" s="70">
        <v>2022</v>
      </c>
      <c r="V260" s="66" t="str">
        <f>_xlfn.IFNA((VLOOKUP($G260, 'History-Sorted'!$A$2:$P$201, 5, FALSE)), "")</f>
        <v/>
      </c>
      <c r="X260" s="87" t="str">
        <f>_xlfn.IFNA((VLOOKUP($G260, 'History-Sorted'!$A$2:$P$201, 4, FALSE)), "")</f>
        <v/>
      </c>
    </row>
    <row r="261" spans="1:24" x14ac:dyDescent="0.25">
      <c r="A261" s="85" t="s">
        <v>72</v>
      </c>
      <c r="B261" s="80" t="s">
        <v>547</v>
      </c>
      <c r="C261" s="80" t="s">
        <v>74</v>
      </c>
      <c r="D261" s="80" t="s">
        <v>470</v>
      </c>
      <c r="E261" s="80" t="s">
        <v>470</v>
      </c>
      <c r="F261" s="80" t="s">
        <v>471</v>
      </c>
      <c r="G261" s="80" t="s">
        <v>548</v>
      </c>
      <c r="H261" s="78">
        <v>1</v>
      </c>
      <c r="I261" s="80" t="s">
        <v>549</v>
      </c>
      <c r="J261" s="80" t="s">
        <v>674</v>
      </c>
      <c r="K261" s="81">
        <v>0</v>
      </c>
      <c r="L261" s="81">
        <v>0</v>
      </c>
      <c r="M261" s="80" t="s">
        <v>71</v>
      </c>
      <c r="N261" s="80" t="s">
        <v>80</v>
      </c>
      <c r="O261" s="80" t="s">
        <v>80</v>
      </c>
      <c r="P261" s="80" t="s">
        <v>80</v>
      </c>
      <c r="R261" s="63" t="s">
        <v>71</v>
      </c>
      <c r="S261" s="64">
        <v>1</v>
      </c>
      <c r="T261" s="65">
        <f>_xlfn.XLOOKUP(G261,'[2]SPIR FORM'!$T$25:$T$103,'[2]SPIR FORM'!$Y$25:$Y$103,0)</f>
        <v>0</v>
      </c>
      <c r="U261" s="70">
        <v>2022</v>
      </c>
      <c r="V261" s="66" t="str">
        <f>_xlfn.IFNA((VLOOKUP($G261, 'History-Sorted'!$A$2:$P$201, 5, FALSE)), "")</f>
        <v/>
      </c>
      <c r="X261" s="87" t="str">
        <f>_xlfn.IFNA((VLOOKUP($G261, 'History-Sorted'!$A$2:$P$201, 4, FALSE)), "")</f>
        <v/>
      </c>
    </row>
    <row r="262" spans="1:24" x14ac:dyDescent="0.25">
      <c r="A262" s="85" t="s">
        <v>72</v>
      </c>
      <c r="B262" s="80" t="s">
        <v>550</v>
      </c>
      <c r="C262" s="80" t="s">
        <v>74</v>
      </c>
      <c r="D262" s="80" t="s">
        <v>470</v>
      </c>
      <c r="E262" s="80" t="s">
        <v>470</v>
      </c>
      <c r="F262" s="80" t="s">
        <v>471</v>
      </c>
      <c r="G262" s="80" t="s">
        <v>551</v>
      </c>
      <c r="H262" s="78">
        <v>1</v>
      </c>
      <c r="I262" s="80" t="s">
        <v>552</v>
      </c>
      <c r="J262" s="80" t="s">
        <v>553</v>
      </c>
      <c r="K262" s="81">
        <v>0</v>
      </c>
      <c r="L262" s="81">
        <v>0</v>
      </c>
      <c r="M262" s="80" t="s">
        <v>71</v>
      </c>
      <c r="N262" s="80" t="s">
        <v>80</v>
      </c>
      <c r="O262" s="80" t="s">
        <v>80</v>
      </c>
      <c r="P262" s="80" t="s">
        <v>80</v>
      </c>
      <c r="R262" s="63" t="s">
        <v>71</v>
      </c>
      <c r="S262" s="64">
        <v>1</v>
      </c>
      <c r="T262" s="65">
        <f>_xlfn.XLOOKUP(G262,'[2]SPIR FORM'!$T$25:$T$103,'[2]SPIR FORM'!$Y$25:$Y$103,0)</f>
        <v>0</v>
      </c>
      <c r="U262" s="70">
        <v>2022</v>
      </c>
      <c r="V262" s="66" t="str">
        <f>_xlfn.IFNA((VLOOKUP($G262, 'History-Sorted'!$A$2:$P$201, 5, FALSE)), "")</f>
        <v/>
      </c>
      <c r="X262" s="87" t="str">
        <f>_xlfn.IFNA((VLOOKUP($G262, 'History-Sorted'!$A$2:$P$201, 4, FALSE)), "")</f>
        <v/>
      </c>
    </row>
    <row r="263" spans="1:24" x14ac:dyDescent="0.25">
      <c r="A263" s="85" t="s">
        <v>72</v>
      </c>
      <c r="B263" s="80" t="s">
        <v>554</v>
      </c>
      <c r="C263" s="80" t="s">
        <v>74</v>
      </c>
      <c r="D263" s="80" t="s">
        <v>470</v>
      </c>
      <c r="E263" s="80" t="s">
        <v>470</v>
      </c>
      <c r="F263" s="80" t="s">
        <v>471</v>
      </c>
      <c r="G263" s="80" t="s">
        <v>555</v>
      </c>
      <c r="H263" s="78">
        <v>1</v>
      </c>
      <c r="I263" s="80" t="s">
        <v>552</v>
      </c>
      <c r="J263" s="80" t="s">
        <v>553</v>
      </c>
      <c r="K263" s="81">
        <v>0</v>
      </c>
      <c r="L263" s="81">
        <v>0</v>
      </c>
      <c r="M263" s="80" t="s">
        <v>71</v>
      </c>
      <c r="N263" s="80" t="s">
        <v>80</v>
      </c>
      <c r="O263" s="80" t="s">
        <v>80</v>
      </c>
      <c r="P263" s="80" t="s">
        <v>80</v>
      </c>
      <c r="R263" s="63" t="s">
        <v>71</v>
      </c>
      <c r="S263" s="64">
        <v>1</v>
      </c>
      <c r="T263" s="65">
        <f>_xlfn.XLOOKUP(G263,'[2]SPIR FORM'!$T$25:$T$103,'[2]SPIR FORM'!$Y$25:$Y$103,0)</f>
        <v>0</v>
      </c>
      <c r="U263" s="70">
        <v>2022</v>
      </c>
      <c r="V263" s="66" t="str">
        <f>_xlfn.IFNA((VLOOKUP($G263, 'History-Sorted'!$A$2:$P$201, 5, FALSE)), "")</f>
        <v/>
      </c>
      <c r="X263" s="87" t="str">
        <f>_xlfn.IFNA((VLOOKUP($G263, 'History-Sorted'!$A$2:$P$201, 4, FALSE)), "")</f>
        <v/>
      </c>
    </row>
    <row r="264" spans="1:24" x14ac:dyDescent="0.25">
      <c r="A264" s="85" t="s">
        <v>72</v>
      </c>
      <c r="B264" s="80" t="s">
        <v>556</v>
      </c>
      <c r="C264" s="80" t="s">
        <v>74</v>
      </c>
      <c r="D264" s="80" t="s">
        <v>470</v>
      </c>
      <c r="E264" s="80" t="s">
        <v>470</v>
      </c>
      <c r="F264" s="80" t="s">
        <v>471</v>
      </c>
      <c r="G264" s="80" t="s">
        <v>557</v>
      </c>
      <c r="H264" s="78">
        <v>1</v>
      </c>
      <c r="I264" s="80" t="s">
        <v>558</v>
      </c>
      <c r="J264" s="80" t="s">
        <v>650</v>
      </c>
      <c r="K264" s="81">
        <v>0</v>
      </c>
      <c r="L264" s="81">
        <v>0</v>
      </c>
      <c r="M264" s="80" t="s">
        <v>71</v>
      </c>
      <c r="N264" s="80" t="s">
        <v>80</v>
      </c>
      <c r="O264" s="80" t="s">
        <v>80</v>
      </c>
      <c r="P264" s="80" t="s">
        <v>80</v>
      </c>
      <c r="R264" s="63" t="s">
        <v>71</v>
      </c>
      <c r="S264" s="64">
        <v>1</v>
      </c>
      <c r="T264" s="65">
        <f>_xlfn.XLOOKUP(G264,'[2]SPIR FORM'!$T$25:$T$103,'[2]SPIR FORM'!$Y$25:$Y$103,0)</f>
        <v>0</v>
      </c>
      <c r="U264" s="70">
        <v>2022</v>
      </c>
      <c r="V264" s="66" t="str">
        <f>_xlfn.IFNA((VLOOKUP($G264, 'History-Sorted'!$A$2:$P$201, 5, FALSE)), "")</f>
        <v/>
      </c>
      <c r="X264" s="87" t="str">
        <f>_xlfn.IFNA((VLOOKUP($G264, 'History-Sorted'!$A$2:$P$201, 4, FALSE)), "")</f>
        <v/>
      </c>
    </row>
    <row r="265" spans="1:24" x14ac:dyDescent="0.25">
      <c r="A265" s="85" t="s">
        <v>72</v>
      </c>
      <c r="B265" s="80" t="s">
        <v>559</v>
      </c>
      <c r="C265" s="80" t="s">
        <v>74</v>
      </c>
      <c r="D265" s="80" t="s">
        <v>470</v>
      </c>
      <c r="E265" s="80" t="s">
        <v>470</v>
      </c>
      <c r="F265" s="80" t="s">
        <v>471</v>
      </c>
      <c r="G265" s="80" t="s">
        <v>560</v>
      </c>
      <c r="H265" s="78">
        <v>1</v>
      </c>
      <c r="I265" s="80" t="s">
        <v>561</v>
      </c>
      <c r="J265" s="80" t="s">
        <v>669</v>
      </c>
      <c r="K265" s="81">
        <v>0</v>
      </c>
      <c r="L265" s="81">
        <v>0</v>
      </c>
      <c r="M265" s="80" t="s">
        <v>71</v>
      </c>
      <c r="N265" s="80" t="s">
        <v>80</v>
      </c>
      <c r="O265" s="80" t="s">
        <v>80</v>
      </c>
      <c r="P265" s="80" t="s">
        <v>80</v>
      </c>
      <c r="R265" s="63" t="s">
        <v>71</v>
      </c>
      <c r="S265" s="64">
        <v>1</v>
      </c>
      <c r="T265" s="65">
        <f>_xlfn.XLOOKUP(G265,'[2]SPIR FORM'!$T$25:$T$103,'[2]SPIR FORM'!$Y$25:$Y$103,0)</f>
        <v>0</v>
      </c>
      <c r="U265" s="70">
        <v>2022</v>
      </c>
      <c r="V265" s="66" t="str">
        <f>_xlfn.IFNA((VLOOKUP($G265, 'History-Sorted'!$A$2:$P$201, 5, FALSE)), "")</f>
        <v/>
      </c>
      <c r="X265" s="87" t="str">
        <f>_xlfn.IFNA((VLOOKUP($G265, 'History-Sorted'!$A$2:$P$201, 4, FALSE)), "")</f>
        <v/>
      </c>
    </row>
    <row r="266" spans="1:24" x14ac:dyDescent="0.25">
      <c r="A266" s="85" t="s">
        <v>72</v>
      </c>
      <c r="B266" s="80" t="s">
        <v>562</v>
      </c>
      <c r="C266" s="80" t="s">
        <v>74</v>
      </c>
      <c r="D266" s="80" t="s">
        <v>470</v>
      </c>
      <c r="E266" s="80" t="s">
        <v>470</v>
      </c>
      <c r="F266" s="80" t="s">
        <v>471</v>
      </c>
      <c r="G266" s="80" t="s">
        <v>560</v>
      </c>
      <c r="H266" s="78">
        <v>1</v>
      </c>
      <c r="I266" s="80" t="s">
        <v>563</v>
      </c>
      <c r="J266" s="80" t="s">
        <v>669</v>
      </c>
      <c r="K266" s="81">
        <v>0</v>
      </c>
      <c r="L266" s="81">
        <v>0</v>
      </c>
      <c r="M266" s="80" t="s">
        <v>71</v>
      </c>
      <c r="N266" s="80" t="s">
        <v>80</v>
      </c>
      <c r="O266" s="80" t="s">
        <v>80</v>
      </c>
      <c r="P266" s="80" t="s">
        <v>80</v>
      </c>
      <c r="R266" s="63" t="s">
        <v>71</v>
      </c>
      <c r="S266" s="64">
        <v>1</v>
      </c>
      <c r="T266" s="65">
        <f>_xlfn.XLOOKUP(G266,'[2]SPIR FORM'!$T$25:$T$103,'[2]SPIR FORM'!$Y$25:$Y$103,0)</f>
        <v>0</v>
      </c>
      <c r="U266" s="70">
        <v>2022</v>
      </c>
      <c r="V266" s="66" t="str">
        <f>_xlfn.IFNA((VLOOKUP($G266, 'History-Sorted'!$A$2:$P$201, 5, FALSE)), "")</f>
        <v/>
      </c>
      <c r="X266" s="87" t="str">
        <f>_xlfn.IFNA((VLOOKUP($G266, 'History-Sorted'!$A$2:$P$201, 4, FALSE)), "")</f>
        <v/>
      </c>
    </row>
    <row r="267" spans="1:24" x14ac:dyDescent="0.25">
      <c r="A267" s="85" t="s">
        <v>72</v>
      </c>
      <c r="B267" s="80" t="s">
        <v>564</v>
      </c>
      <c r="C267" s="80" t="s">
        <v>74</v>
      </c>
      <c r="D267" s="80" t="s">
        <v>470</v>
      </c>
      <c r="E267" s="80" t="s">
        <v>470</v>
      </c>
      <c r="F267" s="80" t="s">
        <v>471</v>
      </c>
      <c r="G267" s="80" t="s">
        <v>560</v>
      </c>
      <c r="H267" s="78">
        <v>1</v>
      </c>
      <c r="I267" s="80" t="s">
        <v>565</v>
      </c>
      <c r="J267" s="80" t="s">
        <v>669</v>
      </c>
      <c r="K267" s="81">
        <v>0</v>
      </c>
      <c r="L267" s="81">
        <v>0</v>
      </c>
      <c r="M267" s="80" t="s">
        <v>71</v>
      </c>
      <c r="N267" s="80" t="s">
        <v>80</v>
      </c>
      <c r="O267" s="80" t="s">
        <v>80</v>
      </c>
      <c r="P267" s="80" t="s">
        <v>80</v>
      </c>
      <c r="R267" s="63" t="s">
        <v>71</v>
      </c>
      <c r="S267" s="64">
        <v>1</v>
      </c>
      <c r="T267" s="65">
        <f>_xlfn.XLOOKUP(G267,'[2]SPIR FORM'!$T$25:$T$103,'[2]SPIR FORM'!$Y$25:$Y$103,0)</f>
        <v>0</v>
      </c>
      <c r="U267" s="70">
        <v>2022</v>
      </c>
      <c r="V267" s="66" t="str">
        <f>_xlfn.IFNA((VLOOKUP($G267, 'History-Sorted'!$A$2:$P$201, 5, FALSE)), "")</f>
        <v/>
      </c>
      <c r="X267" s="87" t="str">
        <f>_xlfn.IFNA((VLOOKUP($G267, 'History-Sorted'!$A$2:$P$201, 4, FALSE)), "")</f>
        <v/>
      </c>
    </row>
    <row r="268" spans="1:24" x14ac:dyDescent="0.25">
      <c r="A268" s="85" t="s">
        <v>72</v>
      </c>
      <c r="B268" s="80" t="s">
        <v>566</v>
      </c>
      <c r="C268" s="80" t="s">
        <v>74</v>
      </c>
      <c r="D268" s="80" t="s">
        <v>470</v>
      </c>
      <c r="E268" s="80" t="s">
        <v>470</v>
      </c>
      <c r="F268" s="80" t="s">
        <v>471</v>
      </c>
      <c r="G268" s="80" t="s">
        <v>560</v>
      </c>
      <c r="H268" s="78">
        <v>1</v>
      </c>
      <c r="I268" s="80" t="s">
        <v>567</v>
      </c>
      <c r="J268" s="80" t="s">
        <v>669</v>
      </c>
      <c r="K268" s="81">
        <v>0</v>
      </c>
      <c r="L268" s="81">
        <v>0</v>
      </c>
      <c r="M268" s="80" t="s">
        <v>71</v>
      </c>
      <c r="N268" s="80" t="s">
        <v>80</v>
      </c>
      <c r="O268" s="80" t="s">
        <v>80</v>
      </c>
      <c r="P268" s="80" t="s">
        <v>80</v>
      </c>
      <c r="R268" s="63" t="s">
        <v>71</v>
      </c>
      <c r="S268" s="64">
        <v>1</v>
      </c>
      <c r="T268" s="65">
        <f>_xlfn.XLOOKUP(G268,'[2]SPIR FORM'!$T$25:$T$103,'[2]SPIR FORM'!$Y$25:$Y$103,0)</f>
        <v>0</v>
      </c>
      <c r="U268" s="70">
        <v>2022</v>
      </c>
      <c r="V268" s="66" t="str">
        <f>_xlfn.IFNA((VLOOKUP($G268, 'History-Sorted'!$A$2:$P$201, 5, FALSE)), "")</f>
        <v/>
      </c>
      <c r="X268" s="87" t="str">
        <f>_xlfn.IFNA((VLOOKUP($G268, 'History-Sorted'!$A$2:$P$201, 4, FALSE)), "")</f>
        <v/>
      </c>
    </row>
    <row r="269" spans="1:24" x14ac:dyDescent="0.25">
      <c r="A269" s="85" t="s">
        <v>72</v>
      </c>
      <c r="B269" s="80" t="s">
        <v>568</v>
      </c>
      <c r="C269" s="80" t="s">
        <v>74</v>
      </c>
      <c r="D269" s="80" t="s">
        <v>470</v>
      </c>
      <c r="E269" s="80" t="s">
        <v>470</v>
      </c>
      <c r="F269" s="80" t="s">
        <v>471</v>
      </c>
      <c r="G269" s="80" t="s">
        <v>560</v>
      </c>
      <c r="H269" s="78">
        <v>1</v>
      </c>
      <c r="I269" s="80" t="s">
        <v>569</v>
      </c>
      <c r="J269" s="80" t="s">
        <v>669</v>
      </c>
      <c r="K269" s="81">
        <v>0</v>
      </c>
      <c r="L269" s="81">
        <v>0</v>
      </c>
      <c r="M269" s="80" t="s">
        <v>71</v>
      </c>
      <c r="N269" s="80" t="s">
        <v>80</v>
      </c>
      <c r="O269" s="80" t="s">
        <v>80</v>
      </c>
      <c r="P269" s="80" t="s">
        <v>80</v>
      </c>
      <c r="R269" s="63" t="s">
        <v>71</v>
      </c>
      <c r="S269" s="64">
        <v>1</v>
      </c>
      <c r="T269" s="65">
        <f>_xlfn.XLOOKUP(G269,'[2]SPIR FORM'!$T$25:$T$103,'[2]SPIR FORM'!$Y$25:$Y$103,0)</f>
        <v>0</v>
      </c>
      <c r="U269" s="70">
        <v>2022</v>
      </c>
      <c r="V269" s="66" t="str">
        <f>_xlfn.IFNA((VLOOKUP($G269, 'History-Sorted'!$A$2:$P$201, 5, FALSE)), "")</f>
        <v/>
      </c>
      <c r="X269" s="87" t="str">
        <f>_xlfn.IFNA((VLOOKUP($G269, 'History-Sorted'!$A$2:$P$201, 4, FALSE)), "")</f>
        <v/>
      </c>
    </row>
    <row r="270" spans="1:24" x14ac:dyDescent="0.25">
      <c r="A270" s="85" t="s">
        <v>72</v>
      </c>
      <c r="B270" s="80" t="s">
        <v>570</v>
      </c>
      <c r="C270" s="80" t="s">
        <v>74</v>
      </c>
      <c r="D270" s="80" t="s">
        <v>470</v>
      </c>
      <c r="E270" s="80" t="s">
        <v>470</v>
      </c>
      <c r="F270" s="80" t="s">
        <v>471</v>
      </c>
      <c r="G270" s="80" t="s">
        <v>560</v>
      </c>
      <c r="H270" s="78">
        <v>1</v>
      </c>
      <c r="I270" s="80" t="s">
        <v>571</v>
      </c>
      <c r="J270" s="80" t="s">
        <v>669</v>
      </c>
      <c r="K270" s="81">
        <v>0</v>
      </c>
      <c r="L270" s="81">
        <v>0</v>
      </c>
      <c r="M270" s="80" t="s">
        <v>71</v>
      </c>
      <c r="N270" s="80" t="s">
        <v>80</v>
      </c>
      <c r="O270" s="80" t="s">
        <v>80</v>
      </c>
      <c r="P270" s="80" t="s">
        <v>80</v>
      </c>
      <c r="R270" s="63" t="s">
        <v>71</v>
      </c>
      <c r="S270" s="64">
        <v>1</v>
      </c>
      <c r="T270" s="65">
        <f>_xlfn.XLOOKUP(G270,'[2]SPIR FORM'!$T$25:$T$103,'[2]SPIR FORM'!$Y$25:$Y$103,0)</f>
        <v>0</v>
      </c>
      <c r="U270" s="70">
        <v>2022</v>
      </c>
      <c r="V270" s="66" t="str">
        <f>_xlfn.IFNA((VLOOKUP($G270, 'History-Sorted'!$A$2:$P$201, 5, FALSE)), "")</f>
        <v/>
      </c>
      <c r="X270" s="87" t="str">
        <f>_xlfn.IFNA((VLOOKUP($G270, 'History-Sorted'!$A$2:$P$201, 4, FALSE)), "")</f>
        <v/>
      </c>
    </row>
    <row r="271" spans="1:24" x14ac:dyDescent="0.25">
      <c r="A271" s="85" t="s">
        <v>72</v>
      </c>
      <c r="B271" s="80" t="s">
        <v>572</v>
      </c>
      <c r="C271" s="80" t="s">
        <v>74</v>
      </c>
      <c r="D271" s="80">
        <v>578850</v>
      </c>
      <c r="E271" s="80">
        <v>578850</v>
      </c>
      <c r="F271" s="80" t="s">
        <v>72</v>
      </c>
      <c r="G271" s="80" t="s">
        <v>228</v>
      </c>
      <c r="H271" s="78">
        <v>1</v>
      </c>
      <c r="I271" s="80" t="s">
        <v>645</v>
      </c>
      <c r="J271" s="80" t="s">
        <v>651</v>
      </c>
      <c r="K271" s="81">
        <v>0</v>
      </c>
      <c r="L271" s="81">
        <v>0</v>
      </c>
      <c r="M271" s="80" t="s">
        <v>71</v>
      </c>
      <c r="N271" s="80" t="s">
        <v>72</v>
      </c>
      <c r="O271" s="80" t="s">
        <v>72</v>
      </c>
      <c r="P271" s="80" t="s">
        <v>72</v>
      </c>
      <c r="R271" s="63" t="s">
        <v>71</v>
      </c>
      <c r="S271" s="64">
        <v>1</v>
      </c>
      <c r="T271" s="65">
        <f>_xlfn.XLOOKUP(G271,'[2]SPIR FORM'!$T$25:$T$103,'[2]SPIR FORM'!$Y$25:$Y$103,0)</f>
        <v>0</v>
      </c>
      <c r="U271" s="70">
        <v>2022</v>
      </c>
      <c r="V271" s="66" t="str">
        <f>_xlfn.IFNA((VLOOKUP($G271, 'History-Sorted'!$A$2:$P$201, 5, FALSE)), "")</f>
        <v/>
      </c>
      <c r="X271" s="87" t="str">
        <f>_xlfn.IFNA((VLOOKUP($G271, 'History-Sorted'!$A$2:$P$201, 4, FALSE)), "")</f>
        <v/>
      </c>
    </row>
    <row r="272" spans="1:24" x14ac:dyDescent="0.25">
      <c r="A272" s="85" t="s">
        <v>72</v>
      </c>
      <c r="B272" s="80" t="s">
        <v>573</v>
      </c>
      <c r="C272" s="80" t="s">
        <v>74</v>
      </c>
      <c r="D272" s="80" t="s">
        <v>470</v>
      </c>
      <c r="E272" s="80" t="s">
        <v>470</v>
      </c>
      <c r="F272" s="80" t="s">
        <v>471</v>
      </c>
      <c r="G272" s="80" t="s">
        <v>574</v>
      </c>
      <c r="H272" s="78">
        <v>1</v>
      </c>
      <c r="I272" s="80" t="s">
        <v>575</v>
      </c>
      <c r="J272" s="80" t="s">
        <v>671</v>
      </c>
      <c r="K272" s="81">
        <v>0</v>
      </c>
      <c r="L272" s="81">
        <v>0</v>
      </c>
      <c r="M272" s="80" t="s">
        <v>71</v>
      </c>
      <c r="N272" s="80" t="s">
        <v>80</v>
      </c>
      <c r="O272" s="80" t="s">
        <v>80</v>
      </c>
      <c r="P272" s="80" t="s">
        <v>80</v>
      </c>
      <c r="R272" s="63" t="s">
        <v>71</v>
      </c>
      <c r="S272" s="64">
        <v>1</v>
      </c>
      <c r="T272" s="65">
        <f>_xlfn.XLOOKUP(G272,'[2]SPIR FORM'!$T$25:$T$103,'[2]SPIR FORM'!$Y$25:$Y$103,0)</f>
        <v>0</v>
      </c>
      <c r="U272" s="70">
        <v>2022</v>
      </c>
      <c r="V272" s="66" t="str">
        <f>_xlfn.IFNA((VLOOKUP($G272, 'History-Sorted'!$A$2:$P$201, 5, FALSE)), "")</f>
        <v/>
      </c>
      <c r="X272" s="87" t="str">
        <f>_xlfn.IFNA((VLOOKUP($G272, 'History-Sorted'!$A$2:$P$201, 4, FALSE)), "")</f>
        <v/>
      </c>
    </row>
    <row r="273" spans="1:24" x14ac:dyDescent="0.25">
      <c r="A273" s="85" t="s">
        <v>72</v>
      </c>
      <c r="B273" s="80" t="s">
        <v>576</v>
      </c>
      <c r="C273" s="80" t="s">
        <v>74</v>
      </c>
      <c r="D273" s="80" t="s">
        <v>470</v>
      </c>
      <c r="E273" s="80" t="s">
        <v>470</v>
      </c>
      <c r="F273" s="80" t="s">
        <v>471</v>
      </c>
      <c r="G273" s="80" t="s">
        <v>577</v>
      </c>
      <c r="H273" s="78">
        <v>1</v>
      </c>
      <c r="I273" s="80" t="s">
        <v>578</v>
      </c>
      <c r="J273" s="80" t="s">
        <v>670</v>
      </c>
      <c r="K273" s="81">
        <v>52.18</v>
      </c>
      <c r="L273" s="81">
        <v>52.18</v>
      </c>
      <c r="M273" s="80" t="s">
        <v>71</v>
      </c>
      <c r="N273" s="80" t="s">
        <v>80</v>
      </c>
      <c r="O273" s="80" t="s">
        <v>80</v>
      </c>
      <c r="P273" s="80" t="s">
        <v>80</v>
      </c>
      <c r="R273" s="63" t="s">
        <v>71</v>
      </c>
      <c r="S273" s="64">
        <v>1</v>
      </c>
      <c r="T273" s="65">
        <f>_xlfn.XLOOKUP(G273,'[2]SPIR FORM'!$T$25:$T$103,'[2]SPIR FORM'!$Y$25:$Y$103,0)</f>
        <v>0</v>
      </c>
      <c r="U273" s="70">
        <v>2022</v>
      </c>
      <c r="V273" s="66" t="str">
        <f>_xlfn.IFNA((VLOOKUP($G273, 'History-Sorted'!$A$2:$P$201, 5, FALSE)), "")</f>
        <v/>
      </c>
      <c r="X273" s="87" t="str">
        <f>_xlfn.IFNA((VLOOKUP($G273, 'History-Sorted'!$A$2:$P$201, 4, FALSE)), "")</f>
        <v/>
      </c>
    </row>
    <row r="274" spans="1:24" x14ac:dyDescent="0.25">
      <c r="A274" s="85" t="s">
        <v>72</v>
      </c>
      <c r="B274" s="80" t="s">
        <v>579</v>
      </c>
      <c r="C274" s="80" t="s">
        <v>74</v>
      </c>
      <c r="D274" s="80" t="s">
        <v>470</v>
      </c>
      <c r="E274" s="80" t="s">
        <v>470</v>
      </c>
      <c r="F274" s="80" t="s">
        <v>471</v>
      </c>
      <c r="G274" s="80" t="s">
        <v>580</v>
      </c>
      <c r="H274" s="78">
        <v>1</v>
      </c>
      <c r="I274" s="80" t="s">
        <v>581</v>
      </c>
      <c r="J274" s="80" t="s">
        <v>582</v>
      </c>
      <c r="K274" s="82">
        <v>3045.87</v>
      </c>
      <c r="L274" s="82">
        <v>3045.87</v>
      </c>
      <c r="M274" s="80" t="s">
        <v>71</v>
      </c>
      <c r="N274" s="80" t="s">
        <v>80</v>
      </c>
      <c r="O274" s="80" t="s">
        <v>80</v>
      </c>
      <c r="P274" s="80" t="s">
        <v>80</v>
      </c>
      <c r="R274" s="63" t="s">
        <v>71</v>
      </c>
      <c r="S274" s="64">
        <v>1</v>
      </c>
      <c r="T274" s="65">
        <f>_xlfn.XLOOKUP(G274,'[2]SPIR FORM'!$T$25:$T$103,'[2]SPIR FORM'!$Y$25:$Y$103,"NO")</f>
        <v>14.89030399312292</v>
      </c>
      <c r="U274" s="70">
        <v>2022</v>
      </c>
      <c r="V274" s="66" t="str">
        <f>_xlfn.IFNA((VLOOKUP($G274, 'History-Sorted'!$A$2:$P$201, 5, FALSE)), "")</f>
        <v/>
      </c>
      <c r="X274" s="87" t="str">
        <f>_xlfn.IFNA((VLOOKUP($G274, 'History-Sorted'!$A$2:$P$201, 4, FALSE)), "")</f>
        <v/>
      </c>
    </row>
    <row r="275" spans="1:24" x14ac:dyDescent="0.25">
      <c r="A275" s="85" t="s">
        <v>72</v>
      </c>
      <c r="B275" s="80" t="s">
        <v>583</v>
      </c>
      <c r="C275" s="80" t="s">
        <v>74</v>
      </c>
      <c r="D275" s="80" t="s">
        <v>470</v>
      </c>
      <c r="E275" s="80" t="s">
        <v>470</v>
      </c>
      <c r="F275" s="80" t="s">
        <v>471</v>
      </c>
      <c r="G275" s="80" t="s">
        <v>584</v>
      </c>
      <c r="H275" s="78">
        <v>1</v>
      </c>
      <c r="I275" s="80" t="s">
        <v>585</v>
      </c>
      <c r="J275" s="80" t="s">
        <v>586</v>
      </c>
      <c r="K275" s="82">
        <v>1937.28</v>
      </c>
      <c r="L275" s="82">
        <v>1937.28</v>
      </c>
      <c r="M275" s="80" t="s">
        <v>71</v>
      </c>
      <c r="N275" s="80" t="s">
        <v>80</v>
      </c>
      <c r="O275" s="80" t="s">
        <v>80</v>
      </c>
      <c r="P275" s="80" t="s">
        <v>80</v>
      </c>
      <c r="R275" s="63" t="s">
        <v>71</v>
      </c>
      <c r="S275" s="64">
        <v>1</v>
      </c>
      <c r="T275" s="65">
        <f>_xlfn.XLOOKUP(G275,'[2]SPIR FORM'!$T$25:$T$103,'[2]SPIR FORM'!$Y$25:$Y$103,0)</f>
        <v>0</v>
      </c>
      <c r="U275" s="70">
        <v>2022</v>
      </c>
      <c r="V275" s="66" t="str">
        <f>_xlfn.IFNA((VLOOKUP($G275, 'History-Sorted'!$A$2:$P$201, 5, FALSE)), "")</f>
        <v/>
      </c>
      <c r="X275" s="87" t="str">
        <f>_xlfn.IFNA((VLOOKUP($G275, 'History-Sorted'!$A$2:$P$201, 4, FALSE)), "")</f>
        <v/>
      </c>
    </row>
    <row r="276" spans="1:24" x14ac:dyDescent="0.25">
      <c r="A276" s="85" t="s">
        <v>72</v>
      </c>
      <c r="B276" s="80" t="s">
        <v>587</v>
      </c>
      <c r="C276" s="80" t="s">
        <v>74</v>
      </c>
      <c r="D276" s="80" t="s">
        <v>470</v>
      </c>
      <c r="E276" s="80" t="s">
        <v>470</v>
      </c>
      <c r="F276" s="80" t="s">
        <v>471</v>
      </c>
      <c r="G276" s="80" t="s">
        <v>588</v>
      </c>
      <c r="H276" s="78">
        <v>1</v>
      </c>
      <c r="I276" s="80" t="s">
        <v>589</v>
      </c>
      <c r="J276" s="80" t="s">
        <v>655</v>
      </c>
      <c r="K276" s="81">
        <v>29.36</v>
      </c>
      <c r="L276" s="81">
        <v>29.36</v>
      </c>
      <c r="M276" s="80" t="s">
        <v>71</v>
      </c>
      <c r="N276" s="80" t="s">
        <v>80</v>
      </c>
      <c r="O276" s="80" t="s">
        <v>80</v>
      </c>
      <c r="P276" s="80" t="s">
        <v>80</v>
      </c>
      <c r="R276" s="63" t="s">
        <v>71</v>
      </c>
      <c r="S276" s="64">
        <v>1</v>
      </c>
      <c r="T276" s="65">
        <f>_xlfn.XLOOKUP(G276,'[2]SPIR FORM'!$T$25:$T$103,'[2]SPIR FORM'!$Y$25:$Y$103,0)</f>
        <v>0</v>
      </c>
      <c r="U276" s="70">
        <v>2022</v>
      </c>
      <c r="V276" s="66" t="str">
        <f>_xlfn.IFNA((VLOOKUP($G276, 'History-Sorted'!$A$2:$P$201, 5, FALSE)), "")</f>
        <v/>
      </c>
      <c r="X276" s="87" t="str">
        <f>_xlfn.IFNA((VLOOKUP($G276, 'History-Sorted'!$A$2:$P$201, 4, FALSE)), "")</f>
        <v/>
      </c>
    </row>
    <row r="277" spans="1:24" x14ac:dyDescent="0.25">
      <c r="A277" s="85" t="s">
        <v>72</v>
      </c>
      <c r="B277" s="80" t="s">
        <v>590</v>
      </c>
      <c r="C277" s="80" t="s">
        <v>74</v>
      </c>
      <c r="D277" s="80">
        <v>578850</v>
      </c>
      <c r="E277" s="80">
        <v>578850</v>
      </c>
      <c r="F277" s="80" t="s">
        <v>72</v>
      </c>
      <c r="G277" s="80" t="s">
        <v>228</v>
      </c>
      <c r="H277" s="78">
        <v>1</v>
      </c>
      <c r="I277" s="80" t="s">
        <v>646</v>
      </c>
      <c r="J277" s="80" t="s">
        <v>652</v>
      </c>
      <c r="K277" s="81">
        <v>0</v>
      </c>
      <c r="L277" s="81">
        <v>0</v>
      </c>
      <c r="M277" s="80" t="s">
        <v>71</v>
      </c>
      <c r="N277" s="80" t="s">
        <v>72</v>
      </c>
      <c r="O277" s="80" t="s">
        <v>72</v>
      </c>
      <c r="P277" s="80" t="s">
        <v>72</v>
      </c>
      <c r="R277" s="63" t="s">
        <v>71</v>
      </c>
      <c r="S277" s="64">
        <v>1</v>
      </c>
      <c r="T277" s="65">
        <f>_xlfn.XLOOKUP(G277,'[2]SPIR FORM'!$T$25:$T$103,'[2]SPIR FORM'!$Y$25:$Y$103,0)</f>
        <v>0</v>
      </c>
      <c r="U277" s="70">
        <v>2022</v>
      </c>
      <c r="V277" s="66" t="str">
        <f>_xlfn.IFNA((VLOOKUP($G277, 'History-Sorted'!$A$2:$P$201, 5, FALSE)), "")</f>
        <v/>
      </c>
      <c r="X277" s="87" t="str">
        <f>_xlfn.IFNA((VLOOKUP($G277, 'History-Sorted'!$A$2:$P$201, 4, FALSE)), "")</f>
        <v/>
      </c>
    </row>
    <row r="278" spans="1:24" x14ac:dyDescent="0.25">
      <c r="A278" s="85" t="s">
        <v>72</v>
      </c>
      <c r="B278" s="80" t="s">
        <v>591</v>
      </c>
      <c r="C278" s="80" t="s">
        <v>74</v>
      </c>
      <c r="D278" s="80" t="s">
        <v>470</v>
      </c>
      <c r="E278" s="80" t="s">
        <v>470</v>
      </c>
      <c r="F278" s="80" t="s">
        <v>471</v>
      </c>
      <c r="G278" s="80" t="s">
        <v>592</v>
      </c>
      <c r="H278" s="78">
        <v>1</v>
      </c>
      <c r="I278" s="80" t="s">
        <v>165</v>
      </c>
      <c r="J278" s="80" t="s">
        <v>663</v>
      </c>
      <c r="K278" s="81">
        <v>98.77</v>
      </c>
      <c r="L278" s="81">
        <v>98.77</v>
      </c>
      <c r="M278" s="80" t="s">
        <v>71</v>
      </c>
      <c r="N278" s="80" t="s">
        <v>80</v>
      </c>
      <c r="O278" s="80" t="s">
        <v>80</v>
      </c>
      <c r="P278" s="80" t="s">
        <v>80</v>
      </c>
      <c r="R278" s="63" t="s">
        <v>71</v>
      </c>
      <c r="S278" s="64">
        <v>1</v>
      </c>
      <c r="T278" s="65">
        <f>_xlfn.XLOOKUP(G278,'[2]SPIR FORM'!$T$25:$T$103,'[2]SPIR FORM'!$Y$25:$Y$103,0)</f>
        <v>0</v>
      </c>
      <c r="U278" s="70">
        <v>2022</v>
      </c>
      <c r="V278" s="66" t="str">
        <f>_xlfn.IFNA((VLOOKUP($G278, 'History-Sorted'!$A$2:$P$201, 5, FALSE)), "")</f>
        <v/>
      </c>
      <c r="X278" s="87" t="str">
        <f>_xlfn.IFNA((VLOOKUP($G278, 'History-Sorted'!$A$2:$P$201, 4, FALSE)), "")</f>
        <v/>
      </c>
    </row>
    <row r="279" spans="1:24" x14ac:dyDescent="0.25">
      <c r="A279" s="85" t="s">
        <v>72</v>
      </c>
      <c r="B279" s="80" t="s">
        <v>593</v>
      </c>
      <c r="C279" s="80" t="s">
        <v>74</v>
      </c>
      <c r="D279" s="80" t="s">
        <v>470</v>
      </c>
      <c r="E279" s="80" t="s">
        <v>470</v>
      </c>
      <c r="F279" s="80" t="s">
        <v>471</v>
      </c>
      <c r="G279" s="80" t="s">
        <v>594</v>
      </c>
      <c r="H279" s="78">
        <v>1</v>
      </c>
      <c r="I279" s="80" t="s">
        <v>595</v>
      </c>
      <c r="J279" s="80" t="s">
        <v>663</v>
      </c>
      <c r="K279" s="81">
        <v>0</v>
      </c>
      <c r="L279" s="81">
        <v>0</v>
      </c>
      <c r="M279" s="80" t="s">
        <v>71</v>
      </c>
      <c r="N279" s="80" t="s">
        <v>80</v>
      </c>
      <c r="O279" s="80" t="s">
        <v>80</v>
      </c>
      <c r="P279" s="80" t="s">
        <v>80</v>
      </c>
      <c r="R279" s="63" t="s">
        <v>71</v>
      </c>
      <c r="S279" s="64">
        <v>1</v>
      </c>
      <c r="T279" s="65">
        <f>_xlfn.XLOOKUP(G279,'[2]SPIR FORM'!$T$25:$T$103,'[2]SPIR FORM'!$Y$25:$Y$103,0)</f>
        <v>0</v>
      </c>
      <c r="U279" s="70">
        <v>2022</v>
      </c>
      <c r="V279" s="66" t="str">
        <f>_xlfn.IFNA((VLOOKUP($G279, 'History-Sorted'!$A$2:$P$201, 5, FALSE)), "")</f>
        <v/>
      </c>
      <c r="X279" s="87" t="str">
        <f>_xlfn.IFNA((VLOOKUP($G279, 'History-Sorted'!$A$2:$P$201, 4, FALSE)), "")</f>
        <v/>
      </c>
    </row>
    <row r="280" spans="1:24" x14ac:dyDescent="0.25">
      <c r="A280" s="85" t="s">
        <v>72</v>
      </c>
      <c r="B280" s="80" t="s">
        <v>596</v>
      </c>
      <c r="C280" s="80" t="s">
        <v>74</v>
      </c>
      <c r="D280" s="80" t="s">
        <v>470</v>
      </c>
      <c r="E280" s="80" t="s">
        <v>470</v>
      </c>
      <c r="F280" s="80" t="s">
        <v>471</v>
      </c>
      <c r="G280" s="80" t="s">
        <v>597</v>
      </c>
      <c r="H280" s="78">
        <v>1</v>
      </c>
      <c r="I280" s="80" t="s">
        <v>598</v>
      </c>
      <c r="J280" s="80" t="s">
        <v>667</v>
      </c>
      <c r="K280" s="81">
        <v>84.48</v>
      </c>
      <c r="L280" s="81">
        <v>84.48</v>
      </c>
      <c r="M280" s="80" t="s">
        <v>71</v>
      </c>
      <c r="N280" s="80" t="s">
        <v>80</v>
      </c>
      <c r="O280" s="80" t="s">
        <v>80</v>
      </c>
      <c r="P280" s="80" t="s">
        <v>80</v>
      </c>
      <c r="R280" s="63" t="s">
        <v>71</v>
      </c>
      <c r="S280" s="64">
        <v>1</v>
      </c>
      <c r="T280" s="65">
        <f>_xlfn.XLOOKUP(G280,'[2]SPIR FORM'!$T$25:$T$103,'[2]SPIR FORM'!$Y$25:$Y$103,0)</f>
        <v>0</v>
      </c>
      <c r="U280" s="70">
        <v>2022</v>
      </c>
      <c r="V280" s="66" t="str">
        <f>_xlfn.IFNA((VLOOKUP($G280, 'History-Sorted'!$A$2:$P$201, 5, FALSE)), "")</f>
        <v/>
      </c>
      <c r="X280" s="87" t="str">
        <f>_xlfn.IFNA((VLOOKUP($G280, 'History-Sorted'!$A$2:$P$201, 4, FALSE)), "")</f>
        <v/>
      </c>
    </row>
    <row r="281" spans="1:24" x14ac:dyDescent="0.25">
      <c r="A281" s="85" t="s">
        <v>72</v>
      </c>
      <c r="B281" s="80" t="s">
        <v>599</v>
      </c>
      <c r="C281" s="80" t="s">
        <v>74</v>
      </c>
      <c r="D281" s="80" t="s">
        <v>470</v>
      </c>
      <c r="E281" s="80" t="s">
        <v>470</v>
      </c>
      <c r="F281" s="80" t="s">
        <v>471</v>
      </c>
      <c r="G281" s="80" t="s">
        <v>600</v>
      </c>
      <c r="H281" s="78">
        <v>1</v>
      </c>
      <c r="I281" s="80" t="s">
        <v>601</v>
      </c>
      <c r="J281" s="80" t="s">
        <v>667</v>
      </c>
      <c r="K281" s="81">
        <v>152.81</v>
      </c>
      <c r="L281" s="81">
        <v>152.81</v>
      </c>
      <c r="M281" s="80" t="s">
        <v>71</v>
      </c>
      <c r="N281" s="80" t="s">
        <v>80</v>
      </c>
      <c r="O281" s="80" t="s">
        <v>80</v>
      </c>
      <c r="P281" s="80" t="s">
        <v>80</v>
      </c>
      <c r="R281" s="63" t="s">
        <v>71</v>
      </c>
      <c r="S281" s="64">
        <v>1</v>
      </c>
      <c r="T281" s="65">
        <f>_xlfn.XLOOKUP(G281,'[2]SPIR FORM'!$T$25:$T$103,'[2]SPIR FORM'!$Y$25:$Y$103,0)</f>
        <v>0</v>
      </c>
      <c r="U281" s="70">
        <v>2022</v>
      </c>
      <c r="V281" s="66" t="str">
        <f>_xlfn.IFNA((VLOOKUP($G281, 'History-Sorted'!$A$2:$P$201, 5, FALSE)), "")</f>
        <v/>
      </c>
      <c r="X281" s="87" t="str">
        <f>_xlfn.IFNA((VLOOKUP($G281, 'History-Sorted'!$A$2:$P$201, 4, FALSE)), "")</f>
        <v/>
      </c>
    </row>
    <row r="282" spans="1:24" x14ac:dyDescent="0.25">
      <c r="A282" s="85" t="s">
        <v>72</v>
      </c>
      <c r="B282" s="80" t="s">
        <v>602</v>
      </c>
      <c r="C282" s="80" t="s">
        <v>74</v>
      </c>
      <c r="D282" s="80" t="s">
        <v>470</v>
      </c>
      <c r="E282" s="80" t="s">
        <v>470</v>
      </c>
      <c r="F282" s="80" t="s">
        <v>471</v>
      </c>
      <c r="G282" s="80" t="s">
        <v>603</v>
      </c>
      <c r="H282" s="78">
        <v>1</v>
      </c>
      <c r="I282" s="80" t="s">
        <v>604</v>
      </c>
      <c r="J282" s="80" t="s">
        <v>667</v>
      </c>
      <c r="K282" s="81">
        <v>43.45</v>
      </c>
      <c r="L282" s="81">
        <v>43.45</v>
      </c>
      <c r="M282" s="80" t="s">
        <v>71</v>
      </c>
      <c r="N282" s="80" t="s">
        <v>80</v>
      </c>
      <c r="O282" s="80" t="s">
        <v>80</v>
      </c>
      <c r="P282" s="80" t="s">
        <v>80</v>
      </c>
      <c r="R282" s="63" t="s">
        <v>71</v>
      </c>
      <c r="S282" s="64">
        <v>1</v>
      </c>
      <c r="T282" s="65">
        <f>_xlfn.XLOOKUP(G282,'[2]SPIR FORM'!$T$25:$T$103,'[2]SPIR FORM'!$Y$25:$Y$103,0)</f>
        <v>0</v>
      </c>
      <c r="U282" s="70">
        <v>2022</v>
      </c>
      <c r="V282" s="66" t="str">
        <f>_xlfn.IFNA((VLOOKUP($G282, 'History-Sorted'!$A$2:$P$201, 5, FALSE)), "")</f>
        <v/>
      </c>
      <c r="X282" s="87" t="str">
        <f>_xlfn.IFNA((VLOOKUP($G282, 'History-Sorted'!$A$2:$P$201, 4, FALSE)), "")</f>
        <v/>
      </c>
    </row>
    <row r="283" spans="1:24" x14ac:dyDescent="0.25">
      <c r="A283" s="85" t="s">
        <v>72</v>
      </c>
      <c r="B283" s="80" t="s">
        <v>605</v>
      </c>
      <c r="C283" s="80" t="s">
        <v>74</v>
      </c>
      <c r="D283" s="80" t="s">
        <v>470</v>
      </c>
      <c r="E283" s="80" t="s">
        <v>470</v>
      </c>
      <c r="F283" s="80" t="s">
        <v>471</v>
      </c>
      <c r="G283" s="80" t="s">
        <v>606</v>
      </c>
      <c r="H283" s="78">
        <v>1</v>
      </c>
      <c r="I283" s="80" t="s">
        <v>607</v>
      </c>
      <c r="J283" s="80" t="s">
        <v>667</v>
      </c>
      <c r="K283" s="81">
        <v>67.53</v>
      </c>
      <c r="L283" s="81">
        <v>67.53</v>
      </c>
      <c r="M283" s="80" t="s">
        <v>71</v>
      </c>
      <c r="N283" s="80" t="s">
        <v>80</v>
      </c>
      <c r="O283" s="80" t="s">
        <v>80</v>
      </c>
      <c r="P283" s="80" t="s">
        <v>80</v>
      </c>
      <c r="R283" s="63" t="s">
        <v>71</v>
      </c>
      <c r="S283" s="64">
        <v>1</v>
      </c>
      <c r="T283" s="65">
        <f>_xlfn.XLOOKUP(G283,'[2]SPIR FORM'!$T$25:$T$103,'[2]SPIR FORM'!$Y$25:$Y$103,0)</f>
        <v>0</v>
      </c>
      <c r="U283" s="70">
        <v>2022</v>
      </c>
      <c r="V283" s="66" t="str">
        <f>_xlfn.IFNA((VLOOKUP($G283, 'History-Sorted'!$A$2:$P$201, 5, FALSE)), "")</f>
        <v/>
      </c>
      <c r="X283" s="87" t="str">
        <f>_xlfn.IFNA((VLOOKUP($G283, 'History-Sorted'!$A$2:$P$201, 4, FALSE)), "")</f>
        <v/>
      </c>
    </row>
    <row r="284" spans="1:24" x14ac:dyDescent="0.25">
      <c r="A284" s="85" t="s">
        <v>72</v>
      </c>
      <c r="B284" s="80" t="s">
        <v>608</v>
      </c>
      <c r="C284" s="80" t="s">
        <v>74</v>
      </c>
      <c r="D284" s="80" t="s">
        <v>470</v>
      </c>
      <c r="E284" s="80" t="s">
        <v>470</v>
      </c>
      <c r="F284" s="80" t="s">
        <v>471</v>
      </c>
      <c r="G284" s="80" t="s">
        <v>609</v>
      </c>
      <c r="H284" s="78">
        <v>1</v>
      </c>
      <c r="I284" s="80" t="s">
        <v>610</v>
      </c>
      <c r="J284" s="80" t="s">
        <v>656</v>
      </c>
      <c r="K284" s="81">
        <v>23.02</v>
      </c>
      <c r="L284" s="81">
        <v>23.02</v>
      </c>
      <c r="M284" s="80" t="s">
        <v>71</v>
      </c>
      <c r="N284" s="80" t="s">
        <v>80</v>
      </c>
      <c r="O284" s="80" t="s">
        <v>80</v>
      </c>
      <c r="P284" s="80" t="s">
        <v>80</v>
      </c>
      <c r="R284" s="63" t="s">
        <v>71</v>
      </c>
      <c r="S284" s="64">
        <v>1</v>
      </c>
      <c r="T284" s="65">
        <f>_xlfn.XLOOKUP(G284,'[2]SPIR FORM'!$T$25:$T$103,'[2]SPIR FORM'!$Y$25:$Y$103,0)</f>
        <v>0</v>
      </c>
      <c r="U284" s="70">
        <v>2022</v>
      </c>
      <c r="V284" s="66" t="str">
        <f>_xlfn.IFNA((VLOOKUP($G284, 'History-Sorted'!$A$2:$P$201, 5, FALSE)), "")</f>
        <v/>
      </c>
      <c r="X284" s="87" t="str">
        <f>_xlfn.IFNA((VLOOKUP($G284, 'History-Sorted'!$A$2:$P$201, 4, FALSE)), "")</f>
        <v/>
      </c>
    </row>
    <row r="285" spans="1:24" x14ac:dyDescent="0.25">
      <c r="A285" s="85" t="s">
        <v>72</v>
      </c>
      <c r="B285" s="80" t="s">
        <v>611</v>
      </c>
      <c r="C285" s="80" t="s">
        <v>74</v>
      </c>
      <c r="D285" s="80" t="s">
        <v>470</v>
      </c>
      <c r="E285" s="80" t="s">
        <v>470</v>
      </c>
      <c r="F285" s="80" t="s">
        <v>471</v>
      </c>
      <c r="G285" s="80" t="s">
        <v>609</v>
      </c>
      <c r="H285" s="78">
        <v>1</v>
      </c>
      <c r="I285" s="80" t="s">
        <v>612</v>
      </c>
      <c r="J285" s="80" t="s">
        <v>656</v>
      </c>
      <c r="K285" s="81">
        <v>23.02</v>
      </c>
      <c r="L285" s="81">
        <v>23.02</v>
      </c>
      <c r="M285" s="80" t="s">
        <v>71</v>
      </c>
      <c r="N285" s="80" t="s">
        <v>80</v>
      </c>
      <c r="O285" s="80" t="s">
        <v>80</v>
      </c>
      <c r="P285" s="80" t="s">
        <v>80</v>
      </c>
      <c r="R285" s="63" t="s">
        <v>71</v>
      </c>
      <c r="S285" s="64">
        <v>1</v>
      </c>
      <c r="T285" s="65">
        <f>_xlfn.XLOOKUP(G285,'[2]SPIR FORM'!$T$25:$T$103,'[2]SPIR FORM'!$Y$25:$Y$103,0)</f>
        <v>0</v>
      </c>
      <c r="U285" s="70">
        <v>2022</v>
      </c>
      <c r="V285" s="66" t="str">
        <f>_xlfn.IFNA((VLOOKUP($G285, 'History-Sorted'!$A$2:$P$201, 5, FALSE)), "")</f>
        <v/>
      </c>
      <c r="X285" s="87" t="str">
        <f>_xlfn.IFNA((VLOOKUP($G285, 'History-Sorted'!$A$2:$P$201, 4, FALSE)), "")</f>
        <v/>
      </c>
    </row>
    <row r="286" spans="1:24" x14ac:dyDescent="0.25">
      <c r="A286" s="85" t="s">
        <v>72</v>
      </c>
      <c r="B286" s="80" t="s">
        <v>613</v>
      </c>
      <c r="C286" s="80" t="s">
        <v>74</v>
      </c>
      <c r="D286" s="80" t="s">
        <v>470</v>
      </c>
      <c r="E286" s="80" t="s">
        <v>470</v>
      </c>
      <c r="F286" s="80" t="s">
        <v>471</v>
      </c>
      <c r="G286" s="80" t="s">
        <v>609</v>
      </c>
      <c r="H286" s="78">
        <v>1</v>
      </c>
      <c r="I286" s="80" t="s">
        <v>614</v>
      </c>
      <c r="J286" s="80" t="s">
        <v>656</v>
      </c>
      <c r="K286" s="81">
        <v>23.02</v>
      </c>
      <c r="L286" s="81">
        <v>23.02</v>
      </c>
      <c r="M286" s="80" t="s">
        <v>71</v>
      </c>
      <c r="N286" s="80" t="s">
        <v>80</v>
      </c>
      <c r="O286" s="80" t="s">
        <v>80</v>
      </c>
      <c r="P286" s="80" t="s">
        <v>80</v>
      </c>
      <c r="R286" s="63" t="s">
        <v>71</v>
      </c>
      <c r="S286" s="64">
        <v>1</v>
      </c>
      <c r="T286" s="65">
        <f>_xlfn.XLOOKUP(G286,'[2]SPIR FORM'!$T$25:$T$103,'[2]SPIR FORM'!$Y$25:$Y$103,0)</f>
        <v>0</v>
      </c>
      <c r="U286" s="70">
        <v>2022</v>
      </c>
      <c r="V286" s="66" t="str">
        <f>_xlfn.IFNA((VLOOKUP($G286, 'History-Sorted'!$A$2:$P$201, 5, FALSE)), "")</f>
        <v/>
      </c>
      <c r="X286" s="87" t="str">
        <f>_xlfn.IFNA((VLOOKUP($G286, 'History-Sorted'!$A$2:$P$201, 4, FALSE)), "")</f>
        <v/>
      </c>
    </row>
    <row r="287" spans="1:24" x14ac:dyDescent="0.25">
      <c r="A287" s="85" t="s">
        <v>72</v>
      </c>
      <c r="B287" s="80" t="s">
        <v>615</v>
      </c>
      <c r="C287" s="80" t="s">
        <v>74</v>
      </c>
      <c r="D287" s="80" t="s">
        <v>470</v>
      </c>
      <c r="E287" s="80" t="s">
        <v>470</v>
      </c>
      <c r="F287" s="80" t="s">
        <v>471</v>
      </c>
      <c r="G287" s="80" t="s">
        <v>609</v>
      </c>
      <c r="H287" s="78">
        <v>1</v>
      </c>
      <c r="I287" s="80" t="s">
        <v>616</v>
      </c>
      <c r="J287" s="80" t="s">
        <v>656</v>
      </c>
      <c r="K287" s="81">
        <v>23.02</v>
      </c>
      <c r="L287" s="81">
        <v>23.02</v>
      </c>
      <c r="M287" s="80" t="s">
        <v>71</v>
      </c>
      <c r="N287" s="80" t="s">
        <v>80</v>
      </c>
      <c r="O287" s="80" t="s">
        <v>80</v>
      </c>
      <c r="P287" s="80" t="s">
        <v>80</v>
      </c>
      <c r="R287" s="63" t="s">
        <v>71</v>
      </c>
      <c r="S287" s="64">
        <v>1</v>
      </c>
      <c r="T287" s="65">
        <f>_xlfn.XLOOKUP(G287,'[2]SPIR FORM'!$T$25:$T$103,'[2]SPIR FORM'!$Y$25:$Y$103,0)</f>
        <v>0</v>
      </c>
      <c r="U287" s="70">
        <v>2022</v>
      </c>
      <c r="V287" s="66" t="str">
        <f>_xlfn.IFNA((VLOOKUP($G287, 'History-Sorted'!$A$2:$P$201, 5, FALSE)), "")</f>
        <v/>
      </c>
      <c r="X287" s="87" t="str">
        <f>_xlfn.IFNA((VLOOKUP($G287, 'History-Sorted'!$A$2:$P$201, 4, FALSE)), "")</f>
        <v/>
      </c>
    </row>
    <row r="288" spans="1:24" x14ac:dyDescent="0.25">
      <c r="A288" s="85" t="s">
        <v>72</v>
      </c>
      <c r="B288" s="80" t="s">
        <v>617</v>
      </c>
      <c r="C288" s="80" t="s">
        <v>74</v>
      </c>
      <c r="D288" s="80" t="s">
        <v>470</v>
      </c>
      <c r="E288" s="80" t="s">
        <v>470</v>
      </c>
      <c r="F288" s="80" t="s">
        <v>471</v>
      </c>
      <c r="G288" s="80" t="s">
        <v>618</v>
      </c>
      <c r="H288" s="78">
        <v>1</v>
      </c>
      <c r="I288" s="80" t="s">
        <v>619</v>
      </c>
      <c r="J288" s="80" t="s">
        <v>656</v>
      </c>
      <c r="K288" s="81">
        <v>22.1</v>
      </c>
      <c r="L288" s="81">
        <v>22.1</v>
      </c>
      <c r="M288" s="80" t="s">
        <v>71</v>
      </c>
      <c r="N288" s="80" t="s">
        <v>80</v>
      </c>
      <c r="O288" s="80" t="s">
        <v>80</v>
      </c>
      <c r="P288" s="80" t="s">
        <v>80</v>
      </c>
      <c r="R288" s="63" t="s">
        <v>71</v>
      </c>
      <c r="S288" s="64">
        <v>1</v>
      </c>
      <c r="T288" s="65">
        <f>_xlfn.XLOOKUP(G288,'[2]SPIR FORM'!$T$25:$T$103,'[2]SPIR FORM'!$Y$25:$Y$103,0)</f>
        <v>0</v>
      </c>
      <c r="U288" s="70">
        <v>2022</v>
      </c>
      <c r="V288" s="66" t="str">
        <f>_xlfn.IFNA((VLOOKUP($G288, 'History-Sorted'!$A$2:$P$201, 5, FALSE)), "")</f>
        <v/>
      </c>
      <c r="X288" s="87" t="str">
        <f>_xlfn.IFNA((VLOOKUP($G288, 'History-Sorted'!$A$2:$P$201, 4, FALSE)), "")</f>
        <v/>
      </c>
    </row>
    <row r="289" spans="1:24" x14ac:dyDescent="0.25">
      <c r="A289" s="85" t="s">
        <v>72</v>
      </c>
      <c r="B289" s="80" t="s">
        <v>620</v>
      </c>
      <c r="C289" s="80" t="s">
        <v>74</v>
      </c>
      <c r="D289" s="80" t="s">
        <v>470</v>
      </c>
      <c r="E289" s="80" t="s">
        <v>470</v>
      </c>
      <c r="F289" s="80" t="s">
        <v>471</v>
      </c>
      <c r="G289" s="80" t="s">
        <v>621</v>
      </c>
      <c r="H289" s="78">
        <v>1</v>
      </c>
      <c r="I289" s="80" t="s">
        <v>622</v>
      </c>
      <c r="J289" s="80" t="s">
        <v>657</v>
      </c>
      <c r="K289" s="81">
        <v>42.98</v>
      </c>
      <c r="L289" s="81">
        <v>42.98</v>
      </c>
      <c r="M289" s="80" t="s">
        <v>71</v>
      </c>
      <c r="N289" s="80" t="s">
        <v>80</v>
      </c>
      <c r="O289" s="80" t="s">
        <v>80</v>
      </c>
      <c r="P289" s="80" t="s">
        <v>80</v>
      </c>
      <c r="R289" s="63" t="s">
        <v>71</v>
      </c>
      <c r="S289" s="64">
        <v>1</v>
      </c>
      <c r="T289" s="65">
        <f>_xlfn.XLOOKUP(G289,'[2]SPIR FORM'!$T$25:$T$103,'[2]SPIR FORM'!$Y$25:$Y$103,0)</f>
        <v>0</v>
      </c>
      <c r="U289" s="70">
        <v>2022</v>
      </c>
      <c r="V289" s="66" t="str">
        <f>_xlfn.IFNA((VLOOKUP($G289, 'History-Sorted'!$A$2:$P$201, 5, FALSE)), "")</f>
        <v/>
      </c>
      <c r="X289" s="87" t="str">
        <f>_xlfn.IFNA((VLOOKUP($G289, 'History-Sorted'!$A$2:$P$201, 4, FALSE)), "")</f>
        <v/>
      </c>
    </row>
    <row r="290" spans="1:24" x14ac:dyDescent="0.25">
      <c r="A290" s="85" t="s">
        <v>72</v>
      </c>
      <c r="B290" s="80" t="s">
        <v>623</v>
      </c>
      <c r="C290" s="80" t="s">
        <v>74</v>
      </c>
      <c r="D290" s="80" t="s">
        <v>470</v>
      </c>
      <c r="E290" s="80" t="s">
        <v>470</v>
      </c>
      <c r="F290" s="80" t="s">
        <v>471</v>
      </c>
      <c r="G290" s="80" t="s">
        <v>624</v>
      </c>
      <c r="H290" s="78">
        <v>1</v>
      </c>
      <c r="I290" s="80" t="s">
        <v>625</v>
      </c>
      <c r="J290" s="80" t="s">
        <v>657</v>
      </c>
      <c r="K290" s="81">
        <v>22.65</v>
      </c>
      <c r="L290" s="81">
        <v>22.65</v>
      </c>
      <c r="M290" s="80" t="s">
        <v>71</v>
      </c>
      <c r="N290" s="80" t="s">
        <v>80</v>
      </c>
      <c r="O290" s="80" t="s">
        <v>80</v>
      </c>
      <c r="P290" s="80" t="s">
        <v>80</v>
      </c>
      <c r="R290" s="63" t="s">
        <v>71</v>
      </c>
      <c r="S290" s="64">
        <v>1</v>
      </c>
      <c r="T290" s="65">
        <f>_xlfn.XLOOKUP(G290,'[2]SPIR FORM'!$T$25:$T$103,'[2]SPIR FORM'!$Y$25:$Y$103,0)</f>
        <v>0</v>
      </c>
      <c r="U290" s="70">
        <v>2022</v>
      </c>
      <c r="V290" s="66" t="str">
        <f>_xlfn.IFNA((VLOOKUP($G290, 'History-Sorted'!$A$2:$P$201, 5, FALSE)), "")</f>
        <v/>
      </c>
      <c r="X290" s="87" t="str">
        <f>_xlfn.IFNA((VLOOKUP($G290, 'History-Sorted'!$A$2:$P$201, 4, FALSE)), "")</f>
        <v/>
      </c>
    </row>
    <row r="291" spans="1:24" x14ac:dyDescent="0.25">
      <c r="A291" s="85" t="s">
        <v>72</v>
      </c>
      <c r="B291" s="80" t="s">
        <v>626</v>
      </c>
      <c r="C291" s="80" t="s">
        <v>74</v>
      </c>
      <c r="D291" s="80" t="s">
        <v>470</v>
      </c>
      <c r="E291" s="80" t="s">
        <v>470</v>
      </c>
      <c r="F291" s="80" t="s">
        <v>471</v>
      </c>
      <c r="G291" s="80" t="s">
        <v>627</v>
      </c>
      <c r="H291" s="78">
        <v>1</v>
      </c>
      <c r="I291" s="80" t="s">
        <v>192</v>
      </c>
      <c r="J291" s="80" t="s">
        <v>657</v>
      </c>
      <c r="K291" s="81">
        <v>14.31</v>
      </c>
      <c r="L291" s="81">
        <v>14.31</v>
      </c>
      <c r="M291" s="80" t="s">
        <v>71</v>
      </c>
      <c r="N291" s="80" t="s">
        <v>80</v>
      </c>
      <c r="O291" s="80" t="s">
        <v>80</v>
      </c>
      <c r="P291" s="80" t="s">
        <v>80</v>
      </c>
      <c r="R291" s="63" t="s">
        <v>71</v>
      </c>
      <c r="S291" s="64">
        <v>1</v>
      </c>
      <c r="T291" s="65">
        <f>_xlfn.XLOOKUP(G291,'[2]SPIR FORM'!$T$25:$T$103,'[2]SPIR FORM'!$Y$25:$Y$103,0)</f>
        <v>0</v>
      </c>
      <c r="U291" s="70">
        <v>2022</v>
      </c>
      <c r="V291" s="66" t="str">
        <f>_xlfn.IFNA((VLOOKUP($G291, 'History-Sorted'!$A$2:$P$201, 5, FALSE)), "")</f>
        <v/>
      </c>
      <c r="X291" s="87" t="str">
        <f>_xlfn.IFNA((VLOOKUP($G291, 'History-Sorted'!$A$2:$P$201, 4, FALSE)), "")</f>
        <v/>
      </c>
    </row>
    <row r="292" spans="1:24" x14ac:dyDescent="0.25">
      <c r="A292" s="85" t="s">
        <v>72</v>
      </c>
      <c r="B292" s="80" t="s">
        <v>628</v>
      </c>
      <c r="C292" s="80" t="s">
        <v>74</v>
      </c>
      <c r="D292" s="80">
        <v>578850</v>
      </c>
      <c r="E292" s="80">
        <v>578850</v>
      </c>
      <c r="F292" s="80" t="s">
        <v>72</v>
      </c>
      <c r="G292" s="80" t="s">
        <v>228</v>
      </c>
      <c r="H292" s="78">
        <v>1</v>
      </c>
      <c r="I292" s="80" t="s">
        <v>647</v>
      </c>
      <c r="J292" s="80" t="s">
        <v>653</v>
      </c>
      <c r="K292" s="81">
        <v>0</v>
      </c>
      <c r="L292" s="81">
        <v>0</v>
      </c>
      <c r="M292" s="80" t="s">
        <v>71</v>
      </c>
      <c r="N292" s="80" t="s">
        <v>72</v>
      </c>
      <c r="O292" s="80" t="s">
        <v>72</v>
      </c>
      <c r="P292" s="80" t="s">
        <v>72</v>
      </c>
      <c r="R292" s="63" t="s">
        <v>71</v>
      </c>
      <c r="S292" s="64">
        <v>1</v>
      </c>
      <c r="T292" s="65">
        <f>_xlfn.XLOOKUP(G292,'[2]SPIR FORM'!$T$25:$T$103,'[2]SPIR FORM'!$Y$25:$Y$103,0)</f>
        <v>0</v>
      </c>
      <c r="U292" s="70">
        <v>2022</v>
      </c>
      <c r="V292" s="66" t="str">
        <f>_xlfn.IFNA((VLOOKUP($G292, 'History-Sorted'!$A$2:$P$201, 5, FALSE)), "")</f>
        <v/>
      </c>
      <c r="X292" s="87" t="str">
        <f>_xlfn.IFNA((VLOOKUP($G292, 'History-Sorted'!$A$2:$P$201, 4, FALSE)), "")</f>
        <v/>
      </c>
    </row>
    <row r="293" spans="1:24" x14ac:dyDescent="0.25">
      <c r="A293" s="85" t="s">
        <v>72</v>
      </c>
      <c r="B293" s="80" t="s">
        <v>629</v>
      </c>
      <c r="C293" s="80" t="s">
        <v>74</v>
      </c>
      <c r="D293" s="80" t="s">
        <v>470</v>
      </c>
      <c r="E293" s="80" t="s">
        <v>470</v>
      </c>
      <c r="F293" s="80" t="s">
        <v>471</v>
      </c>
      <c r="G293" s="80" t="s">
        <v>630</v>
      </c>
      <c r="H293" s="78">
        <v>1</v>
      </c>
      <c r="I293" s="80" t="s">
        <v>198</v>
      </c>
      <c r="J293" s="80" t="s">
        <v>672</v>
      </c>
      <c r="K293" s="81">
        <v>72.010000000000005</v>
      </c>
      <c r="L293" s="81">
        <v>72.010000000000005</v>
      </c>
      <c r="M293" s="80" t="s">
        <v>71</v>
      </c>
      <c r="N293" s="80" t="s">
        <v>80</v>
      </c>
      <c r="O293" s="80" t="s">
        <v>80</v>
      </c>
      <c r="P293" s="80" t="s">
        <v>80</v>
      </c>
      <c r="R293" s="63" t="s">
        <v>71</v>
      </c>
      <c r="S293" s="64">
        <v>1</v>
      </c>
      <c r="T293" s="65">
        <f>_xlfn.XLOOKUP(G293,'[2]SPIR FORM'!$T$25:$T$103,'[2]SPIR FORM'!$Y$25:$Y$103,0)</f>
        <v>0</v>
      </c>
      <c r="U293" s="70">
        <v>2022</v>
      </c>
      <c r="V293" s="66" t="str">
        <f>_xlfn.IFNA((VLOOKUP($G293, 'History-Sorted'!$A$2:$P$201, 5, FALSE)), "")</f>
        <v/>
      </c>
      <c r="X293" s="87" t="str">
        <f>_xlfn.IFNA((VLOOKUP($G293, 'History-Sorted'!$A$2:$P$201, 4, FALSE)), "")</f>
        <v/>
      </c>
    </row>
    <row r="294" spans="1:24" x14ac:dyDescent="0.25">
      <c r="A294" s="85" t="s">
        <v>72</v>
      </c>
      <c r="B294" s="80" t="s">
        <v>631</v>
      </c>
      <c r="C294" s="80" t="s">
        <v>74</v>
      </c>
      <c r="D294" s="80" t="s">
        <v>470</v>
      </c>
      <c r="E294" s="80" t="s">
        <v>470</v>
      </c>
      <c r="F294" s="80" t="s">
        <v>471</v>
      </c>
      <c r="G294" s="80" t="s">
        <v>632</v>
      </c>
      <c r="H294" s="78">
        <v>1</v>
      </c>
      <c r="I294" s="80" t="s">
        <v>633</v>
      </c>
      <c r="J294" s="80" t="s">
        <v>659</v>
      </c>
      <c r="K294" s="81">
        <v>58.55</v>
      </c>
      <c r="L294" s="81">
        <v>58.55</v>
      </c>
      <c r="M294" s="80" t="s">
        <v>71</v>
      </c>
      <c r="N294" s="80" t="s">
        <v>80</v>
      </c>
      <c r="O294" s="80" t="s">
        <v>80</v>
      </c>
      <c r="P294" s="80" t="s">
        <v>80</v>
      </c>
      <c r="R294" s="63" t="s">
        <v>71</v>
      </c>
      <c r="S294" s="64">
        <v>1</v>
      </c>
      <c r="T294" s="65">
        <f>_xlfn.XLOOKUP(G294,'[2]SPIR FORM'!$T$25:$T$103,'[2]SPIR FORM'!$Y$25:$Y$103,0)</f>
        <v>0</v>
      </c>
      <c r="U294" s="70">
        <v>2022</v>
      </c>
      <c r="V294" s="66" t="str">
        <f>_xlfn.IFNA((VLOOKUP($G294, 'History-Sorted'!$A$2:$P$201, 5, FALSE)), "")</f>
        <v/>
      </c>
      <c r="X294" s="87" t="str">
        <f>_xlfn.IFNA((VLOOKUP($G294, 'History-Sorted'!$A$2:$P$201, 4, FALSE)), "")</f>
        <v/>
      </c>
    </row>
    <row r="295" spans="1:24" x14ac:dyDescent="0.25">
      <c r="A295" s="85" t="s">
        <v>72</v>
      </c>
      <c r="B295" s="80" t="s">
        <v>634</v>
      </c>
      <c r="C295" s="80" t="s">
        <v>74</v>
      </c>
      <c r="D295" s="80" t="s">
        <v>470</v>
      </c>
      <c r="E295" s="80" t="s">
        <v>470</v>
      </c>
      <c r="F295" s="80" t="s">
        <v>471</v>
      </c>
      <c r="G295" s="80" t="s">
        <v>635</v>
      </c>
      <c r="H295" s="78">
        <v>1</v>
      </c>
      <c r="I295" s="80" t="s">
        <v>636</v>
      </c>
      <c r="J295" s="80" t="s">
        <v>658</v>
      </c>
      <c r="K295" s="81">
        <v>100.51</v>
      </c>
      <c r="L295" s="81">
        <v>100.51</v>
      </c>
      <c r="M295" s="80" t="s">
        <v>71</v>
      </c>
      <c r="N295" s="80" t="s">
        <v>80</v>
      </c>
      <c r="O295" s="80" t="s">
        <v>80</v>
      </c>
      <c r="P295" s="80" t="s">
        <v>80</v>
      </c>
      <c r="R295" s="63" t="s">
        <v>71</v>
      </c>
      <c r="S295" s="64">
        <v>1</v>
      </c>
      <c r="T295" s="65">
        <f>_xlfn.XLOOKUP(G295,'[2]SPIR FORM'!$T$25:$T$103,'[2]SPIR FORM'!$Y$25:$Y$103,0)</f>
        <v>0</v>
      </c>
      <c r="U295" s="70">
        <v>2022</v>
      </c>
      <c r="V295" s="66" t="str">
        <f>_xlfn.IFNA((VLOOKUP($G295, 'History-Sorted'!$A$2:$P$201, 5, FALSE)), "")</f>
        <v/>
      </c>
      <c r="X295" s="87" t="str">
        <f>_xlfn.IFNA((VLOOKUP($G295, 'History-Sorted'!$A$2:$P$201, 4, FALSE)), "")</f>
        <v/>
      </c>
    </row>
    <row r="296" spans="1:24" x14ac:dyDescent="0.25">
      <c r="A296" s="85" t="s">
        <v>72</v>
      </c>
      <c r="B296" s="80" t="s">
        <v>637</v>
      </c>
      <c r="C296" s="80" t="s">
        <v>74</v>
      </c>
      <c r="D296" s="80" t="s">
        <v>470</v>
      </c>
      <c r="E296" s="80" t="s">
        <v>470</v>
      </c>
      <c r="F296" s="80" t="s">
        <v>471</v>
      </c>
      <c r="G296" s="80" t="s">
        <v>638</v>
      </c>
      <c r="H296" s="78">
        <v>1</v>
      </c>
      <c r="I296" s="80" t="s">
        <v>639</v>
      </c>
      <c r="J296" s="80" t="s">
        <v>673</v>
      </c>
      <c r="K296" s="81">
        <v>63.99</v>
      </c>
      <c r="L296" s="81">
        <v>63.99</v>
      </c>
      <c r="M296" s="80" t="s">
        <v>71</v>
      </c>
      <c r="N296" s="80" t="s">
        <v>80</v>
      </c>
      <c r="O296" s="80" t="s">
        <v>80</v>
      </c>
      <c r="P296" s="80" t="s">
        <v>80</v>
      </c>
      <c r="R296" s="63" t="s">
        <v>71</v>
      </c>
      <c r="S296" s="64">
        <v>1</v>
      </c>
      <c r="T296" s="65">
        <f>_xlfn.XLOOKUP(G296,'[2]SPIR FORM'!$T$25:$T$103,'[2]SPIR FORM'!$Y$25:$Y$103,0)</f>
        <v>0</v>
      </c>
      <c r="U296" s="70">
        <v>2022</v>
      </c>
      <c r="V296" s="66" t="str">
        <f>_xlfn.IFNA((VLOOKUP($G296, 'History-Sorted'!$A$2:$P$201, 5, FALSE)), "")</f>
        <v/>
      </c>
      <c r="X296" s="87" t="str">
        <f>_xlfn.IFNA((VLOOKUP($G296, 'History-Sorted'!$A$2:$P$201, 4, FALSE)), "")</f>
        <v/>
      </c>
    </row>
    <row r="297" spans="1:24" x14ac:dyDescent="0.25">
      <c r="A297" s="85" t="s">
        <v>72</v>
      </c>
      <c r="B297" s="80" t="s">
        <v>640</v>
      </c>
      <c r="C297" s="80" t="s">
        <v>74</v>
      </c>
      <c r="D297" s="80">
        <v>578850</v>
      </c>
      <c r="E297" s="80">
        <v>578850</v>
      </c>
      <c r="F297" s="80" t="s">
        <v>72</v>
      </c>
      <c r="G297" s="80" t="s">
        <v>228</v>
      </c>
      <c r="H297" s="78">
        <v>1</v>
      </c>
      <c r="I297" s="80" t="s">
        <v>72</v>
      </c>
      <c r="J297" s="80" t="s">
        <v>648</v>
      </c>
      <c r="K297" s="81">
        <v>0</v>
      </c>
      <c r="L297" s="81">
        <v>0</v>
      </c>
      <c r="M297" s="80" t="s">
        <v>71</v>
      </c>
      <c r="N297" s="80" t="s">
        <v>72</v>
      </c>
      <c r="O297" s="80" t="s">
        <v>72</v>
      </c>
      <c r="P297" s="80" t="s">
        <v>72</v>
      </c>
      <c r="R297" s="63" t="s">
        <v>71</v>
      </c>
      <c r="S297" s="64">
        <v>1</v>
      </c>
      <c r="T297" s="65">
        <f>_xlfn.XLOOKUP(G297,'[2]SPIR FORM'!$T$25:$T$103,'[2]SPIR FORM'!$Y$25:$Y$103,0)</f>
        <v>0</v>
      </c>
      <c r="U297" s="70">
        <v>2022</v>
      </c>
      <c r="V297" s="66" t="str">
        <f>_xlfn.IFNA((VLOOKUP($G297, 'History-Sorted'!$A$2:$P$201, 5, FALSE)), "")</f>
        <v/>
      </c>
      <c r="X297" s="87" t="str">
        <f>_xlfn.IFNA((VLOOKUP($G297, 'History-Sorted'!$A$2:$P$201, 4, FALSE)), "")</f>
        <v/>
      </c>
    </row>
    <row r="298" spans="1:24" x14ac:dyDescent="0.25">
      <c r="A298" s="85" t="s">
        <v>72</v>
      </c>
      <c r="B298" s="80" t="s">
        <v>641</v>
      </c>
      <c r="C298" s="80" t="s">
        <v>74</v>
      </c>
      <c r="D298" s="80">
        <v>578850</v>
      </c>
      <c r="E298" s="80">
        <v>578850</v>
      </c>
      <c r="F298" s="80" t="s">
        <v>72</v>
      </c>
      <c r="G298" s="80" t="s">
        <v>228</v>
      </c>
      <c r="H298" s="78">
        <v>1</v>
      </c>
      <c r="I298" s="80" t="s">
        <v>72</v>
      </c>
      <c r="J298" s="80" t="s">
        <v>649</v>
      </c>
      <c r="K298" s="81">
        <v>0</v>
      </c>
      <c r="L298" s="81">
        <v>0</v>
      </c>
      <c r="M298" s="80" t="s">
        <v>71</v>
      </c>
      <c r="N298" s="80" t="s">
        <v>72</v>
      </c>
      <c r="O298" s="80" t="s">
        <v>72</v>
      </c>
      <c r="P298" s="80" t="s">
        <v>72</v>
      </c>
      <c r="R298" s="63" t="s">
        <v>71</v>
      </c>
      <c r="S298" s="64">
        <v>1</v>
      </c>
      <c r="T298" s="65">
        <f>_xlfn.XLOOKUP(G298,'[2]SPIR FORM'!$T$25:$T$103,'[2]SPIR FORM'!$Y$25:$Y$103,0)</f>
        <v>0</v>
      </c>
      <c r="U298" s="70">
        <v>2022</v>
      </c>
      <c r="V298" s="66" t="str">
        <f>_xlfn.IFNA((VLOOKUP($G298, 'History-Sorted'!$A$2:$P$201, 5, FALSE)), "")</f>
        <v/>
      </c>
      <c r="X298" s="87" t="str">
        <f>_xlfn.IFNA((VLOOKUP($G298, 'History-Sorted'!$A$2:$P$201, 4, FALSE)), "")</f>
        <v/>
      </c>
    </row>
  </sheetData>
  <pageMargins left="0.7" right="0.7" top="0.75" bottom="0.75" header="0.3" footer="0.3"/>
  <pageSetup paperSize="9" orientation="portrait" r:id="rId1"/>
  <headerFooter>
    <oddFooter>&amp;C&amp;1#&amp;"Arial"&amp;10&amp;K000000SULZER CONFIDENTIAL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530F-0155-48E6-9A47-8D6DE232BA95}">
  <sheetPr codeName="Sheet3"/>
  <dimension ref="A1:P219"/>
  <sheetViews>
    <sheetView workbookViewId="0">
      <selection activeCell="A13" sqref="A13"/>
    </sheetView>
  </sheetViews>
  <sheetFormatPr defaultColWidth="8.85546875" defaultRowHeight="15" x14ac:dyDescent="0.25"/>
  <cols>
    <col min="1" max="1" width="16.140625" style="62" customWidth="1"/>
    <col min="2" max="2" width="8.85546875" style="62"/>
    <col min="3" max="3" width="9.140625" style="62" customWidth="1"/>
    <col min="4" max="4" width="12.7109375" style="62" bestFit="1" customWidth="1"/>
    <col min="5" max="5" width="11" style="62" bestFit="1" customWidth="1"/>
    <col min="6" max="6" width="10.28515625" style="62" customWidth="1"/>
    <col min="7" max="7" width="25.85546875" style="62" customWidth="1"/>
    <col min="8" max="16384" width="8.85546875" style="62"/>
  </cols>
  <sheetData>
    <row r="1" spans="1:16" ht="38.25" x14ac:dyDescent="0.25">
      <c r="A1" s="67" t="s">
        <v>43</v>
      </c>
      <c r="B1" s="67" t="s">
        <v>50</v>
      </c>
      <c r="C1" s="67" t="s">
        <v>51</v>
      </c>
      <c r="D1" s="67" t="s">
        <v>52</v>
      </c>
      <c r="E1" s="67" t="s">
        <v>53</v>
      </c>
      <c r="F1" s="67" t="s">
        <v>54</v>
      </c>
      <c r="G1" s="67" t="s">
        <v>55</v>
      </c>
      <c r="H1" s="67" t="s">
        <v>56</v>
      </c>
      <c r="I1" s="67" t="s">
        <v>57</v>
      </c>
      <c r="J1" s="67" t="s">
        <v>58</v>
      </c>
      <c r="K1" s="67" t="s">
        <v>59</v>
      </c>
      <c r="L1" s="67" t="s">
        <v>60</v>
      </c>
      <c r="M1" s="67" t="s">
        <v>61</v>
      </c>
      <c r="N1" s="67" t="s">
        <v>62</v>
      </c>
      <c r="O1" s="67" t="s">
        <v>63</v>
      </c>
      <c r="P1" s="67" t="s">
        <v>64</v>
      </c>
    </row>
    <row r="2" spans="1:16" x14ac:dyDescent="0.25">
      <c r="A2" s="68"/>
      <c r="D2" s="69"/>
    </row>
    <row r="3" spans="1:16" x14ac:dyDescent="0.25">
      <c r="A3" s="68"/>
      <c r="D3" s="69"/>
    </row>
    <row r="4" spans="1:16" x14ac:dyDescent="0.25">
      <c r="A4" s="68"/>
      <c r="D4" s="69"/>
    </row>
    <row r="5" spans="1:16" x14ac:dyDescent="0.25">
      <c r="A5" s="68"/>
      <c r="D5" s="69"/>
    </row>
    <row r="6" spans="1:16" x14ac:dyDescent="0.25">
      <c r="A6" s="68"/>
      <c r="D6" s="69"/>
    </row>
    <row r="7" spans="1:16" x14ac:dyDescent="0.25">
      <c r="A7" s="68"/>
      <c r="D7" s="69"/>
    </row>
    <row r="8" spans="1:16" x14ac:dyDescent="0.25">
      <c r="A8" s="68"/>
      <c r="D8" s="69"/>
    </row>
    <row r="9" spans="1:16" x14ac:dyDescent="0.25">
      <c r="A9" s="68"/>
      <c r="D9" s="69"/>
    </row>
    <row r="10" spans="1:16" x14ac:dyDescent="0.25">
      <c r="A10" s="68"/>
      <c r="D10" s="69"/>
    </row>
    <row r="11" spans="1:16" x14ac:dyDescent="0.25">
      <c r="A11" s="68"/>
      <c r="D11" s="69"/>
    </row>
    <row r="12" spans="1:16" x14ac:dyDescent="0.25">
      <c r="A12" s="68"/>
      <c r="D12" s="69"/>
    </row>
    <row r="13" spans="1:16" x14ac:dyDescent="0.25">
      <c r="A13" s="68"/>
      <c r="D13" s="69"/>
    </row>
    <row r="14" spans="1:16" x14ac:dyDescent="0.25">
      <c r="A14" s="68"/>
      <c r="D14" s="69"/>
    </row>
    <row r="15" spans="1:16" x14ac:dyDescent="0.25">
      <c r="A15" s="68"/>
      <c r="D15" s="69"/>
    </row>
    <row r="16" spans="1:16" x14ac:dyDescent="0.25">
      <c r="A16" s="68"/>
      <c r="D16" s="69"/>
    </row>
    <row r="17" spans="1:4" x14ac:dyDescent="0.25">
      <c r="A17" s="68"/>
      <c r="D17" s="69"/>
    </row>
    <row r="18" spans="1:4" x14ac:dyDescent="0.25">
      <c r="A18" s="68"/>
      <c r="D18" s="69"/>
    </row>
    <row r="19" spans="1:4" x14ac:dyDescent="0.25">
      <c r="A19" s="68"/>
      <c r="D19" s="69"/>
    </row>
    <row r="20" spans="1:4" x14ac:dyDescent="0.25">
      <c r="A20" s="68"/>
      <c r="D20" s="69"/>
    </row>
    <row r="21" spans="1:4" x14ac:dyDescent="0.25">
      <c r="A21" s="68"/>
      <c r="D21" s="69"/>
    </row>
    <row r="22" spans="1:4" x14ac:dyDescent="0.25">
      <c r="A22" s="68"/>
      <c r="D22" s="69"/>
    </row>
    <row r="23" spans="1:4" x14ac:dyDescent="0.25">
      <c r="A23" s="68"/>
      <c r="D23" s="69"/>
    </row>
    <row r="24" spans="1:4" x14ac:dyDescent="0.25">
      <c r="A24" s="68"/>
      <c r="D24" s="69"/>
    </row>
    <row r="25" spans="1:4" x14ac:dyDescent="0.25">
      <c r="A25" s="68"/>
      <c r="D25" s="69"/>
    </row>
    <row r="26" spans="1:4" x14ac:dyDescent="0.25">
      <c r="A26" s="68"/>
      <c r="D26" s="69"/>
    </row>
    <row r="27" spans="1:4" x14ac:dyDescent="0.25">
      <c r="A27" s="68"/>
      <c r="D27" s="69"/>
    </row>
    <row r="28" spans="1:4" x14ac:dyDescent="0.25">
      <c r="A28" s="68"/>
      <c r="D28" s="69"/>
    </row>
    <row r="29" spans="1:4" x14ac:dyDescent="0.25">
      <c r="A29" s="68"/>
      <c r="D29" s="69"/>
    </row>
    <row r="30" spans="1:4" x14ac:dyDescent="0.25">
      <c r="A30" s="68"/>
      <c r="D30" s="69"/>
    </row>
    <row r="31" spans="1:4" x14ac:dyDescent="0.25">
      <c r="A31" s="68"/>
      <c r="D31" s="69"/>
    </row>
    <row r="32" spans="1:4" x14ac:dyDescent="0.25">
      <c r="A32" s="68"/>
      <c r="D32" s="69"/>
    </row>
    <row r="33" spans="1:4" x14ac:dyDescent="0.25">
      <c r="A33" s="68"/>
      <c r="D33" s="69"/>
    </row>
    <row r="34" spans="1:4" x14ac:dyDescent="0.25">
      <c r="A34" s="68"/>
      <c r="D34" s="69"/>
    </row>
    <row r="35" spans="1:4" x14ac:dyDescent="0.25">
      <c r="A35" s="68"/>
      <c r="D35" s="69"/>
    </row>
    <row r="36" spans="1:4" x14ac:dyDescent="0.25">
      <c r="A36" s="68"/>
      <c r="D36" s="69"/>
    </row>
    <row r="37" spans="1:4" x14ac:dyDescent="0.25">
      <c r="A37" s="68"/>
      <c r="D37" s="69"/>
    </row>
    <row r="38" spans="1:4" x14ac:dyDescent="0.25">
      <c r="A38" s="68"/>
      <c r="D38" s="69"/>
    </row>
    <row r="39" spans="1:4" x14ac:dyDescent="0.25">
      <c r="A39" s="68"/>
      <c r="D39" s="69"/>
    </row>
    <row r="40" spans="1:4" x14ac:dyDescent="0.25">
      <c r="A40" s="68"/>
      <c r="D40" s="69"/>
    </row>
    <row r="41" spans="1:4" x14ac:dyDescent="0.25">
      <c r="A41" s="68"/>
      <c r="D41" s="69"/>
    </row>
    <row r="42" spans="1:4" x14ac:dyDescent="0.25">
      <c r="A42" s="68"/>
      <c r="D42" s="69"/>
    </row>
    <row r="43" spans="1:4" x14ac:dyDescent="0.25">
      <c r="A43" s="68"/>
      <c r="D43" s="69"/>
    </row>
    <row r="44" spans="1:4" x14ac:dyDescent="0.25">
      <c r="A44" s="68"/>
      <c r="D44" s="69"/>
    </row>
    <row r="45" spans="1:4" x14ac:dyDescent="0.25">
      <c r="A45" s="68"/>
      <c r="D45" s="69"/>
    </row>
    <row r="46" spans="1:4" x14ac:dyDescent="0.25">
      <c r="A46" s="68"/>
      <c r="D46" s="69"/>
    </row>
    <row r="47" spans="1:4" x14ac:dyDescent="0.25">
      <c r="A47" s="68"/>
      <c r="D47" s="69"/>
    </row>
    <row r="48" spans="1:4" x14ac:dyDescent="0.25">
      <c r="A48" s="68"/>
      <c r="D48" s="69"/>
    </row>
    <row r="49" spans="1:4" x14ac:dyDescent="0.25">
      <c r="A49" s="68"/>
      <c r="D49" s="69"/>
    </row>
    <row r="50" spans="1:4" x14ac:dyDescent="0.25">
      <c r="A50" s="68"/>
      <c r="D50" s="69"/>
    </row>
    <row r="51" spans="1:4" x14ac:dyDescent="0.25">
      <c r="A51" s="68"/>
      <c r="D51" s="69"/>
    </row>
    <row r="52" spans="1:4" x14ac:dyDescent="0.25">
      <c r="A52" s="68"/>
      <c r="D52" s="69"/>
    </row>
    <row r="53" spans="1:4" x14ac:dyDescent="0.25">
      <c r="A53" s="68"/>
      <c r="D53" s="69"/>
    </row>
    <row r="54" spans="1:4" x14ac:dyDescent="0.25">
      <c r="A54" s="68"/>
      <c r="D54" s="69"/>
    </row>
    <row r="55" spans="1:4" x14ac:dyDescent="0.25">
      <c r="A55" s="68"/>
      <c r="D55" s="69"/>
    </row>
    <row r="56" spans="1:4" x14ac:dyDescent="0.25">
      <c r="A56" s="68"/>
      <c r="D56" s="69"/>
    </row>
    <row r="57" spans="1:4" x14ac:dyDescent="0.25">
      <c r="A57" s="68"/>
      <c r="D57" s="69"/>
    </row>
    <row r="58" spans="1:4" x14ac:dyDescent="0.25">
      <c r="A58" s="68"/>
      <c r="D58" s="69"/>
    </row>
    <row r="59" spans="1:4" x14ac:dyDescent="0.25">
      <c r="A59" s="68"/>
      <c r="D59" s="69"/>
    </row>
    <row r="60" spans="1:4" x14ac:dyDescent="0.25">
      <c r="A60" s="68"/>
      <c r="D60" s="69"/>
    </row>
    <row r="61" spans="1:4" x14ac:dyDescent="0.25">
      <c r="A61" s="68"/>
      <c r="D61" s="69"/>
    </row>
    <row r="62" spans="1:4" x14ac:dyDescent="0.25">
      <c r="A62" s="68"/>
      <c r="D62" s="69"/>
    </row>
    <row r="63" spans="1:4" x14ac:dyDescent="0.25">
      <c r="A63" s="68"/>
      <c r="D63" s="69"/>
    </row>
    <row r="64" spans="1:4" x14ac:dyDescent="0.25">
      <c r="A64" s="68"/>
      <c r="D64" s="69"/>
    </row>
    <row r="65" spans="1:4" x14ac:dyDescent="0.25">
      <c r="A65" s="68"/>
      <c r="D65" s="69"/>
    </row>
    <row r="66" spans="1:4" x14ac:dyDescent="0.25">
      <c r="A66" s="68"/>
      <c r="D66" s="69"/>
    </row>
    <row r="67" spans="1:4" x14ac:dyDescent="0.25">
      <c r="A67" s="68"/>
      <c r="D67" s="69"/>
    </row>
    <row r="68" spans="1:4" x14ac:dyDescent="0.25">
      <c r="A68" s="68"/>
      <c r="D68" s="69"/>
    </row>
    <row r="69" spans="1:4" x14ac:dyDescent="0.25">
      <c r="A69" s="68"/>
      <c r="D69" s="69"/>
    </row>
    <row r="70" spans="1:4" x14ac:dyDescent="0.25">
      <c r="A70" s="68"/>
      <c r="D70" s="69"/>
    </row>
    <row r="71" spans="1:4" x14ac:dyDescent="0.25">
      <c r="A71" s="68"/>
      <c r="D71" s="69"/>
    </row>
    <row r="72" spans="1:4" x14ac:dyDescent="0.25">
      <c r="A72" s="68"/>
      <c r="D72" s="69"/>
    </row>
    <row r="73" spans="1:4" x14ac:dyDescent="0.25">
      <c r="A73" s="68"/>
      <c r="D73" s="69"/>
    </row>
    <row r="74" spans="1:4" x14ac:dyDescent="0.25">
      <c r="A74" s="68"/>
      <c r="D74" s="69"/>
    </row>
    <row r="75" spans="1:4" x14ac:dyDescent="0.25">
      <c r="A75" s="68"/>
      <c r="D75" s="69"/>
    </row>
    <row r="76" spans="1:4" x14ac:dyDescent="0.25">
      <c r="A76" s="68"/>
      <c r="D76" s="69"/>
    </row>
    <row r="77" spans="1:4" x14ac:dyDescent="0.25">
      <c r="A77" s="68"/>
      <c r="D77" s="69"/>
    </row>
    <row r="78" spans="1:4" x14ac:dyDescent="0.25">
      <c r="A78" s="68"/>
      <c r="D78" s="69"/>
    </row>
    <row r="79" spans="1:4" x14ac:dyDescent="0.25">
      <c r="A79" s="68"/>
      <c r="D79" s="69"/>
    </row>
    <row r="80" spans="1:4" x14ac:dyDescent="0.25">
      <c r="A80" s="68"/>
      <c r="D80" s="69"/>
    </row>
    <row r="81" spans="1:4" x14ac:dyDescent="0.25">
      <c r="A81" s="68"/>
      <c r="D81" s="69"/>
    </row>
    <row r="82" spans="1:4" x14ac:dyDescent="0.25">
      <c r="A82" s="68"/>
      <c r="D82" s="69"/>
    </row>
    <row r="83" spans="1:4" x14ac:dyDescent="0.25">
      <c r="A83" s="68"/>
      <c r="D83" s="69"/>
    </row>
    <row r="84" spans="1:4" x14ac:dyDescent="0.25">
      <c r="A84" s="68"/>
      <c r="D84" s="69"/>
    </row>
    <row r="85" spans="1:4" x14ac:dyDescent="0.25">
      <c r="A85" s="68"/>
      <c r="D85" s="69"/>
    </row>
    <row r="86" spans="1:4" x14ac:dyDescent="0.25">
      <c r="A86" s="68"/>
      <c r="D86" s="69"/>
    </row>
    <row r="87" spans="1:4" x14ac:dyDescent="0.25">
      <c r="A87" s="68"/>
      <c r="D87" s="69"/>
    </row>
    <row r="88" spans="1:4" x14ac:dyDescent="0.25">
      <c r="A88" s="68"/>
      <c r="D88" s="69"/>
    </row>
    <row r="89" spans="1:4" x14ac:dyDescent="0.25">
      <c r="A89" s="68"/>
      <c r="D89" s="69"/>
    </row>
    <row r="90" spans="1:4" x14ac:dyDescent="0.25">
      <c r="A90" s="68"/>
      <c r="D90" s="69"/>
    </row>
    <row r="91" spans="1:4" x14ac:dyDescent="0.25">
      <c r="A91" s="68"/>
      <c r="D91" s="69"/>
    </row>
    <row r="92" spans="1:4" x14ac:dyDescent="0.25">
      <c r="A92" s="68"/>
      <c r="D92" s="69"/>
    </row>
    <row r="93" spans="1:4" x14ac:dyDescent="0.25">
      <c r="A93" s="68"/>
      <c r="D93" s="69"/>
    </row>
    <row r="94" spans="1:4" x14ac:dyDescent="0.25">
      <c r="A94" s="68"/>
      <c r="D94" s="69"/>
    </row>
    <row r="95" spans="1:4" x14ac:dyDescent="0.25">
      <c r="A95" s="68"/>
      <c r="D95" s="69"/>
    </row>
    <row r="96" spans="1:4" x14ac:dyDescent="0.25">
      <c r="A96" s="68"/>
      <c r="D96" s="69"/>
    </row>
    <row r="97" spans="1:4" x14ac:dyDescent="0.25">
      <c r="A97" s="68"/>
      <c r="D97" s="69"/>
    </row>
    <row r="98" spans="1:4" x14ac:dyDescent="0.25">
      <c r="A98" s="68"/>
      <c r="D98" s="69"/>
    </row>
    <row r="99" spans="1:4" x14ac:dyDescent="0.25">
      <c r="A99" s="68"/>
      <c r="D99" s="69"/>
    </row>
    <row r="100" spans="1:4" x14ac:dyDescent="0.25">
      <c r="A100" s="68"/>
      <c r="D100" s="69"/>
    </row>
    <row r="101" spans="1:4" x14ac:dyDescent="0.25">
      <c r="A101" s="68"/>
      <c r="D101" s="69"/>
    </row>
    <row r="102" spans="1:4" x14ac:dyDescent="0.25">
      <c r="A102" s="68"/>
      <c r="D102" s="69"/>
    </row>
    <row r="103" spans="1:4" x14ac:dyDescent="0.25">
      <c r="A103" s="68"/>
      <c r="D103" s="69"/>
    </row>
    <row r="104" spans="1:4" x14ac:dyDescent="0.25">
      <c r="A104" s="68"/>
      <c r="D104" s="69"/>
    </row>
    <row r="105" spans="1:4" x14ac:dyDescent="0.25">
      <c r="A105" s="68"/>
      <c r="D105" s="69"/>
    </row>
    <row r="106" spans="1:4" x14ac:dyDescent="0.25">
      <c r="A106" s="68"/>
      <c r="D106" s="69"/>
    </row>
    <row r="107" spans="1:4" x14ac:dyDescent="0.25">
      <c r="A107" s="68"/>
      <c r="D107" s="69"/>
    </row>
    <row r="108" spans="1:4" x14ac:dyDescent="0.25">
      <c r="A108" s="68"/>
      <c r="D108" s="69"/>
    </row>
    <row r="109" spans="1:4" x14ac:dyDescent="0.25">
      <c r="A109" s="68"/>
      <c r="D109" s="69"/>
    </row>
    <row r="110" spans="1:4" x14ac:dyDescent="0.25">
      <c r="A110" s="68"/>
      <c r="D110" s="69"/>
    </row>
    <row r="111" spans="1:4" x14ac:dyDescent="0.25">
      <c r="A111" s="68"/>
      <c r="D111" s="69"/>
    </row>
    <row r="112" spans="1:4" x14ac:dyDescent="0.25">
      <c r="A112" s="68"/>
      <c r="D112" s="69"/>
    </row>
    <row r="113" spans="1:4" x14ac:dyDescent="0.25">
      <c r="A113" s="68"/>
      <c r="D113" s="69"/>
    </row>
    <row r="114" spans="1:4" x14ac:dyDescent="0.25">
      <c r="A114" s="68"/>
      <c r="D114" s="69"/>
    </row>
    <row r="115" spans="1:4" x14ac:dyDescent="0.25">
      <c r="A115" s="68"/>
      <c r="D115" s="69"/>
    </row>
    <row r="116" spans="1:4" x14ac:dyDescent="0.25">
      <c r="A116" s="68"/>
      <c r="D116" s="69"/>
    </row>
    <row r="117" spans="1:4" x14ac:dyDescent="0.25">
      <c r="A117" s="68"/>
      <c r="D117" s="69"/>
    </row>
    <row r="118" spans="1:4" x14ac:dyDescent="0.25">
      <c r="A118" s="68"/>
      <c r="D118" s="69"/>
    </row>
    <row r="119" spans="1:4" x14ac:dyDescent="0.25">
      <c r="A119" s="68"/>
      <c r="D119" s="69"/>
    </row>
    <row r="120" spans="1:4" x14ac:dyDescent="0.25">
      <c r="A120" s="68"/>
      <c r="D120" s="69"/>
    </row>
    <row r="121" spans="1:4" x14ac:dyDescent="0.25">
      <c r="A121" s="68"/>
      <c r="D121" s="69"/>
    </row>
    <row r="122" spans="1:4" x14ac:dyDescent="0.25">
      <c r="A122" s="68"/>
      <c r="D122" s="69"/>
    </row>
    <row r="123" spans="1:4" x14ac:dyDescent="0.25">
      <c r="A123" s="68"/>
      <c r="D123" s="69"/>
    </row>
    <row r="124" spans="1:4" x14ac:dyDescent="0.25">
      <c r="A124" s="68"/>
      <c r="D124" s="69"/>
    </row>
    <row r="125" spans="1:4" x14ac:dyDescent="0.25">
      <c r="A125" s="68"/>
      <c r="D125" s="69"/>
    </row>
    <row r="126" spans="1:4" x14ac:dyDescent="0.25">
      <c r="A126" s="68"/>
      <c r="D126" s="69"/>
    </row>
    <row r="127" spans="1:4" x14ac:dyDescent="0.25">
      <c r="A127" s="68"/>
      <c r="D127" s="69"/>
    </row>
    <row r="128" spans="1:4" x14ac:dyDescent="0.25">
      <c r="A128" s="68"/>
      <c r="D128" s="69"/>
    </row>
    <row r="129" spans="1:4" x14ac:dyDescent="0.25">
      <c r="A129" s="68"/>
      <c r="D129" s="69"/>
    </row>
    <row r="130" spans="1:4" x14ac:dyDescent="0.25">
      <c r="A130" s="68"/>
      <c r="D130" s="69"/>
    </row>
    <row r="131" spans="1:4" x14ac:dyDescent="0.25">
      <c r="A131" s="68"/>
      <c r="D131" s="69"/>
    </row>
    <row r="132" spans="1:4" x14ac:dyDescent="0.25">
      <c r="A132" s="68"/>
      <c r="D132" s="69"/>
    </row>
    <row r="133" spans="1:4" x14ac:dyDescent="0.25">
      <c r="A133" s="68"/>
      <c r="D133" s="69"/>
    </row>
    <row r="134" spans="1:4" x14ac:dyDescent="0.25">
      <c r="A134" s="68"/>
      <c r="D134" s="69"/>
    </row>
    <row r="135" spans="1:4" x14ac:dyDescent="0.25">
      <c r="A135" s="68"/>
      <c r="D135" s="69"/>
    </row>
    <row r="136" spans="1:4" x14ac:dyDescent="0.25">
      <c r="A136" s="68"/>
      <c r="D136" s="69"/>
    </row>
    <row r="137" spans="1:4" x14ac:dyDescent="0.25">
      <c r="A137" s="68"/>
      <c r="D137" s="69"/>
    </row>
    <row r="138" spans="1:4" x14ac:dyDescent="0.25">
      <c r="A138" s="68"/>
      <c r="D138" s="69"/>
    </row>
    <row r="139" spans="1:4" x14ac:dyDescent="0.25">
      <c r="A139" s="68"/>
      <c r="D139" s="69"/>
    </row>
    <row r="140" spans="1:4" x14ac:dyDescent="0.25">
      <c r="A140" s="68"/>
      <c r="D140" s="69"/>
    </row>
    <row r="141" spans="1:4" x14ac:dyDescent="0.25">
      <c r="A141" s="68"/>
      <c r="D141" s="69"/>
    </row>
    <row r="142" spans="1:4" x14ac:dyDescent="0.25">
      <c r="A142" s="68"/>
      <c r="D142" s="69"/>
    </row>
    <row r="143" spans="1:4" x14ac:dyDescent="0.25">
      <c r="A143" s="68"/>
      <c r="D143" s="69"/>
    </row>
    <row r="144" spans="1:4" x14ac:dyDescent="0.25">
      <c r="A144" s="68"/>
      <c r="D144" s="69"/>
    </row>
    <row r="145" spans="1:4" x14ac:dyDescent="0.25">
      <c r="A145" s="68"/>
      <c r="D145" s="69"/>
    </row>
    <row r="146" spans="1:4" x14ac:dyDescent="0.25">
      <c r="A146" s="68"/>
      <c r="D146" s="69"/>
    </row>
    <row r="147" spans="1:4" x14ac:dyDescent="0.25">
      <c r="A147" s="68"/>
      <c r="D147" s="69"/>
    </row>
    <row r="148" spans="1:4" x14ac:dyDescent="0.25">
      <c r="A148" s="68"/>
      <c r="D148" s="69"/>
    </row>
    <row r="149" spans="1:4" x14ac:dyDescent="0.25">
      <c r="A149" s="68"/>
      <c r="D149" s="69"/>
    </row>
    <row r="150" spans="1:4" x14ac:dyDescent="0.25">
      <c r="A150" s="68"/>
      <c r="D150" s="69"/>
    </row>
    <row r="151" spans="1:4" x14ac:dyDescent="0.25">
      <c r="A151" s="68"/>
      <c r="D151" s="69"/>
    </row>
    <row r="152" spans="1:4" x14ac:dyDescent="0.25">
      <c r="A152" s="68"/>
      <c r="D152" s="69"/>
    </row>
    <row r="153" spans="1:4" x14ac:dyDescent="0.25">
      <c r="A153" s="68"/>
      <c r="D153" s="69"/>
    </row>
    <row r="154" spans="1:4" x14ac:dyDescent="0.25">
      <c r="A154" s="68"/>
      <c r="D154" s="69"/>
    </row>
    <row r="155" spans="1:4" x14ac:dyDescent="0.25">
      <c r="A155" s="68"/>
      <c r="D155" s="69"/>
    </row>
    <row r="156" spans="1:4" x14ac:dyDescent="0.25">
      <c r="A156" s="68"/>
      <c r="D156" s="69"/>
    </row>
    <row r="157" spans="1:4" x14ac:dyDescent="0.25">
      <c r="A157" s="68"/>
      <c r="D157" s="69"/>
    </row>
    <row r="158" spans="1:4" x14ac:dyDescent="0.25">
      <c r="A158" s="68"/>
      <c r="D158" s="69"/>
    </row>
    <row r="159" spans="1:4" x14ac:dyDescent="0.25">
      <c r="A159" s="68"/>
      <c r="D159" s="69"/>
    </row>
    <row r="160" spans="1:4" x14ac:dyDescent="0.25">
      <c r="A160" s="68"/>
      <c r="D160" s="69"/>
    </row>
    <row r="161" spans="1:4" x14ac:dyDescent="0.25">
      <c r="A161" s="68"/>
      <c r="D161" s="69"/>
    </row>
    <row r="162" spans="1:4" x14ac:dyDescent="0.25">
      <c r="A162" s="68"/>
      <c r="D162" s="69"/>
    </row>
    <row r="163" spans="1:4" x14ac:dyDescent="0.25">
      <c r="A163" s="68"/>
      <c r="D163" s="69"/>
    </row>
    <row r="164" spans="1:4" x14ac:dyDescent="0.25">
      <c r="A164" s="68"/>
      <c r="D164" s="69"/>
    </row>
    <row r="165" spans="1:4" x14ac:dyDescent="0.25">
      <c r="A165" s="68"/>
      <c r="D165" s="69"/>
    </row>
    <row r="166" spans="1:4" x14ac:dyDescent="0.25">
      <c r="A166" s="68"/>
      <c r="D166" s="69"/>
    </row>
    <row r="167" spans="1:4" x14ac:dyDescent="0.25">
      <c r="A167" s="68"/>
      <c r="D167" s="69"/>
    </row>
    <row r="168" spans="1:4" x14ac:dyDescent="0.25">
      <c r="A168" s="68"/>
      <c r="D168" s="69"/>
    </row>
    <row r="169" spans="1:4" x14ac:dyDescent="0.25">
      <c r="A169" s="68"/>
      <c r="D169" s="69"/>
    </row>
    <row r="170" spans="1:4" x14ac:dyDescent="0.25">
      <c r="A170" s="68"/>
      <c r="D170" s="69"/>
    </row>
    <row r="171" spans="1:4" x14ac:dyDescent="0.25">
      <c r="A171" s="68"/>
      <c r="D171" s="69"/>
    </row>
    <row r="172" spans="1:4" x14ac:dyDescent="0.25">
      <c r="A172" s="68"/>
      <c r="D172" s="69"/>
    </row>
    <row r="173" spans="1:4" x14ac:dyDescent="0.25">
      <c r="A173" s="68"/>
      <c r="D173" s="69"/>
    </row>
    <row r="174" spans="1:4" x14ac:dyDescent="0.25">
      <c r="A174" s="68"/>
      <c r="D174" s="69"/>
    </row>
    <row r="175" spans="1:4" x14ac:dyDescent="0.25">
      <c r="A175" s="68"/>
      <c r="D175" s="69"/>
    </row>
    <row r="176" spans="1:4" x14ac:dyDescent="0.25">
      <c r="A176" s="68"/>
      <c r="D176" s="69"/>
    </row>
    <row r="177" spans="1:4" x14ac:dyDescent="0.25">
      <c r="A177" s="68"/>
      <c r="D177" s="69"/>
    </row>
    <row r="178" spans="1:4" x14ac:dyDescent="0.25">
      <c r="A178" s="68"/>
      <c r="D178" s="69"/>
    </row>
    <row r="179" spans="1:4" x14ac:dyDescent="0.25">
      <c r="A179" s="68"/>
      <c r="D179" s="69"/>
    </row>
    <row r="180" spans="1:4" x14ac:dyDescent="0.25">
      <c r="A180" s="68"/>
      <c r="D180" s="69"/>
    </row>
    <row r="181" spans="1:4" x14ac:dyDescent="0.25">
      <c r="A181" s="68"/>
      <c r="D181" s="69"/>
    </row>
    <row r="182" spans="1:4" x14ac:dyDescent="0.25">
      <c r="A182" s="68"/>
      <c r="D182" s="69"/>
    </row>
    <row r="183" spans="1:4" x14ac:dyDescent="0.25">
      <c r="A183" s="68"/>
      <c r="D183" s="69"/>
    </row>
    <row r="184" spans="1:4" x14ac:dyDescent="0.25">
      <c r="A184" s="68"/>
      <c r="D184" s="69"/>
    </row>
    <row r="185" spans="1:4" x14ac:dyDescent="0.25">
      <c r="A185" s="68"/>
      <c r="D185" s="69"/>
    </row>
    <row r="186" spans="1:4" x14ac:dyDescent="0.25">
      <c r="A186" s="68"/>
      <c r="D186" s="69"/>
    </row>
    <row r="187" spans="1:4" x14ac:dyDescent="0.25">
      <c r="A187" s="68"/>
      <c r="D187" s="69"/>
    </row>
    <row r="188" spans="1:4" x14ac:dyDescent="0.25">
      <c r="A188" s="68"/>
      <c r="D188" s="69"/>
    </row>
    <row r="189" spans="1:4" x14ac:dyDescent="0.25">
      <c r="A189" s="68"/>
      <c r="D189" s="69"/>
    </row>
    <row r="190" spans="1:4" x14ac:dyDescent="0.25">
      <c r="A190" s="68"/>
      <c r="D190" s="69"/>
    </row>
    <row r="191" spans="1:4" x14ac:dyDescent="0.25">
      <c r="A191" s="68"/>
      <c r="D191" s="69"/>
    </row>
    <row r="192" spans="1:4" x14ac:dyDescent="0.25">
      <c r="A192" s="68"/>
      <c r="D192" s="69"/>
    </row>
    <row r="193" spans="1:4" x14ac:dyDescent="0.25">
      <c r="A193" s="68"/>
      <c r="D193" s="69"/>
    </row>
    <row r="194" spans="1:4" x14ac:dyDescent="0.25">
      <c r="A194" s="68"/>
      <c r="D194" s="69"/>
    </row>
    <row r="195" spans="1:4" x14ac:dyDescent="0.25">
      <c r="A195" s="68"/>
      <c r="D195" s="69"/>
    </row>
    <row r="196" spans="1:4" x14ac:dyDescent="0.25">
      <c r="A196" s="68"/>
      <c r="D196" s="69"/>
    </row>
    <row r="197" spans="1:4" x14ac:dyDescent="0.25">
      <c r="A197" s="68"/>
      <c r="D197" s="69"/>
    </row>
    <row r="198" spans="1:4" x14ac:dyDescent="0.25">
      <c r="A198" s="68"/>
      <c r="D198" s="69"/>
    </row>
    <row r="199" spans="1:4" x14ac:dyDescent="0.25">
      <c r="A199" s="68"/>
      <c r="D199" s="69"/>
    </row>
    <row r="200" spans="1:4" x14ac:dyDescent="0.25">
      <c r="A200" s="68"/>
      <c r="D200" s="69"/>
    </row>
    <row r="201" spans="1:4" x14ac:dyDescent="0.25">
      <c r="A201" s="68"/>
      <c r="D201" s="69"/>
    </row>
    <row r="202" spans="1:4" x14ac:dyDescent="0.25">
      <c r="A202" s="68"/>
      <c r="D202" s="69"/>
    </row>
    <row r="203" spans="1:4" x14ac:dyDescent="0.25">
      <c r="A203" s="68"/>
      <c r="D203" s="69"/>
    </row>
    <row r="204" spans="1:4" x14ac:dyDescent="0.25">
      <c r="A204" s="68"/>
      <c r="D204" s="69"/>
    </row>
    <row r="205" spans="1:4" x14ac:dyDescent="0.25">
      <c r="A205" s="68"/>
      <c r="D205" s="69"/>
    </row>
    <row r="206" spans="1:4" x14ac:dyDescent="0.25">
      <c r="A206" s="68"/>
      <c r="D206" s="69"/>
    </row>
    <row r="207" spans="1:4" x14ac:dyDescent="0.25">
      <c r="A207" s="68"/>
      <c r="D207" s="69"/>
    </row>
    <row r="208" spans="1:4" x14ac:dyDescent="0.25">
      <c r="A208" s="68"/>
      <c r="D208" s="69"/>
    </row>
    <row r="209" spans="1:4" x14ac:dyDescent="0.25">
      <c r="A209" s="68"/>
      <c r="D209" s="69"/>
    </row>
    <row r="210" spans="1:4" x14ac:dyDescent="0.25">
      <c r="A210" s="68"/>
      <c r="D210" s="69"/>
    </row>
    <row r="211" spans="1:4" x14ac:dyDescent="0.25">
      <c r="A211" s="68"/>
      <c r="D211" s="69"/>
    </row>
    <row r="212" spans="1:4" x14ac:dyDescent="0.25">
      <c r="A212" s="68"/>
      <c r="D212" s="69"/>
    </row>
    <row r="213" spans="1:4" x14ac:dyDescent="0.25">
      <c r="A213" s="68"/>
      <c r="D213" s="69"/>
    </row>
    <row r="214" spans="1:4" x14ac:dyDescent="0.25">
      <c r="A214" s="68"/>
      <c r="D214" s="69"/>
    </row>
    <row r="215" spans="1:4" x14ac:dyDescent="0.25">
      <c r="A215" s="68"/>
      <c r="D215" s="69"/>
    </row>
    <row r="216" spans="1:4" x14ac:dyDescent="0.25">
      <c r="A216" s="68"/>
      <c r="D216" s="69"/>
    </row>
    <row r="217" spans="1:4" x14ac:dyDescent="0.25">
      <c r="A217" s="68"/>
      <c r="D217" s="69"/>
    </row>
    <row r="218" spans="1:4" x14ac:dyDescent="0.25">
      <c r="A218" s="68"/>
      <c r="D218" s="69"/>
    </row>
    <row r="219" spans="1:4" x14ac:dyDescent="0.25">
      <c r="A219" s="68"/>
      <c r="D219" s="69"/>
    </row>
  </sheetData>
  <pageMargins left="0.7" right="0.7" top="0.75" bottom="0.75" header="0.3" footer="0.3"/>
  <pageSetup paperSize="9" orientation="portrait" r:id="rId1"/>
  <headerFooter>
    <oddFooter>&amp;C&amp;1#&amp;"Arial"&amp;10&amp;K000000SULZER CONFIDENTIAL</oddFooter>
  </headerFooter>
</worksheet>
</file>

<file path=docMetadata/LabelInfo.xml><?xml version="1.0" encoding="utf-8"?>
<clbl:labelList xmlns:clbl="http://schemas.microsoft.com/office/2020/mipLabelMetadata">
  <clbl:label id="{dc3eb348-6bb5-454e-8246-2b03a499fa4a}" enabled="1" method="Standard" siteId="{d9c7995d-4c06-40b7-829c-3921bdc751e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PMU</vt:lpstr>
      <vt:lpstr>SAP Extract</vt:lpstr>
      <vt:lpstr>History-Sorted</vt:lpstr>
      <vt:lpstr>PMU!Print_Area</vt:lpstr>
      <vt:lpstr>PMU!Print_Titles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Bellaraj, Nandakumar</dc:creator>
  <cp:lastModifiedBy>Egorov, Timofey</cp:lastModifiedBy>
  <cp:lastPrinted>2018-01-28T08:00:12Z</cp:lastPrinted>
  <dcterms:created xsi:type="dcterms:W3CDTF">2018-01-23T11:11:14Z</dcterms:created>
  <dcterms:modified xsi:type="dcterms:W3CDTF">2025-04-24T07:20:48Z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3eb348-6bb5-454e-8246-2b03a499fa4a_Enabled">
    <vt:lpwstr>true</vt:lpwstr>
  </property>
  <property fmtid="{D5CDD505-2E9C-101B-9397-08002B2CF9AE}" pid="3" name="MSIP_Label_dc3eb348-6bb5-454e-8246-2b03a499fa4a_SetDate">
    <vt:lpwstr>2023-05-15T07:57:09Z</vt:lpwstr>
  </property>
  <property fmtid="{D5CDD505-2E9C-101B-9397-08002B2CF9AE}" pid="4" name="MSIP_Label_dc3eb348-6bb5-454e-8246-2b03a499fa4a_Method">
    <vt:lpwstr>Standard</vt:lpwstr>
  </property>
  <property fmtid="{D5CDD505-2E9C-101B-9397-08002B2CF9AE}" pid="5" name="MSIP_Label_dc3eb348-6bb5-454e-8246-2b03a499fa4a_Name">
    <vt:lpwstr>dc3eb348-6bb5-454e-8246-2b03a499fa4a</vt:lpwstr>
  </property>
  <property fmtid="{D5CDD505-2E9C-101B-9397-08002B2CF9AE}" pid="6" name="MSIP_Label_dc3eb348-6bb5-454e-8246-2b03a499fa4a_SiteId">
    <vt:lpwstr>d9c7995d-4c06-40b7-829c-3921bdc751ed</vt:lpwstr>
  </property>
  <property fmtid="{D5CDD505-2E9C-101B-9397-08002B2CF9AE}" pid="7" name="MSIP_Label_dc3eb348-6bb5-454e-8246-2b03a499fa4a_ActionId">
    <vt:lpwstr>90accb61-2446-4a6e-989b-e591f94dcae7</vt:lpwstr>
  </property>
  <property fmtid="{D5CDD505-2E9C-101B-9397-08002B2CF9AE}" pid="8" name="MSIP_Label_dc3eb348-6bb5-454e-8246-2b03a499fa4a_ContentBits">
    <vt:lpwstr>2</vt:lpwstr>
  </property>
</Properties>
</file>