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AI - TEST\ТЗ_подготовка финального документа\Рабочие файлы на разных этапах\20345050 - Rev 00\"/>
    </mc:Choice>
  </mc:AlternateContent>
  <xr:revisionPtr revIDLastSave="0" documentId="13_ncr:1_{4416B54A-31F1-40C1-8141-75411FDEA7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MU" sheetId="2" r:id="rId1"/>
    <sheet name="SAP Extract" sheetId="5" r:id="rId2"/>
    <sheet name="History-Sorted" sheetId="6" r:id="rId3"/>
  </sheets>
  <definedNames>
    <definedName name="_xlnm._FilterDatabase" localSheetId="0" hidden="1">PMU!$A$3:$AL$3</definedName>
    <definedName name="_xlnm.Print_Area" localSheetId="0">PMU!$A$1:$N$30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R32" i="5"/>
  <c r="R33" i="5"/>
  <c r="R34" i="5"/>
  <c r="R3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X2" i="5"/>
  <c r="V2" i="5"/>
  <c r="T2" i="5"/>
  <c r="R2" i="5"/>
  <c r="Z2" i="5"/>
  <c r="X5" i="2" l="1"/>
  <c r="Z5" i="2"/>
  <c r="X6" i="2"/>
  <c r="Z6" i="2"/>
  <c r="X7" i="2"/>
  <c r="Z7" i="2"/>
  <c r="X8" i="2"/>
  <c r="Z8" i="2"/>
  <c r="X9" i="2"/>
  <c r="Z9" i="2"/>
  <c r="X10" i="2"/>
  <c r="Z10" i="2"/>
  <c r="X11" i="2"/>
  <c r="Z11" i="2"/>
  <c r="X12" i="2"/>
  <c r="Z12" i="2"/>
  <c r="X13" i="2"/>
  <c r="Z13" i="2"/>
  <c r="X14" i="2"/>
  <c r="Z14" i="2"/>
  <c r="X15" i="2"/>
  <c r="Z15" i="2"/>
  <c r="X16" i="2"/>
  <c r="Z16" i="2"/>
  <c r="X17" i="2"/>
  <c r="Z17" i="2"/>
  <c r="X18" i="2"/>
  <c r="Z18" i="2"/>
  <c r="X19" i="2"/>
  <c r="Z19" i="2"/>
  <c r="X20" i="2"/>
  <c r="Z20" i="2"/>
  <c r="X21" i="2"/>
  <c r="Z21" i="2"/>
  <c r="X22" i="2"/>
  <c r="Z22" i="2"/>
  <c r="X23" i="2"/>
  <c r="Z23" i="2"/>
  <c r="X24" i="2"/>
  <c r="Z24" i="2"/>
  <c r="X25" i="2"/>
  <c r="Z25" i="2"/>
  <c r="X26" i="2"/>
  <c r="Z26" i="2"/>
  <c r="X27" i="2"/>
  <c r="Z27" i="2"/>
  <c r="X28" i="2"/>
  <c r="Z28" i="2"/>
  <c r="X29" i="2"/>
  <c r="Z29" i="2"/>
  <c r="X4" i="2"/>
  <c r="Z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D5" i="2"/>
  <c r="E5" i="2"/>
  <c r="F5" i="2"/>
  <c r="G5" i="2"/>
  <c r="H5" i="2"/>
  <c r="J5" i="2"/>
  <c r="K5" i="2"/>
  <c r="D6" i="2"/>
  <c r="E6" i="2"/>
  <c r="F6" i="2"/>
  <c r="G6" i="2"/>
  <c r="H6" i="2"/>
  <c r="J6" i="2"/>
  <c r="K6" i="2"/>
  <c r="D7" i="2"/>
  <c r="E7" i="2"/>
  <c r="F7" i="2"/>
  <c r="G7" i="2"/>
  <c r="H7" i="2"/>
  <c r="J7" i="2"/>
  <c r="K7" i="2"/>
  <c r="D8" i="2"/>
  <c r="E8" i="2"/>
  <c r="F8" i="2"/>
  <c r="G8" i="2"/>
  <c r="H8" i="2"/>
  <c r="J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F11" i="2"/>
  <c r="G11" i="2"/>
  <c r="H11" i="2"/>
  <c r="J11" i="2"/>
  <c r="K11" i="2"/>
  <c r="D12" i="2"/>
  <c r="E12" i="2"/>
  <c r="F12" i="2"/>
  <c r="G12" i="2"/>
  <c r="H12" i="2"/>
  <c r="J12" i="2"/>
  <c r="K12" i="2"/>
  <c r="D13" i="2"/>
  <c r="E13" i="2"/>
  <c r="F13" i="2"/>
  <c r="G13" i="2"/>
  <c r="H13" i="2"/>
  <c r="J13" i="2"/>
  <c r="K13" i="2"/>
  <c r="D14" i="2"/>
  <c r="E14" i="2"/>
  <c r="F14" i="2"/>
  <c r="G14" i="2"/>
  <c r="H14" i="2"/>
  <c r="Q14" i="2" s="1"/>
  <c r="J14" i="2"/>
  <c r="K14" i="2"/>
  <c r="D15" i="2"/>
  <c r="E15" i="2"/>
  <c r="F15" i="2"/>
  <c r="G15" i="2"/>
  <c r="H15" i="2"/>
  <c r="Q15" i="2" s="1"/>
  <c r="J15" i="2"/>
  <c r="K15" i="2"/>
  <c r="D16" i="2"/>
  <c r="E16" i="2"/>
  <c r="F16" i="2"/>
  <c r="G16" i="2"/>
  <c r="H16" i="2"/>
  <c r="Q16" i="2" s="1"/>
  <c r="J16" i="2"/>
  <c r="K16" i="2"/>
  <c r="D17" i="2"/>
  <c r="E17" i="2"/>
  <c r="F17" i="2"/>
  <c r="G17" i="2"/>
  <c r="H17" i="2"/>
  <c r="S17" i="2" s="1"/>
  <c r="J17" i="2"/>
  <c r="K17" i="2"/>
  <c r="D18" i="2"/>
  <c r="E18" i="2"/>
  <c r="F18" i="2"/>
  <c r="G18" i="2"/>
  <c r="H18" i="2"/>
  <c r="S18" i="2" s="1"/>
  <c r="J18" i="2"/>
  <c r="K18" i="2"/>
  <c r="D19" i="2"/>
  <c r="E19" i="2"/>
  <c r="F19" i="2"/>
  <c r="G19" i="2"/>
  <c r="H19" i="2"/>
  <c r="Q19" i="2" s="1"/>
  <c r="J19" i="2"/>
  <c r="K19" i="2"/>
  <c r="D20" i="2"/>
  <c r="E20" i="2"/>
  <c r="F20" i="2"/>
  <c r="G20" i="2"/>
  <c r="H20" i="2"/>
  <c r="Q20" i="2" s="1"/>
  <c r="J20" i="2"/>
  <c r="K20" i="2"/>
  <c r="D21" i="2"/>
  <c r="E21" i="2"/>
  <c r="F21" i="2"/>
  <c r="G21" i="2"/>
  <c r="H21" i="2"/>
  <c r="S21" i="2" s="1"/>
  <c r="J21" i="2"/>
  <c r="K21" i="2"/>
  <c r="D22" i="2"/>
  <c r="E22" i="2"/>
  <c r="F22" i="2"/>
  <c r="G22" i="2"/>
  <c r="H22" i="2"/>
  <c r="S22" i="2" s="1"/>
  <c r="J22" i="2"/>
  <c r="K22" i="2"/>
  <c r="D23" i="2"/>
  <c r="E23" i="2"/>
  <c r="F23" i="2"/>
  <c r="G23" i="2"/>
  <c r="H23" i="2"/>
  <c r="Q23" i="2" s="1"/>
  <c r="J23" i="2"/>
  <c r="K23" i="2"/>
  <c r="D24" i="2"/>
  <c r="E24" i="2"/>
  <c r="F24" i="2"/>
  <c r="G24" i="2"/>
  <c r="H24" i="2"/>
  <c r="Q24" i="2" s="1"/>
  <c r="J24" i="2"/>
  <c r="K24" i="2"/>
  <c r="D25" i="2"/>
  <c r="E25" i="2"/>
  <c r="F25" i="2"/>
  <c r="G25" i="2"/>
  <c r="H25" i="2"/>
  <c r="Q25" i="2" s="1"/>
  <c r="J25" i="2"/>
  <c r="K25" i="2"/>
  <c r="D26" i="2"/>
  <c r="E26" i="2"/>
  <c r="F26" i="2"/>
  <c r="G26" i="2"/>
  <c r="H26" i="2"/>
  <c r="Q26" i="2" s="1"/>
  <c r="J26" i="2"/>
  <c r="K26" i="2"/>
  <c r="D27" i="2"/>
  <c r="E27" i="2"/>
  <c r="F27" i="2"/>
  <c r="G27" i="2"/>
  <c r="H27" i="2"/>
  <c r="S27" i="2" s="1"/>
  <c r="J27" i="2"/>
  <c r="K27" i="2"/>
  <c r="D28" i="2"/>
  <c r="E28" i="2"/>
  <c r="F28" i="2"/>
  <c r="G28" i="2"/>
  <c r="H28" i="2"/>
  <c r="Q28" i="2" s="1"/>
  <c r="J28" i="2"/>
  <c r="K28" i="2"/>
  <c r="D29" i="2"/>
  <c r="E29" i="2"/>
  <c r="F29" i="2"/>
  <c r="G29" i="2"/>
  <c r="H29" i="2"/>
  <c r="J29" i="2"/>
  <c r="K29" i="2"/>
  <c r="E4" i="2"/>
  <c r="F4" i="2"/>
  <c r="G4" i="2"/>
  <c r="H4" i="2"/>
  <c r="J4" i="2"/>
  <c r="K4" i="2"/>
  <c r="D4" i="2"/>
  <c r="W5" i="2"/>
  <c r="Y5" i="2"/>
  <c r="AA5" i="2"/>
  <c r="W6" i="2"/>
  <c r="Y6" i="2"/>
  <c r="AA6" i="2"/>
  <c r="W7" i="2"/>
  <c r="Y7" i="2"/>
  <c r="AD7" i="2" s="1"/>
  <c r="AA7" i="2"/>
  <c r="W8" i="2"/>
  <c r="Y8" i="2"/>
  <c r="AD8" i="2" s="1"/>
  <c r="AA8" i="2"/>
  <c r="W9" i="2"/>
  <c r="Y9" i="2"/>
  <c r="AA9" i="2"/>
  <c r="W10" i="2"/>
  <c r="Y10" i="2"/>
  <c r="AA10" i="2"/>
  <c r="W11" i="2"/>
  <c r="Y11" i="2"/>
  <c r="AA11" i="2"/>
  <c r="W12" i="2"/>
  <c r="Y12" i="2"/>
  <c r="AA12" i="2"/>
  <c r="W13" i="2"/>
  <c r="Y13" i="2"/>
  <c r="AA13" i="2"/>
  <c r="W14" i="2"/>
  <c r="Y14" i="2"/>
  <c r="AA14" i="2"/>
  <c r="W15" i="2"/>
  <c r="Y15" i="2"/>
  <c r="AD15" i="2" s="1"/>
  <c r="AA15" i="2"/>
  <c r="W16" i="2"/>
  <c r="Y16" i="2"/>
  <c r="AD16" i="2" s="1"/>
  <c r="AA16" i="2"/>
  <c r="W17" i="2"/>
  <c r="Y17" i="2"/>
  <c r="AD17" i="2" s="1"/>
  <c r="AA17" i="2"/>
  <c r="W18" i="2"/>
  <c r="Y18" i="2"/>
  <c r="AD18" i="2" s="1"/>
  <c r="AA18" i="2"/>
  <c r="W19" i="2"/>
  <c r="Y19" i="2"/>
  <c r="AD19" i="2" s="1"/>
  <c r="AA19" i="2"/>
  <c r="W20" i="2"/>
  <c r="Y20" i="2"/>
  <c r="AD20" i="2" s="1"/>
  <c r="AA20" i="2"/>
  <c r="W21" i="2"/>
  <c r="Y21" i="2"/>
  <c r="AA21" i="2"/>
  <c r="W22" i="2"/>
  <c r="Y22" i="2"/>
  <c r="AA22" i="2"/>
  <c r="W23" i="2"/>
  <c r="Y23" i="2"/>
  <c r="AA23" i="2"/>
  <c r="W24" i="2"/>
  <c r="Y24" i="2"/>
  <c r="AA24" i="2"/>
  <c r="W25" i="2"/>
  <c r="Y25" i="2"/>
  <c r="AA25" i="2"/>
  <c r="W26" i="2"/>
  <c r="Y26" i="2"/>
  <c r="AA26" i="2"/>
  <c r="W27" i="2"/>
  <c r="Y27" i="2"/>
  <c r="AA27" i="2"/>
  <c r="W28" i="2"/>
  <c r="Y28" i="2"/>
  <c r="AA28" i="2"/>
  <c r="W29" i="2"/>
  <c r="Y29" i="2"/>
  <c r="AA29" i="2"/>
  <c r="AA4" i="2"/>
  <c r="Y4" i="2"/>
  <c r="AD4" i="2" s="1"/>
  <c r="W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4" i="2"/>
  <c r="P2" i="2"/>
  <c r="U20" i="2"/>
  <c r="S23" i="2" l="1"/>
  <c r="Q17" i="2"/>
  <c r="L22" i="2"/>
  <c r="AG22" i="2" s="1"/>
  <c r="L15" i="2"/>
  <c r="AG15" i="2" s="1"/>
  <c r="S15" i="2"/>
  <c r="AD23" i="2"/>
  <c r="AI23" i="2" s="1"/>
  <c r="AD24" i="2"/>
  <c r="AI24" i="2" s="1"/>
  <c r="AD29" i="2"/>
  <c r="AI29" i="2" s="1"/>
  <c r="S28" i="2"/>
  <c r="AD14" i="2"/>
  <c r="AI14" i="2" s="1"/>
  <c r="AD6" i="2"/>
  <c r="AI6" i="2" s="1"/>
  <c r="AD22" i="2"/>
  <c r="AI22" i="2" s="1"/>
  <c r="AD28" i="2"/>
  <c r="AI28" i="2" s="1"/>
  <c r="AD21" i="2"/>
  <c r="AI21" i="2" s="1"/>
  <c r="S26" i="2"/>
  <c r="AD13" i="2"/>
  <c r="AI13" i="2" s="1"/>
  <c r="AD27" i="2"/>
  <c r="AI27" i="2" s="1"/>
  <c r="AD5" i="2"/>
  <c r="AI5" i="2" s="1"/>
  <c r="AD12" i="2"/>
  <c r="AI12" i="2" s="1"/>
  <c r="AD26" i="2"/>
  <c r="AI26" i="2" s="1"/>
  <c r="AD11" i="2"/>
  <c r="AI11" i="2" s="1"/>
  <c r="L24" i="2"/>
  <c r="AG24" i="2" s="1"/>
  <c r="AD25" i="2"/>
  <c r="AI25" i="2" s="1"/>
  <c r="AD10" i="2"/>
  <c r="AI10" i="2" s="1"/>
  <c r="AD9" i="2"/>
  <c r="AI9" i="2" s="1"/>
  <c r="S14" i="2"/>
  <c r="S16" i="2"/>
  <c r="L4" i="2"/>
  <c r="L23" i="2"/>
  <c r="AG23" i="2" s="1"/>
  <c r="AI16" i="2"/>
  <c r="S24" i="2"/>
  <c r="L18" i="2"/>
  <c r="AG18" i="2" s="1"/>
  <c r="Q18" i="2"/>
  <c r="Q22" i="2"/>
  <c r="S19" i="2"/>
  <c r="AI20" i="2"/>
  <c r="L25" i="2"/>
  <c r="AG25" i="2" s="1"/>
  <c r="L27" i="2"/>
  <c r="AG27" i="2" s="1"/>
  <c r="L20" i="2"/>
  <c r="AG20" i="2" s="1"/>
  <c r="M20" i="2" s="1"/>
  <c r="L17" i="2"/>
  <c r="AG17" i="2" s="1"/>
  <c r="L26" i="2"/>
  <c r="AG26" i="2" s="1"/>
  <c r="AI15" i="2"/>
  <c r="L19" i="2"/>
  <c r="AG19" i="2" s="1"/>
  <c r="L28" i="2"/>
  <c r="AG28" i="2" s="1"/>
  <c r="AI8" i="2"/>
  <c r="AI18" i="2"/>
  <c r="Q21" i="2"/>
  <c r="L21" i="2"/>
  <c r="AG21" i="2" s="1"/>
  <c r="Q27" i="2"/>
  <c r="AI17" i="2"/>
  <c r="L14" i="2"/>
  <c r="AG14" i="2" s="1"/>
  <c r="AI19" i="2"/>
  <c r="S25" i="2"/>
  <c r="L16" i="2"/>
  <c r="AG16" i="2" s="1"/>
  <c r="U14" i="2"/>
  <c r="AH14" i="2" s="1"/>
  <c r="V14" i="2"/>
  <c r="U17" i="2"/>
  <c r="V17" i="2" s="1"/>
  <c r="U15" i="2"/>
  <c r="AH15" i="2" s="1"/>
  <c r="M15" i="2" s="1"/>
  <c r="N15" i="2" s="1"/>
  <c r="U16" i="2"/>
  <c r="U18" i="2"/>
  <c r="V18" i="2" s="1"/>
  <c r="U19" i="2"/>
  <c r="S20" i="2"/>
  <c r="AH20" i="2"/>
  <c r="V20" i="2"/>
  <c r="U21" i="2"/>
  <c r="V21" i="2" s="1"/>
  <c r="U22" i="2"/>
  <c r="U23" i="2"/>
  <c r="U24" i="2"/>
  <c r="AH24" i="2" s="1"/>
  <c r="U25" i="2"/>
  <c r="AH25" i="2" s="1"/>
  <c r="U26" i="2"/>
  <c r="V26" i="2" s="1"/>
  <c r="U27" i="2"/>
  <c r="U28" i="2"/>
  <c r="AH28" i="2" s="1"/>
  <c r="AI4" i="2"/>
  <c r="AI7" i="2"/>
  <c r="L29" i="2"/>
  <c r="AG29" i="2" s="1"/>
  <c r="Q29" i="2"/>
  <c r="U29" i="2"/>
  <c r="V29" i="2" s="1"/>
  <c r="L8" i="2"/>
  <c r="AG8" i="2" s="1"/>
  <c r="Q8" i="2"/>
  <c r="S8" i="2"/>
  <c r="L9" i="2"/>
  <c r="AG9" i="2" s="1"/>
  <c r="Q9" i="2"/>
  <c r="S9" i="2"/>
  <c r="L10" i="2"/>
  <c r="AG10" i="2" s="1"/>
  <c r="Q10" i="2"/>
  <c r="U10" i="2"/>
  <c r="V10" i="2" s="1"/>
  <c r="L11" i="2"/>
  <c r="AG11" i="2" s="1"/>
  <c r="Q11" i="2"/>
  <c r="S11" i="2"/>
  <c r="L12" i="2"/>
  <c r="AG12" i="2" s="1"/>
  <c r="Q12" i="2"/>
  <c r="S12" i="2"/>
  <c r="L13" i="2"/>
  <c r="Q13" i="2"/>
  <c r="S13" i="2"/>
  <c r="M14" i="2" l="1"/>
  <c r="AE14" i="2" s="1"/>
  <c r="M24" i="2"/>
  <c r="AE24" i="2" s="1"/>
  <c r="M28" i="2"/>
  <c r="AE28" i="2" s="1"/>
  <c r="M25" i="2"/>
  <c r="AE25" i="2" s="1"/>
  <c r="AH17" i="2"/>
  <c r="M17" i="2" s="1"/>
  <c r="N17" i="2" s="1"/>
  <c r="V15" i="2"/>
  <c r="N14" i="2"/>
  <c r="AE15" i="2"/>
  <c r="AH16" i="2"/>
  <c r="M16" i="2" s="1"/>
  <c r="V16" i="2"/>
  <c r="AH18" i="2"/>
  <c r="M18" i="2" s="1"/>
  <c r="N18" i="2" s="1"/>
  <c r="V28" i="2"/>
  <c r="AH21" i="2"/>
  <c r="M21" i="2" s="1"/>
  <c r="N21" i="2" s="1"/>
  <c r="AH19" i="2"/>
  <c r="M19" i="2" s="1"/>
  <c r="V19" i="2"/>
  <c r="N20" i="2"/>
  <c r="AE20" i="2"/>
  <c r="AH22" i="2"/>
  <c r="M22" i="2" s="1"/>
  <c r="V22" i="2"/>
  <c r="AH23" i="2"/>
  <c r="M23" i="2" s="1"/>
  <c r="V23" i="2"/>
  <c r="V24" i="2"/>
  <c r="V25" i="2"/>
  <c r="AH26" i="2"/>
  <c r="M26" i="2" s="1"/>
  <c r="N26" i="2" s="1"/>
  <c r="AH27" i="2"/>
  <c r="M27" i="2" s="1"/>
  <c r="V27" i="2"/>
  <c r="N28" i="2"/>
  <c r="U11" i="2"/>
  <c r="V11" i="2" s="1"/>
  <c r="AH29" i="2"/>
  <c r="M29" i="2" s="1"/>
  <c r="S10" i="2"/>
  <c r="AH10" i="2"/>
  <c r="M10" i="2" s="1"/>
  <c r="AG13" i="2"/>
  <c r="S29" i="2"/>
  <c r="U8" i="2"/>
  <c r="U9" i="2"/>
  <c r="U12" i="2"/>
  <c r="U13" i="2"/>
  <c r="N24" i="2" l="1"/>
  <c r="N25" i="2"/>
  <c r="AE17" i="2"/>
  <c r="AE16" i="2"/>
  <c r="N16" i="2"/>
  <c r="AE21" i="2"/>
  <c r="AE18" i="2"/>
  <c r="AE19" i="2"/>
  <c r="N19" i="2"/>
  <c r="N22" i="2"/>
  <c r="AE22" i="2"/>
  <c r="AE23" i="2"/>
  <c r="N23" i="2"/>
  <c r="AE26" i="2"/>
  <c r="N27" i="2"/>
  <c r="AE27" i="2"/>
  <c r="AE10" i="2"/>
  <c r="N10" i="2"/>
  <c r="N29" i="2"/>
  <c r="AE29" i="2"/>
  <c r="AH11" i="2"/>
  <c r="M11" i="2" s="1"/>
  <c r="V13" i="2"/>
  <c r="AH13" i="2"/>
  <c r="M13" i="2" s="1"/>
  <c r="V12" i="2"/>
  <c r="AH12" i="2"/>
  <c r="M12" i="2" s="1"/>
  <c r="V8" i="2"/>
  <c r="AH8" i="2"/>
  <c r="M8" i="2" s="1"/>
  <c r="V9" i="2"/>
  <c r="AH9" i="2"/>
  <c r="M9" i="2" s="1"/>
  <c r="Q5" i="2"/>
  <c r="Q6" i="2"/>
  <c r="Q7" i="2"/>
  <c r="Q4" i="2"/>
  <c r="R2" i="2"/>
  <c r="U5" i="2"/>
  <c r="AH5" i="2" s="1"/>
  <c r="U6" i="2"/>
  <c r="AH6" i="2" s="1"/>
  <c r="U7" i="2"/>
  <c r="AH7" i="2" s="1"/>
  <c r="U4" i="2"/>
  <c r="AH4" i="2" s="1"/>
  <c r="AE13" i="2" l="1"/>
  <c r="N13" i="2"/>
  <c r="N9" i="2"/>
  <c r="AE9" i="2"/>
  <c r="N8" i="2"/>
  <c r="AE8" i="2"/>
  <c r="AE11" i="2"/>
  <c r="N11" i="2"/>
  <c r="AE12" i="2"/>
  <c r="N12" i="2"/>
  <c r="Q30" i="2"/>
  <c r="V5" i="2"/>
  <c r="V6" i="2"/>
  <c r="V7" i="2"/>
  <c r="V4" i="2"/>
  <c r="L5" i="2"/>
  <c r="L6" i="2"/>
  <c r="L7" i="2"/>
  <c r="H30" i="2"/>
  <c r="AG6" i="2" l="1"/>
  <c r="M6" i="2" s="1"/>
  <c r="N6" i="2" s="1"/>
  <c r="AG7" i="2"/>
  <c r="M7" i="2" s="1"/>
  <c r="N7" i="2" s="1"/>
  <c r="AG5" i="2"/>
  <c r="M5" i="2" s="1"/>
  <c r="AE5" i="2" s="1"/>
  <c r="AG4" i="2"/>
  <c r="V30" i="2"/>
  <c r="M4" i="2" l="1"/>
  <c r="AE4" i="2" s="1"/>
  <c r="AE6" i="2"/>
  <c r="N5" i="2"/>
  <c r="AE7" i="2"/>
  <c r="S4" i="2"/>
  <c r="S5" i="2"/>
  <c r="S6" i="2"/>
  <c r="S7" i="2"/>
  <c r="N4" i="2" l="1"/>
  <c r="N30" i="2" s="1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tc={10BD5F36-8452-4E84-89C6-B866BDC185CA}</author>
  </authors>
  <commentList>
    <comment ref="AC3" authorId="0" shapeId="0" xr:uid="{10BD5F36-8452-4E84-89C6-B866BDC1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Consumables and others - 0.94
Castings - 0.92
Buyouts - 0.9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Babu, Praveen</author>
    <author>Egorov, Timofey</author>
  </authors>
  <commentList>
    <comment ref="B1" authorId="0" shapeId="0" xr:uid="{662D5006-1217-4219-8848-F2B7B72773BA}">
      <text>
        <r>
          <rPr>
            <b/>
            <sz val="9"/>
            <color indexed="81"/>
            <rFont val="Tahoma"/>
            <family val="2"/>
          </rPr>
          <t>Item (SD)</t>
        </r>
      </text>
    </comment>
    <comment ref="C1" authorId="0" shapeId="0" xr:uid="{689DFB0E-30B0-475C-B056-6E6822B8A170}">
      <text>
        <r>
          <rPr>
            <b/>
            <sz val="9"/>
            <color indexed="81"/>
            <rFont val="Tahoma"/>
            <family val="2"/>
          </rPr>
          <t>Quotation</t>
        </r>
      </text>
    </comment>
    <comment ref="D1" authorId="0" shapeId="0" xr:uid="{F2CCCCFC-6A90-4B53-9409-023FF9EA1732}">
      <text>
        <r>
          <rPr>
            <b/>
            <sz val="9"/>
            <color indexed="81"/>
            <rFont val="Tahoma"/>
            <family val="2"/>
          </rPr>
          <t>Equipment</t>
        </r>
      </text>
    </comment>
    <comment ref="E1" authorId="0" shapeId="0" xr:uid="{D4A3EF24-63EC-4063-AA9B-ADFF66DA3437}">
      <text>
        <r>
          <rPr>
            <b/>
            <sz val="9"/>
            <color indexed="81"/>
            <rFont val="Tahoma"/>
            <family val="2"/>
          </rPr>
          <t>Serial Number</t>
        </r>
      </text>
    </comment>
    <comment ref="F1" authorId="0" shapeId="0" xr:uid="{6398253B-D3AF-4D59-93EA-538D2F87B296}">
      <text>
        <r>
          <rPr>
            <b/>
            <sz val="9"/>
            <color indexed="81"/>
            <rFont val="Tahoma"/>
            <family val="2"/>
          </rPr>
          <t>Model number</t>
        </r>
      </text>
    </comment>
    <comment ref="G1" authorId="0" shapeId="0" xr:uid="{AABD750B-5A97-4AC7-AABB-00A375708CF0}">
      <text>
        <r>
          <rPr>
            <b/>
            <sz val="9"/>
            <color indexed="81"/>
            <rFont val="Tahoma"/>
            <family val="2"/>
          </rPr>
          <t>Material Number</t>
        </r>
      </text>
    </comment>
    <comment ref="H1" authorId="0" shapeId="0" xr:uid="{96B88373-B689-4CC3-89E1-750579A85D1D}">
      <text>
        <r>
          <rPr>
            <b/>
            <sz val="9"/>
            <color indexed="81"/>
            <rFont val="Tahoma"/>
            <family val="2"/>
          </rPr>
          <t>Target quantity</t>
        </r>
      </text>
    </comment>
    <comment ref="I1" authorId="0" shapeId="0" xr:uid="{A75E47C9-7BAC-435E-BEAF-8483A99A3BFE}">
      <text>
        <r>
          <rPr>
            <b/>
            <sz val="9"/>
            <color indexed="81"/>
            <rFont val="Tahoma"/>
            <family val="2"/>
          </rPr>
          <t>Part Number</t>
        </r>
      </text>
    </comment>
    <comment ref="J1" authorId="0" shapeId="0" xr:uid="{12E4F552-4FF4-4F9F-8BE1-10204E99DB34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K1" authorId="0" shapeId="0" xr:uid="{AFEB1D85-CD47-4F9A-AFF5-FF7EA6B6CE9B}">
      <text>
        <r>
          <rPr>
            <b/>
            <sz val="9"/>
            <color indexed="81"/>
            <rFont val="Tahoma"/>
            <family val="2"/>
          </rPr>
          <t>Net Value</t>
        </r>
      </text>
    </comment>
    <comment ref="L1" authorId="0" shapeId="0" xr:uid="{ADF7A0B6-8290-4CC4-8915-E7BBD3F4EE90}">
      <text>
        <r>
          <rPr>
            <b/>
            <sz val="9"/>
            <color indexed="81"/>
            <rFont val="Tahoma"/>
            <family val="2"/>
          </rPr>
          <t>Net price</t>
        </r>
      </text>
    </comment>
    <comment ref="M1" authorId="0" shapeId="0" xr:uid="{8EAA531B-CC81-48DE-AC90-DD2CDB4AF006}">
      <text>
        <r>
          <rPr>
            <b/>
            <sz val="9"/>
            <color indexed="81"/>
            <rFont val="Tahoma"/>
            <family val="2"/>
          </rPr>
          <t>Document Currency</t>
        </r>
      </text>
    </comment>
    <comment ref="N1" authorId="1" shapeId="0" xr:uid="{736CF23A-F5C6-4564-9DE6-299830866762}">
      <text>
        <r>
          <rPr>
            <b/>
            <sz val="9"/>
            <color indexed="81"/>
            <rFont val="Tahoma"/>
            <charset val="1"/>
          </rPr>
          <t>Sulzer Contract Owner</t>
        </r>
      </text>
    </comment>
    <comment ref="O1" authorId="1" shapeId="0" xr:uid="{3859EE9F-5DBB-4267-AADF-DF7F69B64051}">
      <text>
        <r>
          <rPr>
            <b/>
            <sz val="9"/>
            <color indexed="81"/>
            <rFont val="Tahoma"/>
            <charset val="1"/>
          </rPr>
          <t>Sulzer Packaging Owner</t>
        </r>
      </text>
    </comment>
    <comment ref="P1" authorId="1" shapeId="0" xr:uid="{98B8DFCA-80FE-4715-B5A8-8E5595EBD6CD}">
      <text>
        <r>
          <rPr>
            <b/>
            <sz val="9"/>
            <color indexed="81"/>
            <rFont val="Tahoma"/>
            <charset val="1"/>
          </rPr>
          <t>Sulzer BSP mfg</t>
        </r>
      </text>
    </comment>
  </commentList>
</comments>
</file>

<file path=xl/sharedStrings.xml><?xml version="1.0" encoding="utf-8"?>
<sst xmlns="http://schemas.openxmlformats.org/spreadsheetml/2006/main" count="3159" uniqueCount="345">
  <si>
    <t>S.No</t>
  </si>
  <si>
    <t>Description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</si>
  <si>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</si>
  <si>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</si>
  <si>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</si>
  <si>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</si>
  <si>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</si>
  <si>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</si>
  <si>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</si>
  <si>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</si>
  <si>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</si>
  <si>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</si>
  <si>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</si>
  <si>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</si>
  <si>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</si>
  <si>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</si>
  <si>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</si>
  <si>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</si>
  <si>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</si>
  <si>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</si>
  <si>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</si>
  <si>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Serial No.</t>
  </si>
  <si>
    <t>Article No.</t>
  </si>
  <si>
    <t>RMSP</t>
  </si>
  <si>
    <t>Agent commission included in the old order?</t>
  </si>
  <si>
    <t>Conversion rate</t>
  </si>
  <si>
    <t>Negotiation</t>
  </si>
  <si>
    <t>Qty</t>
  </si>
  <si>
    <t>Comparision</t>
  </si>
  <si>
    <t>OVERRIDE</t>
  </si>
  <si>
    <t>SAP ABP Basis</t>
  </si>
  <si>
    <t>MLE Quote Basis</t>
  </si>
  <si>
    <t>HISTORY Basis</t>
  </si>
  <si>
    <t>Per year Increment</t>
  </si>
  <si>
    <t>Factory</t>
  </si>
  <si>
    <t>DIN</t>
  </si>
  <si>
    <t>Equipment No.</t>
  </si>
  <si>
    <t>Model No.</t>
  </si>
  <si>
    <t>Item (SD)</t>
  </si>
  <si>
    <t>Quotation</t>
  </si>
  <si>
    <t>Equipment</t>
  </si>
  <si>
    <t>Serial Number</t>
  </si>
  <si>
    <t>Model number</t>
  </si>
  <si>
    <t>Material Number</t>
  </si>
  <si>
    <t>Target quantity</t>
  </si>
  <si>
    <t>Part Number</t>
  </si>
  <si>
    <t>Net Value</t>
  </si>
  <si>
    <t>Net price</t>
  </si>
  <si>
    <t>Document Currency</t>
  </si>
  <si>
    <t>Rev 00</t>
  </si>
  <si>
    <t>Doc. Currency</t>
  </si>
  <si>
    <t>Net Value DC</t>
  </si>
  <si>
    <t>Created on Date</t>
  </si>
  <si>
    <t>Sales Document</t>
  </si>
  <si>
    <t>Equipment Number</t>
  </si>
  <si>
    <t>Short text for Sales Order Item</t>
  </si>
  <si>
    <t>Condition pricing unit</t>
  </si>
  <si>
    <t>Condition unit</t>
  </si>
  <si>
    <t>Customer Name</t>
  </si>
  <si>
    <t>End Customer</t>
  </si>
  <si>
    <t>Sold-to Party</t>
  </si>
  <si>
    <t>Sales Organization</t>
  </si>
  <si>
    <t>Item</t>
  </si>
  <si>
    <t>Quote Status</t>
  </si>
  <si>
    <t>Country</t>
  </si>
  <si>
    <t>Year - Formula</t>
  </si>
  <si>
    <t>Year - Manual</t>
  </si>
  <si>
    <t>USD</t>
  </si>
  <si>
    <t>XXX/USD</t>
  </si>
  <si>
    <t>Sulzer Contract Owner</t>
  </si>
  <si>
    <t>Sulzer Packaging Owner</t>
  </si>
  <si>
    <t>Sulzer BSP mfg</t>
  </si>
  <si>
    <t>Increased price for 2025</t>
  </si>
  <si>
    <t xml:space="preserve">    10</t>
  </si>
  <si>
    <t>20345050</t>
  </si>
  <si>
    <t>347688</t>
  </si>
  <si>
    <t>3K551</t>
  </si>
  <si>
    <t>CAP8 8x10x14</t>
  </si>
  <si>
    <t>320.3050</t>
  </si>
  <si>
    <t>990015</t>
  </si>
  <si>
    <t xml:space="preserve">    20</t>
  </si>
  <si>
    <t>2206704</t>
  </si>
  <si>
    <t>426.3210</t>
  </si>
  <si>
    <t>BEARING ISOLATOR, INPRO/SEAL, 1900-A-05</t>
  </si>
  <si>
    <t xml:space="preserve">    30</t>
  </si>
  <si>
    <t>2206705</t>
  </si>
  <si>
    <t>426.3220</t>
  </si>
  <si>
    <t>BEARING ISOLATOR, INPRO/SEAL, 1900-A-00</t>
  </si>
  <si>
    <t xml:space="preserve">    40</t>
  </si>
  <si>
    <t>1803674</t>
  </si>
  <si>
    <t>940.3620</t>
  </si>
  <si>
    <t>KEY;C (SQUARE-ROUND)</t>
  </si>
  <si>
    <t xml:space="preserve">    50</t>
  </si>
  <si>
    <t>2273580</t>
  </si>
  <si>
    <t>840.5300</t>
  </si>
  <si>
    <t>COUPLING</t>
  </si>
  <si>
    <t xml:space="preserve">    60</t>
  </si>
  <si>
    <t>2211043</t>
  </si>
  <si>
    <t>320.3040</t>
  </si>
  <si>
    <t>ANTIFRICTION BEARING</t>
  </si>
  <si>
    <t xml:space="preserve">    70</t>
  </si>
  <si>
    <t>456.2110</t>
  </si>
  <si>
    <t xml:space="preserve">    80</t>
  </si>
  <si>
    <t>2206659</t>
  </si>
  <si>
    <t>673.3230</t>
  </si>
  <si>
    <t>AIR RELEASE FILTER</t>
  </si>
  <si>
    <t xml:space="preserve">    90</t>
  </si>
  <si>
    <t>2227633</t>
  </si>
  <si>
    <t>642.3270</t>
  </si>
  <si>
    <t>SIGHT GLASS, 0.75 IN</t>
  </si>
  <si>
    <t xml:space="preserve">   100</t>
  </si>
  <si>
    <t>1067567</t>
  </si>
  <si>
    <t>638.3260</t>
  </si>
  <si>
    <t>OILER,8 OZ</t>
  </si>
  <si>
    <t xml:space="preserve">   110</t>
  </si>
  <si>
    <t>2234751</t>
  </si>
  <si>
    <t>503.2080</t>
  </si>
  <si>
    <t>RING,IMPLR</t>
  </si>
  <si>
    <t xml:space="preserve">   120</t>
  </si>
  <si>
    <t>2206695</t>
  </si>
  <si>
    <t>932.3080</t>
  </si>
  <si>
    <t>RETAINING RING, TRUARC, 125</t>
  </si>
  <si>
    <t xml:space="preserve">   130</t>
  </si>
  <si>
    <t>2234741</t>
  </si>
  <si>
    <t>503.2070</t>
  </si>
  <si>
    <t xml:space="preserve">   140</t>
  </si>
  <si>
    <t>931.3060</t>
  </si>
  <si>
    <t xml:space="preserve">   150</t>
  </si>
  <si>
    <t>2234721</t>
  </si>
  <si>
    <t>230.214</t>
  </si>
  <si>
    <t>IMPLR,CAP-7 8 X 10 X 14</t>
  </si>
  <si>
    <t xml:space="preserve">   160</t>
  </si>
  <si>
    <t>2217448</t>
  </si>
  <si>
    <t>932.3830</t>
  </si>
  <si>
    <t>RING,RET 48 X 1.75 DIN 471</t>
  </si>
  <si>
    <t xml:space="preserve">   170</t>
  </si>
  <si>
    <t>2234689</t>
  </si>
  <si>
    <t>400.1150</t>
  </si>
  <si>
    <t>GASKET,SPIRAL,15.000,14.250,0.125</t>
  </si>
  <si>
    <t xml:space="preserve">   190</t>
  </si>
  <si>
    <t>2206715</t>
  </si>
  <si>
    <t>831.3810</t>
  </si>
  <si>
    <t>FAN, 4A BRG</t>
  </si>
  <si>
    <t xml:space="preserve">   200</t>
  </si>
  <si>
    <t>2206701</t>
  </si>
  <si>
    <t>360.3160</t>
  </si>
  <si>
    <t>BEARING COVER</t>
  </si>
  <si>
    <t xml:space="preserve">   210</t>
  </si>
  <si>
    <t>2232240</t>
  </si>
  <si>
    <t>360.3150</t>
  </si>
  <si>
    <t xml:space="preserve">   220</t>
  </si>
  <si>
    <t>2211047</t>
  </si>
  <si>
    <t>923.3070</t>
  </si>
  <si>
    <t>BEARING NUT, KM-13</t>
  </si>
  <si>
    <t xml:space="preserve">   230</t>
  </si>
  <si>
    <t>1803481</t>
  </si>
  <si>
    <t>922.3680</t>
  </si>
  <si>
    <t>IMPELLER NUT,CAP8 14 &amp; 17</t>
  </si>
  <si>
    <t xml:space="preserve">   240</t>
  </si>
  <si>
    <t>2211051</t>
  </si>
  <si>
    <t>940.3520</t>
  </si>
  <si>
    <t>KEY,DIN6885 A14X9X70</t>
  </si>
  <si>
    <t xml:space="preserve">   250</t>
  </si>
  <si>
    <t>2234816</t>
  </si>
  <si>
    <t>502.2040</t>
  </si>
  <si>
    <t>RING,CASE</t>
  </si>
  <si>
    <t xml:space="preserve">   260</t>
  </si>
  <si>
    <t>1803471</t>
  </si>
  <si>
    <t>210.3600</t>
  </si>
  <si>
    <t xml:space="preserve"> SHAFT,PUMP 14.0 /17.0  CAP8</t>
  </si>
  <si>
    <t xml:space="preserve">   270</t>
  </si>
  <si>
    <t>2234792</t>
  </si>
  <si>
    <t>502.2030</t>
  </si>
  <si>
    <t xml:space="preserve">   280</t>
  </si>
  <si>
    <t>2206700</t>
  </si>
  <si>
    <t>644.3120</t>
  </si>
  <si>
    <t>OIL RING, 5.100, 4.720, 0.310</t>
  </si>
  <si>
    <t xml:space="preserve">   290</t>
  </si>
  <si>
    <t>348333</t>
  </si>
  <si>
    <t>1E620</t>
  </si>
  <si>
    <t>CD 6x8x12</t>
  </si>
  <si>
    <t>2257991</t>
  </si>
  <si>
    <t>511.3440</t>
  </si>
  <si>
    <t>CENTERING RING</t>
  </si>
  <si>
    <t xml:space="preserve">   300</t>
  </si>
  <si>
    <t>2271348</t>
  </si>
  <si>
    <t>511.3430</t>
  </si>
  <si>
    <t xml:space="preserve">   310</t>
  </si>
  <si>
    <t>1905804</t>
  </si>
  <si>
    <t>210.2630</t>
  </si>
  <si>
    <t>SHAFT1,CDA 6 X 8 X 12</t>
  </si>
  <si>
    <t xml:space="preserve">   320</t>
  </si>
  <si>
    <t>392907</t>
  </si>
  <si>
    <t>203098</t>
  </si>
  <si>
    <t>TTMC 150-400/3</t>
  </si>
  <si>
    <t>017733607220</t>
  </si>
  <si>
    <t>320.02</t>
  </si>
  <si>
    <t>ANGULAR CONTACT BALL BEARING</t>
  </si>
  <si>
    <t>990007</t>
  </si>
  <si>
    <t xml:space="preserve">   330</t>
  </si>
  <si>
    <t>104089996002Q01</t>
  </si>
  <si>
    <t>503.02</t>
  </si>
  <si>
    <t>IMPELLER RING;MACH</t>
  </si>
  <si>
    <t xml:space="preserve">   340</t>
  </si>
  <si>
    <t/>
  </si>
  <si>
    <t>SON</t>
  </si>
  <si>
    <t>MTC</t>
  </si>
  <si>
    <t xml:space="preserve">   350</t>
  </si>
  <si>
    <t>MISC</t>
  </si>
  <si>
    <t>IMPELLER</t>
  </si>
  <si>
    <t>Special Costs</t>
  </si>
  <si>
    <t>TEST PART</t>
  </si>
  <si>
    <t>TEST PART 2</t>
  </si>
  <si>
    <t>0020046577</t>
  </si>
  <si>
    <t>000000000000348333</t>
  </si>
  <si>
    <t>PCE</t>
  </si>
  <si>
    <t>KHUFF GENERAL TRADING</t>
  </si>
  <si>
    <t>0000139859</t>
  </si>
  <si>
    <t>2080</t>
  </si>
  <si>
    <t>KW</t>
  </si>
  <si>
    <t>000000000000347692</t>
  </si>
  <si>
    <t>SHAFT WITH FAN</t>
  </si>
  <si>
    <t>0020051240</t>
  </si>
  <si>
    <t>SHAFT</t>
  </si>
  <si>
    <t>0020051551</t>
  </si>
  <si>
    <t>0020053234</t>
  </si>
  <si>
    <t>EQUATE PETROCHEMICAL CO.(KSCC)</t>
  </si>
  <si>
    <t>0000109017</t>
  </si>
  <si>
    <t>0020057283</t>
  </si>
  <si>
    <t>0020062817</t>
  </si>
  <si>
    <t>000000000000347688</t>
  </si>
  <si>
    <t>IMPELLER RING</t>
  </si>
  <si>
    <t>0020062823</t>
  </si>
  <si>
    <t>BEARING ISOLATOR</t>
  </si>
  <si>
    <t xml:space="preserve">   180</t>
  </si>
  <si>
    <t>0020067460</t>
  </si>
  <si>
    <t>000000000000329565</t>
  </si>
  <si>
    <t>0020069422</t>
  </si>
  <si>
    <t>000000000000330010</t>
  </si>
  <si>
    <t>0020072121</t>
  </si>
  <si>
    <t>0020074788</t>
  </si>
  <si>
    <t>0020074996</t>
  </si>
  <si>
    <t>0020083387</t>
  </si>
  <si>
    <t>000000000000329580</t>
  </si>
  <si>
    <t>SIGHT GLASS</t>
  </si>
  <si>
    <t>0020088582</t>
  </si>
  <si>
    <t>0020103603</t>
  </si>
  <si>
    <t>000000000000347691</t>
  </si>
  <si>
    <t>OIL RING,</t>
  </si>
  <si>
    <t>0020109380</t>
  </si>
  <si>
    <t>SIGHT GLASS,</t>
  </si>
  <si>
    <t>0020118096</t>
  </si>
  <si>
    <t>0020137518</t>
  </si>
  <si>
    <t>000000000010001670</t>
  </si>
  <si>
    <t>0020147450</t>
  </si>
  <si>
    <t>000000000000348654</t>
  </si>
  <si>
    <t>0020160315</t>
  </si>
  <si>
    <t>EUR</t>
  </si>
  <si>
    <t>0020162244</t>
  </si>
  <si>
    <t>000000000000392185</t>
  </si>
  <si>
    <t>BEARING NUT</t>
  </si>
  <si>
    <t>0020173000</t>
  </si>
  <si>
    <t>0020191458</t>
  </si>
  <si>
    <t>0020214764</t>
  </si>
  <si>
    <t>0020225527</t>
  </si>
  <si>
    <t>000000000000392907</t>
  </si>
  <si>
    <t>0020228472</t>
  </si>
  <si>
    <t>OIL RING</t>
  </si>
  <si>
    <t>0020238707</t>
  </si>
  <si>
    <t>000000000000329785</t>
  </si>
  <si>
    <t>0020244669</t>
  </si>
  <si>
    <t>0020260731</t>
  </si>
  <si>
    <t>0020263379</t>
  </si>
  <si>
    <t>0020272185</t>
  </si>
  <si>
    <t>KEY</t>
  </si>
  <si>
    <t>0020287005</t>
  </si>
  <si>
    <t>0020312942</t>
  </si>
  <si>
    <t xml:space="preserve">   800</t>
  </si>
  <si>
    <t xml:space="preserve">   950</t>
  </si>
  <si>
    <t xml:space="preserve">  1000</t>
  </si>
  <si>
    <t>0020315246</t>
  </si>
  <si>
    <t>0020320031</t>
  </si>
  <si>
    <t>000000000000329551</t>
  </si>
  <si>
    <t>0020320370</t>
  </si>
  <si>
    <t>FAN</t>
  </si>
  <si>
    <t>GASKET</t>
  </si>
  <si>
    <t>OILER</t>
  </si>
  <si>
    <t>IMPELLER NUT</t>
  </si>
  <si>
    <t>RETAINING RING</t>
  </si>
  <si>
    <t>RING,RET</t>
  </si>
  <si>
    <t>SHAFT,PUMP</t>
  </si>
  <si>
    <t xml:space="preserve">   490</t>
  </si>
  <si>
    <t xml:space="preserve">   530</t>
  </si>
  <si>
    <t>0020324796</t>
  </si>
  <si>
    <t xml:space="preserve">   820</t>
  </si>
  <si>
    <t>0020325656</t>
  </si>
  <si>
    <t xml:space="preserve">   360</t>
  </si>
  <si>
    <t xml:space="preserve">   370</t>
  </si>
  <si>
    <t xml:space="preserve">   380</t>
  </si>
  <si>
    <t xml:space="preserve">   390</t>
  </si>
  <si>
    <t xml:space="preserve">   420</t>
  </si>
  <si>
    <t xml:space="preserve">   460</t>
  </si>
  <si>
    <t xml:space="preserve">   470</t>
  </si>
  <si>
    <t xml:space="preserve">   670</t>
  </si>
  <si>
    <t xml:space="preserve">   680</t>
  </si>
  <si>
    <t xml:space="preserve">   700</t>
  </si>
  <si>
    <t>0020333444</t>
  </si>
  <si>
    <t>IMPELLER WEAR RING</t>
  </si>
  <si>
    <t>CASING WEAR RING</t>
  </si>
  <si>
    <t>0020333445</t>
  </si>
  <si>
    <t>0020340254</t>
  </si>
  <si>
    <t>000000000000352910</t>
  </si>
  <si>
    <t>0100072834</t>
  </si>
  <si>
    <t>0100074459</t>
  </si>
  <si>
    <t>000000000000427760</t>
  </si>
  <si>
    <t>0100084102</t>
  </si>
  <si>
    <t>0100089139</t>
  </si>
  <si>
    <t>0100094202</t>
  </si>
  <si>
    <t>0100111529</t>
  </si>
  <si>
    <t>0100111564</t>
  </si>
  <si>
    <t>0100111706</t>
  </si>
  <si>
    <t>0100116139</t>
  </si>
  <si>
    <t>0100122464</t>
  </si>
  <si>
    <t>0100123354</t>
  </si>
  <si>
    <t>0100136537</t>
  </si>
  <si>
    <t>0100149275</t>
  </si>
  <si>
    <t>0100183017</t>
  </si>
  <si>
    <t>0100204507</t>
  </si>
  <si>
    <t>0100238570</t>
  </si>
  <si>
    <t>0100255832</t>
  </si>
  <si>
    <t>0100284265</t>
  </si>
  <si>
    <t>0100307453</t>
  </si>
  <si>
    <t>0100324725</t>
  </si>
  <si>
    <t>0100414040</t>
  </si>
  <si>
    <t>0100418323</t>
  </si>
  <si>
    <t>0100440771</t>
  </si>
  <si>
    <t>0100456710</t>
  </si>
  <si>
    <t>0100469638</t>
  </si>
  <si>
    <t>0100470593</t>
  </si>
  <si>
    <t>0100485107</t>
  </si>
  <si>
    <t>0100508947</t>
  </si>
  <si>
    <t>0100553185</t>
  </si>
  <si>
    <t>0100570119</t>
  </si>
  <si>
    <t>0100570134</t>
  </si>
  <si>
    <t>Historical equipment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</si>
</sst>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#,##0.00_ ;\-#,##0.00\ "/>
    <numFmt numFmtId="166" formatCode="0.000"/>
    <numFmt numFmtId="167" formatCode="yyyy"/>
    <numFmt numFmtId="168" formatCode="mm/dd/yyyy"/>
  </numFmts>
  <fonts count="21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indexed="8"/>
      <name val="Arial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/>
  </cellStyleXfs>
  <cellXfs count="112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3" fillId="0" borderId="1" xfId="0" applyNumberFormat="1" applyFont="1" applyBorder="1" applyAlignment="1">
      <alignment horizontal="left" wrapText="1" indent="1"/>
    </xf>
    <xf numFmtId="1" fontId="0" fillId="0" borderId="0" xfId="0" applyNumberFormat="1"/>
    <xf numFmtId="1" fontId="4" fillId="0" borderId="0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 wrapText="1" inden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/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1" fillId="2" borderId="15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15" fillId="5" borderId="31" xfId="2" applyFont="1" applyFill="1" applyBorder="1" applyAlignment="1">
      <alignment vertical="top" wrapText="1"/>
    </xf>
    <xf numFmtId="0" fontId="2" fillId="0" borderId="0" xfId="2" applyAlignment="1">
      <alignment vertical="top" wrapText="1"/>
    </xf>
    <xf numFmtId="1" fontId="11" fillId="2" borderId="15" xfId="2" applyNumberFormat="1" applyFont="1" applyFill="1" applyBorder="1" applyAlignment="1">
      <alignment horizontal="center" vertical="center" wrapText="1"/>
    </xf>
    <xf numFmtId="1" fontId="11" fillId="2" borderId="26" xfId="2" applyNumberFormat="1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2" fillId="0" borderId="0" xfId="2"/>
    <xf numFmtId="1" fontId="3" fillId="0" borderId="13" xfId="2" applyNumberFormat="1" applyFont="1" applyBorder="1" applyAlignment="1">
      <alignment horizontal="center" vertical="center" wrapText="1"/>
    </xf>
    <xf numFmtId="166" fontId="3" fillId="0" borderId="27" xfId="2" applyNumberFormat="1" applyFont="1" applyBorder="1" applyAlignment="1">
      <alignment horizontal="center" vertical="center" wrapText="1"/>
    </xf>
    <xf numFmtId="165" fontId="0" fillId="0" borderId="10" xfId="3" applyNumberFormat="1" applyFont="1" applyBorder="1" applyAlignment="1">
      <alignment horizontal="center" vertical="center"/>
    </xf>
    <xf numFmtId="167" fontId="2" fillId="0" borderId="10" xfId="2" applyNumberFormat="1" applyBorder="1" applyAlignment="1">
      <alignment horizontal="center" vertical="center"/>
    </xf>
    <xf numFmtId="0" fontId="2" fillId="0" borderId="10" xfId="3" quotePrefix="1" applyNumberFormat="1" applyFont="1" applyBorder="1" applyAlignment="1">
      <alignment horizontal="center" vertical="center"/>
    </xf>
    <xf numFmtId="0" fontId="15" fillId="5" borderId="31" xfId="4" applyFont="1" applyFill="1" applyBorder="1" applyAlignment="1">
      <alignment horizontal="center" vertical="top" wrapText="1"/>
    </xf>
    <xf numFmtId="1" fontId="2" fillId="0" borderId="0" xfId="2" applyNumberFormat="1" applyAlignment="1">
      <alignment horizontal="center" vertical="center"/>
    </xf>
    <xf numFmtId="14" fontId="2" fillId="0" borderId="0" xfId="2" applyNumberFormat="1"/>
    <xf numFmtId="0" fontId="2" fillId="0" borderId="10" xfId="2" applyNumberFormat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5" fontId="3" fillId="0" borderId="13" xfId="3" applyNumberFormat="1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6" borderId="34" xfId="0" applyFont="1" applyFill="1" applyBorder="1"/>
    <xf numFmtId="0" fontId="19" fillId="5" borderId="35" xfId="0" applyFont="1" applyFill="1" applyBorder="1"/>
    <xf numFmtId="49" fontId="19" fillId="7" borderId="36" xfId="0" applyNumberFormat="1" applyFont="1" applyFill="1" applyBorder="1"/>
    <xf numFmtId="49" fontId="19" fillId="7" borderId="35" xfId="0" applyNumberFormat="1" applyFont="1" applyFill="1" applyBorder="1"/>
    <xf numFmtId="4" fontId="19" fillId="7" borderId="35" xfId="0" applyNumberFormat="1" applyFont="1" applyFill="1" applyBorder="1"/>
    <xf numFmtId="0" fontId="19" fillId="7" borderId="35" xfId="0" applyFont="1" applyFill="1" applyBorder="1"/>
    <xf numFmtId="0" fontId="19" fillId="7" borderId="36" xfId="0" applyFont="1" applyFill="1" applyBorder="1"/>
    <xf numFmtId="168" fontId="19" fillId="7" borderId="36" xfId="0" applyNumberFormat="1" applyFont="1" applyFill="1" applyBorder="1"/>
    <xf numFmtId="168" fontId="19" fillId="7" borderId="35" xfId="0" applyNumberFormat="1" applyFont="1" applyFill="1" applyBorder="1"/>
    <xf numFmtId="0" fontId="5" fillId="2" borderId="37" xfId="2" applyFont="1" applyFill="1" applyBorder="1" applyAlignment="1">
      <alignment horizontal="center" vertical="center"/>
    </xf>
    <xf numFmtId="0" fontId="2" fillId="0" borderId="34" xfId="2" applyBorder="1"/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>
      <alignment horizontal="center" vertical="center"/>
    </xf>
    <xf numFmtId="1" fontId="13" fillId="3" borderId="24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 xr:uid="{944AB369-6F0C-4506-8988-BD037723BA09}"/>
    <cellStyle name="Normal" xfId="0" builtinId="0"/>
    <cellStyle name="Normal 2" xfId="2" xr:uid="{562DF12B-7D59-4325-8710-188C31D1AB20}"/>
    <cellStyle name="Normal 2 2" xfId="4" xr:uid="{C2DC813A-1B92-4F72-9164-E49D74D0C8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bu, Praveen" id="{6578C913-EC23-45AD-80A2-6D04FFB22A7D}" userId="S::praveen.babu@sulzer.com::08c96b94-1b73-4fc8-aab9-df78a67d49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21T06:37:22.26" personId="{6578C913-EC23-45AD-80A2-6D04FFB22A7D}" id="{10BD5F36-8452-4E84-89C6-B866BDC185CA}">
    <text>Consumables and others - 0.94
Castings - 0.92
Buyouts - 0.9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30"/>
  <sheetViews>
    <sheetView zoomScaleNormal="100" zoomScaleSheetLayoutView="100" workbookViewId="0">
      <pane xSplit="14" ySplit="3" topLeftCell="W4" activePane="bottomRight" state="frozen"/>
      <selection pane="topRight" activeCell="J1" sqref="J1"/>
      <selection pane="bottomLeft" activeCell="A4" sqref="A4"/>
      <selection pane="bottomRight" activeCell="J23" sqref="J23"/>
    </sheetView>
  </sheetViews>
  <sheetFormatPr defaultRowHeight="15" x14ac:dyDescent="0.25"/>
  <cols>
    <col min="1" max="1" width="5.140625" customWidth="1"/>
    <col min="2" max="2" width="6" customWidth="1"/>
    <col min="3" max="3" width="6.42578125" customWidth="1"/>
    <col min="4" max="6" width="9.5703125" customWidth="1"/>
    <col min="7" max="7" width="15.140625" bestFit="1" customWidth="1"/>
    <col min="8" max="8" width="8.7109375" bestFit="1" customWidth="1"/>
    <col min="9" max="9" width="8" customWidth="1"/>
    <col min="10" max="10" width="26.85546875" customWidth="1"/>
    <col min="11" max="11" width="12" customWidth="1"/>
    <col min="12" max="12" width="12.140625" customWidth="1"/>
    <col min="13" max="13" width="14.5703125" customWidth="1"/>
    <col min="14" max="14" width="16.5703125" customWidth="1"/>
    <col min="15" max="15" width="2.42578125" style="14" customWidth="1"/>
    <col min="16" max="16" width="14.42578125" customWidth="1"/>
    <col min="17" max="17" width="16.28515625" customWidth="1"/>
    <col min="18" max="18" width="14.42578125" customWidth="1"/>
    <col min="19" max="19" width="16.28515625" customWidth="1"/>
    <col min="20" max="20" width="6.7109375" style="10" customWidth="1"/>
    <col min="21" max="21" width="14.42578125" customWidth="1"/>
    <col min="22" max="22" width="16" customWidth="1"/>
    <col min="23" max="24" width="6.5703125" style="3" customWidth="1"/>
    <col min="25" max="25" width="14.28515625" customWidth="1"/>
    <col min="26" max="26" width="7.42578125" customWidth="1"/>
    <col min="27" max="27" width="15.140625" customWidth="1"/>
    <col min="28" max="28" width="12.85546875" customWidth="1"/>
    <col min="29" max="29" width="12.42578125" customWidth="1"/>
    <col min="30" max="30" width="15.7109375" customWidth="1"/>
    <col min="31" max="31" width="14.140625" customWidth="1"/>
    <col min="32" max="32" width="3.28515625" customWidth="1"/>
    <col min="33" max="33" width="11.85546875" customWidth="1"/>
    <col min="34" max="34" width="12.7109375" customWidth="1"/>
    <col min="35" max="35" width="12.140625" customWidth="1"/>
    <col min="36" max="36" width="12.7109375" customWidth="1"/>
    <col min="37" max="37" width="2.5703125" customWidth="1"/>
  </cols>
  <sheetData>
    <row r="1" spans="1:38" s="36" customFormat="1" ht="23.65" customHeight="1" thickBot="1" x14ac:dyDescent="0.35">
      <c r="G1" s="79" t="s">
        <v>68</v>
      </c>
      <c r="H1" s="79">
        <v>1.05</v>
      </c>
      <c r="K1" s="50" t="s">
        <v>8</v>
      </c>
      <c r="L1" s="78">
        <v>0.75</v>
      </c>
      <c r="M1" s="98" t="s">
        <v>19</v>
      </c>
      <c r="N1" s="99"/>
      <c r="O1" s="37"/>
      <c r="P1" s="38" t="s">
        <v>11</v>
      </c>
      <c r="Q1" s="39" t="s">
        <v>23</v>
      </c>
      <c r="R1" s="38" t="s">
        <v>11</v>
      </c>
      <c r="S1" s="39" t="s">
        <v>20</v>
      </c>
      <c r="T1" s="40"/>
      <c r="U1" s="102" t="s">
        <v>16</v>
      </c>
      <c r="V1" s="103"/>
      <c r="W1" s="106" t="s">
        <v>12</v>
      </c>
      <c r="X1" s="107"/>
      <c r="Y1" s="107"/>
      <c r="Z1" s="107"/>
      <c r="AA1" s="107"/>
      <c r="AB1" s="107"/>
      <c r="AC1" s="107"/>
      <c r="AD1" s="108"/>
      <c r="AG1" s="90" t="s">
        <v>28</v>
      </c>
      <c r="AH1" s="91"/>
      <c r="AI1" s="91"/>
      <c r="AJ1" s="92"/>
    </row>
    <row r="2" spans="1:38" s="10" customFormat="1" ht="21.75" thickBot="1" x14ac:dyDescent="0.3">
      <c r="K2" s="51" t="s">
        <v>26</v>
      </c>
      <c r="L2" s="78">
        <v>0.95</v>
      </c>
      <c r="M2" s="41" t="s">
        <v>9</v>
      </c>
      <c r="N2" s="77" t="s">
        <v>67</v>
      </c>
      <c r="O2" s="42"/>
      <c r="P2" s="100" t="str">
        <f>_xlfn.CONCAT((_xlfn.UNIQUE((C4:C29))),)</f>
        <v/>
      </c>
      <c r="Q2" s="101"/>
      <c r="R2" s="96" t="str">
        <f>P2</f>
        <v/>
      </c>
      <c r="S2" s="97"/>
      <c r="T2" s="15"/>
      <c r="U2" s="104"/>
      <c r="V2" s="105"/>
      <c r="W2" s="109"/>
      <c r="X2" s="110"/>
      <c r="Y2" s="110"/>
      <c r="Z2" s="110"/>
      <c r="AA2" s="110"/>
      <c r="AB2" s="110"/>
      <c r="AC2" s="110"/>
      <c r="AD2" s="111"/>
      <c r="AG2" s="93"/>
      <c r="AH2" s="94"/>
      <c r="AI2" s="94"/>
      <c r="AJ2" s="95"/>
    </row>
    <row r="3" spans="1:38" s="10" customFormat="1" ht="47.25" customHeight="1" thickBot="1" x14ac:dyDescent="0.3">
      <c r="A3" s="45" t="s">
        <v>0</v>
      </c>
      <c r="B3" s="43" t="s">
        <v>5</v>
      </c>
      <c r="C3" s="56" t="s">
        <v>34</v>
      </c>
      <c r="D3" s="43" t="s">
        <v>36</v>
      </c>
      <c r="E3" s="43" t="s">
        <v>21</v>
      </c>
      <c r="F3" s="43" t="s">
        <v>37</v>
      </c>
      <c r="G3" s="43" t="s">
        <v>22</v>
      </c>
      <c r="H3" s="43" t="s">
        <v>27</v>
      </c>
      <c r="I3" s="43" t="s">
        <v>35</v>
      </c>
      <c r="J3" s="43" t="s">
        <v>1</v>
      </c>
      <c r="K3" s="43" t="s">
        <v>14</v>
      </c>
      <c r="L3" s="44" t="s">
        <v>13</v>
      </c>
      <c r="M3" s="21" t="s">
        <v>6</v>
      </c>
      <c r="N3" s="22" t="s">
        <v>7</v>
      </c>
      <c r="O3" s="12"/>
      <c r="P3" s="21" t="s">
        <v>17</v>
      </c>
      <c r="Q3" s="22" t="s">
        <v>2</v>
      </c>
      <c r="R3" s="21" t="s">
        <v>17</v>
      </c>
      <c r="S3" s="22" t="s">
        <v>2</v>
      </c>
      <c r="T3" s="24" t="s">
        <v>18</v>
      </c>
      <c r="U3" s="21" t="s">
        <v>17</v>
      </c>
      <c r="V3" s="22" t="s">
        <v>2</v>
      </c>
      <c r="W3" s="46" t="s">
        <v>9</v>
      </c>
      <c r="X3" s="52" t="s">
        <v>25</v>
      </c>
      <c r="Y3" s="33" t="s">
        <v>4</v>
      </c>
      <c r="Z3" s="33" t="s">
        <v>3</v>
      </c>
      <c r="AA3" s="33" t="s">
        <v>15</v>
      </c>
      <c r="AB3" s="53" t="s">
        <v>24</v>
      </c>
      <c r="AC3" s="35" t="s">
        <v>33</v>
      </c>
      <c r="AD3" s="35" t="s">
        <v>72</v>
      </c>
      <c r="AE3" s="48" t="s">
        <v>10</v>
      </c>
      <c r="AG3" s="21" t="s">
        <v>30</v>
      </c>
      <c r="AH3" s="54" t="s">
        <v>31</v>
      </c>
      <c r="AI3" s="54" t="s">
        <v>32</v>
      </c>
      <c r="AJ3" s="22" t="s">
        <v>29</v>
      </c>
      <c r="AL3" s="54" t="s">
        <v>49</v>
      </c>
    </row>
    <row r="4" spans="1:38" ht="15" customHeight="1" x14ac:dyDescent="0.25">
      <c r="A4" s="19">
        <v>1</v>
      </c>
      <c r="B4" s="20"/>
      <c r="C4" s="20"/>
      <c r="D4" s="20" t="str">
        <f>IF('SAP Extract'!D2=0, "", 'SAP Extract'!D2)</f>
        <v>347688</v>
      </c>
      <c r="E4" s="20" t="str">
        <f>IF('SAP Extract'!E2=0, "", 'SAP Extract'!E2)</f>
        <v>3K551</v>
      </c>
      <c r="F4" s="20" t="str">
        <f>IF('SAP Extract'!F2=0, "", 'SAP Extract'!F2)</f>
        <v>CAP8 8x10x14</v>
      </c>
      <c r="G4" s="20" t="str">
        <f>IF('SAP Extract'!G2=0, "", 'SAP Extract'!G2)</f>
        <v>SON</v>
      </c>
      <c r="H4" s="74">
        <f>IF('SAP Extract'!H2=0, "", 'SAP Extract'!H2)</f>
        <v>5</v>
      </c>
      <c r="I4" s="75" t="str">
        <f>IF('SAP Extract'!I2=0, "", 'SAP Extract'!I2)</f>
        <v>320.3050</v>
      </c>
      <c r="J4" s="20" t="str">
        <f>IF('SAP Extract'!J2=0, "", 'SAP Extract'!J2)</f>
        <v>Special Costs</v>
      </c>
      <c r="K4" s="76" t="str">
        <f>IF('SAP Extract'!K2=0, "", 'SAP Extract'!K2)</f>
        <v/>
      </c>
      <c r="L4" s="26" t="e">
        <f>K4/H4</f>
        <v>#VALUE!</v>
      </c>
      <c r="M4" s="27" t="e">
        <f t="shared" ref="M4:M29" si="0">ROUNDUP((IF((AJ4&gt;0),(AJ4/$L$1/$L$2),(((MAX(AG4:AI4))/$L$1/$L$2)))), 0)</f>
        <v>#VALUE!</v>
      </c>
      <c r="N4" s="26" t="e">
        <f t="shared" ref="N4:N29" si="1">M4*H4</f>
        <v>#VALUE!</v>
      </c>
      <c r="O4" s="13"/>
      <c r="P4" s="27"/>
      <c r="Q4" s="26">
        <f t="shared" ref="Q4:Q29" si="2">P4*H4</f>
        <v>0</v>
      </c>
      <c r="R4" s="27"/>
      <c r="S4" s="26">
        <f t="shared" ref="S4:S29" si="3">R4*H4</f>
        <v>0</v>
      </c>
      <c r="T4" s="23">
        <v>0.7</v>
      </c>
      <c r="U4" s="27">
        <f>R4/T4</f>
        <v>0</v>
      </c>
      <c r="V4" s="26">
        <f t="shared" ref="V4:V29" si="4">U4*H4</f>
        <v>0</v>
      </c>
      <c r="W4" s="32" t="str">
        <f>'SAP Extract'!R2</f>
        <v/>
      </c>
      <c r="X4" s="32">
        <f>'SAP Extract'!S2</f>
        <v>1</v>
      </c>
      <c r="Y4" s="32" t="str">
        <f>'SAP Extract'!T2</f>
        <v/>
      </c>
      <c r="Z4" s="32">
        <f>'SAP Extract'!U2</f>
        <v>0</v>
      </c>
      <c r="AA4" s="32" t="str">
        <f>'SAP Extract'!V2</f>
        <v/>
      </c>
      <c r="AB4" s="49">
        <v>1</v>
      </c>
      <c r="AC4" s="55">
        <v>0.94</v>
      </c>
      <c r="AD4" s="34" t="e">
        <f>IF(Z4&gt;2010,((Y4*AB4*X4)/(POWER(AC4, (2025-Z4)))), ((Y4*AB4*X4)/(POWER(AC4, 5))))</f>
        <v>#VALUE!</v>
      </c>
      <c r="AE4" s="34" t="e">
        <f t="shared" ref="AE4:AE29" si="5">M4-L4</f>
        <v>#VALUE!</v>
      </c>
      <c r="AF4" s="3">
        <f>A4</f>
        <v>1</v>
      </c>
      <c r="AG4" s="27" t="e">
        <f t="shared" ref="AG4:AG29" si="6">L4</f>
        <v>#VALUE!</v>
      </c>
      <c r="AH4" s="25">
        <f>U4</f>
        <v>0</v>
      </c>
      <c r="AI4" s="25" t="e">
        <f>AD4</f>
        <v>#VALUE!</v>
      </c>
      <c r="AJ4" s="26"/>
      <c r="AL4" s="25"/>
    </row>
    <row r="5" spans="1:38" ht="15" customHeight="1" x14ac:dyDescent="0.25">
      <c r="A5" s="17">
        <v>2</v>
      </c>
      <c r="B5" s="2"/>
      <c r="C5" s="2"/>
      <c r="D5" s="20" t="str">
        <f>IF('SAP Extract'!D3=0, "", 'SAP Extract'!D3)</f>
        <v>347688</v>
      </c>
      <c r="E5" s="20" t="str">
        <f>IF('SAP Extract'!E3=0, "", 'SAP Extract'!E3)</f>
        <v>3K551</v>
      </c>
      <c r="F5" s="20" t="str">
        <f>IF('SAP Extract'!F3=0, "", 'SAP Extract'!F3)</f>
        <v>CAP8 8x10x14</v>
      </c>
      <c r="G5" s="20" t="str">
        <f>IF('SAP Extract'!G3=0, "", 'SAP Extract'!G3)</f>
        <v>2206704</v>
      </c>
      <c r="H5" s="74">
        <f>IF('SAP Extract'!H3=0, "", 'SAP Extract'!H3)</f>
        <v>2</v>
      </c>
      <c r="I5" s="75" t="str">
        <f>IF('SAP Extract'!I3=0, "", 'SAP Extract'!I3)</f>
        <v>426.3210</v>
      </c>
      <c r="J5" s="20" t="str">
        <f>IF('SAP Extract'!J3=0, "", 'SAP Extract'!J3)</f>
        <v>BEARING ISOLATOR, INPRO/SEAL, 1900-A-05</v>
      </c>
      <c r="K5" s="76">
        <f>IF('SAP Extract'!K3=0, "", 'SAP Extract'!K3)</f>
        <v>4123.8999999999996</v>
      </c>
      <c r="L5" s="28">
        <f t="shared" ref="L5:L29" si="7">K5/H5</f>
        <v>2061.9499999999998</v>
      </c>
      <c r="M5" s="27">
        <f t="shared" si="0"/>
        <v>4235</v>
      </c>
      <c r="N5" s="28">
        <f t="shared" si="1"/>
        <v>8470</v>
      </c>
      <c r="O5" s="13"/>
      <c r="P5" s="29"/>
      <c r="Q5" s="26">
        <f t="shared" si="2"/>
        <v>0</v>
      </c>
      <c r="R5" s="27"/>
      <c r="S5" s="28">
        <f t="shared" si="3"/>
        <v>0</v>
      </c>
      <c r="T5" s="23">
        <v>0.7</v>
      </c>
      <c r="U5" s="27">
        <f t="shared" ref="U5:U7" si="8">R5/T5</f>
        <v>0</v>
      </c>
      <c r="V5" s="28">
        <f t="shared" si="4"/>
        <v>0</v>
      </c>
      <c r="W5" s="32" t="str">
        <f>'SAP Extract'!R3</f>
        <v>USD</v>
      </c>
      <c r="X5" s="32">
        <f>'SAP Extract'!S3</f>
        <v>1</v>
      </c>
      <c r="Y5" s="32">
        <f>'SAP Extract'!T3</f>
        <v>2214.13</v>
      </c>
      <c r="Z5" s="32">
        <f>'SAP Extract'!U3</f>
        <v>0</v>
      </c>
      <c r="AA5" s="32" t="str">
        <f>'SAP Extract'!V3</f>
        <v>0020272185</v>
      </c>
      <c r="AB5" s="49">
        <v>1</v>
      </c>
      <c r="AC5" s="55">
        <v>0.94</v>
      </c>
      <c r="AD5" s="34">
        <f t="shared" ref="AD5:AD29" si="9">IF(Z5&gt;2010,((Y5*AB5*X5)/(POWER(AC5, (2025-Z5)))), ((Y5*AB5*X5)/(POWER(AC5, 5))))</f>
        <v>3016.9203770806321</v>
      </c>
      <c r="AE5" s="31">
        <f t="shared" si="5"/>
        <v>2173.0500000000002</v>
      </c>
      <c r="AF5" s="3">
        <f t="shared" ref="AF5:AF29" si="10">A5</f>
        <v>2</v>
      </c>
      <c r="AG5" s="27">
        <f t="shared" si="6"/>
        <v>2061.9499999999998</v>
      </c>
      <c r="AH5" s="25">
        <f t="shared" ref="AH5:AH10" si="11">U5</f>
        <v>0</v>
      </c>
      <c r="AI5" s="25">
        <f t="shared" ref="AI5:AI10" si="12">AD5</f>
        <v>3016.9203770806321</v>
      </c>
      <c r="AJ5" s="26"/>
      <c r="AL5" s="25"/>
    </row>
    <row r="6" spans="1:38" ht="15" customHeight="1" x14ac:dyDescent="0.25">
      <c r="A6" s="17">
        <v>3</v>
      </c>
      <c r="B6" s="1"/>
      <c r="C6" s="1"/>
      <c r="D6" s="20" t="str">
        <f>IF('SAP Extract'!D4=0, "", 'SAP Extract'!D4)</f>
        <v>347688</v>
      </c>
      <c r="E6" s="20" t="str">
        <f>IF('SAP Extract'!E4=0, "", 'SAP Extract'!E4)</f>
        <v>3K551</v>
      </c>
      <c r="F6" s="20" t="str">
        <f>IF('SAP Extract'!F4=0, "", 'SAP Extract'!F4)</f>
        <v>CAP8 8x10x14</v>
      </c>
      <c r="G6" s="20" t="str">
        <f>IF('SAP Extract'!G4=0, "", 'SAP Extract'!G4)</f>
        <v>2206705</v>
      </c>
      <c r="H6" s="74">
        <f>IF('SAP Extract'!H4=0, "", 'SAP Extract'!H4)</f>
        <v>2</v>
      </c>
      <c r="I6" s="75" t="str">
        <f>IF('SAP Extract'!I4=0, "", 'SAP Extract'!I4)</f>
        <v>426.3220</v>
      </c>
      <c r="J6" s="20" t="str">
        <f>IF('SAP Extract'!J4=0, "", 'SAP Extract'!J4)</f>
        <v>BEARING ISOLATOR, INPRO/SEAL, 1900-A-00</v>
      </c>
      <c r="K6" s="76">
        <f>IF('SAP Extract'!K4=0, "", 'SAP Extract'!K4)</f>
        <v>4663.9799999999996</v>
      </c>
      <c r="L6" s="28">
        <f t="shared" si="7"/>
        <v>2331.9899999999998</v>
      </c>
      <c r="M6" s="27">
        <f t="shared" si="0"/>
        <v>3273</v>
      </c>
      <c r="N6" s="28">
        <f t="shared" si="1"/>
        <v>6546</v>
      </c>
      <c r="O6" s="13"/>
      <c r="P6" s="29"/>
      <c r="Q6" s="26">
        <f t="shared" si="2"/>
        <v>0</v>
      </c>
      <c r="R6" s="27"/>
      <c r="S6" s="28">
        <f t="shared" si="3"/>
        <v>0</v>
      </c>
      <c r="T6" s="23">
        <v>0.7</v>
      </c>
      <c r="U6" s="27">
        <f t="shared" si="8"/>
        <v>0</v>
      </c>
      <c r="V6" s="28">
        <f t="shared" si="4"/>
        <v>0</v>
      </c>
      <c r="W6" s="32" t="str">
        <f>'SAP Extract'!R4</f>
        <v>USD</v>
      </c>
      <c r="X6" s="32">
        <f>'SAP Extract'!S4</f>
        <v>1</v>
      </c>
      <c r="Y6" s="32">
        <f>'SAP Extract'!T4</f>
        <v>783.3</v>
      </c>
      <c r="Z6" s="32">
        <f>'SAP Extract'!U4</f>
        <v>0</v>
      </c>
      <c r="AA6" s="32" t="str">
        <f>'SAP Extract'!V4</f>
        <v>0020046577</v>
      </c>
      <c r="AB6" s="49">
        <v>1</v>
      </c>
      <c r="AC6" s="55">
        <v>0.94</v>
      </c>
      <c r="AD6" s="34">
        <f t="shared" si="9"/>
        <v>1067.3057730879664</v>
      </c>
      <c r="AE6" s="31">
        <f t="shared" si="5"/>
        <v>941.01000000000022</v>
      </c>
      <c r="AF6" s="3">
        <f t="shared" si="10"/>
        <v>3</v>
      </c>
      <c r="AG6" s="27">
        <f t="shared" si="6"/>
        <v>2331.9899999999998</v>
      </c>
      <c r="AH6" s="25">
        <f t="shared" si="11"/>
        <v>0</v>
      </c>
      <c r="AI6" s="25">
        <f t="shared" si="12"/>
        <v>1067.3057730879664</v>
      </c>
      <c r="AJ6" s="26"/>
      <c r="AL6" s="25"/>
    </row>
    <row r="7" spans="1:38" ht="15" customHeight="1" x14ac:dyDescent="0.25">
      <c r="A7" s="17">
        <v>4</v>
      </c>
      <c r="B7" s="1"/>
      <c r="C7" s="1"/>
      <c r="D7" s="20" t="str">
        <f>IF('SAP Extract'!D5=0, "", 'SAP Extract'!D5)</f>
        <v>347688</v>
      </c>
      <c r="E7" s="20" t="str">
        <f>IF('SAP Extract'!E5=0, "", 'SAP Extract'!E5)</f>
        <v>3K551</v>
      </c>
      <c r="F7" s="20" t="str">
        <f>IF('SAP Extract'!F5=0, "", 'SAP Extract'!F5)</f>
        <v>CAP8 8x10x14</v>
      </c>
      <c r="G7" s="20" t="str">
        <f>IF('SAP Extract'!G5=0, "", 'SAP Extract'!G5)</f>
        <v>1803674</v>
      </c>
      <c r="H7" s="74">
        <f>IF('SAP Extract'!H5=0, "", 'SAP Extract'!H5)</f>
        <v>2</v>
      </c>
      <c r="I7" s="75" t="str">
        <f>IF('SAP Extract'!I5=0, "", 'SAP Extract'!I5)</f>
        <v>940.3620</v>
      </c>
      <c r="J7" s="20" t="str">
        <f>IF('SAP Extract'!J5=0, "", 'SAP Extract'!J5)</f>
        <v>KEY;C (SQUARE-ROUND)</v>
      </c>
      <c r="K7" s="76">
        <f>IF('SAP Extract'!K5=0, "", 'SAP Extract'!K5)</f>
        <v>601.34</v>
      </c>
      <c r="L7" s="28">
        <f t="shared" si="7"/>
        <v>300.67</v>
      </c>
      <c r="M7" s="27">
        <f t="shared" si="0"/>
        <v>513</v>
      </c>
      <c r="N7" s="28">
        <f t="shared" si="1"/>
        <v>1026</v>
      </c>
      <c r="O7" s="13"/>
      <c r="P7" s="29"/>
      <c r="Q7" s="26">
        <f t="shared" si="2"/>
        <v>0</v>
      </c>
      <c r="R7" s="27"/>
      <c r="S7" s="28">
        <f t="shared" si="3"/>
        <v>0</v>
      </c>
      <c r="T7" s="23">
        <v>0.7</v>
      </c>
      <c r="U7" s="27">
        <f t="shared" si="8"/>
        <v>0</v>
      </c>
      <c r="V7" s="28">
        <f t="shared" si="4"/>
        <v>0</v>
      </c>
      <c r="W7" s="32" t="str">
        <f>'SAP Extract'!R5</f>
        <v>USD</v>
      </c>
      <c r="X7" s="32">
        <f>'SAP Extract'!S5</f>
        <v>1</v>
      </c>
      <c r="Y7" s="32">
        <f>'SAP Extract'!T5</f>
        <v>268</v>
      </c>
      <c r="Z7" s="32">
        <f>'SAP Extract'!U5</f>
        <v>0</v>
      </c>
      <c r="AA7" s="32" t="str">
        <f>'SAP Extract'!V5</f>
        <v>0020320370</v>
      </c>
      <c r="AB7" s="49">
        <v>1</v>
      </c>
      <c r="AC7" s="55">
        <v>0.94</v>
      </c>
      <c r="AD7" s="34">
        <f t="shared" si="9"/>
        <v>365.17036536138767</v>
      </c>
      <c r="AE7" s="31">
        <f t="shared" si="5"/>
        <v>212.32999999999998</v>
      </c>
      <c r="AF7" s="3">
        <f t="shared" si="10"/>
        <v>4</v>
      </c>
      <c r="AG7" s="27">
        <f t="shared" si="6"/>
        <v>300.67</v>
      </c>
      <c r="AH7" s="25">
        <f t="shared" si="11"/>
        <v>0</v>
      </c>
      <c r="AI7" s="25">
        <f t="shared" si="12"/>
        <v>365.17036536138767</v>
      </c>
      <c r="AJ7" s="26"/>
      <c r="AL7" s="25"/>
    </row>
    <row r="8" spans="1:38" ht="15" customHeight="1" x14ac:dyDescent="0.25">
      <c r="A8" s="19">
        <v>5</v>
      </c>
      <c r="B8" s="1"/>
      <c r="C8" s="1"/>
      <c r="D8" s="20" t="str">
        <f>IF('SAP Extract'!D6=0, "", 'SAP Extract'!D6)</f>
        <v>347688</v>
      </c>
      <c r="E8" s="20" t="str">
        <f>IF('SAP Extract'!E6=0, "", 'SAP Extract'!E6)</f>
        <v>3K551</v>
      </c>
      <c r="F8" s="20" t="str">
        <f>IF('SAP Extract'!F6=0, "", 'SAP Extract'!F6)</f>
        <v>CAP8 8x10x14</v>
      </c>
      <c r="G8" s="20" t="str">
        <f>IF('SAP Extract'!G6=0, "", 'SAP Extract'!G6)</f>
        <v>2273580</v>
      </c>
      <c r="H8" s="74">
        <f>IF('SAP Extract'!H6=0, "", 'SAP Extract'!H6)</f>
        <v>2</v>
      </c>
      <c r="I8" s="75" t="str">
        <f>IF('SAP Extract'!I6=0, "", 'SAP Extract'!I6)</f>
        <v>840.5300</v>
      </c>
      <c r="J8" s="20" t="str">
        <f>IF('SAP Extract'!J6=0, "", 'SAP Extract'!J6)</f>
        <v>COUPLING</v>
      </c>
      <c r="K8" s="76" t="str">
        <f>IF('SAP Extract'!K6=0, "", 'SAP Extract'!K6)</f>
        <v/>
      </c>
      <c r="L8" s="28" t="e">
        <f t="shared" si="7"/>
        <v>#VALUE!</v>
      </c>
      <c r="M8" s="27" t="e">
        <f t="shared" si="0"/>
        <v>#VALUE!</v>
      </c>
      <c r="N8" s="28" t="e">
        <f t="shared" si="1"/>
        <v>#VALUE!</v>
      </c>
      <c r="O8" s="13"/>
      <c r="P8" s="29"/>
      <c r="Q8" s="26">
        <f t="shared" si="2"/>
        <v>0</v>
      </c>
      <c r="R8" s="27"/>
      <c r="S8" s="28">
        <f t="shared" si="3"/>
        <v>0</v>
      </c>
      <c r="T8" s="23">
        <v>0.7</v>
      </c>
      <c r="U8" s="27">
        <f t="shared" ref="U8" si="13">R8/T8</f>
        <v>0</v>
      </c>
      <c r="V8" s="28">
        <f t="shared" si="4"/>
        <v>0</v>
      </c>
      <c r="W8" s="32" t="str">
        <f>'SAP Extract'!R6</f>
        <v>USD</v>
      </c>
      <c r="X8" s="32">
        <f>'SAP Extract'!S6</f>
        <v>1</v>
      </c>
      <c r="Y8" s="32">
        <f>'SAP Extract'!T6</f>
        <v>1862</v>
      </c>
      <c r="Z8" s="32">
        <f>'SAP Extract'!U6</f>
        <v>0</v>
      </c>
      <c r="AA8" s="32" t="str">
        <f>'SAP Extract'!V6</f>
        <v>0020320370</v>
      </c>
      <c r="AB8" s="49">
        <v>1</v>
      </c>
      <c r="AC8" s="55">
        <v>0.94</v>
      </c>
      <c r="AD8" s="34">
        <f t="shared" si="9"/>
        <v>2537.1164936675518</v>
      </c>
      <c r="AE8" s="31" t="e">
        <f t="shared" si="5"/>
        <v>#VALUE!</v>
      </c>
      <c r="AF8" s="3">
        <f t="shared" si="10"/>
        <v>5</v>
      </c>
      <c r="AG8" s="27" t="e">
        <f t="shared" si="6"/>
        <v>#VALUE!</v>
      </c>
      <c r="AH8" s="25">
        <f t="shared" si="11"/>
        <v>0</v>
      </c>
      <c r="AI8" s="25">
        <f t="shared" si="12"/>
        <v>2537.1164936675518</v>
      </c>
      <c r="AJ8" s="26"/>
      <c r="AL8" s="25"/>
    </row>
    <row r="9" spans="1:38" ht="15" customHeight="1" x14ac:dyDescent="0.25">
      <c r="A9" s="18">
        <v>6</v>
      </c>
      <c r="B9" s="1"/>
      <c r="C9" s="1"/>
      <c r="D9" s="20" t="str">
        <f>IF('SAP Extract'!D7=0, "", 'SAP Extract'!D7)</f>
        <v>347688</v>
      </c>
      <c r="E9" s="20" t="str">
        <f>IF('SAP Extract'!E7=0, "", 'SAP Extract'!E7)</f>
        <v>3K551</v>
      </c>
      <c r="F9" s="20" t="str">
        <f>IF('SAP Extract'!F7=0, "", 'SAP Extract'!F7)</f>
        <v>CAP8 8x10x14</v>
      </c>
      <c r="G9" s="20" t="str">
        <f>IF('SAP Extract'!G7=0, "", 'SAP Extract'!G7)</f>
        <v>2211043</v>
      </c>
      <c r="H9" s="74">
        <f>IF('SAP Extract'!H7=0, "", 'SAP Extract'!H7)</f>
        <v>2</v>
      </c>
      <c r="I9" s="75" t="str">
        <f>IF('SAP Extract'!I7=0, "", 'SAP Extract'!I7)</f>
        <v>320.3040</v>
      </c>
      <c r="J9" s="20" t="str">
        <f>IF('SAP Extract'!J7=0, "", 'SAP Extract'!J7)</f>
        <v>ANTIFRICTION BEARING</v>
      </c>
      <c r="K9" s="76">
        <f>IF('SAP Extract'!K7=0, "", 'SAP Extract'!K7)</f>
        <v>2474.66</v>
      </c>
      <c r="L9" s="28">
        <f t="shared" si="7"/>
        <v>1237.33</v>
      </c>
      <c r="M9" s="27">
        <f t="shared" si="0"/>
        <v>1737</v>
      </c>
      <c r="N9" s="28">
        <f t="shared" si="1"/>
        <v>3474</v>
      </c>
      <c r="O9" s="13"/>
      <c r="P9" s="29"/>
      <c r="Q9" s="26">
        <f t="shared" si="2"/>
        <v>0</v>
      </c>
      <c r="R9" s="27"/>
      <c r="S9" s="28">
        <f t="shared" si="3"/>
        <v>0</v>
      </c>
      <c r="T9" s="23">
        <v>0.7</v>
      </c>
      <c r="U9" s="27">
        <f t="shared" ref="U9" si="14">R9/T9</f>
        <v>0</v>
      </c>
      <c r="V9" s="28">
        <f t="shared" si="4"/>
        <v>0</v>
      </c>
      <c r="W9" s="32" t="str">
        <f>'SAP Extract'!R7</f>
        <v>USD</v>
      </c>
      <c r="X9" s="32">
        <f>'SAP Extract'!S7</f>
        <v>1</v>
      </c>
      <c r="Y9" s="32">
        <f>'SAP Extract'!T7</f>
        <v>516.29</v>
      </c>
      <c r="Z9" s="32">
        <f>'SAP Extract'!U7</f>
        <v>0</v>
      </c>
      <c r="AA9" s="32" t="str">
        <f>'SAP Extract'!V7</f>
        <v>0020057283</v>
      </c>
      <c r="AB9" s="49">
        <v>1</v>
      </c>
      <c r="AC9" s="55">
        <v>0.94</v>
      </c>
      <c r="AD9" s="34">
        <f t="shared" si="9"/>
        <v>703.48435795683145</v>
      </c>
      <c r="AE9" s="31">
        <f t="shared" si="5"/>
        <v>499.67000000000007</v>
      </c>
      <c r="AF9" s="3">
        <f t="shared" si="10"/>
        <v>6</v>
      </c>
      <c r="AG9" s="27">
        <f t="shared" si="6"/>
        <v>1237.33</v>
      </c>
      <c r="AH9" s="25">
        <f t="shared" si="11"/>
        <v>0</v>
      </c>
      <c r="AI9" s="25">
        <f t="shared" si="12"/>
        <v>703.48435795683145</v>
      </c>
      <c r="AJ9" s="26"/>
      <c r="AL9" s="25"/>
    </row>
    <row r="10" spans="1:38" ht="15" customHeight="1" x14ac:dyDescent="0.25">
      <c r="A10" s="17">
        <v>7</v>
      </c>
      <c r="B10" s="1"/>
      <c r="C10" s="1"/>
      <c r="D10" s="20" t="str">
        <f>IF('SAP Extract'!D8=0, "", 'SAP Extract'!D8)</f>
        <v>347688</v>
      </c>
      <c r="E10" s="20" t="str">
        <f>IF('SAP Extract'!E8=0, "", 'SAP Extract'!E8)</f>
        <v>3K551</v>
      </c>
      <c r="F10" s="20" t="str">
        <f>IF('SAP Extract'!F8=0, "", 'SAP Extract'!F8)</f>
        <v>CAP8 8x10x14</v>
      </c>
      <c r="G10" s="20" t="str">
        <f>IF('SAP Extract'!G8=0, "", 'SAP Extract'!G8)</f>
        <v>SON</v>
      </c>
      <c r="H10" s="74">
        <f>IF('SAP Extract'!H8=0, "", 'SAP Extract'!H8)</f>
        <v>2</v>
      </c>
      <c r="I10" s="75" t="str">
        <f>IF('SAP Extract'!I8=0, "", 'SAP Extract'!I8)</f>
        <v>456.2110</v>
      </c>
      <c r="J10" s="20" t="str">
        <f>IF('SAP Extract'!J8=0, "", 'SAP Extract'!J8)</f>
        <v>TEST PART</v>
      </c>
      <c r="K10" s="76" t="str">
        <f>IF('SAP Extract'!K8=0, "", 'SAP Extract'!K8)</f>
        <v/>
      </c>
      <c r="L10" s="28" t="e">
        <f t="shared" si="7"/>
        <v>#VALUE!</v>
      </c>
      <c r="M10" s="27" t="e">
        <f t="shared" si="0"/>
        <v>#VALUE!</v>
      </c>
      <c r="N10" s="28" t="e">
        <f t="shared" si="1"/>
        <v>#VALUE!</v>
      </c>
      <c r="O10" s="13"/>
      <c r="P10" s="29"/>
      <c r="Q10" s="26">
        <f t="shared" si="2"/>
        <v>0</v>
      </c>
      <c r="R10" s="27"/>
      <c r="S10" s="28">
        <f t="shared" si="3"/>
        <v>0</v>
      </c>
      <c r="T10" s="23">
        <v>0.7</v>
      </c>
      <c r="U10" s="27">
        <f t="shared" ref="U10" si="15">R10/T10</f>
        <v>0</v>
      </c>
      <c r="V10" s="28">
        <f t="shared" si="4"/>
        <v>0</v>
      </c>
      <c r="W10" s="32" t="str">
        <f>'SAP Extract'!R8</f>
        <v/>
      </c>
      <c r="X10" s="32">
        <f>'SAP Extract'!S8</f>
        <v>1</v>
      </c>
      <c r="Y10" s="32" t="str">
        <f>'SAP Extract'!T8</f>
        <v/>
      </c>
      <c r="Z10" s="32">
        <f>'SAP Extract'!U8</f>
        <v>0</v>
      </c>
      <c r="AA10" s="32" t="str">
        <f>'SAP Extract'!V8</f>
        <v/>
      </c>
      <c r="AB10" s="49">
        <v>1</v>
      </c>
      <c r="AC10" s="55">
        <v>0.94</v>
      </c>
      <c r="AD10" s="34" t="e">
        <f t="shared" si="9"/>
        <v>#VALUE!</v>
      </c>
      <c r="AE10" s="31" t="e">
        <f t="shared" si="5"/>
        <v>#VALUE!</v>
      </c>
      <c r="AF10" s="3">
        <f t="shared" si="10"/>
        <v>7</v>
      </c>
      <c r="AG10" s="27" t="e">
        <f t="shared" si="6"/>
        <v>#VALUE!</v>
      </c>
      <c r="AH10" s="25">
        <f t="shared" si="11"/>
        <v>0</v>
      </c>
      <c r="AI10" s="25" t="e">
        <f t="shared" si="12"/>
        <v>#VALUE!</v>
      </c>
      <c r="AJ10" s="26"/>
      <c r="AL10" s="25"/>
    </row>
    <row r="11" spans="1:38" ht="15" customHeight="1" x14ac:dyDescent="0.25">
      <c r="A11" s="17">
        <v>8</v>
      </c>
      <c r="B11" s="1"/>
      <c r="C11" s="1"/>
      <c r="D11" s="20" t="str">
        <f>IF('SAP Extract'!D9=0, "", 'SAP Extract'!D9)</f>
        <v>347688</v>
      </c>
      <c r="E11" s="20" t="str">
        <f>IF('SAP Extract'!E9=0, "", 'SAP Extract'!E9)</f>
        <v>3K551</v>
      </c>
      <c r="F11" s="20" t="str">
        <f>IF('SAP Extract'!F9=0, "", 'SAP Extract'!F9)</f>
        <v>CAP8 8x10x14</v>
      </c>
      <c r="G11" s="20" t="str">
        <f>IF('SAP Extract'!G9=0, "", 'SAP Extract'!G9)</f>
        <v>2206659</v>
      </c>
      <c r="H11" s="74">
        <f>IF('SAP Extract'!H9=0, "", 'SAP Extract'!H9)</f>
        <v>2</v>
      </c>
      <c r="I11" s="75" t="str">
        <f>IF('SAP Extract'!I9=0, "", 'SAP Extract'!I9)</f>
        <v>673.3230</v>
      </c>
      <c r="J11" s="20" t="str">
        <f>IF('SAP Extract'!J9=0, "", 'SAP Extract'!J9)</f>
        <v>AIR RELEASE FILTER</v>
      </c>
      <c r="K11" s="76">
        <f>IF('SAP Extract'!K9=0, "", 'SAP Extract'!K9)</f>
        <v>2146.9</v>
      </c>
      <c r="L11" s="28">
        <f t="shared" si="7"/>
        <v>1073.45</v>
      </c>
      <c r="M11" s="27">
        <f t="shared" si="0"/>
        <v>1507</v>
      </c>
      <c r="N11" s="28">
        <f t="shared" si="1"/>
        <v>3014</v>
      </c>
      <c r="O11" s="13"/>
      <c r="P11" s="29"/>
      <c r="Q11" s="26">
        <f t="shared" si="2"/>
        <v>0</v>
      </c>
      <c r="R11" s="27"/>
      <c r="S11" s="28">
        <f t="shared" si="3"/>
        <v>0</v>
      </c>
      <c r="T11" s="23">
        <v>0.7</v>
      </c>
      <c r="U11" s="27">
        <f t="shared" ref="U11" si="16">R11/T11</f>
        <v>0</v>
      </c>
      <c r="V11" s="28">
        <f t="shared" si="4"/>
        <v>0</v>
      </c>
      <c r="W11" s="32" t="str">
        <f>'SAP Extract'!R9</f>
        <v>USD</v>
      </c>
      <c r="X11" s="32">
        <f>'SAP Extract'!S9</f>
        <v>1</v>
      </c>
      <c r="Y11" s="32">
        <f>'SAP Extract'!T9</f>
        <v>127.96</v>
      </c>
      <c r="Z11" s="32">
        <f>'SAP Extract'!U9</f>
        <v>0</v>
      </c>
      <c r="AA11" s="32" t="str">
        <f>'SAP Extract'!V9</f>
        <v>0020069422</v>
      </c>
      <c r="AB11" s="49">
        <v>1</v>
      </c>
      <c r="AC11" s="55">
        <v>0.94</v>
      </c>
      <c r="AD11" s="34">
        <f t="shared" si="9"/>
        <v>174.35522370016108</v>
      </c>
      <c r="AE11" s="31">
        <f t="shared" si="5"/>
        <v>433.54999999999995</v>
      </c>
      <c r="AF11" s="3">
        <f t="shared" si="10"/>
        <v>8</v>
      </c>
      <c r="AG11" s="27">
        <f t="shared" si="6"/>
        <v>1073.45</v>
      </c>
      <c r="AH11" s="25">
        <f t="shared" ref="AH11:AH29" si="17">U11</f>
        <v>0</v>
      </c>
      <c r="AI11" s="25">
        <f t="shared" ref="AI11:AI29" si="18">AD11</f>
        <v>174.35522370016108</v>
      </c>
      <c r="AJ11" s="26"/>
      <c r="AL11" s="25"/>
    </row>
    <row r="12" spans="1:38" ht="15" customHeight="1" x14ac:dyDescent="0.25">
      <c r="A12" s="19">
        <v>9</v>
      </c>
      <c r="B12" s="1"/>
      <c r="C12" s="1"/>
      <c r="D12" s="20" t="str">
        <f>IF('SAP Extract'!D10=0, "", 'SAP Extract'!D10)</f>
        <v>347688</v>
      </c>
      <c r="E12" s="20" t="str">
        <f>IF('SAP Extract'!E10=0, "", 'SAP Extract'!E10)</f>
        <v>3K551</v>
      </c>
      <c r="F12" s="20" t="str">
        <f>IF('SAP Extract'!F10=0, "", 'SAP Extract'!F10)</f>
        <v>CAP8 8x10x14</v>
      </c>
      <c r="G12" s="20" t="str">
        <f>IF('SAP Extract'!G10=0, "", 'SAP Extract'!G10)</f>
        <v>2227633</v>
      </c>
      <c r="H12" s="74">
        <f>IF('SAP Extract'!H10=0, "", 'SAP Extract'!H10)</f>
        <v>2</v>
      </c>
      <c r="I12" s="75" t="str">
        <f>IF('SAP Extract'!I10=0, "", 'SAP Extract'!I10)</f>
        <v>642.3270</v>
      </c>
      <c r="J12" s="20" t="str">
        <f>IF('SAP Extract'!J10=0, "", 'SAP Extract'!J10)</f>
        <v>SIGHT GLASS, 0.75 IN</v>
      </c>
      <c r="K12" s="76">
        <f>IF('SAP Extract'!K10=0, "", 'SAP Extract'!K10)</f>
        <v>424.02</v>
      </c>
      <c r="L12" s="28">
        <f t="shared" si="7"/>
        <v>212.01</v>
      </c>
      <c r="M12" s="27">
        <f t="shared" si="0"/>
        <v>298</v>
      </c>
      <c r="N12" s="28">
        <f t="shared" si="1"/>
        <v>596</v>
      </c>
      <c r="O12" s="13"/>
      <c r="P12" s="29"/>
      <c r="Q12" s="26">
        <f t="shared" si="2"/>
        <v>0</v>
      </c>
      <c r="R12" s="27"/>
      <c r="S12" s="28">
        <f t="shared" si="3"/>
        <v>0</v>
      </c>
      <c r="T12" s="23">
        <v>0.7</v>
      </c>
      <c r="U12" s="27">
        <f t="shared" ref="U12" si="19">R12/T12</f>
        <v>0</v>
      </c>
      <c r="V12" s="28">
        <f t="shared" si="4"/>
        <v>0</v>
      </c>
      <c r="W12" s="32" t="str">
        <f>'SAP Extract'!R10</f>
        <v>USD</v>
      </c>
      <c r="X12" s="32">
        <f>'SAP Extract'!S10</f>
        <v>1</v>
      </c>
      <c r="Y12" s="32">
        <f>'SAP Extract'!T10</f>
        <v>64.72</v>
      </c>
      <c r="Z12" s="32">
        <f>'SAP Extract'!U10</f>
        <v>0</v>
      </c>
      <c r="AA12" s="32" t="str">
        <f>'SAP Extract'!V10</f>
        <v>0020083387</v>
      </c>
      <c r="AB12" s="49">
        <v>1</v>
      </c>
      <c r="AC12" s="55">
        <v>0.94</v>
      </c>
      <c r="AD12" s="34">
        <f t="shared" si="9"/>
        <v>88.185918082794814</v>
      </c>
      <c r="AE12" s="31">
        <f t="shared" si="5"/>
        <v>85.990000000000009</v>
      </c>
      <c r="AF12" s="3">
        <f t="shared" si="10"/>
        <v>9</v>
      </c>
      <c r="AG12" s="27">
        <f t="shared" si="6"/>
        <v>212.01</v>
      </c>
      <c r="AH12" s="25">
        <f t="shared" si="17"/>
        <v>0</v>
      </c>
      <c r="AI12" s="25">
        <f t="shared" si="18"/>
        <v>88.185918082794814</v>
      </c>
      <c r="AJ12" s="26"/>
      <c r="AL12" s="25"/>
    </row>
    <row r="13" spans="1:38" ht="15" customHeight="1" x14ac:dyDescent="0.25">
      <c r="A13" s="19">
        <v>10</v>
      </c>
      <c r="B13" s="1"/>
      <c r="C13" s="1"/>
      <c r="D13" s="20" t="str">
        <f>IF('SAP Extract'!D11=0, "", 'SAP Extract'!D11)</f>
        <v>347688</v>
      </c>
      <c r="E13" s="20" t="str">
        <f>IF('SAP Extract'!E11=0, "", 'SAP Extract'!E11)</f>
        <v>3K551</v>
      </c>
      <c r="F13" s="20" t="str">
        <f>IF('SAP Extract'!F11=0, "", 'SAP Extract'!F11)</f>
        <v>CAP8 8x10x14</v>
      </c>
      <c r="G13" s="20" t="str">
        <f>IF('SAP Extract'!G11=0, "", 'SAP Extract'!G11)</f>
        <v>1067567</v>
      </c>
      <c r="H13" s="74">
        <f>IF('SAP Extract'!H11=0, "", 'SAP Extract'!H11)</f>
        <v>2</v>
      </c>
      <c r="I13" s="75" t="str">
        <f>IF('SAP Extract'!I11=0, "", 'SAP Extract'!I11)</f>
        <v>638.3260</v>
      </c>
      <c r="J13" s="20" t="str">
        <f>IF('SAP Extract'!J11=0, "", 'SAP Extract'!J11)</f>
        <v>OILER,8 OZ</v>
      </c>
      <c r="K13" s="76">
        <f>IF('SAP Extract'!K11=0, "", 'SAP Extract'!K11)</f>
        <v>1156.44</v>
      </c>
      <c r="L13" s="28">
        <f t="shared" si="7"/>
        <v>578.22</v>
      </c>
      <c r="M13" s="27">
        <f t="shared" si="0"/>
        <v>983</v>
      </c>
      <c r="N13" s="28">
        <f t="shared" si="1"/>
        <v>1966</v>
      </c>
      <c r="O13" s="13"/>
      <c r="P13" s="29"/>
      <c r="Q13" s="26">
        <f t="shared" si="2"/>
        <v>0</v>
      </c>
      <c r="R13" s="27"/>
      <c r="S13" s="28">
        <f t="shared" si="3"/>
        <v>0</v>
      </c>
      <c r="T13" s="23">
        <v>0.7</v>
      </c>
      <c r="U13" s="27">
        <f t="shared" ref="U13" si="20">R13/T13</f>
        <v>0</v>
      </c>
      <c r="V13" s="28">
        <f t="shared" si="4"/>
        <v>0</v>
      </c>
      <c r="W13" s="32" t="str">
        <f>'SAP Extract'!R11</f>
        <v>USD</v>
      </c>
      <c r="X13" s="32">
        <f>'SAP Extract'!S11</f>
        <v>1</v>
      </c>
      <c r="Y13" s="32">
        <f>'SAP Extract'!T11</f>
        <v>514</v>
      </c>
      <c r="Z13" s="32">
        <f>'SAP Extract'!U11</f>
        <v>0</v>
      </c>
      <c r="AA13" s="32" t="str">
        <f>'SAP Extract'!V11</f>
        <v>0020320370</v>
      </c>
      <c r="AB13" s="49">
        <v>1</v>
      </c>
      <c r="AC13" s="55">
        <v>0.94</v>
      </c>
      <c r="AD13" s="34">
        <f t="shared" si="9"/>
        <v>700.36405893937786</v>
      </c>
      <c r="AE13" s="31">
        <f t="shared" si="5"/>
        <v>404.78</v>
      </c>
      <c r="AF13" s="3">
        <f t="shared" si="10"/>
        <v>10</v>
      </c>
      <c r="AG13" s="27">
        <f t="shared" si="6"/>
        <v>578.22</v>
      </c>
      <c r="AH13" s="25">
        <f t="shared" si="17"/>
        <v>0</v>
      </c>
      <c r="AI13" s="25">
        <f t="shared" si="18"/>
        <v>700.36405893937786</v>
      </c>
      <c r="AJ13" s="26"/>
      <c r="AL13" s="25"/>
    </row>
    <row r="14" spans="1:38" ht="15" customHeight="1" x14ac:dyDescent="0.25">
      <c r="A14" s="18">
        <v>11</v>
      </c>
      <c r="B14" s="1"/>
      <c r="C14" s="1"/>
      <c r="D14" s="20" t="str">
        <f>IF('SAP Extract'!D12=0, "", 'SAP Extract'!D12)</f>
        <v>347688</v>
      </c>
      <c r="E14" s="20" t="str">
        <f>IF('SAP Extract'!E12=0, "", 'SAP Extract'!E12)</f>
        <v>3K551</v>
      </c>
      <c r="F14" s="20" t="str">
        <f>IF('SAP Extract'!F12=0, "", 'SAP Extract'!F12)</f>
        <v>CAP8 8x10x14</v>
      </c>
      <c r="G14" s="20" t="str">
        <f>IF('SAP Extract'!G12=0, "", 'SAP Extract'!G12)</f>
        <v>2234751</v>
      </c>
      <c r="H14" s="74">
        <f>IF('SAP Extract'!H12=0, "", 'SAP Extract'!H12)</f>
        <v>2</v>
      </c>
      <c r="I14" s="75" t="str">
        <f>IF('SAP Extract'!I12=0, "", 'SAP Extract'!I12)</f>
        <v>503.2080</v>
      </c>
      <c r="J14" s="20" t="str">
        <f>IF('SAP Extract'!J12=0, "", 'SAP Extract'!J12)</f>
        <v>RING,IMPLR</v>
      </c>
      <c r="K14" s="76">
        <f>IF('SAP Extract'!K12=0, "", 'SAP Extract'!K12)</f>
        <v>11780.54</v>
      </c>
      <c r="L14" s="28">
        <f t="shared" ref="L14" si="21">K14/H14</f>
        <v>5890.27</v>
      </c>
      <c r="M14" s="27">
        <f t="shared" ref="M14" si="22">ROUNDUP((IF((AJ14&gt;0),(AJ14/$L$1/$L$2),(((MAX(AG14:AI14))/$L$1/$L$2)))), 0)</f>
        <v>8268</v>
      </c>
      <c r="N14" s="28">
        <f t="shared" ref="N14" si="23">M14*H14</f>
        <v>16536</v>
      </c>
      <c r="O14" s="13"/>
      <c r="P14" s="29"/>
      <c r="Q14" s="26">
        <f t="shared" ref="Q14" si="24">P14*H14</f>
        <v>0</v>
      </c>
      <c r="R14" s="27"/>
      <c r="S14" s="28">
        <f t="shared" ref="S14" si="25">R14*H14</f>
        <v>0</v>
      </c>
      <c r="T14" s="23">
        <v>0.7</v>
      </c>
      <c r="U14" s="27">
        <f t="shared" ref="U14" si="26">R14/T14</f>
        <v>0</v>
      </c>
      <c r="V14" s="28">
        <f t="shared" ref="V14" si="27">U14*H14</f>
        <v>0</v>
      </c>
      <c r="W14" s="32" t="str">
        <f>'SAP Extract'!R12</f>
        <v>USD</v>
      </c>
      <c r="X14" s="32">
        <f>'SAP Extract'!S12</f>
        <v>1</v>
      </c>
      <c r="Y14" s="32">
        <f>'SAP Extract'!T12</f>
        <v>2355.38</v>
      </c>
      <c r="Z14" s="32">
        <f>'SAP Extract'!U12</f>
        <v>0</v>
      </c>
      <c r="AA14" s="32" t="str">
        <f>'SAP Extract'!V12</f>
        <v>0020062817</v>
      </c>
      <c r="AB14" s="49">
        <v>1</v>
      </c>
      <c r="AC14" s="55">
        <v>0.94</v>
      </c>
      <c r="AD14" s="34">
        <f t="shared" si="9"/>
        <v>3209.3842356899454</v>
      </c>
      <c r="AE14" s="31">
        <f t="shared" ref="AE14" si="28">M14-L14</f>
        <v>2377.7299999999996</v>
      </c>
      <c r="AF14" s="3">
        <f t="shared" si="10"/>
        <v>11</v>
      </c>
      <c r="AG14" s="27">
        <f t="shared" ref="AG14" si="29">L14</f>
        <v>5890.27</v>
      </c>
      <c r="AH14" s="25">
        <f t="shared" ref="AH14" si="30">U14</f>
        <v>0</v>
      </c>
      <c r="AI14" s="25">
        <f t="shared" ref="AI14" si="31">AD14</f>
        <v>3209.3842356899454</v>
      </c>
      <c r="AJ14" s="26"/>
      <c r="AL14" s="25"/>
    </row>
    <row r="15" spans="1:38" ht="15" customHeight="1" x14ac:dyDescent="0.25">
      <c r="A15" s="17">
        <v>12</v>
      </c>
      <c r="B15" s="1"/>
      <c r="C15" s="1"/>
      <c r="D15" s="20" t="str">
        <f>IF('SAP Extract'!D13=0, "", 'SAP Extract'!D13)</f>
        <v>347688</v>
      </c>
      <c r="E15" s="20" t="str">
        <f>IF('SAP Extract'!E13=0, "", 'SAP Extract'!E13)</f>
        <v>3K551</v>
      </c>
      <c r="F15" s="20" t="str">
        <f>IF('SAP Extract'!F13=0, "", 'SAP Extract'!F13)</f>
        <v>CAP8 8x10x14</v>
      </c>
      <c r="G15" s="20" t="str">
        <f>IF('SAP Extract'!G13=0, "", 'SAP Extract'!G13)</f>
        <v>2206695</v>
      </c>
      <c r="H15" s="74">
        <f>IF('SAP Extract'!H13=0, "", 'SAP Extract'!H13)</f>
        <v>2</v>
      </c>
      <c r="I15" s="75" t="str">
        <f>IF('SAP Extract'!I13=0, "", 'SAP Extract'!I13)</f>
        <v>932.3080</v>
      </c>
      <c r="J15" s="20" t="str">
        <f>IF('SAP Extract'!J13=0, "", 'SAP Extract'!J13)</f>
        <v>RETAINING RING, TRUARC, 125</v>
      </c>
      <c r="K15" s="76">
        <f>IF('SAP Extract'!K13=0, "", 'SAP Extract'!K13)</f>
        <v>221.64</v>
      </c>
      <c r="L15" s="28">
        <f t="shared" ref="L15" si="32">K15/H15</f>
        <v>110.82</v>
      </c>
      <c r="M15" s="27">
        <f t="shared" ref="M15" si="33">ROUNDUP((IF((AJ15&gt;0),(AJ15/$L$1/$L$2),(((MAX(AG15:AI15))/$L$1/$L$2)))), 0)</f>
        <v>190</v>
      </c>
      <c r="N15" s="28">
        <f t="shared" ref="N15" si="34">M15*H15</f>
        <v>380</v>
      </c>
      <c r="O15" s="13"/>
      <c r="P15" s="29"/>
      <c r="Q15" s="26">
        <f t="shared" ref="Q15" si="35">P15*H15</f>
        <v>0</v>
      </c>
      <c r="R15" s="27"/>
      <c r="S15" s="28">
        <f t="shared" ref="S15" si="36">R15*H15</f>
        <v>0</v>
      </c>
      <c r="T15" s="23">
        <v>0.7</v>
      </c>
      <c r="U15" s="27">
        <f t="shared" ref="U15" si="37">R15/T15</f>
        <v>0</v>
      </c>
      <c r="V15" s="28">
        <f t="shared" ref="V15" si="38">U15*H15</f>
        <v>0</v>
      </c>
      <c r="W15" s="32" t="str">
        <f>'SAP Extract'!R13</f>
        <v>USD</v>
      </c>
      <c r="X15" s="32">
        <f>'SAP Extract'!S13</f>
        <v>1</v>
      </c>
      <c r="Y15" s="32">
        <f>'SAP Extract'!T13</f>
        <v>99</v>
      </c>
      <c r="Z15" s="32">
        <f>'SAP Extract'!U13</f>
        <v>0</v>
      </c>
      <c r="AA15" s="32" t="str">
        <f>'SAP Extract'!V13</f>
        <v>0020320370</v>
      </c>
      <c r="AB15" s="49">
        <v>1</v>
      </c>
      <c r="AC15" s="55">
        <v>0.94</v>
      </c>
      <c r="AD15" s="34">
        <f t="shared" si="9"/>
        <v>134.89502302528874</v>
      </c>
      <c r="AE15" s="31">
        <f t="shared" ref="AE15" si="39">M15-L15</f>
        <v>79.180000000000007</v>
      </c>
      <c r="AF15" s="3">
        <f t="shared" si="10"/>
        <v>12</v>
      </c>
      <c r="AG15" s="27">
        <f t="shared" ref="AG15" si="40">L15</f>
        <v>110.82</v>
      </c>
      <c r="AH15" s="25">
        <f t="shared" ref="AH15" si="41">U15</f>
        <v>0</v>
      </c>
      <c r="AI15" s="25">
        <f t="shared" ref="AI15" si="42">AD15</f>
        <v>134.89502302528874</v>
      </c>
      <c r="AJ15" s="26"/>
      <c r="AL15" s="25"/>
    </row>
    <row r="16" spans="1:38" ht="15" customHeight="1" x14ac:dyDescent="0.25">
      <c r="A16" s="17">
        <v>13</v>
      </c>
      <c r="B16" s="1"/>
      <c r="C16" s="1"/>
      <c r="D16" s="20" t="str">
        <f>IF('SAP Extract'!D14=0, "", 'SAP Extract'!D14)</f>
        <v>347688</v>
      </c>
      <c r="E16" s="20" t="str">
        <f>IF('SAP Extract'!E14=0, "", 'SAP Extract'!E14)</f>
        <v>3K551</v>
      </c>
      <c r="F16" s="20" t="str">
        <f>IF('SAP Extract'!F14=0, "", 'SAP Extract'!F14)</f>
        <v>CAP8 8x10x14</v>
      </c>
      <c r="G16" s="20" t="str">
        <f>IF('SAP Extract'!G14=0, "", 'SAP Extract'!G14)</f>
        <v>2234741</v>
      </c>
      <c r="H16" s="74">
        <f>IF('SAP Extract'!H14=0, "", 'SAP Extract'!H14)</f>
        <v>2</v>
      </c>
      <c r="I16" s="75" t="str">
        <f>IF('SAP Extract'!I14=0, "", 'SAP Extract'!I14)</f>
        <v>503.2070</v>
      </c>
      <c r="J16" s="20" t="str">
        <f>IF('SAP Extract'!J14=0, "", 'SAP Extract'!J14)</f>
        <v>RING,IMPLR</v>
      </c>
      <c r="K16" s="76">
        <f>IF('SAP Extract'!K14=0, "", 'SAP Extract'!K14)</f>
        <v>10410.48</v>
      </c>
      <c r="L16" s="28">
        <f t="shared" ref="L16" si="43">K16/H16</f>
        <v>5205.24</v>
      </c>
      <c r="M16" s="27">
        <f t="shared" ref="M16" si="44">ROUNDUP((IF((AJ16&gt;0),(AJ16/$L$1/$L$2),(((MAX(AG16:AI16))/$L$1/$L$2)))), 0)</f>
        <v>7657</v>
      </c>
      <c r="N16" s="28">
        <f t="shared" ref="N16" si="45">M16*H16</f>
        <v>15314</v>
      </c>
      <c r="O16" s="13"/>
      <c r="P16" s="29"/>
      <c r="Q16" s="26">
        <f t="shared" ref="Q16" si="46">P16*H16</f>
        <v>0</v>
      </c>
      <c r="R16" s="27"/>
      <c r="S16" s="28">
        <f t="shared" ref="S16" si="47">R16*H16</f>
        <v>0</v>
      </c>
      <c r="T16" s="23">
        <v>0.7</v>
      </c>
      <c r="U16" s="27">
        <f t="shared" ref="U16" si="48">R16/T16</f>
        <v>0</v>
      </c>
      <c r="V16" s="28">
        <f t="shared" ref="V16" si="49">U16*H16</f>
        <v>0</v>
      </c>
      <c r="W16" s="32" t="str">
        <f>'SAP Extract'!R14</f>
        <v>USD</v>
      </c>
      <c r="X16" s="32">
        <f>'SAP Extract'!S14</f>
        <v>1</v>
      </c>
      <c r="Y16" s="32">
        <f>'SAP Extract'!T14</f>
        <v>4003.38</v>
      </c>
      <c r="Z16" s="32">
        <f>'SAP Extract'!U14</f>
        <v>0</v>
      </c>
      <c r="AA16" s="32" t="str">
        <f>'SAP Extract'!V14</f>
        <v>0020263379</v>
      </c>
      <c r="AB16" s="49">
        <v>1</v>
      </c>
      <c r="AC16" s="55">
        <v>0.94</v>
      </c>
      <c r="AD16" s="34">
        <f t="shared" si="9"/>
        <v>5454.9094674644484</v>
      </c>
      <c r="AE16" s="31">
        <f t="shared" ref="AE16" si="50">M16-L16</f>
        <v>2451.7600000000002</v>
      </c>
      <c r="AF16" s="3">
        <f t="shared" si="10"/>
        <v>13</v>
      </c>
      <c r="AG16" s="27">
        <f t="shared" ref="AG16" si="51">L16</f>
        <v>5205.24</v>
      </c>
      <c r="AH16" s="25">
        <f t="shared" ref="AH16" si="52">U16</f>
        <v>0</v>
      </c>
      <c r="AI16" s="25">
        <f t="shared" ref="AI16" si="53">AD16</f>
        <v>5454.9094674644484</v>
      </c>
      <c r="AJ16" s="26"/>
      <c r="AL16" s="25"/>
    </row>
    <row r="17" spans="1:38" ht="15" customHeight="1" x14ac:dyDescent="0.25">
      <c r="A17" s="19">
        <v>14</v>
      </c>
      <c r="B17" s="1"/>
      <c r="C17" s="1"/>
      <c r="D17" s="20" t="str">
        <f>IF('SAP Extract'!D15=0, "", 'SAP Extract'!D15)</f>
        <v>347688</v>
      </c>
      <c r="E17" s="20" t="str">
        <f>IF('SAP Extract'!E15=0, "", 'SAP Extract'!E15)</f>
        <v>3K551</v>
      </c>
      <c r="F17" s="20" t="str">
        <f>IF('SAP Extract'!F15=0, "", 'SAP Extract'!F15)</f>
        <v>CAP8 8x10x14</v>
      </c>
      <c r="G17" s="20" t="str">
        <f>IF('SAP Extract'!G15=0, "", 'SAP Extract'!G15)</f>
        <v>MISC</v>
      </c>
      <c r="H17" s="74">
        <f>IF('SAP Extract'!H15=0, "", 'SAP Extract'!H15)</f>
        <v>2</v>
      </c>
      <c r="I17" s="75" t="str">
        <f>IF('SAP Extract'!I15=0, "", 'SAP Extract'!I15)</f>
        <v>931.3060</v>
      </c>
      <c r="J17" s="20" t="str">
        <f>IF('SAP Extract'!J15=0, "", 'SAP Extract'!J15)</f>
        <v>TEST PART 2</v>
      </c>
      <c r="K17" s="76" t="str">
        <f>IF('SAP Extract'!K15=0, "", 'SAP Extract'!K15)</f>
        <v/>
      </c>
      <c r="L17" s="28" t="e">
        <f t="shared" ref="L17" si="54">K17/H17</f>
        <v>#VALUE!</v>
      </c>
      <c r="M17" s="27" t="e">
        <f t="shared" ref="M17" si="55">ROUNDUP((IF((AJ17&gt;0),(AJ17/$L$1/$L$2),(((MAX(AG17:AI17))/$L$1/$L$2)))), 0)</f>
        <v>#VALUE!</v>
      </c>
      <c r="N17" s="28" t="e">
        <f t="shared" ref="N17" si="56">M17*H17</f>
        <v>#VALUE!</v>
      </c>
      <c r="O17" s="13"/>
      <c r="P17" s="29"/>
      <c r="Q17" s="26">
        <f t="shared" ref="Q17" si="57">P17*H17</f>
        <v>0</v>
      </c>
      <c r="R17" s="27"/>
      <c r="S17" s="28">
        <f t="shared" ref="S17" si="58">R17*H17</f>
        <v>0</v>
      </c>
      <c r="T17" s="23">
        <v>0.7</v>
      </c>
      <c r="U17" s="27">
        <f t="shared" ref="U17" si="59">R17/T17</f>
        <v>0</v>
      </c>
      <c r="V17" s="28">
        <f t="shared" ref="V17" si="60">U17*H17</f>
        <v>0</v>
      </c>
      <c r="W17" s="32" t="str">
        <f>'SAP Extract'!R15</f>
        <v/>
      </c>
      <c r="X17" s="32">
        <f>'SAP Extract'!S15</f>
        <v>1</v>
      </c>
      <c r="Y17" s="32" t="str">
        <f>'SAP Extract'!T15</f>
        <v/>
      </c>
      <c r="Z17" s="32">
        <f>'SAP Extract'!U15</f>
        <v>0</v>
      </c>
      <c r="AA17" s="32" t="str">
        <f>'SAP Extract'!V15</f>
        <v/>
      </c>
      <c r="AB17" s="49">
        <v>1</v>
      </c>
      <c r="AC17" s="55">
        <v>0.94</v>
      </c>
      <c r="AD17" s="34" t="e">
        <f t="shared" si="9"/>
        <v>#VALUE!</v>
      </c>
      <c r="AE17" s="31" t="e">
        <f t="shared" ref="AE17" si="61">M17-L17</f>
        <v>#VALUE!</v>
      </c>
      <c r="AF17" s="3">
        <f t="shared" si="10"/>
        <v>14</v>
      </c>
      <c r="AG17" s="27" t="e">
        <f t="shared" ref="AG17" si="62">L17</f>
        <v>#VALUE!</v>
      </c>
      <c r="AH17" s="25">
        <f t="shared" ref="AH17" si="63">U17</f>
        <v>0</v>
      </c>
      <c r="AI17" s="25" t="e">
        <f t="shared" ref="AI17" si="64">AD17</f>
        <v>#VALUE!</v>
      </c>
      <c r="AJ17" s="26"/>
      <c r="AL17" s="25"/>
    </row>
    <row r="18" spans="1:38" ht="15" customHeight="1" x14ac:dyDescent="0.25">
      <c r="A18" s="18">
        <v>15</v>
      </c>
      <c r="B18" s="1"/>
      <c r="C18" s="1"/>
      <c r="D18" s="20" t="str">
        <f>IF('SAP Extract'!D16=0, "", 'SAP Extract'!D16)</f>
        <v>347688</v>
      </c>
      <c r="E18" s="20" t="str">
        <f>IF('SAP Extract'!E16=0, "", 'SAP Extract'!E16)</f>
        <v>3K551</v>
      </c>
      <c r="F18" s="20" t="str">
        <f>IF('SAP Extract'!F16=0, "", 'SAP Extract'!F16)</f>
        <v>CAP8 8x10x14</v>
      </c>
      <c r="G18" s="20" t="str">
        <f>IF('SAP Extract'!G16=0, "", 'SAP Extract'!G16)</f>
        <v>2234721</v>
      </c>
      <c r="H18" s="74">
        <f>IF('SAP Extract'!H16=0, "", 'SAP Extract'!H16)</f>
        <v>1</v>
      </c>
      <c r="I18" s="75" t="str">
        <f>IF('SAP Extract'!I16=0, "", 'SAP Extract'!I16)</f>
        <v>230.214</v>
      </c>
      <c r="J18" s="20" t="str">
        <f>IF('SAP Extract'!J16=0, "", 'SAP Extract'!J16)</f>
        <v>IMPLR,CAP-7 8 X 10 X 14</v>
      </c>
      <c r="K18" s="76">
        <f>IF('SAP Extract'!K16=0, "", 'SAP Extract'!K16)</f>
        <v>36820.26</v>
      </c>
      <c r="L18" s="28">
        <f t="shared" ref="L18" si="65">K18/H18</f>
        <v>36820.26</v>
      </c>
      <c r="M18" s="27">
        <f t="shared" ref="M18" si="66">ROUNDUP((IF((AJ18&gt;0),(AJ18/$L$1/$L$2),(((MAX(AG18:AI18))/$L$1/$L$2)))), 0)</f>
        <v>61581</v>
      </c>
      <c r="N18" s="28">
        <f t="shared" ref="N18" si="67">M18*H18</f>
        <v>61581</v>
      </c>
      <c r="O18" s="13"/>
      <c r="P18" s="29"/>
      <c r="Q18" s="26">
        <f t="shared" ref="Q18" si="68">P18*H18</f>
        <v>0</v>
      </c>
      <c r="R18" s="27"/>
      <c r="S18" s="28">
        <f t="shared" ref="S18" si="69">R18*H18</f>
        <v>0</v>
      </c>
      <c r="T18" s="23">
        <v>0.7</v>
      </c>
      <c r="U18" s="27">
        <f t="shared" ref="U18" si="70">R18/T18</f>
        <v>0</v>
      </c>
      <c r="V18" s="28">
        <f t="shared" ref="V18" si="71">U18*H18</f>
        <v>0</v>
      </c>
      <c r="W18" s="32" t="str">
        <f>'SAP Extract'!R16</f>
        <v>USD</v>
      </c>
      <c r="X18" s="32">
        <f>'SAP Extract'!S16</f>
        <v>1</v>
      </c>
      <c r="Y18" s="32">
        <f>'SAP Extract'!T16</f>
        <v>32201</v>
      </c>
      <c r="Z18" s="32">
        <f>'SAP Extract'!U16</f>
        <v>0</v>
      </c>
      <c r="AA18" s="32" t="str">
        <f>'SAP Extract'!V16</f>
        <v>0020320370</v>
      </c>
      <c r="AB18" s="49">
        <v>1</v>
      </c>
      <c r="AC18" s="55">
        <v>0.94</v>
      </c>
      <c r="AD18" s="34">
        <f t="shared" si="9"/>
        <v>43876.309458962853</v>
      </c>
      <c r="AE18" s="31">
        <f t="shared" ref="AE18" si="72">M18-L18</f>
        <v>24760.739999999998</v>
      </c>
      <c r="AF18" s="3">
        <f t="shared" si="10"/>
        <v>15</v>
      </c>
      <c r="AG18" s="27">
        <f t="shared" ref="AG18" si="73">L18</f>
        <v>36820.26</v>
      </c>
      <c r="AH18" s="25">
        <f t="shared" ref="AH18" si="74">U18</f>
        <v>0</v>
      </c>
      <c r="AI18" s="25">
        <f t="shared" ref="AI18" si="75">AD18</f>
        <v>43876.309458962853</v>
      </c>
      <c r="AJ18" s="26"/>
      <c r="AL18" s="25"/>
    </row>
    <row r="19" spans="1:38" ht="15" customHeight="1" x14ac:dyDescent="0.25">
      <c r="A19" s="17">
        <v>16</v>
      </c>
      <c r="B19" s="1"/>
      <c r="C19" s="1"/>
      <c r="D19" s="20" t="str">
        <f>IF('SAP Extract'!D17=0, "", 'SAP Extract'!D17)</f>
        <v>347688</v>
      </c>
      <c r="E19" s="20" t="str">
        <f>IF('SAP Extract'!E17=0, "", 'SAP Extract'!E17)</f>
        <v>3K551</v>
      </c>
      <c r="F19" s="20" t="str">
        <f>IF('SAP Extract'!F17=0, "", 'SAP Extract'!F17)</f>
        <v>CAP8 8x10x14</v>
      </c>
      <c r="G19" s="20" t="str">
        <f>IF('SAP Extract'!G17=0, "", 'SAP Extract'!G17)</f>
        <v>2217448</v>
      </c>
      <c r="H19" s="74">
        <f>IF('SAP Extract'!H17=0, "", 'SAP Extract'!H17)</f>
        <v>2</v>
      </c>
      <c r="I19" s="75" t="str">
        <f>IF('SAP Extract'!I17=0, "", 'SAP Extract'!I17)</f>
        <v>932.3830</v>
      </c>
      <c r="J19" s="20" t="str">
        <f>IF('SAP Extract'!J17=0, "", 'SAP Extract'!J17)</f>
        <v>RING,RET 48 X 1.75 DIN 471</v>
      </c>
      <c r="K19" s="76">
        <f>IF('SAP Extract'!K17=0, "", 'SAP Extract'!K17)</f>
        <v>132.54</v>
      </c>
      <c r="L19" s="28">
        <f t="shared" ref="L19" si="76">K19/H19</f>
        <v>66.27</v>
      </c>
      <c r="M19" s="27">
        <f t="shared" ref="M19" si="77">ROUNDUP((IF((AJ19&gt;0),(AJ19/$L$1/$L$2),(((MAX(AG19:AI19))/$L$1/$L$2)))), 0)</f>
        <v>113</v>
      </c>
      <c r="N19" s="28">
        <f t="shared" ref="N19" si="78">M19*H19</f>
        <v>226</v>
      </c>
      <c r="O19" s="13"/>
      <c r="P19" s="29"/>
      <c r="Q19" s="26">
        <f t="shared" ref="Q19" si="79">P19*H19</f>
        <v>0</v>
      </c>
      <c r="R19" s="27"/>
      <c r="S19" s="28">
        <f t="shared" ref="S19" si="80">R19*H19</f>
        <v>0</v>
      </c>
      <c r="T19" s="23">
        <v>0.7</v>
      </c>
      <c r="U19" s="27">
        <f t="shared" ref="U19" si="81">R19/T19</f>
        <v>0</v>
      </c>
      <c r="V19" s="28">
        <f t="shared" ref="V19" si="82">U19*H19</f>
        <v>0</v>
      </c>
      <c r="W19" s="32" t="str">
        <f>'SAP Extract'!R17</f>
        <v>USD</v>
      </c>
      <c r="X19" s="32">
        <f>'SAP Extract'!S17</f>
        <v>1</v>
      </c>
      <c r="Y19" s="32">
        <f>'SAP Extract'!T17</f>
        <v>59</v>
      </c>
      <c r="Z19" s="32">
        <f>'SAP Extract'!U17</f>
        <v>0</v>
      </c>
      <c r="AA19" s="32" t="str">
        <f>'SAP Extract'!V17</f>
        <v>0020320370</v>
      </c>
      <c r="AB19" s="49">
        <v>1</v>
      </c>
      <c r="AC19" s="55">
        <v>0.94</v>
      </c>
      <c r="AD19" s="34">
        <f t="shared" si="9"/>
        <v>80.391983419111469</v>
      </c>
      <c r="AE19" s="31">
        <f t="shared" ref="AE19" si="83">M19-L19</f>
        <v>46.730000000000004</v>
      </c>
      <c r="AF19" s="3">
        <f t="shared" si="10"/>
        <v>16</v>
      </c>
      <c r="AG19" s="27">
        <f t="shared" ref="AG19" si="84">L19</f>
        <v>66.27</v>
      </c>
      <c r="AH19" s="25">
        <f t="shared" ref="AH19" si="85">U19</f>
        <v>0</v>
      </c>
      <c r="AI19" s="25">
        <f t="shared" ref="AI19" si="86">AD19</f>
        <v>80.391983419111469</v>
      </c>
      <c r="AJ19" s="26"/>
      <c r="AL19" s="25"/>
    </row>
    <row r="20" spans="1:38" ht="15" customHeight="1" x14ac:dyDescent="0.25">
      <c r="A20" s="17">
        <v>17</v>
      </c>
      <c r="B20" s="1"/>
      <c r="C20" s="1"/>
      <c r="D20" s="20" t="str">
        <f>IF('SAP Extract'!D18=0, "", 'SAP Extract'!D18)</f>
        <v>347688</v>
      </c>
      <c r="E20" s="20" t="str">
        <f>IF('SAP Extract'!E18=0, "", 'SAP Extract'!E18)</f>
        <v>3K551</v>
      </c>
      <c r="F20" s="20" t="str">
        <f>IF('SAP Extract'!F18=0, "", 'SAP Extract'!F18)</f>
        <v>CAP8 8x10x14</v>
      </c>
      <c r="G20" s="20" t="str">
        <f>IF('SAP Extract'!G18=0, "", 'SAP Extract'!G18)</f>
        <v>2234689</v>
      </c>
      <c r="H20" s="74">
        <f>IF('SAP Extract'!H18=0, "", 'SAP Extract'!H18)</f>
        <v>1</v>
      </c>
      <c r="I20" s="75" t="str">
        <f>IF('SAP Extract'!I18=0, "", 'SAP Extract'!I18)</f>
        <v>400.1150</v>
      </c>
      <c r="J20" s="20" t="str">
        <f>IF('SAP Extract'!J18=0, "", 'SAP Extract'!J18)</f>
        <v>GASKET,SPIRAL,15.000,14.250,0.125</v>
      </c>
      <c r="K20" s="76">
        <f>IF('SAP Extract'!K18=0, "", 'SAP Extract'!K18)</f>
        <v>594.75</v>
      </c>
      <c r="L20" s="28">
        <f t="shared" ref="L20" si="87">K20/H20</f>
        <v>594.75</v>
      </c>
      <c r="M20" s="27">
        <f t="shared" ref="M20" si="88">ROUNDUP((IF((AJ20&gt;0),(AJ20/$L$1/$L$2),(((MAX(AG20:AI20))/$L$1/$L$2)))), 0)</f>
        <v>1012</v>
      </c>
      <c r="N20" s="28">
        <f t="shared" ref="N20" si="89">M20*H20</f>
        <v>1012</v>
      </c>
      <c r="O20" s="13"/>
      <c r="P20" s="29"/>
      <c r="Q20" s="26">
        <f t="shared" ref="Q20" si="90">P20*H20</f>
        <v>0</v>
      </c>
      <c r="R20" s="27"/>
      <c r="S20" s="28">
        <f t="shared" ref="S20" si="91">R20*H20</f>
        <v>0</v>
      </c>
      <c r="T20" s="23">
        <v>0.7</v>
      </c>
      <c r="U20" s="27">
        <f t="shared" ref="U20" si="92">R20/T20</f>
        <v>0</v>
      </c>
      <c r="V20" s="28">
        <f t="shared" ref="V20" si="93">U20*H20</f>
        <v>0</v>
      </c>
      <c r="W20" s="32" t="str">
        <f>'SAP Extract'!R18</f>
        <v>USD</v>
      </c>
      <c r="X20" s="32">
        <f>'SAP Extract'!S18</f>
        <v>1</v>
      </c>
      <c r="Y20" s="32">
        <f>'SAP Extract'!T18</f>
        <v>529</v>
      </c>
      <c r="Z20" s="32">
        <f>'SAP Extract'!U18</f>
        <v>0</v>
      </c>
      <c r="AA20" s="32" t="str">
        <f>'SAP Extract'!V18</f>
        <v>0020320370</v>
      </c>
      <c r="AB20" s="49">
        <v>1</v>
      </c>
      <c r="AC20" s="55">
        <v>0.94</v>
      </c>
      <c r="AD20" s="34">
        <f t="shared" si="9"/>
        <v>720.8026987916943</v>
      </c>
      <c r="AE20" s="31">
        <f t="shared" ref="AE20" si="94">M20-L20</f>
        <v>417.25</v>
      </c>
      <c r="AF20" s="3">
        <f t="shared" si="10"/>
        <v>17</v>
      </c>
      <c r="AG20" s="27">
        <f t="shared" ref="AG20" si="95">L20</f>
        <v>594.75</v>
      </c>
      <c r="AH20" s="25">
        <f t="shared" ref="AH20" si="96">U20</f>
        <v>0</v>
      </c>
      <c r="AI20" s="25">
        <f t="shared" ref="AI20" si="97">AD20</f>
        <v>720.8026987916943</v>
      </c>
      <c r="AJ20" s="26"/>
      <c r="AL20" s="25"/>
    </row>
    <row r="21" spans="1:38" ht="15" customHeight="1" x14ac:dyDescent="0.25">
      <c r="A21" s="19">
        <v>18</v>
      </c>
      <c r="B21" s="1"/>
      <c r="C21" s="1"/>
      <c r="D21" s="20" t="str">
        <f>IF('SAP Extract'!D19=0, "", 'SAP Extract'!D19)</f>
        <v>347688</v>
      </c>
      <c r="E21" s="20" t="str">
        <f>IF('SAP Extract'!E19=0, "", 'SAP Extract'!E19)</f>
        <v>3K551</v>
      </c>
      <c r="F21" s="20" t="str">
        <f>IF('SAP Extract'!F19=0, "", 'SAP Extract'!F19)</f>
        <v>CAP8 8x10x14</v>
      </c>
      <c r="G21" s="20" t="str">
        <f>IF('SAP Extract'!G19=0, "", 'SAP Extract'!G19)</f>
        <v>2206715</v>
      </c>
      <c r="H21" s="74">
        <f>IF('SAP Extract'!H19=0, "", 'SAP Extract'!H19)</f>
        <v>2</v>
      </c>
      <c r="I21" s="75" t="str">
        <f>IF('SAP Extract'!I19=0, "", 'SAP Extract'!I19)</f>
        <v>831.3810</v>
      </c>
      <c r="J21" s="20" t="str">
        <f>IF('SAP Extract'!J19=0, "", 'SAP Extract'!J19)</f>
        <v>FAN, 4A BRG</v>
      </c>
      <c r="K21" s="76">
        <f>IF('SAP Extract'!K19=0, "", 'SAP Extract'!K19)</f>
        <v>7198.94</v>
      </c>
      <c r="L21" s="28">
        <f t="shared" ref="L21" si="98">K21/H21</f>
        <v>3599.47</v>
      </c>
      <c r="M21" s="27">
        <f t="shared" ref="M21" si="99">ROUNDUP((IF((AJ21&gt;0),(AJ21/$L$1/$L$2),(((MAX(AG21:AI21))/$L$1/$L$2)))), 0)</f>
        <v>5942</v>
      </c>
      <c r="N21" s="28">
        <f t="shared" ref="N21" si="100">M21*H21</f>
        <v>11884</v>
      </c>
      <c r="O21" s="13"/>
      <c r="P21" s="29"/>
      <c r="Q21" s="26">
        <f t="shared" ref="Q21" si="101">P21*H21</f>
        <v>0</v>
      </c>
      <c r="R21" s="27"/>
      <c r="S21" s="28">
        <f t="shared" ref="S21" si="102">R21*H21</f>
        <v>0</v>
      </c>
      <c r="T21" s="23">
        <v>0.7</v>
      </c>
      <c r="U21" s="27">
        <f t="shared" ref="U21" si="103">R21/T21</f>
        <v>0</v>
      </c>
      <c r="V21" s="28">
        <f t="shared" ref="V21" si="104">U21*H21</f>
        <v>0</v>
      </c>
      <c r="W21" s="32" t="str">
        <f>'SAP Extract'!R19</f>
        <v>USD</v>
      </c>
      <c r="X21" s="32">
        <f>'SAP Extract'!S19</f>
        <v>1</v>
      </c>
      <c r="Y21" s="32">
        <f>'SAP Extract'!T19</f>
        <v>3107</v>
      </c>
      <c r="Z21" s="32">
        <f>'SAP Extract'!U19</f>
        <v>0</v>
      </c>
      <c r="AA21" s="32" t="str">
        <f>'SAP Extract'!V19</f>
        <v>0020320370</v>
      </c>
      <c r="AB21" s="49">
        <v>1</v>
      </c>
      <c r="AC21" s="55">
        <v>0.94</v>
      </c>
      <c r="AD21" s="34">
        <f t="shared" si="9"/>
        <v>4233.5236014098191</v>
      </c>
      <c r="AE21" s="31">
        <f t="shared" ref="AE21" si="105">M21-L21</f>
        <v>2342.5300000000002</v>
      </c>
      <c r="AF21" s="3">
        <f t="shared" si="10"/>
        <v>18</v>
      </c>
      <c r="AG21" s="27">
        <f t="shared" ref="AG21" si="106">L21</f>
        <v>3599.47</v>
      </c>
      <c r="AH21" s="25">
        <f t="shared" ref="AH21" si="107">U21</f>
        <v>0</v>
      </c>
      <c r="AI21" s="25">
        <f t="shared" ref="AI21" si="108">AD21</f>
        <v>4233.5236014098191</v>
      </c>
      <c r="AJ21" s="26"/>
      <c r="AL21" s="25"/>
    </row>
    <row r="22" spans="1:38" ht="15" customHeight="1" x14ac:dyDescent="0.25">
      <c r="A22" s="19">
        <v>19</v>
      </c>
      <c r="B22" s="1"/>
      <c r="C22" s="1"/>
      <c r="D22" s="20" t="str">
        <f>IF('SAP Extract'!D20=0, "", 'SAP Extract'!D20)</f>
        <v>347688</v>
      </c>
      <c r="E22" s="20" t="str">
        <f>IF('SAP Extract'!E20=0, "", 'SAP Extract'!E20)</f>
        <v>3K551</v>
      </c>
      <c r="F22" s="20" t="str">
        <f>IF('SAP Extract'!F20=0, "", 'SAP Extract'!F20)</f>
        <v>CAP8 8x10x14</v>
      </c>
      <c r="G22" s="20" t="str">
        <f>IF('SAP Extract'!G20=0, "", 'SAP Extract'!G20)</f>
        <v>2206701</v>
      </c>
      <c r="H22" s="74">
        <f>IF('SAP Extract'!H20=0, "", 'SAP Extract'!H20)</f>
        <v>2</v>
      </c>
      <c r="I22" s="75" t="str">
        <f>IF('SAP Extract'!I20=0, "", 'SAP Extract'!I20)</f>
        <v>360.3160</v>
      </c>
      <c r="J22" s="20" t="str">
        <f>IF('SAP Extract'!J20=0, "", 'SAP Extract'!J20)</f>
        <v>BEARING COVER</v>
      </c>
      <c r="K22" s="76">
        <f>IF('SAP Extract'!K20=0, "", 'SAP Extract'!K20)</f>
        <v>10365.18</v>
      </c>
      <c r="L22" s="28">
        <f t="shared" ref="L22" si="109">K22/H22</f>
        <v>5182.59</v>
      </c>
      <c r="M22" s="27">
        <f t="shared" ref="M22" si="110">ROUNDUP((IF((AJ22&gt;0),(AJ22/$L$1/$L$2),(((MAX(AG22:AI22))/$L$1/$L$2)))), 0)</f>
        <v>8557</v>
      </c>
      <c r="N22" s="28">
        <f t="shared" ref="N22" si="111">M22*H22</f>
        <v>17114</v>
      </c>
      <c r="O22" s="13"/>
      <c r="P22" s="29"/>
      <c r="Q22" s="26">
        <f t="shared" ref="Q22" si="112">P22*H22</f>
        <v>0</v>
      </c>
      <c r="R22" s="27"/>
      <c r="S22" s="28">
        <f t="shared" ref="S22" si="113">R22*H22</f>
        <v>0</v>
      </c>
      <c r="T22" s="23">
        <v>0.7</v>
      </c>
      <c r="U22" s="27">
        <f t="shared" ref="U22" si="114">R22/T22</f>
        <v>0</v>
      </c>
      <c r="V22" s="28">
        <f t="shared" ref="V22" si="115">U22*H22</f>
        <v>0</v>
      </c>
      <c r="W22" s="32" t="str">
        <f>'SAP Extract'!R20</f>
        <v>USD</v>
      </c>
      <c r="X22" s="32">
        <f>'SAP Extract'!S20</f>
        <v>1</v>
      </c>
      <c r="Y22" s="32">
        <f>'SAP Extract'!T20</f>
        <v>4474</v>
      </c>
      <c r="Z22" s="32">
        <f>'SAP Extract'!U20</f>
        <v>0</v>
      </c>
      <c r="AA22" s="32" t="str">
        <f>'SAP Extract'!V20</f>
        <v>0020320370</v>
      </c>
      <c r="AB22" s="49">
        <v>1</v>
      </c>
      <c r="AC22" s="55">
        <v>0.94</v>
      </c>
      <c r="AD22" s="34">
        <f t="shared" si="9"/>
        <v>6096.1649799509269</v>
      </c>
      <c r="AE22" s="31">
        <f t="shared" ref="AE22" si="116">M22-L22</f>
        <v>3374.41</v>
      </c>
      <c r="AF22" s="3">
        <f t="shared" si="10"/>
        <v>19</v>
      </c>
      <c r="AG22" s="27">
        <f t="shared" ref="AG22" si="117">L22</f>
        <v>5182.59</v>
      </c>
      <c r="AH22" s="25">
        <f t="shared" ref="AH22" si="118">U22</f>
        <v>0</v>
      </c>
      <c r="AI22" s="25">
        <f t="shared" ref="AI22" si="119">AD22</f>
        <v>6096.1649799509269</v>
      </c>
      <c r="AJ22" s="26"/>
      <c r="AL22" s="25"/>
    </row>
    <row r="23" spans="1:38" ht="15" customHeight="1" x14ac:dyDescent="0.25">
      <c r="A23" s="18">
        <v>20</v>
      </c>
      <c r="B23" s="1"/>
      <c r="C23" s="1"/>
      <c r="D23" s="20" t="str">
        <f>IF('SAP Extract'!D21=0, "", 'SAP Extract'!D21)</f>
        <v>347688</v>
      </c>
      <c r="E23" s="20" t="str">
        <f>IF('SAP Extract'!E21=0, "", 'SAP Extract'!E21)</f>
        <v>3K551</v>
      </c>
      <c r="F23" s="20" t="str">
        <f>IF('SAP Extract'!F21=0, "", 'SAP Extract'!F21)</f>
        <v>CAP8 8x10x14</v>
      </c>
      <c r="G23" s="20" t="str">
        <f>IF('SAP Extract'!G21=0, "", 'SAP Extract'!G21)</f>
        <v>2232240</v>
      </c>
      <c r="H23" s="74">
        <f>IF('SAP Extract'!H21=0, "", 'SAP Extract'!H21)</f>
        <v>2</v>
      </c>
      <c r="I23" s="75" t="str">
        <f>IF('SAP Extract'!I21=0, "", 'SAP Extract'!I21)</f>
        <v>360.3150</v>
      </c>
      <c r="J23" s="20" t="str">
        <f>IF('SAP Extract'!J21=0, "", 'SAP Extract'!J21)</f>
        <v>BEARING COVER</v>
      </c>
      <c r="K23" s="76">
        <f>IF('SAP Extract'!K21=0, "", 'SAP Extract'!K21)</f>
        <v>10956.46</v>
      </c>
      <c r="L23" s="28">
        <f t="shared" ref="L23" si="120">K23/H23</f>
        <v>5478.23</v>
      </c>
      <c r="M23" s="27">
        <f t="shared" ref="M23" si="121">ROUNDUP((IF((AJ23&gt;0),(AJ23/$L$1/$L$2),(((MAX(AG23:AI23))/$L$1/$L$2)))), 0)</f>
        <v>9044</v>
      </c>
      <c r="N23" s="28">
        <f t="shared" ref="N23" si="122">M23*H23</f>
        <v>18088</v>
      </c>
      <c r="O23" s="13"/>
      <c r="P23" s="29"/>
      <c r="Q23" s="26">
        <f t="shared" ref="Q23" si="123">P23*H23</f>
        <v>0</v>
      </c>
      <c r="R23" s="27"/>
      <c r="S23" s="28">
        <f t="shared" ref="S23" si="124">R23*H23</f>
        <v>0</v>
      </c>
      <c r="T23" s="23">
        <v>0.7</v>
      </c>
      <c r="U23" s="27">
        <f t="shared" ref="U23" si="125">R23/T23</f>
        <v>0</v>
      </c>
      <c r="V23" s="28">
        <f t="shared" ref="V23" si="126">U23*H23</f>
        <v>0</v>
      </c>
      <c r="W23" s="32" t="str">
        <f>'SAP Extract'!R21</f>
        <v>USD</v>
      </c>
      <c r="X23" s="32">
        <f>'SAP Extract'!S21</f>
        <v>1</v>
      </c>
      <c r="Y23" s="32">
        <f>'SAP Extract'!T21</f>
        <v>4729</v>
      </c>
      <c r="Z23" s="32">
        <f>'SAP Extract'!U21</f>
        <v>0</v>
      </c>
      <c r="AA23" s="32" t="str">
        <f>'SAP Extract'!V21</f>
        <v>0020320370</v>
      </c>
      <c r="AB23" s="49">
        <v>1</v>
      </c>
      <c r="AC23" s="55">
        <v>0.94</v>
      </c>
      <c r="AD23" s="34">
        <f t="shared" si="9"/>
        <v>6443.6218574403074</v>
      </c>
      <c r="AE23" s="31">
        <f t="shared" ref="AE23" si="127">M23-L23</f>
        <v>3565.7700000000004</v>
      </c>
      <c r="AF23" s="3">
        <f t="shared" si="10"/>
        <v>20</v>
      </c>
      <c r="AG23" s="27">
        <f t="shared" ref="AG23" si="128">L23</f>
        <v>5478.23</v>
      </c>
      <c r="AH23" s="25">
        <f t="shared" ref="AH23" si="129">U23</f>
        <v>0</v>
      </c>
      <c r="AI23" s="25">
        <f t="shared" ref="AI23" si="130">AD23</f>
        <v>6443.6218574403074</v>
      </c>
      <c r="AJ23" s="26"/>
      <c r="AL23" s="25"/>
    </row>
    <row r="24" spans="1:38" ht="15" customHeight="1" x14ac:dyDescent="0.25">
      <c r="A24" s="17">
        <v>21</v>
      </c>
      <c r="B24" s="1"/>
      <c r="C24" s="1"/>
      <c r="D24" s="20" t="str">
        <f>IF('SAP Extract'!D22=0, "", 'SAP Extract'!D22)</f>
        <v>347688</v>
      </c>
      <c r="E24" s="20" t="str">
        <f>IF('SAP Extract'!E22=0, "", 'SAP Extract'!E22)</f>
        <v>3K551</v>
      </c>
      <c r="F24" s="20" t="str">
        <f>IF('SAP Extract'!F22=0, "", 'SAP Extract'!F22)</f>
        <v>CAP8 8x10x14</v>
      </c>
      <c r="G24" s="20" t="str">
        <f>IF('SAP Extract'!G22=0, "", 'SAP Extract'!G22)</f>
        <v>2211047</v>
      </c>
      <c r="H24" s="74">
        <f>IF('SAP Extract'!H22=0, "", 'SAP Extract'!H22)</f>
        <v>2</v>
      </c>
      <c r="I24" s="75" t="str">
        <f>IF('SAP Extract'!I22=0, "", 'SAP Extract'!I22)</f>
        <v>923.3070</v>
      </c>
      <c r="J24" s="20" t="str">
        <f>IF('SAP Extract'!J22=0, "", 'SAP Extract'!J22)</f>
        <v>BEARING NUT, KM-13</v>
      </c>
      <c r="K24" s="76">
        <f>IF('SAP Extract'!K22=0, "", 'SAP Extract'!K22)</f>
        <v>431.76</v>
      </c>
      <c r="L24" s="28">
        <f t="shared" ref="L24" si="131">K24/H24</f>
        <v>215.88</v>
      </c>
      <c r="M24" s="27">
        <f t="shared" ref="M24" si="132">ROUNDUP((IF((AJ24&gt;0),(AJ24/$L$1/$L$2),(((MAX(AG24:AI24))/$L$1/$L$2)))), 0)</f>
        <v>387</v>
      </c>
      <c r="N24" s="28">
        <f t="shared" ref="N24" si="133">M24*H24</f>
        <v>774</v>
      </c>
      <c r="O24" s="13"/>
      <c r="P24" s="29"/>
      <c r="Q24" s="26">
        <f t="shared" ref="Q24" si="134">P24*H24</f>
        <v>0</v>
      </c>
      <c r="R24" s="27"/>
      <c r="S24" s="28">
        <f t="shared" ref="S24" si="135">R24*H24</f>
        <v>0</v>
      </c>
      <c r="T24" s="23">
        <v>0.7</v>
      </c>
      <c r="U24" s="27">
        <f t="shared" ref="U24" si="136">R24/T24</f>
        <v>0</v>
      </c>
      <c r="V24" s="28">
        <f t="shared" ref="V24" si="137">U24*H24</f>
        <v>0</v>
      </c>
      <c r="W24" s="32" t="str">
        <f>'SAP Extract'!R22</f>
        <v>EUR</v>
      </c>
      <c r="X24" s="32">
        <f>'SAP Extract'!S22</f>
        <v>1</v>
      </c>
      <c r="Y24" s="32">
        <f>'SAP Extract'!T22</f>
        <v>201.97</v>
      </c>
      <c r="Z24" s="32">
        <f>'SAP Extract'!U22</f>
        <v>0</v>
      </c>
      <c r="AA24" s="32" t="str">
        <f>'SAP Extract'!V22</f>
        <v>0020162244</v>
      </c>
      <c r="AB24" s="49">
        <v>1</v>
      </c>
      <c r="AC24" s="55">
        <v>0.94</v>
      </c>
      <c r="AD24" s="34">
        <f t="shared" si="9"/>
        <v>275.19947273149057</v>
      </c>
      <c r="AE24" s="31">
        <f t="shared" ref="AE24" si="138">M24-L24</f>
        <v>171.12</v>
      </c>
      <c r="AF24" s="3">
        <f t="shared" si="10"/>
        <v>21</v>
      </c>
      <c r="AG24" s="27">
        <f t="shared" ref="AG24" si="139">L24</f>
        <v>215.88</v>
      </c>
      <c r="AH24" s="25">
        <f t="shared" ref="AH24" si="140">U24</f>
        <v>0</v>
      </c>
      <c r="AI24" s="25">
        <f t="shared" ref="AI24" si="141">AD24</f>
        <v>275.19947273149057</v>
      </c>
      <c r="AJ24" s="26"/>
      <c r="AL24" s="25"/>
    </row>
    <row r="25" spans="1:38" ht="15" customHeight="1" x14ac:dyDescent="0.25">
      <c r="A25" s="17">
        <v>22</v>
      </c>
      <c r="B25" s="1"/>
      <c r="C25" s="1"/>
      <c r="D25" s="20" t="str">
        <f>IF('SAP Extract'!D23=0, "", 'SAP Extract'!D23)</f>
        <v>347688</v>
      </c>
      <c r="E25" s="20" t="str">
        <f>IF('SAP Extract'!E23=0, "", 'SAP Extract'!E23)</f>
        <v>3K551</v>
      </c>
      <c r="F25" s="20" t="str">
        <f>IF('SAP Extract'!F23=0, "", 'SAP Extract'!F23)</f>
        <v>CAP8 8x10x14</v>
      </c>
      <c r="G25" s="20" t="str">
        <f>IF('SAP Extract'!G23=0, "", 'SAP Extract'!G23)</f>
        <v>1803481</v>
      </c>
      <c r="H25" s="74">
        <f>IF('SAP Extract'!H23=0, "", 'SAP Extract'!H23)</f>
        <v>2</v>
      </c>
      <c r="I25" s="75" t="str">
        <f>IF('SAP Extract'!I23=0, "", 'SAP Extract'!I23)</f>
        <v>922.3680</v>
      </c>
      <c r="J25" s="20" t="str">
        <f>IF('SAP Extract'!J23=0, "", 'SAP Extract'!J23)</f>
        <v>IMPELLER NUT,CAP8 14 &amp; 17</v>
      </c>
      <c r="K25" s="76">
        <f>IF('SAP Extract'!K23=0, "", 'SAP Extract'!K23)</f>
        <v>10516.96</v>
      </c>
      <c r="L25" s="28">
        <f t="shared" ref="L25" si="142">K25/H25</f>
        <v>5258.48</v>
      </c>
      <c r="M25" s="27">
        <f t="shared" ref="M25" si="143">ROUNDUP((IF((AJ25&gt;0),(AJ25/$L$1/$L$2),(((MAX(AG25:AI25))/$L$1/$L$2)))), 0)</f>
        <v>8681</v>
      </c>
      <c r="N25" s="28">
        <f t="shared" ref="N25" si="144">M25*H25</f>
        <v>17362</v>
      </c>
      <c r="O25" s="13"/>
      <c r="P25" s="29"/>
      <c r="Q25" s="26">
        <f t="shared" ref="Q25" si="145">P25*H25</f>
        <v>0</v>
      </c>
      <c r="R25" s="27"/>
      <c r="S25" s="28">
        <f t="shared" ref="S25" si="146">R25*H25</f>
        <v>0</v>
      </c>
      <c r="T25" s="23">
        <v>0.7</v>
      </c>
      <c r="U25" s="27">
        <f t="shared" ref="U25" si="147">R25/T25</f>
        <v>0</v>
      </c>
      <c r="V25" s="28">
        <f t="shared" ref="V25" si="148">U25*H25</f>
        <v>0</v>
      </c>
      <c r="W25" s="32" t="str">
        <f>'SAP Extract'!R23</f>
        <v>USD</v>
      </c>
      <c r="X25" s="32">
        <f>'SAP Extract'!S23</f>
        <v>1</v>
      </c>
      <c r="Y25" s="32">
        <f>'SAP Extract'!T23</f>
        <v>4539</v>
      </c>
      <c r="Z25" s="32">
        <f>'SAP Extract'!U23</f>
        <v>0</v>
      </c>
      <c r="AA25" s="32" t="str">
        <f>'SAP Extract'!V23</f>
        <v>0020320370</v>
      </c>
      <c r="AB25" s="49">
        <v>1</v>
      </c>
      <c r="AC25" s="55">
        <v>0.94</v>
      </c>
      <c r="AD25" s="34">
        <f t="shared" si="9"/>
        <v>6184.7324193109653</v>
      </c>
      <c r="AE25" s="31">
        <f t="shared" ref="AE25" si="149">M25-L25</f>
        <v>3422.5200000000004</v>
      </c>
      <c r="AF25" s="3">
        <f t="shared" si="10"/>
        <v>22</v>
      </c>
      <c r="AG25" s="27">
        <f t="shared" ref="AG25" si="150">L25</f>
        <v>5258.48</v>
      </c>
      <c r="AH25" s="25">
        <f t="shared" ref="AH25" si="151">U25</f>
        <v>0</v>
      </c>
      <c r="AI25" s="25">
        <f t="shared" ref="AI25" si="152">AD25</f>
        <v>6184.7324193109653</v>
      </c>
      <c r="AJ25" s="26"/>
      <c r="AL25" s="25"/>
    </row>
    <row r="26" spans="1:38" ht="15" customHeight="1" x14ac:dyDescent="0.25">
      <c r="A26" s="19">
        <v>23</v>
      </c>
      <c r="B26" s="1"/>
      <c r="C26" s="1"/>
      <c r="D26" s="20" t="str">
        <f>IF('SAP Extract'!D24=0, "", 'SAP Extract'!D24)</f>
        <v>347688</v>
      </c>
      <c r="E26" s="20" t="str">
        <f>IF('SAP Extract'!E24=0, "", 'SAP Extract'!E24)</f>
        <v>3K551</v>
      </c>
      <c r="F26" s="20" t="str">
        <f>IF('SAP Extract'!F24=0, "", 'SAP Extract'!F24)</f>
        <v>CAP8 8x10x14</v>
      </c>
      <c r="G26" s="20" t="str">
        <f>IF('SAP Extract'!G24=0, "", 'SAP Extract'!G24)</f>
        <v>2211051</v>
      </c>
      <c r="H26" s="74">
        <f>IF('SAP Extract'!H24=0, "", 'SAP Extract'!H24)</f>
        <v>2</v>
      </c>
      <c r="I26" s="75" t="str">
        <f>IF('SAP Extract'!I24=0, "", 'SAP Extract'!I24)</f>
        <v>940.3520</v>
      </c>
      <c r="J26" s="20" t="str">
        <f>IF('SAP Extract'!J24=0, "", 'SAP Extract'!J24)</f>
        <v>KEY,DIN6885 A14X9X70</v>
      </c>
      <c r="K26" s="76">
        <f>IF('SAP Extract'!K24=0, "", 'SAP Extract'!K24)</f>
        <v>370.06</v>
      </c>
      <c r="L26" s="28">
        <f t="shared" ref="L26" si="153">K26/H26</f>
        <v>185.03</v>
      </c>
      <c r="M26" s="27">
        <f t="shared" ref="M26" si="154">ROUNDUP((IF((AJ26&gt;0),(AJ26/$L$1/$L$2),(((MAX(AG26:AI26))/$L$1/$L$2)))), 0)</f>
        <v>295</v>
      </c>
      <c r="N26" s="28">
        <f t="shared" ref="N26" si="155">M26*H26</f>
        <v>590</v>
      </c>
      <c r="O26" s="13"/>
      <c r="P26" s="29"/>
      <c r="Q26" s="26">
        <f t="shared" ref="Q26" si="156">P26*H26</f>
        <v>0</v>
      </c>
      <c r="R26" s="27"/>
      <c r="S26" s="28">
        <f t="shared" ref="S26" si="157">R26*H26</f>
        <v>0</v>
      </c>
      <c r="T26" s="23">
        <v>0.7</v>
      </c>
      <c r="U26" s="27">
        <f t="shared" ref="U26" si="158">R26/T26</f>
        <v>0</v>
      </c>
      <c r="V26" s="28">
        <f t="shared" ref="V26" si="159">U26*H26</f>
        <v>0</v>
      </c>
      <c r="W26" s="32" t="str">
        <f>'SAP Extract'!R24</f>
        <v>USD</v>
      </c>
      <c r="X26" s="32">
        <f>'SAP Extract'!S24</f>
        <v>1</v>
      </c>
      <c r="Y26" s="32">
        <f>'SAP Extract'!T24</f>
        <v>153.82</v>
      </c>
      <c r="Z26" s="32">
        <f>'SAP Extract'!U24</f>
        <v>0</v>
      </c>
      <c r="AA26" s="32" t="str">
        <f>'SAP Extract'!V24</f>
        <v>0020272185</v>
      </c>
      <c r="AB26" s="49">
        <v>1</v>
      </c>
      <c r="AC26" s="55">
        <v>0.94</v>
      </c>
      <c r="AD26" s="34">
        <f t="shared" si="9"/>
        <v>209.59143880555467</v>
      </c>
      <c r="AE26" s="31">
        <f t="shared" ref="AE26" si="160">M26-L26</f>
        <v>109.97</v>
      </c>
      <c r="AF26" s="3">
        <f t="shared" si="10"/>
        <v>23</v>
      </c>
      <c r="AG26" s="27">
        <f t="shared" ref="AG26" si="161">L26</f>
        <v>185.03</v>
      </c>
      <c r="AH26" s="25">
        <f t="shared" ref="AH26" si="162">U26</f>
        <v>0</v>
      </c>
      <c r="AI26" s="25">
        <f t="shared" ref="AI26" si="163">AD26</f>
        <v>209.59143880555467</v>
      </c>
      <c r="AJ26" s="26"/>
      <c r="AL26" s="25"/>
    </row>
    <row r="27" spans="1:38" ht="15" customHeight="1" x14ac:dyDescent="0.25">
      <c r="A27" s="18">
        <v>24</v>
      </c>
      <c r="B27" s="1"/>
      <c r="C27" s="1"/>
      <c r="D27" s="20" t="str">
        <f>IF('SAP Extract'!D25=0, "", 'SAP Extract'!D25)</f>
        <v>347688</v>
      </c>
      <c r="E27" s="20" t="str">
        <f>IF('SAP Extract'!E25=0, "", 'SAP Extract'!E25)</f>
        <v>3K551</v>
      </c>
      <c r="F27" s="20" t="str">
        <f>IF('SAP Extract'!F25=0, "", 'SAP Extract'!F25)</f>
        <v>CAP8 8x10x14</v>
      </c>
      <c r="G27" s="20" t="str">
        <f>IF('SAP Extract'!G25=0, "", 'SAP Extract'!G25)</f>
        <v>2234816</v>
      </c>
      <c r="H27" s="74">
        <f>IF('SAP Extract'!H25=0, "", 'SAP Extract'!H25)</f>
        <v>2</v>
      </c>
      <c r="I27" s="75" t="str">
        <f>IF('SAP Extract'!I25=0, "", 'SAP Extract'!I25)</f>
        <v>502.2040</v>
      </c>
      <c r="J27" s="20" t="str">
        <f>IF('SAP Extract'!J25=0, "", 'SAP Extract'!J25)</f>
        <v>RING,CASE</v>
      </c>
      <c r="K27" s="76">
        <f>IF('SAP Extract'!K25=0, "", 'SAP Extract'!K25)</f>
        <v>11157.14</v>
      </c>
      <c r="L27" s="28">
        <f t="shared" ref="L27" si="164">K27/H27</f>
        <v>5578.57</v>
      </c>
      <c r="M27" s="27">
        <f t="shared" ref="M27" si="165">ROUNDUP((IF((AJ27&gt;0),(AJ27/$L$1/$L$2),(((MAX(AG27:AI27))/$L$1/$L$2)))), 0)</f>
        <v>8206</v>
      </c>
      <c r="N27" s="28">
        <f t="shared" ref="N27" si="166">M27*H27</f>
        <v>16412</v>
      </c>
      <c r="O27" s="13"/>
      <c r="P27" s="29"/>
      <c r="Q27" s="26">
        <f t="shared" ref="Q27" si="167">P27*H27</f>
        <v>0</v>
      </c>
      <c r="R27" s="27"/>
      <c r="S27" s="28">
        <f t="shared" ref="S27" si="168">R27*H27</f>
        <v>0</v>
      </c>
      <c r="T27" s="23">
        <v>0.7</v>
      </c>
      <c r="U27" s="27">
        <f t="shared" ref="U27" si="169">R27/T27</f>
        <v>0</v>
      </c>
      <c r="V27" s="28">
        <f t="shared" ref="V27" si="170">U27*H27</f>
        <v>0</v>
      </c>
      <c r="W27" s="32" t="str">
        <f>'SAP Extract'!R25</f>
        <v>USD</v>
      </c>
      <c r="X27" s="32">
        <f>'SAP Extract'!S25</f>
        <v>1</v>
      </c>
      <c r="Y27" s="32">
        <f>'SAP Extract'!T25</f>
        <v>4290.46</v>
      </c>
      <c r="Z27" s="32">
        <f>'SAP Extract'!U25</f>
        <v>0</v>
      </c>
      <c r="AA27" s="32" t="str">
        <f>'SAP Extract'!V25</f>
        <v>0020263379</v>
      </c>
      <c r="AB27" s="49">
        <v>1</v>
      </c>
      <c r="AC27" s="55">
        <v>0.94</v>
      </c>
      <c r="AD27" s="34">
        <f t="shared" si="9"/>
        <v>5846.0777827179827</v>
      </c>
      <c r="AE27" s="31">
        <f t="shared" ref="AE27" si="171">M27-L27</f>
        <v>2627.4300000000003</v>
      </c>
      <c r="AF27" s="3">
        <f t="shared" si="10"/>
        <v>24</v>
      </c>
      <c r="AG27" s="27">
        <f t="shared" ref="AG27" si="172">L27</f>
        <v>5578.57</v>
      </c>
      <c r="AH27" s="25">
        <f t="shared" ref="AH27" si="173">U27</f>
        <v>0</v>
      </c>
      <c r="AI27" s="25">
        <f t="shared" ref="AI27" si="174">AD27</f>
        <v>5846.0777827179827</v>
      </c>
      <c r="AJ27" s="26"/>
      <c r="AL27" s="25"/>
    </row>
    <row r="28" spans="1:38" ht="15" customHeight="1" x14ac:dyDescent="0.25">
      <c r="A28" s="17">
        <v>25</v>
      </c>
      <c r="B28" s="1"/>
      <c r="C28" s="1"/>
      <c r="D28" s="20" t="str">
        <f>IF('SAP Extract'!D26=0, "", 'SAP Extract'!D26)</f>
        <v>347688</v>
      </c>
      <c r="E28" s="20" t="str">
        <f>IF('SAP Extract'!E26=0, "", 'SAP Extract'!E26)</f>
        <v>3K551</v>
      </c>
      <c r="F28" s="20" t="str">
        <f>IF('SAP Extract'!F26=0, "", 'SAP Extract'!F26)</f>
        <v>CAP8 8x10x14</v>
      </c>
      <c r="G28" s="20" t="str">
        <f>IF('SAP Extract'!G26=0, "", 'SAP Extract'!G26)</f>
        <v>1803471</v>
      </c>
      <c r="H28" s="74">
        <f>IF('SAP Extract'!H26=0, "", 'SAP Extract'!H26)</f>
        <v>2</v>
      </c>
      <c r="I28" s="75" t="str">
        <f>IF('SAP Extract'!I26=0, "", 'SAP Extract'!I26)</f>
        <v>210.3600</v>
      </c>
      <c r="J28" s="20" t="str">
        <f>IF('SAP Extract'!J26=0, "", 'SAP Extract'!J26)</f>
        <v xml:space="preserve"> SHAFT,PUMP 14.0 /17.0  CAP8</v>
      </c>
      <c r="K28" s="76">
        <f>IF('SAP Extract'!K26=0, "", 'SAP Extract'!K26)</f>
        <v>37129.42</v>
      </c>
      <c r="L28" s="28">
        <f t="shared" ref="L28" si="175">K28/H28</f>
        <v>18564.71</v>
      </c>
      <c r="M28" s="27">
        <f t="shared" ref="M28" si="176">ROUNDUP((IF((AJ28&gt;0),(AJ28/$L$1/$L$2),(((MAX(AG28:AI28))/$L$1/$L$2)))), 0)</f>
        <v>30645</v>
      </c>
      <c r="N28" s="28">
        <f t="shared" ref="N28" si="177">M28*H28</f>
        <v>61290</v>
      </c>
      <c r="O28" s="13"/>
      <c r="P28" s="29"/>
      <c r="Q28" s="26">
        <f t="shared" ref="Q28" si="178">P28*H28</f>
        <v>0</v>
      </c>
      <c r="R28" s="27"/>
      <c r="S28" s="28">
        <f t="shared" ref="S28" si="179">R28*H28</f>
        <v>0</v>
      </c>
      <c r="T28" s="23">
        <v>0.7</v>
      </c>
      <c r="U28" s="27">
        <f t="shared" ref="U28" si="180">R28/T28</f>
        <v>0</v>
      </c>
      <c r="V28" s="28">
        <f t="shared" ref="V28" si="181">U28*H28</f>
        <v>0</v>
      </c>
      <c r="W28" s="32" t="str">
        <f>'SAP Extract'!R26</f>
        <v>USD</v>
      </c>
      <c r="X28" s="32">
        <f>'SAP Extract'!S26</f>
        <v>1</v>
      </c>
      <c r="Y28" s="32">
        <f>'SAP Extract'!T26</f>
        <v>16024</v>
      </c>
      <c r="Z28" s="32">
        <f>'SAP Extract'!U26</f>
        <v>0</v>
      </c>
      <c r="AA28" s="32" t="str">
        <f>'SAP Extract'!V26</f>
        <v>0020320370</v>
      </c>
      <c r="AB28" s="49">
        <v>1</v>
      </c>
      <c r="AC28" s="55">
        <v>0.94</v>
      </c>
      <c r="AD28" s="34">
        <f t="shared" si="9"/>
        <v>21833.917666234614</v>
      </c>
      <c r="AE28" s="31">
        <f t="shared" ref="AE28" si="182">M28-L28</f>
        <v>12080.29</v>
      </c>
      <c r="AF28" s="3">
        <f t="shared" si="10"/>
        <v>25</v>
      </c>
      <c r="AG28" s="27">
        <f t="shared" ref="AG28" si="183">L28</f>
        <v>18564.71</v>
      </c>
      <c r="AH28" s="25">
        <f t="shared" ref="AH28" si="184">U28</f>
        <v>0</v>
      </c>
      <c r="AI28" s="25">
        <f t="shared" ref="AI28" si="185">AD28</f>
        <v>21833.917666234614</v>
      </c>
      <c r="AJ28" s="26"/>
      <c r="AL28" s="25"/>
    </row>
    <row r="29" spans="1:38" ht="15" customHeight="1" thickBot="1" x14ac:dyDescent="0.3">
      <c r="A29" s="17">
        <v>26</v>
      </c>
      <c r="B29" s="1"/>
      <c r="C29" s="1"/>
      <c r="D29" s="20" t="str">
        <f>IF('SAP Extract'!D27=0, "", 'SAP Extract'!D27)</f>
        <v>347688</v>
      </c>
      <c r="E29" s="20" t="str">
        <f>IF('SAP Extract'!E27=0, "", 'SAP Extract'!E27)</f>
        <v>3K551</v>
      </c>
      <c r="F29" s="20" t="str">
        <f>IF('SAP Extract'!F27=0, "", 'SAP Extract'!F27)</f>
        <v>CAP8 8x10x14</v>
      </c>
      <c r="G29" s="20" t="str">
        <f>IF('SAP Extract'!G27=0, "", 'SAP Extract'!G27)</f>
        <v>2234792</v>
      </c>
      <c r="H29" s="74">
        <f>IF('SAP Extract'!H27=0, "", 'SAP Extract'!H27)</f>
        <v>2</v>
      </c>
      <c r="I29" s="75" t="str">
        <f>IF('SAP Extract'!I27=0, "", 'SAP Extract'!I27)</f>
        <v>502.2030</v>
      </c>
      <c r="J29" s="20" t="str">
        <f>IF('SAP Extract'!J27=0, "", 'SAP Extract'!J27)</f>
        <v>RING,CASE</v>
      </c>
      <c r="K29" s="76">
        <f>IF('SAP Extract'!K27=0, "", 'SAP Extract'!K27)</f>
        <v>9328.44</v>
      </c>
      <c r="L29" s="28">
        <f t="shared" si="7"/>
        <v>4664.22</v>
      </c>
      <c r="M29" s="27">
        <f t="shared" si="0"/>
        <v>6861</v>
      </c>
      <c r="N29" s="28">
        <f t="shared" si="1"/>
        <v>13722</v>
      </c>
      <c r="O29" s="13"/>
      <c r="P29" s="29"/>
      <c r="Q29" s="26">
        <f t="shared" si="2"/>
        <v>0</v>
      </c>
      <c r="R29" s="27"/>
      <c r="S29" s="28">
        <f t="shared" si="3"/>
        <v>0</v>
      </c>
      <c r="T29" s="23">
        <v>0.7</v>
      </c>
      <c r="U29" s="27">
        <f t="shared" ref="U29" si="186">R29/T29</f>
        <v>0</v>
      </c>
      <c r="V29" s="28">
        <f t="shared" si="4"/>
        <v>0</v>
      </c>
      <c r="W29" s="32" t="str">
        <f>'SAP Extract'!R27</f>
        <v>USD</v>
      </c>
      <c r="X29" s="32">
        <f>'SAP Extract'!S27</f>
        <v>1</v>
      </c>
      <c r="Y29" s="32">
        <f>'SAP Extract'!T27</f>
        <v>3587.3</v>
      </c>
      <c r="Z29" s="32">
        <f>'SAP Extract'!U27</f>
        <v>0</v>
      </c>
      <c r="AA29" s="32" t="str">
        <f>'SAP Extract'!V27</f>
        <v>0020263379</v>
      </c>
      <c r="AB29" s="49">
        <v>1</v>
      </c>
      <c r="AC29" s="55">
        <v>0.94</v>
      </c>
      <c r="AD29" s="34">
        <f t="shared" si="9"/>
        <v>4887.9688494809934</v>
      </c>
      <c r="AE29" s="31">
        <f t="shared" si="5"/>
        <v>2196.7799999999997</v>
      </c>
      <c r="AF29" s="3">
        <f t="shared" si="10"/>
        <v>26</v>
      </c>
      <c r="AG29" s="27">
        <f t="shared" si="6"/>
        <v>4664.22</v>
      </c>
      <c r="AH29" s="25">
        <f t="shared" si="17"/>
        <v>0</v>
      </c>
      <c r="AI29" s="25">
        <f t="shared" si="18"/>
        <v>4887.9688494809934</v>
      </c>
      <c r="AJ29" s="26"/>
      <c r="AL29" s="25"/>
    </row>
    <row r="30" spans="1:38" ht="19.7" customHeight="1" thickBot="1" x14ac:dyDescent="0.3">
      <c r="H30" s="47">
        <f>SUM(H4:H29)</f>
        <v>53</v>
      </c>
      <c r="I30" s="57"/>
      <c r="J30" s="16"/>
      <c r="K30" s="6"/>
      <c r="L30" s="6"/>
      <c r="M30" s="7"/>
      <c r="N30" s="30" t="e">
        <f>SUM(N4:N29)</f>
        <v>#VALUE!</v>
      </c>
      <c r="O30" s="11"/>
      <c r="P30" s="5"/>
      <c r="Q30" s="30">
        <f>SUM(Q4:Q29)</f>
        <v>0</v>
      </c>
      <c r="R30" s="5"/>
      <c r="S30" s="30">
        <f>SUM(S4:S29)</f>
        <v>0</v>
      </c>
      <c r="T30" s="9"/>
      <c r="U30" s="8"/>
      <c r="V30" s="30">
        <f>SUM(V4:V29)</f>
        <v>0</v>
      </c>
      <c r="W30" s="4"/>
      <c r="X30" s="4"/>
      <c r="AA30" s="3"/>
      <c r="AB30" s="3"/>
      <c r="AC30" s="3"/>
      <c r="AD30" s="3"/>
      <c r="AE30" s="5"/>
    </row>
  </sheetData>
  <autoFilter ref="A3:AL3" xr:uid="{00000000-0001-0000-0000-000000000000}"/>
  <mergeCells count="6">
    <mergeCell ref="AG1:AJ2"/>
    <mergeCell ref="R2:S2"/>
    <mergeCell ref="M1:N1"/>
    <mergeCell ref="P2:Q2"/>
    <mergeCell ref="U1:V2"/>
    <mergeCell ref="W1:AD2"/>
  </mergeCells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DDCD-6375-4CD5-A1C2-16693314C943}">
  <sheetPr codeName="Sheet2"/>
  <dimension ref="B1:Z35"/>
  <sheetViews>
    <sheetView zoomScale="85" zoomScaleNormal="85" workbookViewId="0">
      <selection activeCell="B2" sqref="B2"/>
    </sheetView>
  </sheetViews>
  <sheetFormatPr defaultColWidth="8.85546875" defaultRowHeight="15" x14ac:dyDescent="0.25"/>
  <cols>
    <col min="1" max="5" width="8.85546875" style="63"/>
    <col min="6" max="6" width="14.7109375" style="63" bestFit="1" customWidth="1"/>
    <col min="7" max="7" width="14.7109375" style="63" customWidth="1"/>
    <col min="8" max="12" width="8.85546875" style="63"/>
    <col min="13" max="13" width="9.42578125" style="63" bestFit="1" customWidth="1"/>
    <col min="14" max="14" width="20" style="63" bestFit="1" customWidth="1"/>
    <col min="15" max="15" width="21.85546875" style="63" bestFit="1" customWidth="1"/>
    <col min="16" max="16" width="14.42578125" style="63" bestFit="1" customWidth="1"/>
    <col min="17" max="17" width="8.85546875" style="63"/>
    <col min="18" max="19" width="6.5703125" style="63" customWidth="1"/>
    <col min="20" max="20" width="14.28515625" style="63" customWidth="1"/>
    <col min="21" max="21" width="10.140625" style="63" customWidth="1"/>
    <col min="22" max="22" width="15.140625" style="63" customWidth="1"/>
    <col min="23" max="23" width="4.28515625" style="63" customWidth="1"/>
    <col min="24" max="24" width="10.140625" style="63" customWidth="1"/>
    <col min="25" max="25" width="8.85546875" style="63"/>
    <col min="26" max="26" width="21.85546875" style="63" bestFit="1" customWidth="1"/>
    <col min="27" max="16384" width="8.85546875" style="63"/>
  </cols>
  <sheetData>
    <row r="1" spans="2:26" s="59" customFormat="1" ht="34.700000000000003" customHeight="1" thickBot="1" x14ac:dyDescent="0.25">
      <c r="B1" s="58" t="s">
        <v>38</v>
      </c>
      <c r="C1" s="58" t="s">
        <v>39</v>
      </c>
      <c r="D1" s="58" t="s">
        <v>40</v>
      </c>
      <c r="E1" s="58" t="s">
        <v>41</v>
      </c>
      <c r="F1" s="58" t="s">
        <v>42</v>
      </c>
      <c r="G1" s="58" t="s">
        <v>43</v>
      </c>
      <c r="H1" s="58" t="s">
        <v>44</v>
      </c>
      <c r="I1" s="58" t="s">
        <v>45</v>
      </c>
      <c r="J1" s="58" t="s">
        <v>1</v>
      </c>
      <c r="K1" s="58" t="s">
        <v>46</v>
      </c>
      <c r="L1" s="58" t="s">
        <v>47</v>
      </c>
      <c r="M1" s="58" t="s">
        <v>48</v>
      </c>
      <c r="N1" s="80" t="s">
        <v>69</v>
      </c>
      <c r="O1" s="80" t="s">
        <v>70</v>
      </c>
      <c r="P1" s="80" t="s">
        <v>71</v>
      </c>
      <c r="R1" s="60" t="s">
        <v>9</v>
      </c>
      <c r="S1" s="61" t="s">
        <v>25</v>
      </c>
      <c r="T1" s="62" t="s">
        <v>4</v>
      </c>
      <c r="U1" s="73" t="s">
        <v>66</v>
      </c>
      <c r="V1" s="62" t="s">
        <v>15</v>
      </c>
      <c r="X1" s="73" t="s">
        <v>65</v>
      </c>
      <c r="Z1" s="88" t="s">
        <v>344</v>
      </c>
    </row>
    <row r="2" spans="2:26" x14ac:dyDescent="0.25">
      <c r="B2" s="81" t="s">
        <v>73</v>
      </c>
      <c r="C2" s="81" t="s">
        <v>74</v>
      </c>
      <c r="D2" s="81" t="s">
        <v>75</v>
      </c>
      <c r="E2" s="81" t="s">
        <v>76</v>
      </c>
      <c r="F2" s="81" t="s">
        <v>77</v>
      </c>
      <c r="G2" s="81" t="s">
        <v>205</v>
      </c>
      <c r="H2" s="63">
        <v>5</v>
      </c>
      <c r="I2" s="81" t="s">
        <v>78</v>
      </c>
      <c r="J2" s="81" t="s">
        <v>210</v>
      </c>
      <c r="K2" s="85">
        <v>0</v>
      </c>
      <c r="L2" s="85">
        <v>0</v>
      </c>
      <c r="M2" s="81" t="s">
        <v>67</v>
      </c>
      <c r="N2" s="81" t="s">
        <v>79</v>
      </c>
      <c r="O2" s="81" t="s">
        <v>79</v>
      </c>
      <c r="P2" s="81" t="s">
        <v>79</v>
      </c>
      <c r="R2" s="64" t="str">
        <f>_xlfn.IFNA((VLOOKUP($G2, 'History-Sorted'!$A$2:$P$2000, 2, FALSE)), "")</f>
        <v/>
      </c>
      <c r="S2" s="65">
        <v>1</v>
      </c>
      <c r="T2" s="66" t="str">
        <f>_xlfn.IFNA((VLOOKUP($G2, 'History-Sorted'!$A$2:$P$2000, 3, FALSE)), "")</f>
        <v/>
      </c>
      <c r="U2" s="72"/>
      <c r="V2" s="68" t="str">
        <f>_xlfn.IFNA((VLOOKUP($G2, 'History-Sorted'!$A$2:$P$2000, 5, FALSE)), "")</f>
        <v/>
      </c>
      <c r="X2" s="67" t="str">
        <f>_xlfn.IFNA((VLOOKUP($G2, 'History-Sorted'!$A$2:$P$2000, 4, FALSE)), "")</f>
        <v/>
      </c>
      <c r="Z2" s="89" t="str">
        <f>_xlfn.IFNA((VLOOKUP($G2, 'History-Sorted'!$A$2:$P$2000, 6, FALSE)), "")</f>
        <v/>
      </c>
    </row>
    <row r="3" spans="2:26" x14ac:dyDescent="0.25">
      <c r="B3" s="82" t="s">
        <v>80</v>
      </c>
      <c r="C3" s="82" t="s">
        <v>74</v>
      </c>
      <c r="D3" s="82" t="s">
        <v>75</v>
      </c>
      <c r="E3" s="82" t="s">
        <v>76</v>
      </c>
      <c r="F3" s="82" t="s">
        <v>77</v>
      </c>
      <c r="G3" s="82" t="s">
        <v>81</v>
      </c>
      <c r="H3" s="63">
        <v>2</v>
      </c>
      <c r="I3" s="82" t="s">
        <v>82</v>
      </c>
      <c r="J3" s="82" t="s">
        <v>83</v>
      </c>
      <c r="K3" s="83">
        <v>4123.8999999999996</v>
      </c>
      <c r="L3" s="83">
        <v>2061.9499999999998</v>
      </c>
      <c r="M3" s="82" t="s">
        <v>67</v>
      </c>
      <c r="N3" s="82" t="s">
        <v>79</v>
      </c>
      <c r="O3" s="82" t="s">
        <v>79</v>
      </c>
      <c r="P3" s="82" t="s">
        <v>79</v>
      </c>
      <c r="R3" s="64" t="str">
        <f>_xlfn.IFNA((VLOOKUP($G3, 'History-Sorted'!$A$2:$P$2000, 2, FALSE)), "")</f>
        <v>USD</v>
      </c>
      <c r="S3" s="65">
        <v>1</v>
      </c>
      <c r="T3" s="66">
        <f>_xlfn.IFNA((VLOOKUP($G3, 'History-Sorted'!$A$2:$P$2000, 3, FALSE)), "")</f>
        <v>2214.13</v>
      </c>
      <c r="U3" s="72"/>
      <c r="V3" s="68" t="str">
        <f>_xlfn.IFNA((VLOOKUP($G3, 'History-Sorted'!$A$2:$P$2000, 5, FALSE)), "")</f>
        <v>0020272185</v>
      </c>
      <c r="X3" s="67">
        <f>_xlfn.IFNA((VLOOKUP($G3, 'History-Sorted'!$A$2:$P$2000, 4, FALSE)), "")</f>
        <v>44718</v>
      </c>
      <c r="Z3" s="89" t="str">
        <f>_xlfn.IFNA((VLOOKUP($G3, 'History-Sorted'!$A$2:$P$2000, 6, FALSE)), "")</f>
        <v>000000000000347688</v>
      </c>
    </row>
    <row r="4" spans="2:26" x14ac:dyDescent="0.25">
      <c r="B4" s="82" t="s">
        <v>84</v>
      </c>
      <c r="C4" s="82" t="s">
        <v>74</v>
      </c>
      <c r="D4" s="82" t="s">
        <v>75</v>
      </c>
      <c r="E4" s="82" t="s">
        <v>76</v>
      </c>
      <c r="F4" s="82" t="s">
        <v>77</v>
      </c>
      <c r="G4" s="82" t="s">
        <v>85</v>
      </c>
      <c r="H4" s="63">
        <v>2</v>
      </c>
      <c r="I4" s="82" t="s">
        <v>86</v>
      </c>
      <c r="J4" s="82" t="s">
        <v>87</v>
      </c>
      <c r="K4" s="83">
        <v>4663.9799999999996</v>
      </c>
      <c r="L4" s="83">
        <v>2331.9899999999998</v>
      </c>
      <c r="M4" s="82" t="s">
        <v>67</v>
      </c>
      <c r="N4" s="82" t="s">
        <v>79</v>
      </c>
      <c r="O4" s="82" t="s">
        <v>79</v>
      </c>
      <c r="P4" s="82" t="s">
        <v>79</v>
      </c>
      <c r="R4" s="64" t="str">
        <f>_xlfn.IFNA((VLOOKUP($G4, 'History-Sorted'!$A$2:$P$2000, 2, FALSE)), "")</f>
        <v>USD</v>
      </c>
      <c r="S4" s="65">
        <v>1</v>
      </c>
      <c r="T4" s="66">
        <f>_xlfn.IFNA((VLOOKUP($G4, 'History-Sorted'!$A$2:$P$2000, 3, FALSE)), "")</f>
        <v>783.3</v>
      </c>
      <c r="U4" s="72"/>
      <c r="V4" s="68" t="str">
        <f>_xlfn.IFNA((VLOOKUP($G4, 'History-Sorted'!$A$2:$P$2000, 5, FALSE)), "")</f>
        <v>0020046577</v>
      </c>
      <c r="X4" s="67">
        <f>_xlfn.IFNA((VLOOKUP($G4, 'History-Sorted'!$A$2:$P$2000, 4, FALSE)), "")</f>
        <v>40688</v>
      </c>
      <c r="Z4" s="89" t="str">
        <f>_xlfn.IFNA((VLOOKUP($G4, 'History-Sorted'!$A$2:$P$2000, 6, FALSE)), "")</f>
        <v>000000000000347692</v>
      </c>
    </row>
    <row r="5" spans="2:26" x14ac:dyDescent="0.25">
      <c r="B5" s="82" t="s">
        <v>88</v>
      </c>
      <c r="C5" s="82" t="s">
        <v>74</v>
      </c>
      <c r="D5" s="82" t="s">
        <v>75</v>
      </c>
      <c r="E5" s="82" t="s">
        <v>76</v>
      </c>
      <c r="F5" s="82" t="s">
        <v>77</v>
      </c>
      <c r="G5" s="82" t="s">
        <v>89</v>
      </c>
      <c r="H5" s="63">
        <v>2</v>
      </c>
      <c r="I5" s="82" t="s">
        <v>90</v>
      </c>
      <c r="J5" s="82" t="s">
        <v>91</v>
      </c>
      <c r="K5" s="84">
        <v>601.34</v>
      </c>
      <c r="L5" s="84">
        <v>300.67</v>
      </c>
      <c r="M5" s="82" t="s">
        <v>67</v>
      </c>
      <c r="N5" s="82" t="s">
        <v>79</v>
      </c>
      <c r="O5" s="82" t="s">
        <v>79</v>
      </c>
      <c r="P5" s="82" t="s">
        <v>79</v>
      </c>
      <c r="R5" s="64" t="str">
        <f>_xlfn.IFNA((VLOOKUP($G5, 'History-Sorted'!$A$2:$P$2000, 2, FALSE)), "")</f>
        <v>USD</v>
      </c>
      <c r="S5" s="65">
        <v>1</v>
      </c>
      <c r="T5" s="66">
        <f>_xlfn.IFNA((VLOOKUP($G5, 'History-Sorted'!$A$2:$P$2000, 3, FALSE)), "")</f>
        <v>268</v>
      </c>
      <c r="U5" s="72"/>
      <c r="V5" s="68" t="str">
        <f>_xlfn.IFNA((VLOOKUP($G5, 'History-Sorted'!$A$2:$P$2000, 5, FALSE)), "")</f>
        <v>0020320370</v>
      </c>
      <c r="X5" s="67">
        <f>_xlfn.IFNA((VLOOKUP($G5, 'History-Sorted'!$A$2:$P$2000, 4, FALSE)), "")</f>
        <v>45454</v>
      </c>
      <c r="Z5" s="89" t="str">
        <f>_xlfn.IFNA((VLOOKUP($G5, 'History-Sorted'!$A$2:$P$2000, 6, FALSE)), "")</f>
        <v>000000000000347688</v>
      </c>
    </row>
    <row r="6" spans="2:26" x14ac:dyDescent="0.25">
      <c r="B6" s="82" t="s">
        <v>92</v>
      </c>
      <c r="C6" s="82" t="s">
        <v>74</v>
      </c>
      <c r="D6" s="82" t="s">
        <v>75</v>
      </c>
      <c r="E6" s="82" t="s">
        <v>76</v>
      </c>
      <c r="F6" s="82" t="s">
        <v>77</v>
      </c>
      <c r="G6" s="82" t="s">
        <v>93</v>
      </c>
      <c r="H6" s="63">
        <v>2</v>
      </c>
      <c r="I6" s="82" t="s">
        <v>94</v>
      </c>
      <c r="J6" s="82" t="s">
        <v>95</v>
      </c>
      <c r="K6" s="84">
        <v>0</v>
      </c>
      <c r="L6" s="84">
        <v>0</v>
      </c>
      <c r="M6" s="82" t="s">
        <v>67</v>
      </c>
      <c r="N6" s="82" t="s">
        <v>79</v>
      </c>
      <c r="O6" s="82" t="s">
        <v>79</v>
      </c>
      <c r="P6" s="82" t="s">
        <v>79</v>
      </c>
      <c r="R6" s="64" t="str">
        <f>_xlfn.IFNA((VLOOKUP($G6, 'History-Sorted'!$A$2:$P$2000, 2, FALSE)), "")</f>
        <v>USD</v>
      </c>
      <c r="S6" s="65">
        <v>1</v>
      </c>
      <c r="T6" s="66">
        <f>_xlfn.IFNA((VLOOKUP($G6, 'History-Sorted'!$A$2:$P$2000, 3, FALSE)), "")</f>
        <v>1862</v>
      </c>
      <c r="U6" s="72"/>
      <c r="V6" s="68" t="str">
        <f>_xlfn.IFNA((VLOOKUP($G6, 'History-Sorted'!$A$2:$P$2000, 5, FALSE)), "")</f>
        <v>0020320370</v>
      </c>
      <c r="X6" s="67">
        <f>_xlfn.IFNA((VLOOKUP($G6, 'History-Sorted'!$A$2:$P$2000, 4, FALSE)), "")</f>
        <v>45476</v>
      </c>
      <c r="Z6" s="89" t="str">
        <f>_xlfn.IFNA((VLOOKUP($G6, 'History-Sorted'!$A$2:$P$2000, 6, FALSE)), "")</f>
        <v>000000000000347688</v>
      </c>
    </row>
    <row r="7" spans="2:26" x14ac:dyDescent="0.25">
      <c r="B7" s="82" t="s">
        <v>96</v>
      </c>
      <c r="C7" s="82" t="s">
        <v>74</v>
      </c>
      <c r="D7" s="82" t="s">
        <v>75</v>
      </c>
      <c r="E7" s="82" t="s">
        <v>76</v>
      </c>
      <c r="F7" s="82" t="s">
        <v>77</v>
      </c>
      <c r="G7" s="82" t="s">
        <v>97</v>
      </c>
      <c r="H7" s="63">
        <v>2</v>
      </c>
      <c r="I7" s="82" t="s">
        <v>98</v>
      </c>
      <c r="J7" s="82" t="s">
        <v>99</v>
      </c>
      <c r="K7" s="83">
        <v>2474.66</v>
      </c>
      <c r="L7" s="83">
        <v>1237.33</v>
      </c>
      <c r="M7" s="82" t="s">
        <v>67</v>
      </c>
      <c r="N7" s="82" t="s">
        <v>79</v>
      </c>
      <c r="O7" s="82" t="s">
        <v>79</v>
      </c>
      <c r="P7" s="82" t="s">
        <v>79</v>
      </c>
      <c r="R7" s="64" t="str">
        <f>_xlfn.IFNA((VLOOKUP($G7, 'History-Sorted'!$A$2:$P$2000, 2, FALSE)), "")</f>
        <v>USD</v>
      </c>
      <c r="S7" s="65">
        <v>1</v>
      </c>
      <c r="T7" s="66">
        <f>_xlfn.IFNA((VLOOKUP($G7, 'History-Sorted'!$A$2:$P$2000, 3, FALSE)), "")</f>
        <v>516.29</v>
      </c>
      <c r="U7" s="72"/>
      <c r="V7" s="68" t="str">
        <f>_xlfn.IFNA((VLOOKUP($G7, 'History-Sorted'!$A$2:$P$2000, 5, FALSE)), "")</f>
        <v>0020057283</v>
      </c>
      <c r="X7" s="67">
        <f>_xlfn.IFNA((VLOOKUP($G7, 'History-Sorted'!$A$2:$P$2000, 4, FALSE)), "")</f>
        <v>40953</v>
      </c>
      <c r="Z7" s="89" t="str">
        <f>_xlfn.IFNA((VLOOKUP($G7, 'History-Sorted'!$A$2:$P$2000, 6, FALSE)), "")</f>
        <v/>
      </c>
    </row>
    <row r="8" spans="2:26" x14ac:dyDescent="0.25">
      <c r="B8" s="82" t="s">
        <v>100</v>
      </c>
      <c r="C8" s="82" t="s">
        <v>74</v>
      </c>
      <c r="D8" s="82" t="s">
        <v>75</v>
      </c>
      <c r="E8" s="82" t="s">
        <v>76</v>
      </c>
      <c r="F8" s="82" t="s">
        <v>77</v>
      </c>
      <c r="G8" s="82" t="s">
        <v>205</v>
      </c>
      <c r="H8" s="63">
        <v>2</v>
      </c>
      <c r="I8" s="82" t="s">
        <v>101</v>
      </c>
      <c r="J8" s="82" t="s">
        <v>211</v>
      </c>
      <c r="K8" s="84">
        <v>0</v>
      </c>
      <c r="L8" s="84">
        <v>0</v>
      </c>
      <c r="M8" s="82" t="s">
        <v>67</v>
      </c>
      <c r="N8" s="82" t="s">
        <v>79</v>
      </c>
      <c r="O8" s="82" t="s">
        <v>79</v>
      </c>
      <c r="P8" s="82" t="s">
        <v>79</v>
      </c>
      <c r="R8" s="64" t="str">
        <f>_xlfn.IFNA((VLOOKUP($G8, 'History-Sorted'!$A$2:$P$2000, 2, FALSE)), "")</f>
        <v/>
      </c>
      <c r="S8" s="65">
        <v>1</v>
      </c>
      <c r="T8" s="66" t="str">
        <f>_xlfn.IFNA((VLOOKUP($G8, 'History-Sorted'!$A$2:$P$2000, 3, FALSE)), "")</f>
        <v/>
      </c>
      <c r="U8" s="72"/>
      <c r="V8" s="68" t="str">
        <f>_xlfn.IFNA((VLOOKUP($G8, 'History-Sorted'!$A$2:$P$2000, 5, FALSE)), "")</f>
        <v/>
      </c>
      <c r="X8" s="67" t="str">
        <f>_xlfn.IFNA((VLOOKUP($G8, 'History-Sorted'!$A$2:$P$2000, 4, FALSE)), "")</f>
        <v/>
      </c>
      <c r="Z8" s="89" t="str">
        <f>_xlfn.IFNA((VLOOKUP($G8, 'History-Sorted'!$A$2:$P$2000, 6, FALSE)), "")</f>
        <v/>
      </c>
    </row>
    <row r="9" spans="2:26" x14ac:dyDescent="0.25">
      <c r="B9" s="82" t="s">
        <v>102</v>
      </c>
      <c r="C9" s="82" t="s">
        <v>74</v>
      </c>
      <c r="D9" s="82" t="s">
        <v>75</v>
      </c>
      <c r="E9" s="82" t="s">
        <v>76</v>
      </c>
      <c r="F9" s="82" t="s">
        <v>77</v>
      </c>
      <c r="G9" s="82" t="s">
        <v>103</v>
      </c>
      <c r="H9" s="63">
        <v>2</v>
      </c>
      <c r="I9" s="82" t="s">
        <v>104</v>
      </c>
      <c r="J9" s="82" t="s">
        <v>105</v>
      </c>
      <c r="K9" s="83">
        <v>2146.9</v>
      </c>
      <c r="L9" s="83">
        <v>1073.45</v>
      </c>
      <c r="M9" s="82" t="s">
        <v>67</v>
      </c>
      <c r="N9" s="82" t="s">
        <v>79</v>
      </c>
      <c r="O9" s="82" t="s">
        <v>79</v>
      </c>
      <c r="P9" s="82" t="s">
        <v>79</v>
      </c>
      <c r="R9" s="64" t="str">
        <f>_xlfn.IFNA((VLOOKUP($G9, 'History-Sorted'!$A$2:$P$2000, 2, FALSE)), "")</f>
        <v>USD</v>
      </c>
      <c r="S9" s="65">
        <v>1</v>
      </c>
      <c r="T9" s="66">
        <f>_xlfn.IFNA((VLOOKUP($G9, 'History-Sorted'!$A$2:$P$2000, 3, FALSE)), "")</f>
        <v>127.96</v>
      </c>
      <c r="U9" s="72"/>
      <c r="V9" s="68" t="str">
        <f>_xlfn.IFNA((VLOOKUP($G9, 'History-Sorted'!$A$2:$P$2000, 5, FALSE)), "")</f>
        <v>0020069422</v>
      </c>
      <c r="X9" s="67">
        <f>_xlfn.IFNA((VLOOKUP($G9, 'History-Sorted'!$A$2:$P$2000, 4, FALSE)), "")</f>
        <v>41211</v>
      </c>
      <c r="Z9" s="89" t="str">
        <f>_xlfn.IFNA((VLOOKUP($G9, 'History-Sorted'!$A$2:$P$2000, 6, FALSE)), "")</f>
        <v>000000000000330010</v>
      </c>
    </row>
    <row r="10" spans="2:26" x14ac:dyDescent="0.25">
      <c r="B10" s="82" t="s">
        <v>106</v>
      </c>
      <c r="C10" s="82" t="s">
        <v>74</v>
      </c>
      <c r="D10" s="82" t="s">
        <v>75</v>
      </c>
      <c r="E10" s="82" t="s">
        <v>76</v>
      </c>
      <c r="F10" s="82" t="s">
        <v>77</v>
      </c>
      <c r="G10" s="82" t="s">
        <v>107</v>
      </c>
      <c r="H10" s="63">
        <v>2</v>
      </c>
      <c r="I10" s="82" t="s">
        <v>108</v>
      </c>
      <c r="J10" s="82" t="s">
        <v>109</v>
      </c>
      <c r="K10" s="84">
        <v>424.02</v>
      </c>
      <c r="L10" s="84">
        <v>212.01</v>
      </c>
      <c r="M10" s="82" t="s">
        <v>67</v>
      </c>
      <c r="N10" s="82" t="s">
        <v>79</v>
      </c>
      <c r="O10" s="82" t="s">
        <v>79</v>
      </c>
      <c r="P10" s="82" t="s">
        <v>79</v>
      </c>
      <c r="R10" s="64" t="str">
        <f>_xlfn.IFNA((VLOOKUP($G10, 'History-Sorted'!$A$2:$P$2000, 2, FALSE)), "")</f>
        <v>USD</v>
      </c>
      <c r="S10" s="65">
        <v>1</v>
      </c>
      <c r="T10" s="66">
        <f>_xlfn.IFNA((VLOOKUP($G10, 'History-Sorted'!$A$2:$P$2000, 3, FALSE)), "")</f>
        <v>64.72</v>
      </c>
      <c r="U10" s="72"/>
      <c r="V10" s="68" t="str">
        <f>_xlfn.IFNA((VLOOKUP($G10, 'History-Sorted'!$A$2:$P$2000, 5, FALSE)), "")</f>
        <v>0020083387</v>
      </c>
      <c r="X10" s="67">
        <f>_xlfn.IFNA((VLOOKUP($G10, 'History-Sorted'!$A$2:$P$2000, 4, FALSE)), "")</f>
        <v>41487</v>
      </c>
      <c r="Z10" s="89" t="str">
        <f>_xlfn.IFNA((VLOOKUP($G10, 'History-Sorted'!$A$2:$P$2000, 6, FALSE)), "")</f>
        <v>000000000000329580</v>
      </c>
    </row>
    <row r="11" spans="2:26" x14ac:dyDescent="0.25">
      <c r="B11" s="82" t="s">
        <v>110</v>
      </c>
      <c r="C11" s="82" t="s">
        <v>74</v>
      </c>
      <c r="D11" s="82" t="s">
        <v>75</v>
      </c>
      <c r="E11" s="82" t="s">
        <v>76</v>
      </c>
      <c r="F11" s="82" t="s">
        <v>77</v>
      </c>
      <c r="G11" s="82" t="s">
        <v>111</v>
      </c>
      <c r="H11" s="63">
        <v>2</v>
      </c>
      <c r="I11" s="82" t="s">
        <v>112</v>
      </c>
      <c r="J11" s="82" t="s">
        <v>113</v>
      </c>
      <c r="K11" s="83">
        <v>1156.44</v>
      </c>
      <c r="L11" s="84">
        <v>578.22</v>
      </c>
      <c r="M11" s="82" t="s">
        <v>67</v>
      </c>
      <c r="N11" s="82" t="s">
        <v>79</v>
      </c>
      <c r="O11" s="82" t="s">
        <v>79</v>
      </c>
      <c r="P11" s="82" t="s">
        <v>79</v>
      </c>
      <c r="R11" s="64" t="str">
        <f>_xlfn.IFNA((VLOOKUP($G11, 'History-Sorted'!$A$2:$P$2000, 2, FALSE)), "")</f>
        <v>USD</v>
      </c>
      <c r="S11" s="65">
        <v>1</v>
      </c>
      <c r="T11" s="66">
        <f>_xlfn.IFNA((VLOOKUP($G11, 'History-Sorted'!$A$2:$P$2000, 3, FALSE)), "")</f>
        <v>514</v>
      </c>
      <c r="U11" s="72"/>
      <c r="V11" s="68" t="str">
        <f>_xlfn.IFNA((VLOOKUP($G11, 'History-Sorted'!$A$2:$P$2000, 5, FALSE)), "")</f>
        <v>0020320370</v>
      </c>
      <c r="X11" s="67">
        <f>_xlfn.IFNA((VLOOKUP($G11, 'History-Sorted'!$A$2:$P$2000, 4, FALSE)), "")</f>
        <v>45454</v>
      </c>
      <c r="Z11" s="89" t="str">
        <f>_xlfn.IFNA((VLOOKUP($G11, 'History-Sorted'!$A$2:$P$2000, 6, FALSE)), "")</f>
        <v>000000000000347688</v>
      </c>
    </row>
    <row r="12" spans="2:26" x14ac:dyDescent="0.25">
      <c r="B12" s="82" t="s">
        <v>114</v>
      </c>
      <c r="C12" s="82" t="s">
        <v>74</v>
      </c>
      <c r="D12" s="82" t="s">
        <v>75</v>
      </c>
      <c r="E12" s="82" t="s">
        <v>76</v>
      </c>
      <c r="F12" s="82" t="s">
        <v>77</v>
      </c>
      <c r="G12" s="82" t="s">
        <v>115</v>
      </c>
      <c r="H12" s="63">
        <v>2</v>
      </c>
      <c r="I12" s="82" t="s">
        <v>116</v>
      </c>
      <c r="J12" s="82" t="s">
        <v>117</v>
      </c>
      <c r="K12" s="83">
        <v>11780.54</v>
      </c>
      <c r="L12" s="83">
        <v>5890.27</v>
      </c>
      <c r="M12" s="82" t="s">
        <v>67</v>
      </c>
      <c r="N12" s="82" t="s">
        <v>79</v>
      </c>
      <c r="O12" s="82" t="s">
        <v>79</v>
      </c>
      <c r="P12" s="82" t="s">
        <v>79</v>
      </c>
      <c r="R12" s="64" t="str">
        <f>_xlfn.IFNA((VLOOKUP($G12, 'History-Sorted'!$A$2:$P$2000, 2, FALSE)), "")</f>
        <v>USD</v>
      </c>
      <c r="S12" s="65">
        <v>1</v>
      </c>
      <c r="T12" s="66">
        <f>_xlfn.IFNA((VLOOKUP($G12, 'History-Sorted'!$A$2:$P$2000, 3, FALSE)), "")</f>
        <v>2355.38</v>
      </c>
      <c r="U12" s="72"/>
      <c r="V12" s="68" t="str">
        <f>_xlfn.IFNA((VLOOKUP($G12, 'History-Sorted'!$A$2:$P$2000, 5, FALSE)), "")</f>
        <v>0020062817</v>
      </c>
      <c r="X12" s="67">
        <f>_xlfn.IFNA((VLOOKUP($G12, 'History-Sorted'!$A$2:$P$2000, 4, FALSE)), "")</f>
        <v>41073</v>
      </c>
      <c r="Z12" s="89" t="str">
        <f>_xlfn.IFNA((VLOOKUP($G12, 'History-Sorted'!$A$2:$P$2000, 6, FALSE)), "")</f>
        <v>000000000000347688</v>
      </c>
    </row>
    <row r="13" spans="2:26" x14ac:dyDescent="0.25">
      <c r="B13" s="82" t="s">
        <v>118</v>
      </c>
      <c r="C13" s="82" t="s">
        <v>74</v>
      </c>
      <c r="D13" s="82" t="s">
        <v>75</v>
      </c>
      <c r="E13" s="82" t="s">
        <v>76</v>
      </c>
      <c r="F13" s="82" t="s">
        <v>77</v>
      </c>
      <c r="G13" s="82" t="s">
        <v>119</v>
      </c>
      <c r="H13" s="63">
        <v>2</v>
      </c>
      <c r="I13" s="82" t="s">
        <v>120</v>
      </c>
      <c r="J13" s="82" t="s">
        <v>121</v>
      </c>
      <c r="K13" s="84">
        <v>221.64</v>
      </c>
      <c r="L13" s="84">
        <v>110.82</v>
      </c>
      <c r="M13" s="82" t="s">
        <v>67</v>
      </c>
      <c r="N13" s="82" t="s">
        <v>79</v>
      </c>
      <c r="O13" s="82" t="s">
        <v>79</v>
      </c>
      <c r="P13" s="82" t="s">
        <v>79</v>
      </c>
      <c r="R13" s="64" t="str">
        <f>_xlfn.IFNA((VLOOKUP($G13, 'History-Sorted'!$A$2:$P$2000, 2, FALSE)), "")</f>
        <v>USD</v>
      </c>
      <c r="S13" s="65">
        <v>1</v>
      </c>
      <c r="T13" s="66">
        <f>_xlfn.IFNA((VLOOKUP($G13, 'History-Sorted'!$A$2:$P$2000, 3, FALSE)), "")</f>
        <v>99</v>
      </c>
      <c r="U13" s="72"/>
      <c r="V13" s="68" t="str">
        <f>_xlfn.IFNA((VLOOKUP($G13, 'History-Sorted'!$A$2:$P$2000, 5, FALSE)), "")</f>
        <v>0020320370</v>
      </c>
      <c r="X13" s="67">
        <f>_xlfn.IFNA((VLOOKUP($G13, 'History-Sorted'!$A$2:$P$2000, 4, FALSE)), "")</f>
        <v>45454</v>
      </c>
      <c r="Z13" s="89" t="str">
        <f>_xlfn.IFNA((VLOOKUP($G13, 'History-Sorted'!$A$2:$P$2000, 6, FALSE)), "")</f>
        <v>000000000000347688</v>
      </c>
    </row>
    <row r="14" spans="2:26" x14ac:dyDescent="0.25">
      <c r="B14" s="82" t="s">
        <v>122</v>
      </c>
      <c r="C14" s="82" t="s">
        <v>74</v>
      </c>
      <c r="D14" s="82" t="s">
        <v>75</v>
      </c>
      <c r="E14" s="82" t="s">
        <v>76</v>
      </c>
      <c r="F14" s="82" t="s">
        <v>77</v>
      </c>
      <c r="G14" s="82" t="s">
        <v>123</v>
      </c>
      <c r="H14" s="63">
        <v>2</v>
      </c>
      <c r="I14" s="82" t="s">
        <v>124</v>
      </c>
      <c r="J14" s="82" t="s">
        <v>117</v>
      </c>
      <c r="K14" s="83">
        <v>10410.48</v>
      </c>
      <c r="L14" s="83">
        <v>5205.24</v>
      </c>
      <c r="M14" s="82" t="s">
        <v>67</v>
      </c>
      <c r="N14" s="82" t="s">
        <v>79</v>
      </c>
      <c r="O14" s="82" t="s">
        <v>79</v>
      </c>
      <c r="P14" s="82" t="s">
        <v>79</v>
      </c>
      <c r="R14" s="64" t="str">
        <f>_xlfn.IFNA((VLOOKUP($G14, 'History-Sorted'!$A$2:$P$2000, 2, FALSE)), "")</f>
        <v>USD</v>
      </c>
      <c r="S14" s="65">
        <v>1</v>
      </c>
      <c r="T14" s="66">
        <f>_xlfn.IFNA((VLOOKUP($G14, 'History-Sorted'!$A$2:$P$2000, 3, FALSE)), "")</f>
        <v>4003.38</v>
      </c>
      <c r="U14" s="72"/>
      <c r="V14" s="68" t="str">
        <f>_xlfn.IFNA((VLOOKUP($G14, 'History-Sorted'!$A$2:$P$2000, 5, FALSE)), "")</f>
        <v>0020263379</v>
      </c>
      <c r="X14" s="67">
        <f>_xlfn.IFNA((VLOOKUP($G14, 'History-Sorted'!$A$2:$P$2000, 4, FALSE)), "")</f>
        <v>44589</v>
      </c>
      <c r="Z14" s="89" t="str">
        <f>_xlfn.IFNA((VLOOKUP($G14, 'History-Sorted'!$A$2:$P$2000, 6, FALSE)), "")</f>
        <v>000000000000347688</v>
      </c>
    </row>
    <row r="15" spans="2:26" x14ac:dyDescent="0.25">
      <c r="B15" s="82" t="s">
        <v>125</v>
      </c>
      <c r="C15" s="82" t="s">
        <v>74</v>
      </c>
      <c r="D15" s="82" t="s">
        <v>75</v>
      </c>
      <c r="E15" s="82" t="s">
        <v>76</v>
      </c>
      <c r="F15" s="82" t="s">
        <v>77</v>
      </c>
      <c r="G15" s="82" t="s">
        <v>208</v>
      </c>
      <c r="H15" s="63">
        <v>2</v>
      </c>
      <c r="I15" s="82" t="s">
        <v>126</v>
      </c>
      <c r="J15" s="82" t="s">
        <v>212</v>
      </c>
      <c r="K15" s="84">
        <v>0</v>
      </c>
      <c r="L15" s="84">
        <v>0</v>
      </c>
      <c r="M15" s="82" t="s">
        <v>67</v>
      </c>
      <c r="N15" s="82" t="s">
        <v>79</v>
      </c>
      <c r="O15" s="82" t="s">
        <v>79</v>
      </c>
      <c r="P15" s="82" t="s">
        <v>79</v>
      </c>
      <c r="R15" s="64" t="str">
        <f>_xlfn.IFNA((VLOOKUP($G15, 'History-Sorted'!$A$2:$P$2000, 2, FALSE)), "")</f>
        <v/>
      </c>
      <c r="S15" s="65">
        <v>1</v>
      </c>
      <c r="T15" s="66" t="str">
        <f>_xlfn.IFNA((VLOOKUP($G15, 'History-Sorted'!$A$2:$P$2000, 3, FALSE)), "")</f>
        <v/>
      </c>
      <c r="U15" s="72"/>
      <c r="V15" s="68" t="str">
        <f>_xlfn.IFNA((VLOOKUP($G15, 'History-Sorted'!$A$2:$P$2000, 5, FALSE)), "")</f>
        <v/>
      </c>
      <c r="X15" s="67" t="str">
        <f>_xlfn.IFNA((VLOOKUP($G15, 'History-Sorted'!$A$2:$P$2000, 4, FALSE)), "")</f>
        <v/>
      </c>
      <c r="Z15" s="89" t="str">
        <f>_xlfn.IFNA((VLOOKUP($G15, 'History-Sorted'!$A$2:$P$2000, 6, FALSE)), "")</f>
        <v/>
      </c>
    </row>
    <row r="16" spans="2:26" x14ac:dyDescent="0.25">
      <c r="B16" s="82" t="s">
        <v>127</v>
      </c>
      <c r="C16" s="82" t="s">
        <v>74</v>
      </c>
      <c r="D16" s="82" t="s">
        <v>75</v>
      </c>
      <c r="E16" s="82" t="s">
        <v>76</v>
      </c>
      <c r="F16" s="82" t="s">
        <v>77</v>
      </c>
      <c r="G16" s="82" t="s">
        <v>128</v>
      </c>
      <c r="H16" s="63">
        <v>1</v>
      </c>
      <c r="I16" s="82" t="s">
        <v>129</v>
      </c>
      <c r="J16" s="82" t="s">
        <v>130</v>
      </c>
      <c r="K16" s="83">
        <v>36820.26</v>
      </c>
      <c r="L16" s="83">
        <v>36820.26</v>
      </c>
      <c r="M16" s="82" t="s">
        <v>67</v>
      </c>
      <c r="N16" s="82" t="s">
        <v>79</v>
      </c>
      <c r="O16" s="82" t="s">
        <v>79</v>
      </c>
      <c r="P16" s="82" t="s">
        <v>79</v>
      </c>
      <c r="R16" s="64" t="str">
        <f>_xlfn.IFNA((VLOOKUP($G16, 'History-Sorted'!$A$2:$P$2000, 2, FALSE)), "")</f>
        <v>USD</v>
      </c>
      <c r="S16" s="65">
        <v>1</v>
      </c>
      <c r="T16" s="66">
        <f>_xlfn.IFNA((VLOOKUP($G16, 'History-Sorted'!$A$2:$P$2000, 3, FALSE)), "")</f>
        <v>32201</v>
      </c>
      <c r="U16" s="72"/>
      <c r="V16" s="68" t="str">
        <f>_xlfn.IFNA((VLOOKUP($G16, 'History-Sorted'!$A$2:$P$2000, 5, FALSE)), "")</f>
        <v>0020320370</v>
      </c>
      <c r="X16" s="67">
        <f>_xlfn.IFNA((VLOOKUP($G16, 'History-Sorted'!$A$2:$P$2000, 4, FALSE)), "")</f>
        <v>45454</v>
      </c>
      <c r="Z16" s="89" t="str">
        <f>_xlfn.IFNA((VLOOKUP($G16, 'History-Sorted'!$A$2:$P$2000, 6, FALSE)), "")</f>
        <v>000000000000347688</v>
      </c>
    </row>
    <row r="17" spans="2:26" x14ac:dyDescent="0.25">
      <c r="B17" s="82" t="s">
        <v>131</v>
      </c>
      <c r="C17" s="82" t="s">
        <v>74</v>
      </c>
      <c r="D17" s="82" t="s">
        <v>75</v>
      </c>
      <c r="E17" s="82" t="s">
        <v>76</v>
      </c>
      <c r="F17" s="82" t="s">
        <v>77</v>
      </c>
      <c r="G17" s="82" t="s">
        <v>132</v>
      </c>
      <c r="H17" s="63">
        <v>2</v>
      </c>
      <c r="I17" s="82" t="s">
        <v>133</v>
      </c>
      <c r="J17" s="82" t="s">
        <v>134</v>
      </c>
      <c r="K17" s="84">
        <v>132.54</v>
      </c>
      <c r="L17" s="84">
        <v>66.27</v>
      </c>
      <c r="M17" s="82" t="s">
        <v>67</v>
      </c>
      <c r="N17" s="82" t="s">
        <v>79</v>
      </c>
      <c r="O17" s="82" t="s">
        <v>79</v>
      </c>
      <c r="P17" s="82" t="s">
        <v>79</v>
      </c>
      <c r="R17" s="64" t="str">
        <f>_xlfn.IFNA((VLOOKUP($G17, 'History-Sorted'!$A$2:$P$2000, 2, FALSE)), "")</f>
        <v>USD</v>
      </c>
      <c r="S17" s="65">
        <v>1</v>
      </c>
      <c r="T17" s="66">
        <f>_xlfn.IFNA((VLOOKUP($G17, 'History-Sorted'!$A$2:$P$2000, 3, FALSE)), "")</f>
        <v>59</v>
      </c>
      <c r="U17" s="72"/>
      <c r="V17" s="68" t="str">
        <f>_xlfn.IFNA((VLOOKUP($G17, 'History-Sorted'!$A$2:$P$2000, 5, FALSE)), "")</f>
        <v>0020320370</v>
      </c>
      <c r="X17" s="67">
        <f>_xlfn.IFNA((VLOOKUP($G17, 'History-Sorted'!$A$2:$P$2000, 4, FALSE)), "")</f>
        <v>45454</v>
      </c>
      <c r="Z17" s="89" t="str">
        <f>_xlfn.IFNA((VLOOKUP($G17, 'History-Sorted'!$A$2:$P$2000, 6, FALSE)), "")</f>
        <v>000000000000347688</v>
      </c>
    </row>
    <row r="18" spans="2:26" x14ac:dyDescent="0.25">
      <c r="B18" s="82" t="s">
        <v>135</v>
      </c>
      <c r="C18" s="82" t="s">
        <v>74</v>
      </c>
      <c r="D18" s="82" t="s">
        <v>75</v>
      </c>
      <c r="E18" s="82" t="s">
        <v>76</v>
      </c>
      <c r="F18" s="82" t="s">
        <v>77</v>
      </c>
      <c r="G18" s="82" t="s">
        <v>136</v>
      </c>
      <c r="H18" s="63">
        <v>1</v>
      </c>
      <c r="I18" s="82" t="s">
        <v>137</v>
      </c>
      <c r="J18" s="82" t="s">
        <v>138</v>
      </c>
      <c r="K18" s="84">
        <v>594.75</v>
      </c>
      <c r="L18" s="84">
        <v>594.75</v>
      </c>
      <c r="M18" s="82" t="s">
        <v>67</v>
      </c>
      <c r="N18" s="82" t="s">
        <v>79</v>
      </c>
      <c r="O18" s="82" t="s">
        <v>79</v>
      </c>
      <c r="P18" s="82" t="s">
        <v>79</v>
      </c>
      <c r="R18" s="64" t="str">
        <f>_xlfn.IFNA((VLOOKUP($G18, 'History-Sorted'!$A$2:$P$2000, 2, FALSE)), "")</f>
        <v>USD</v>
      </c>
      <c r="S18" s="65">
        <v>1</v>
      </c>
      <c r="T18" s="66">
        <f>_xlfn.IFNA((VLOOKUP($G18, 'History-Sorted'!$A$2:$P$2000, 3, FALSE)), "")</f>
        <v>529</v>
      </c>
      <c r="U18" s="72"/>
      <c r="V18" s="68" t="str">
        <f>_xlfn.IFNA((VLOOKUP($G18, 'History-Sorted'!$A$2:$P$2000, 5, FALSE)), "")</f>
        <v>0020320370</v>
      </c>
      <c r="X18" s="67">
        <f>_xlfn.IFNA((VLOOKUP($G18, 'History-Sorted'!$A$2:$P$2000, 4, FALSE)), "")</f>
        <v>45454</v>
      </c>
      <c r="Z18" s="89" t="str">
        <f>_xlfn.IFNA((VLOOKUP($G18, 'History-Sorted'!$A$2:$P$2000, 6, FALSE)), "")</f>
        <v>000000000000347688</v>
      </c>
    </row>
    <row r="19" spans="2:26" x14ac:dyDescent="0.25">
      <c r="B19" s="82" t="s">
        <v>139</v>
      </c>
      <c r="C19" s="82" t="s">
        <v>74</v>
      </c>
      <c r="D19" s="82" t="s">
        <v>75</v>
      </c>
      <c r="E19" s="82" t="s">
        <v>76</v>
      </c>
      <c r="F19" s="82" t="s">
        <v>77</v>
      </c>
      <c r="G19" s="82" t="s">
        <v>140</v>
      </c>
      <c r="H19" s="63">
        <v>2</v>
      </c>
      <c r="I19" s="82" t="s">
        <v>141</v>
      </c>
      <c r="J19" s="82" t="s">
        <v>142</v>
      </c>
      <c r="K19" s="83">
        <v>7198.94</v>
      </c>
      <c r="L19" s="83">
        <v>3599.47</v>
      </c>
      <c r="M19" s="82" t="s">
        <v>67</v>
      </c>
      <c r="N19" s="82" t="s">
        <v>79</v>
      </c>
      <c r="O19" s="82" t="s">
        <v>79</v>
      </c>
      <c r="P19" s="82" t="s">
        <v>79</v>
      </c>
      <c r="R19" s="64" t="str">
        <f>_xlfn.IFNA((VLOOKUP($G19, 'History-Sorted'!$A$2:$P$2000, 2, FALSE)), "")</f>
        <v>USD</v>
      </c>
      <c r="S19" s="65">
        <v>1</v>
      </c>
      <c r="T19" s="66">
        <f>_xlfn.IFNA((VLOOKUP($G19, 'History-Sorted'!$A$2:$P$2000, 3, FALSE)), "")</f>
        <v>3107</v>
      </c>
      <c r="U19" s="72"/>
      <c r="V19" s="68" t="str">
        <f>_xlfn.IFNA((VLOOKUP($G19, 'History-Sorted'!$A$2:$P$2000, 5, FALSE)), "")</f>
        <v>0020320370</v>
      </c>
      <c r="X19" s="67">
        <f>_xlfn.IFNA((VLOOKUP($G19, 'History-Sorted'!$A$2:$P$2000, 4, FALSE)), "")</f>
        <v>45454</v>
      </c>
      <c r="Z19" s="89" t="str">
        <f>_xlfn.IFNA((VLOOKUP($G19, 'History-Sorted'!$A$2:$P$2000, 6, FALSE)), "")</f>
        <v>000000000000347688</v>
      </c>
    </row>
    <row r="20" spans="2:26" x14ac:dyDescent="0.25">
      <c r="B20" s="82" t="s">
        <v>143</v>
      </c>
      <c r="C20" s="82" t="s">
        <v>74</v>
      </c>
      <c r="D20" s="82" t="s">
        <v>75</v>
      </c>
      <c r="E20" s="82" t="s">
        <v>76</v>
      </c>
      <c r="F20" s="82" t="s">
        <v>77</v>
      </c>
      <c r="G20" s="82" t="s">
        <v>144</v>
      </c>
      <c r="H20" s="63">
        <v>2</v>
      </c>
      <c r="I20" s="82" t="s">
        <v>145</v>
      </c>
      <c r="J20" s="82" t="s">
        <v>146</v>
      </c>
      <c r="K20" s="83">
        <v>10365.18</v>
      </c>
      <c r="L20" s="83">
        <v>5182.59</v>
      </c>
      <c r="M20" s="82" t="s">
        <v>67</v>
      </c>
      <c r="N20" s="82" t="s">
        <v>79</v>
      </c>
      <c r="O20" s="82" t="s">
        <v>79</v>
      </c>
      <c r="P20" s="82" t="s">
        <v>79</v>
      </c>
      <c r="R20" s="64" t="str">
        <f>_xlfn.IFNA((VLOOKUP($G20, 'History-Sorted'!$A$2:$P$2000, 2, FALSE)), "")</f>
        <v>USD</v>
      </c>
      <c r="S20" s="65">
        <v>1</v>
      </c>
      <c r="T20" s="66">
        <f>_xlfn.IFNA((VLOOKUP($G20, 'History-Sorted'!$A$2:$P$2000, 3, FALSE)), "")</f>
        <v>4474</v>
      </c>
      <c r="U20" s="72"/>
      <c r="V20" s="68" t="str">
        <f>_xlfn.IFNA((VLOOKUP($G20, 'History-Sorted'!$A$2:$P$2000, 5, FALSE)), "")</f>
        <v>0020320370</v>
      </c>
      <c r="X20" s="67">
        <f>_xlfn.IFNA((VLOOKUP($G20, 'History-Sorted'!$A$2:$P$2000, 4, FALSE)), "")</f>
        <v>45454</v>
      </c>
      <c r="Z20" s="89" t="str">
        <f>_xlfn.IFNA((VLOOKUP($G20, 'History-Sorted'!$A$2:$P$2000, 6, FALSE)), "")</f>
        <v>000000000000347688</v>
      </c>
    </row>
    <row r="21" spans="2:26" x14ac:dyDescent="0.25">
      <c r="B21" s="82" t="s">
        <v>147</v>
      </c>
      <c r="C21" s="82" t="s">
        <v>74</v>
      </c>
      <c r="D21" s="82" t="s">
        <v>75</v>
      </c>
      <c r="E21" s="82" t="s">
        <v>76</v>
      </c>
      <c r="F21" s="82" t="s">
        <v>77</v>
      </c>
      <c r="G21" s="82" t="s">
        <v>148</v>
      </c>
      <c r="H21" s="63">
        <v>2</v>
      </c>
      <c r="I21" s="82" t="s">
        <v>149</v>
      </c>
      <c r="J21" s="82" t="s">
        <v>146</v>
      </c>
      <c r="K21" s="83">
        <v>10956.46</v>
      </c>
      <c r="L21" s="83">
        <v>5478.23</v>
      </c>
      <c r="M21" s="82" t="s">
        <v>67</v>
      </c>
      <c r="N21" s="82" t="s">
        <v>79</v>
      </c>
      <c r="O21" s="82" t="s">
        <v>79</v>
      </c>
      <c r="P21" s="82" t="s">
        <v>79</v>
      </c>
      <c r="R21" s="64" t="str">
        <f>_xlfn.IFNA((VLOOKUP($G21, 'History-Sorted'!$A$2:$P$2000, 2, FALSE)), "")</f>
        <v>USD</v>
      </c>
      <c r="S21" s="65">
        <v>1</v>
      </c>
      <c r="T21" s="66">
        <f>_xlfn.IFNA((VLOOKUP($G21, 'History-Sorted'!$A$2:$P$2000, 3, FALSE)), "")</f>
        <v>4729</v>
      </c>
      <c r="U21" s="72"/>
      <c r="V21" s="68" t="str">
        <f>_xlfn.IFNA((VLOOKUP($G21, 'History-Sorted'!$A$2:$P$2000, 5, FALSE)), "")</f>
        <v>0020320370</v>
      </c>
      <c r="X21" s="67">
        <f>_xlfn.IFNA((VLOOKUP($G21, 'History-Sorted'!$A$2:$P$2000, 4, FALSE)), "")</f>
        <v>45454</v>
      </c>
      <c r="Z21" s="89" t="str">
        <f>_xlfn.IFNA((VLOOKUP($G21, 'History-Sorted'!$A$2:$P$2000, 6, FALSE)), "")</f>
        <v>000000000000347688</v>
      </c>
    </row>
    <row r="22" spans="2:26" x14ac:dyDescent="0.25">
      <c r="B22" s="82" t="s">
        <v>150</v>
      </c>
      <c r="C22" s="82" t="s">
        <v>74</v>
      </c>
      <c r="D22" s="82" t="s">
        <v>75</v>
      </c>
      <c r="E22" s="82" t="s">
        <v>76</v>
      </c>
      <c r="F22" s="82" t="s">
        <v>77</v>
      </c>
      <c r="G22" s="82" t="s">
        <v>151</v>
      </c>
      <c r="H22" s="63">
        <v>2</v>
      </c>
      <c r="I22" s="82" t="s">
        <v>152</v>
      </c>
      <c r="J22" s="82" t="s">
        <v>153</v>
      </c>
      <c r="K22" s="84">
        <v>431.76</v>
      </c>
      <c r="L22" s="84">
        <v>215.88</v>
      </c>
      <c r="M22" s="82" t="s">
        <v>67</v>
      </c>
      <c r="N22" s="82" t="s">
        <v>79</v>
      </c>
      <c r="O22" s="82" t="s">
        <v>79</v>
      </c>
      <c r="P22" s="82" t="s">
        <v>79</v>
      </c>
      <c r="R22" s="64" t="str">
        <f>_xlfn.IFNA((VLOOKUP($G22, 'History-Sorted'!$A$2:$P$2000, 2, FALSE)), "")</f>
        <v>EUR</v>
      </c>
      <c r="S22" s="65">
        <v>1</v>
      </c>
      <c r="T22" s="66">
        <f>_xlfn.IFNA((VLOOKUP($G22, 'History-Sorted'!$A$2:$P$2000, 3, FALSE)), "")</f>
        <v>201.97</v>
      </c>
      <c r="U22" s="72"/>
      <c r="V22" s="68" t="str">
        <f>_xlfn.IFNA((VLOOKUP($G22, 'History-Sorted'!$A$2:$P$2000, 5, FALSE)), "")</f>
        <v>0020162244</v>
      </c>
      <c r="X22" s="67">
        <f>_xlfn.IFNA((VLOOKUP($G22, 'History-Sorted'!$A$2:$P$2000, 4, FALSE)), "")</f>
        <v>43017</v>
      </c>
      <c r="Z22" s="89" t="str">
        <f>_xlfn.IFNA((VLOOKUP($G22, 'History-Sorted'!$A$2:$P$2000, 6, FALSE)), "")</f>
        <v>000000000000392185</v>
      </c>
    </row>
    <row r="23" spans="2:26" x14ac:dyDescent="0.25">
      <c r="B23" s="82" t="s">
        <v>154</v>
      </c>
      <c r="C23" s="82" t="s">
        <v>74</v>
      </c>
      <c r="D23" s="82" t="s">
        <v>75</v>
      </c>
      <c r="E23" s="82" t="s">
        <v>76</v>
      </c>
      <c r="F23" s="82" t="s">
        <v>77</v>
      </c>
      <c r="G23" s="82" t="s">
        <v>155</v>
      </c>
      <c r="H23" s="63">
        <v>2</v>
      </c>
      <c r="I23" s="82" t="s">
        <v>156</v>
      </c>
      <c r="J23" s="82" t="s">
        <v>157</v>
      </c>
      <c r="K23" s="83">
        <v>10516.96</v>
      </c>
      <c r="L23" s="83">
        <v>5258.48</v>
      </c>
      <c r="M23" s="82" t="s">
        <v>67</v>
      </c>
      <c r="N23" s="82" t="s">
        <v>79</v>
      </c>
      <c r="O23" s="82" t="s">
        <v>79</v>
      </c>
      <c r="P23" s="82" t="s">
        <v>79</v>
      </c>
      <c r="R23" s="64" t="str">
        <f>_xlfn.IFNA((VLOOKUP($G23, 'History-Sorted'!$A$2:$P$2000, 2, FALSE)), "")</f>
        <v>USD</v>
      </c>
      <c r="S23" s="65">
        <v>1</v>
      </c>
      <c r="T23" s="66">
        <f>_xlfn.IFNA((VLOOKUP($G23, 'History-Sorted'!$A$2:$P$2000, 3, FALSE)), "")</f>
        <v>4539</v>
      </c>
      <c r="U23" s="72"/>
      <c r="V23" s="68" t="str">
        <f>_xlfn.IFNA((VLOOKUP($G23, 'History-Sorted'!$A$2:$P$2000, 5, FALSE)), "")</f>
        <v>0020320370</v>
      </c>
      <c r="X23" s="67">
        <f>_xlfn.IFNA((VLOOKUP($G23, 'History-Sorted'!$A$2:$P$2000, 4, FALSE)), "")</f>
        <v>45454</v>
      </c>
      <c r="Z23" s="89" t="str">
        <f>_xlfn.IFNA((VLOOKUP($G23, 'History-Sorted'!$A$2:$P$2000, 6, FALSE)), "")</f>
        <v>000000000000347688</v>
      </c>
    </row>
    <row r="24" spans="2:26" x14ac:dyDescent="0.25">
      <c r="B24" s="82" t="s">
        <v>158</v>
      </c>
      <c r="C24" s="82" t="s">
        <v>74</v>
      </c>
      <c r="D24" s="82" t="s">
        <v>75</v>
      </c>
      <c r="E24" s="82" t="s">
        <v>76</v>
      </c>
      <c r="F24" s="82" t="s">
        <v>77</v>
      </c>
      <c r="G24" s="82" t="s">
        <v>159</v>
      </c>
      <c r="H24" s="63">
        <v>2</v>
      </c>
      <c r="I24" s="82" t="s">
        <v>160</v>
      </c>
      <c r="J24" s="82" t="s">
        <v>161</v>
      </c>
      <c r="K24" s="84">
        <v>370.06</v>
      </c>
      <c r="L24" s="84">
        <v>185.03</v>
      </c>
      <c r="M24" s="82" t="s">
        <v>67</v>
      </c>
      <c r="N24" s="82" t="s">
        <v>79</v>
      </c>
      <c r="O24" s="82" t="s">
        <v>79</v>
      </c>
      <c r="P24" s="82" t="s">
        <v>79</v>
      </c>
      <c r="R24" s="64" t="str">
        <f>_xlfn.IFNA((VLOOKUP($G24, 'History-Sorted'!$A$2:$P$2000, 2, FALSE)), "")</f>
        <v>USD</v>
      </c>
      <c r="S24" s="65">
        <v>1</v>
      </c>
      <c r="T24" s="66">
        <f>_xlfn.IFNA((VLOOKUP($G24, 'History-Sorted'!$A$2:$P$2000, 3, FALSE)), "")</f>
        <v>153.82</v>
      </c>
      <c r="U24" s="72"/>
      <c r="V24" s="68" t="str">
        <f>_xlfn.IFNA((VLOOKUP($G24, 'History-Sorted'!$A$2:$P$2000, 5, FALSE)), "")</f>
        <v>0020272185</v>
      </c>
      <c r="X24" s="67">
        <f>_xlfn.IFNA((VLOOKUP($G24, 'History-Sorted'!$A$2:$P$2000, 4, FALSE)), "")</f>
        <v>44718</v>
      </c>
      <c r="Z24" s="89" t="str">
        <f>_xlfn.IFNA((VLOOKUP($G24, 'History-Sorted'!$A$2:$P$2000, 6, FALSE)), "")</f>
        <v>000000000000347688</v>
      </c>
    </row>
    <row r="25" spans="2:26" x14ac:dyDescent="0.25">
      <c r="B25" s="82" t="s">
        <v>162</v>
      </c>
      <c r="C25" s="82" t="s">
        <v>74</v>
      </c>
      <c r="D25" s="82" t="s">
        <v>75</v>
      </c>
      <c r="E25" s="82" t="s">
        <v>76</v>
      </c>
      <c r="F25" s="82" t="s">
        <v>77</v>
      </c>
      <c r="G25" s="82" t="s">
        <v>163</v>
      </c>
      <c r="H25" s="63">
        <v>2</v>
      </c>
      <c r="I25" s="82" t="s">
        <v>164</v>
      </c>
      <c r="J25" s="82" t="s">
        <v>165</v>
      </c>
      <c r="K25" s="83">
        <v>11157.14</v>
      </c>
      <c r="L25" s="83">
        <v>5578.57</v>
      </c>
      <c r="M25" s="82" t="s">
        <v>67</v>
      </c>
      <c r="N25" s="82" t="s">
        <v>79</v>
      </c>
      <c r="O25" s="82" t="s">
        <v>79</v>
      </c>
      <c r="P25" s="82" t="s">
        <v>79</v>
      </c>
      <c r="R25" s="64" t="str">
        <f>_xlfn.IFNA((VLOOKUP($G25, 'History-Sorted'!$A$2:$P$2000, 2, FALSE)), "")</f>
        <v>USD</v>
      </c>
      <c r="S25" s="65">
        <v>1</v>
      </c>
      <c r="T25" s="66">
        <f>_xlfn.IFNA((VLOOKUP($G25, 'History-Sorted'!$A$2:$P$2000, 3, FALSE)), "")</f>
        <v>4290.46</v>
      </c>
      <c r="U25" s="72"/>
      <c r="V25" s="68" t="str">
        <f>_xlfn.IFNA((VLOOKUP($G25, 'History-Sorted'!$A$2:$P$2000, 5, FALSE)), "")</f>
        <v>0020263379</v>
      </c>
      <c r="X25" s="67">
        <f>_xlfn.IFNA((VLOOKUP($G25, 'History-Sorted'!$A$2:$P$2000, 4, FALSE)), "")</f>
        <v>44589</v>
      </c>
      <c r="Z25" s="89" t="str">
        <f>_xlfn.IFNA((VLOOKUP($G25, 'History-Sorted'!$A$2:$P$2000, 6, FALSE)), "")</f>
        <v>000000000000347688</v>
      </c>
    </row>
    <row r="26" spans="2:26" x14ac:dyDescent="0.25">
      <c r="B26" s="82" t="s">
        <v>166</v>
      </c>
      <c r="C26" s="82" t="s">
        <v>74</v>
      </c>
      <c r="D26" s="82" t="s">
        <v>75</v>
      </c>
      <c r="E26" s="82" t="s">
        <v>76</v>
      </c>
      <c r="F26" s="82" t="s">
        <v>77</v>
      </c>
      <c r="G26" s="82" t="s">
        <v>167</v>
      </c>
      <c r="H26" s="63">
        <v>2</v>
      </c>
      <c r="I26" s="82" t="s">
        <v>168</v>
      </c>
      <c r="J26" s="82" t="s">
        <v>169</v>
      </c>
      <c r="K26" s="83">
        <v>37129.42</v>
      </c>
      <c r="L26" s="83">
        <v>18564.71</v>
      </c>
      <c r="M26" s="82" t="s">
        <v>67</v>
      </c>
      <c r="N26" s="82" t="s">
        <v>79</v>
      </c>
      <c r="O26" s="82" t="s">
        <v>79</v>
      </c>
      <c r="P26" s="82" t="s">
        <v>79</v>
      </c>
      <c r="R26" s="64" t="str">
        <f>_xlfn.IFNA((VLOOKUP($G26, 'History-Sorted'!$A$2:$P$2000, 2, FALSE)), "")</f>
        <v>USD</v>
      </c>
      <c r="S26" s="65">
        <v>1</v>
      </c>
      <c r="T26" s="66">
        <f>_xlfn.IFNA((VLOOKUP($G26, 'History-Sorted'!$A$2:$P$2000, 3, FALSE)), "")</f>
        <v>16024</v>
      </c>
      <c r="U26" s="72"/>
      <c r="V26" s="68" t="str">
        <f>_xlfn.IFNA((VLOOKUP($G26, 'History-Sorted'!$A$2:$P$2000, 5, FALSE)), "")</f>
        <v>0020320370</v>
      </c>
      <c r="X26" s="67">
        <f>_xlfn.IFNA((VLOOKUP($G26, 'History-Sorted'!$A$2:$P$2000, 4, FALSE)), "")</f>
        <v>45454</v>
      </c>
      <c r="Z26" s="89" t="str">
        <f>_xlfn.IFNA((VLOOKUP($G26, 'History-Sorted'!$A$2:$P$2000, 6, FALSE)), "")</f>
        <v>000000000000347688</v>
      </c>
    </row>
    <row r="27" spans="2:26" x14ac:dyDescent="0.25">
      <c r="B27" s="82" t="s">
        <v>170</v>
      </c>
      <c r="C27" s="82" t="s">
        <v>74</v>
      </c>
      <c r="D27" s="82" t="s">
        <v>75</v>
      </c>
      <c r="E27" s="82" t="s">
        <v>76</v>
      </c>
      <c r="F27" s="82" t="s">
        <v>77</v>
      </c>
      <c r="G27" s="82" t="s">
        <v>171</v>
      </c>
      <c r="H27" s="63">
        <v>2</v>
      </c>
      <c r="I27" s="82" t="s">
        <v>172</v>
      </c>
      <c r="J27" s="82" t="s">
        <v>165</v>
      </c>
      <c r="K27" s="83">
        <v>9328.44</v>
      </c>
      <c r="L27" s="83">
        <v>4664.22</v>
      </c>
      <c r="M27" s="82" t="s">
        <v>67</v>
      </c>
      <c r="N27" s="82" t="s">
        <v>79</v>
      </c>
      <c r="O27" s="82" t="s">
        <v>79</v>
      </c>
      <c r="P27" s="82" t="s">
        <v>79</v>
      </c>
      <c r="R27" s="64" t="str">
        <f>_xlfn.IFNA((VLOOKUP($G27, 'History-Sorted'!$A$2:$P$2000, 2, FALSE)), "")</f>
        <v>USD</v>
      </c>
      <c r="S27" s="65">
        <v>1</v>
      </c>
      <c r="T27" s="66">
        <f>_xlfn.IFNA((VLOOKUP($G27, 'History-Sorted'!$A$2:$P$2000, 3, FALSE)), "")</f>
        <v>3587.3</v>
      </c>
      <c r="U27" s="72"/>
      <c r="V27" s="68" t="str">
        <f>_xlfn.IFNA((VLOOKUP($G27, 'History-Sorted'!$A$2:$P$2000, 5, FALSE)), "")</f>
        <v>0020263379</v>
      </c>
      <c r="X27" s="67">
        <f>_xlfn.IFNA((VLOOKUP($G27, 'History-Sorted'!$A$2:$P$2000, 4, FALSE)), "")</f>
        <v>44589</v>
      </c>
      <c r="Z27" s="89" t="str">
        <f>_xlfn.IFNA((VLOOKUP($G27, 'History-Sorted'!$A$2:$P$2000, 6, FALSE)), "")</f>
        <v>000000000000347688</v>
      </c>
    </row>
    <row r="28" spans="2:26" x14ac:dyDescent="0.25">
      <c r="B28" s="82" t="s">
        <v>173</v>
      </c>
      <c r="C28" s="82" t="s">
        <v>74</v>
      </c>
      <c r="D28" s="82" t="s">
        <v>75</v>
      </c>
      <c r="E28" s="82" t="s">
        <v>76</v>
      </c>
      <c r="F28" s="82" t="s">
        <v>77</v>
      </c>
      <c r="G28" s="82" t="s">
        <v>174</v>
      </c>
      <c r="H28" s="63">
        <v>4</v>
      </c>
      <c r="I28" s="82" t="s">
        <v>175</v>
      </c>
      <c r="J28" s="82" t="s">
        <v>176</v>
      </c>
      <c r="K28" s="83">
        <v>6950.24</v>
      </c>
      <c r="L28" s="83">
        <v>1737.56</v>
      </c>
      <c r="M28" s="82" t="s">
        <v>67</v>
      </c>
      <c r="N28" s="82" t="s">
        <v>79</v>
      </c>
      <c r="O28" s="82" t="s">
        <v>79</v>
      </c>
      <c r="P28" s="82" t="s">
        <v>79</v>
      </c>
      <c r="R28" s="64" t="str">
        <f>_xlfn.IFNA((VLOOKUP($G28, 'History-Sorted'!$A$2:$P$2000, 2, FALSE)), "")</f>
        <v>USD</v>
      </c>
      <c r="S28" s="65">
        <v>1</v>
      </c>
      <c r="T28" s="66">
        <f>_xlfn.IFNA((VLOOKUP($G28, 'History-Sorted'!$A$2:$P$2000, 3, FALSE)), "")</f>
        <v>380.13</v>
      </c>
      <c r="U28" s="72"/>
      <c r="V28" s="68" t="str">
        <f>_xlfn.IFNA((VLOOKUP($G28, 'History-Sorted'!$A$2:$P$2000, 5, FALSE)), "")</f>
        <v>0020053234</v>
      </c>
      <c r="X28" s="67">
        <f>_xlfn.IFNA((VLOOKUP($G28, 'History-Sorted'!$A$2:$P$2000, 4, FALSE)), "")</f>
        <v>40855</v>
      </c>
      <c r="Z28" s="89" t="str">
        <f>_xlfn.IFNA((VLOOKUP($G28, 'History-Sorted'!$A$2:$P$2000, 6, FALSE)), "")</f>
        <v/>
      </c>
    </row>
    <row r="29" spans="2:26" x14ac:dyDescent="0.25">
      <c r="B29" s="82" t="s">
        <v>177</v>
      </c>
      <c r="C29" s="82" t="s">
        <v>74</v>
      </c>
      <c r="D29" s="82" t="s">
        <v>178</v>
      </c>
      <c r="E29" s="82" t="s">
        <v>179</v>
      </c>
      <c r="F29" s="82" t="s">
        <v>180</v>
      </c>
      <c r="G29" s="82" t="s">
        <v>181</v>
      </c>
      <c r="H29" s="63">
        <v>1</v>
      </c>
      <c r="I29" s="82" t="s">
        <v>182</v>
      </c>
      <c r="J29" s="82" t="s">
        <v>183</v>
      </c>
      <c r="K29" s="83">
        <v>1755.95</v>
      </c>
      <c r="L29" s="83">
        <v>1755.95</v>
      </c>
      <c r="M29" s="82" t="s">
        <v>67</v>
      </c>
      <c r="N29" s="82" t="s">
        <v>79</v>
      </c>
      <c r="O29" s="82" t="s">
        <v>79</v>
      </c>
      <c r="P29" s="82" t="s">
        <v>79</v>
      </c>
      <c r="R29" s="64" t="str">
        <f>_xlfn.IFNA((VLOOKUP($G29, 'History-Sorted'!$A$2:$P$2000, 2, FALSE)), "")</f>
        <v>USD</v>
      </c>
      <c r="S29" s="65">
        <v>1</v>
      </c>
      <c r="T29" s="66">
        <f>_xlfn.IFNA((VLOOKUP($G29, 'History-Sorted'!$A$2:$P$2000, 3, FALSE)), "")</f>
        <v>611.5</v>
      </c>
      <c r="U29" s="72"/>
      <c r="V29" s="68" t="str">
        <f>_xlfn.IFNA((VLOOKUP($G29, 'History-Sorted'!$A$2:$P$2000, 5, FALSE)), "")</f>
        <v>0020046577</v>
      </c>
      <c r="X29" s="67">
        <f>_xlfn.IFNA((VLOOKUP($G29, 'History-Sorted'!$A$2:$P$2000, 4, FALSE)), "")</f>
        <v>40688</v>
      </c>
      <c r="Z29" s="89" t="str">
        <f>_xlfn.IFNA((VLOOKUP($G29, 'History-Sorted'!$A$2:$P$2000, 6, FALSE)), "")</f>
        <v>000000000000348333</v>
      </c>
    </row>
    <row r="30" spans="2:26" x14ac:dyDescent="0.25">
      <c r="B30" s="82" t="s">
        <v>184</v>
      </c>
      <c r="C30" s="82" t="s">
        <v>74</v>
      </c>
      <c r="D30" s="82" t="s">
        <v>178</v>
      </c>
      <c r="E30" s="82" t="s">
        <v>179</v>
      </c>
      <c r="F30" s="82" t="s">
        <v>180</v>
      </c>
      <c r="G30" s="82" t="s">
        <v>185</v>
      </c>
      <c r="H30" s="63">
        <v>1</v>
      </c>
      <c r="I30" s="82" t="s">
        <v>186</v>
      </c>
      <c r="J30" s="82" t="s">
        <v>183</v>
      </c>
      <c r="K30" s="83">
        <v>1779.54</v>
      </c>
      <c r="L30" s="83">
        <v>1779.54</v>
      </c>
      <c r="M30" s="82" t="s">
        <v>67</v>
      </c>
      <c r="N30" s="82" t="s">
        <v>79</v>
      </c>
      <c r="O30" s="82" t="s">
        <v>79</v>
      </c>
      <c r="P30" s="82" t="s">
        <v>79</v>
      </c>
      <c r="R30" s="64" t="str">
        <f>_xlfn.IFNA((VLOOKUP($G30, 'History-Sorted'!$A$2:$P$2000, 2, FALSE)), "")</f>
        <v>USD</v>
      </c>
      <c r="S30" s="65">
        <v>1</v>
      </c>
      <c r="T30" s="66">
        <f>_xlfn.IFNA((VLOOKUP($G30, 'History-Sorted'!$A$2:$P$2000, 3, FALSE)), "")</f>
        <v>611.5</v>
      </c>
      <c r="U30" s="72"/>
      <c r="V30" s="68" t="str">
        <f>_xlfn.IFNA((VLOOKUP($G30, 'History-Sorted'!$A$2:$P$2000, 5, FALSE)), "")</f>
        <v>0020046577</v>
      </c>
      <c r="X30" s="67">
        <f>_xlfn.IFNA((VLOOKUP($G30, 'History-Sorted'!$A$2:$P$2000, 4, FALSE)), "")</f>
        <v>40688</v>
      </c>
      <c r="Z30" s="89" t="str">
        <f>_xlfn.IFNA((VLOOKUP($G30, 'History-Sorted'!$A$2:$P$2000, 6, FALSE)), "")</f>
        <v>000000000000348333</v>
      </c>
    </row>
    <row r="31" spans="2:26" x14ac:dyDescent="0.25">
      <c r="B31" s="82" t="s">
        <v>187</v>
      </c>
      <c r="C31" s="82" t="s">
        <v>74</v>
      </c>
      <c r="D31" s="82" t="s">
        <v>178</v>
      </c>
      <c r="E31" s="82" t="s">
        <v>179</v>
      </c>
      <c r="F31" s="82" t="s">
        <v>180</v>
      </c>
      <c r="G31" s="82" t="s">
        <v>188</v>
      </c>
      <c r="H31" s="63">
        <v>1</v>
      </c>
      <c r="I31" s="82" t="s">
        <v>189</v>
      </c>
      <c r="J31" s="82" t="s">
        <v>190</v>
      </c>
      <c r="K31" s="83">
        <v>24857.49</v>
      </c>
      <c r="L31" s="83">
        <v>24857.49</v>
      </c>
      <c r="M31" s="82" t="s">
        <v>67</v>
      </c>
      <c r="N31" s="82" t="s">
        <v>79</v>
      </c>
      <c r="O31" s="82" t="s">
        <v>79</v>
      </c>
      <c r="P31" s="82" t="s">
        <v>79</v>
      </c>
      <c r="R31" s="64" t="str">
        <f>_xlfn.IFNA((VLOOKUP($G31, 'History-Sorted'!$A$2:$P$2000, 2, FALSE)), "")</f>
        <v>USD</v>
      </c>
      <c r="S31" s="65">
        <v>1</v>
      </c>
      <c r="T31" s="66">
        <f>_xlfn.IFNA((VLOOKUP($G31, 'History-Sorted'!$A$2:$P$2000, 3, FALSE)), "")</f>
        <v>6586.1</v>
      </c>
      <c r="U31" s="72"/>
      <c r="V31" s="68" t="str">
        <f>_xlfn.IFNA((VLOOKUP($G31, 'History-Sorted'!$A$2:$P$2000, 5, FALSE)), "")</f>
        <v>0020046577</v>
      </c>
      <c r="X31" s="67">
        <f>_xlfn.IFNA((VLOOKUP($G31, 'History-Sorted'!$A$2:$P$2000, 4, FALSE)), "")</f>
        <v>40954</v>
      </c>
      <c r="Z31" s="89" t="str">
        <f>_xlfn.IFNA((VLOOKUP($G31, 'History-Sorted'!$A$2:$P$2000, 6, FALSE)), "")</f>
        <v/>
      </c>
    </row>
    <row r="32" spans="2:26" x14ac:dyDescent="0.25">
      <c r="B32" s="82" t="s">
        <v>191</v>
      </c>
      <c r="C32" s="82" t="s">
        <v>74</v>
      </c>
      <c r="D32" s="82" t="s">
        <v>192</v>
      </c>
      <c r="E32" s="82" t="s">
        <v>193</v>
      </c>
      <c r="F32" s="82" t="s">
        <v>194</v>
      </c>
      <c r="G32" s="82" t="s">
        <v>195</v>
      </c>
      <c r="H32" s="63">
        <v>2</v>
      </c>
      <c r="I32" s="82" t="s">
        <v>196</v>
      </c>
      <c r="J32" s="82" t="s">
        <v>197</v>
      </c>
      <c r="K32" s="83">
        <v>9598.7199999999993</v>
      </c>
      <c r="L32" s="83">
        <v>4799.3599999999997</v>
      </c>
      <c r="M32" s="82" t="s">
        <v>67</v>
      </c>
      <c r="N32" s="82" t="s">
        <v>198</v>
      </c>
      <c r="O32" s="82" t="s">
        <v>198</v>
      </c>
      <c r="P32" s="82" t="s">
        <v>198</v>
      </c>
      <c r="R32" s="64" t="str">
        <f>_xlfn.IFNA((VLOOKUP($G32, 'History-Sorted'!$A$2:$P$2000, 2, FALSE)), "")</f>
        <v>EUR</v>
      </c>
      <c r="S32" s="65">
        <v>1</v>
      </c>
      <c r="T32" s="66">
        <f>_xlfn.IFNA((VLOOKUP($G32, 'History-Sorted'!$A$2:$P$2000, 3, FALSE)), "")</f>
        <v>2417.65</v>
      </c>
      <c r="U32" s="72"/>
      <c r="V32" s="68" t="str">
        <f>_xlfn.IFNA((VLOOKUP($G32, 'History-Sorted'!$A$2:$P$2000, 5, FALSE)), "")</f>
        <v>0020225527</v>
      </c>
      <c r="X32" s="67">
        <f>_xlfn.IFNA((VLOOKUP($G32, 'History-Sorted'!$A$2:$P$2000, 4, FALSE)), "")</f>
        <v>44027</v>
      </c>
      <c r="Z32" s="89" t="str">
        <f>_xlfn.IFNA((VLOOKUP($G32, 'History-Sorted'!$A$2:$P$2000, 6, FALSE)), "")</f>
        <v>000000000000392907</v>
      </c>
    </row>
    <row r="33" spans="2:26" x14ac:dyDescent="0.25">
      <c r="B33" s="82" t="s">
        <v>199</v>
      </c>
      <c r="C33" s="82" t="s">
        <v>74</v>
      </c>
      <c r="D33" s="82" t="s">
        <v>192</v>
      </c>
      <c r="E33" s="82" t="s">
        <v>193</v>
      </c>
      <c r="F33" s="82" t="s">
        <v>194</v>
      </c>
      <c r="G33" s="82" t="s">
        <v>200</v>
      </c>
      <c r="H33" s="63">
        <v>1</v>
      </c>
      <c r="I33" s="82" t="s">
        <v>201</v>
      </c>
      <c r="J33" s="82" t="s">
        <v>202</v>
      </c>
      <c r="K33" s="83">
        <v>10489.57</v>
      </c>
      <c r="L33" s="83">
        <v>10489.57</v>
      </c>
      <c r="M33" s="82" t="s">
        <v>67</v>
      </c>
      <c r="N33" s="82" t="s">
        <v>198</v>
      </c>
      <c r="O33" s="82" t="s">
        <v>198</v>
      </c>
      <c r="P33" s="82" t="s">
        <v>198</v>
      </c>
      <c r="R33" s="64" t="str">
        <f>_xlfn.IFNA((VLOOKUP($G33, 'History-Sorted'!$A$2:$P$2000, 2, FALSE)), "")</f>
        <v>EUR</v>
      </c>
      <c r="S33" s="65">
        <v>1</v>
      </c>
      <c r="T33" s="66">
        <f>_xlfn.IFNA((VLOOKUP($G33, 'History-Sorted'!$A$2:$P$2000, 3, FALSE)), "")</f>
        <v>5465.02</v>
      </c>
      <c r="U33" s="72"/>
      <c r="V33" s="68" t="str">
        <f>_xlfn.IFNA((VLOOKUP($G33, 'History-Sorted'!$A$2:$P$2000, 5, FALSE)), "")</f>
        <v>0020225527</v>
      </c>
      <c r="X33" s="67">
        <f>_xlfn.IFNA((VLOOKUP($G33, 'History-Sorted'!$A$2:$P$2000, 4, FALSE)), "")</f>
        <v>44027</v>
      </c>
      <c r="Z33" s="89" t="str">
        <f>_xlfn.IFNA((VLOOKUP($G33, 'History-Sorted'!$A$2:$P$2000, 6, FALSE)), "")</f>
        <v>000000000000392907</v>
      </c>
    </row>
    <row r="34" spans="2:26" x14ac:dyDescent="0.25">
      <c r="B34" s="82" t="s">
        <v>203</v>
      </c>
      <c r="C34" s="82" t="s">
        <v>74</v>
      </c>
      <c r="D34" s="82" t="s">
        <v>204</v>
      </c>
      <c r="E34" s="82" t="s">
        <v>204</v>
      </c>
      <c r="F34" s="82" t="s">
        <v>204</v>
      </c>
      <c r="G34" s="82" t="s">
        <v>205</v>
      </c>
      <c r="H34" s="63">
        <v>2</v>
      </c>
      <c r="I34" s="82" t="s">
        <v>204</v>
      </c>
      <c r="J34" s="82" t="s">
        <v>206</v>
      </c>
      <c r="K34" s="84">
        <v>10</v>
      </c>
      <c r="L34" s="84">
        <v>5</v>
      </c>
      <c r="M34" s="82" t="s">
        <v>67</v>
      </c>
      <c r="N34" s="82" t="s">
        <v>204</v>
      </c>
      <c r="O34" s="82" t="s">
        <v>204</v>
      </c>
      <c r="P34" s="82" t="s">
        <v>204</v>
      </c>
      <c r="R34" s="64" t="str">
        <f>_xlfn.IFNA((VLOOKUP($G34, 'History-Sorted'!$A$2:$P$2000, 2, FALSE)), "")</f>
        <v/>
      </c>
      <c r="S34" s="65">
        <v>1</v>
      </c>
      <c r="T34" s="66" t="str">
        <f>_xlfn.IFNA((VLOOKUP($G34, 'History-Sorted'!$A$2:$P$2000, 3, FALSE)), "")</f>
        <v/>
      </c>
      <c r="U34" s="72"/>
      <c r="V34" s="68" t="str">
        <f>_xlfn.IFNA((VLOOKUP($G34, 'History-Sorted'!$A$2:$P$2000, 5, FALSE)), "")</f>
        <v/>
      </c>
      <c r="X34" s="67" t="str">
        <f>_xlfn.IFNA((VLOOKUP($G34, 'History-Sorted'!$A$2:$P$2000, 4, FALSE)), "")</f>
        <v/>
      </c>
      <c r="Z34" s="89" t="str">
        <f>_xlfn.IFNA((VLOOKUP($G34, 'History-Sorted'!$A$2:$P$2000, 6, FALSE)), "")</f>
        <v/>
      </c>
    </row>
    <row r="35" spans="2:26" x14ac:dyDescent="0.25">
      <c r="B35" s="82" t="s">
        <v>207</v>
      </c>
      <c r="C35" s="82" t="s">
        <v>74</v>
      </c>
      <c r="D35" s="82" t="s">
        <v>204</v>
      </c>
      <c r="E35" s="82" t="s">
        <v>204</v>
      </c>
      <c r="F35" s="82" t="s">
        <v>204</v>
      </c>
      <c r="G35" s="82" t="s">
        <v>208</v>
      </c>
      <c r="H35" s="63">
        <v>1</v>
      </c>
      <c r="I35" s="82" t="s">
        <v>204</v>
      </c>
      <c r="J35" s="82" t="s">
        <v>209</v>
      </c>
      <c r="K35" s="84">
        <v>10</v>
      </c>
      <c r="L35" s="84">
        <v>10</v>
      </c>
      <c r="M35" s="82" t="s">
        <v>67</v>
      </c>
      <c r="N35" s="82" t="s">
        <v>204</v>
      </c>
      <c r="O35" s="82" t="s">
        <v>204</v>
      </c>
      <c r="P35" s="82" t="s">
        <v>204</v>
      </c>
      <c r="R35" s="64" t="str">
        <f>_xlfn.IFNA((VLOOKUP($G35, 'History-Sorted'!$A$2:$P$2000, 2, FALSE)), "")</f>
        <v/>
      </c>
      <c r="S35" s="65">
        <v>1</v>
      </c>
      <c r="T35" s="66" t="str">
        <f>_xlfn.IFNA((VLOOKUP($G35, 'History-Sorted'!$A$2:$P$2000, 3, FALSE)), "")</f>
        <v/>
      </c>
      <c r="U35" s="72"/>
      <c r="V35" s="68" t="str">
        <f>_xlfn.IFNA((VLOOKUP($G35, 'History-Sorted'!$A$2:$P$2000, 5, FALSE)), "")</f>
        <v/>
      </c>
      <c r="X35" s="67" t="str">
        <f>_xlfn.IFNA((VLOOKUP($G35, 'History-Sorted'!$A$2:$P$2000, 4, FALSE)), "")</f>
        <v/>
      </c>
      <c r="Z35" s="89" t="str">
        <f>_xlfn.IFNA((VLOOKUP($G35, 'History-Sorted'!$A$2:$P$2000, 6, FALSE)), "")</f>
        <v/>
      </c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530F-0155-48E6-9A47-8D6DE232BA95}">
  <sheetPr codeName="Sheet3"/>
  <dimension ref="A1:P219"/>
  <sheetViews>
    <sheetView tabSelected="1" workbookViewId="0">
      <selection sqref="A1:P206"/>
    </sheetView>
  </sheetViews>
  <sheetFormatPr defaultColWidth="8.85546875" defaultRowHeight="15" x14ac:dyDescent="0.25"/>
  <cols>
    <col min="1" max="1" width="16.140625" style="63" customWidth="1"/>
    <col min="2" max="2" width="8.85546875" style="63"/>
    <col min="3" max="3" width="9.140625" style="63" customWidth="1"/>
    <col min="4" max="4" width="10.140625" style="63" bestFit="1" customWidth="1"/>
    <col min="5" max="5" width="14.28515625" style="63" customWidth="1"/>
    <col min="6" max="6" width="19.28515625" style="63" bestFit="1" customWidth="1"/>
    <col min="7" max="7" width="41.85546875" style="63" bestFit="1" customWidth="1"/>
    <col min="8" max="9" width="8.7109375" style="63" bestFit="1" customWidth="1"/>
    <col min="10" max="11" width="35.85546875" style="63" bestFit="1" customWidth="1"/>
    <col min="12" max="12" width="11" style="63" bestFit="1" customWidth="1"/>
    <col min="13" max="16384" width="8.85546875" style="63"/>
  </cols>
  <sheetData>
    <row r="1" spans="1:16" ht="38.25" x14ac:dyDescent="0.25">
      <c r="A1" s="69" t="s">
        <v>43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K1" s="69" t="s">
        <v>59</v>
      </c>
      <c r="L1" s="69" t="s">
        <v>60</v>
      </c>
      <c r="M1" s="69" t="s">
        <v>61</v>
      </c>
      <c r="N1" s="69" t="s">
        <v>62</v>
      </c>
      <c r="O1" s="69" t="s">
        <v>63</v>
      </c>
      <c r="P1" s="69" t="s">
        <v>64</v>
      </c>
    </row>
    <row r="2" spans="1:16" x14ac:dyDescent="0.25">
      <c r="A2" s="81" t="s">
        <v>181</v>
      </c>
      <c r="B2" s="81" t="s">
        <v>67</v>
      </c>
      <c r="C2" s="85">
        <v>611.5</v>
      </c>
      <c r="D2" s="86">
        <v>40688</v>
      </c>
      <c r="E2" s="81" t="s">
        <v>213</v>
      </c>
      <c r="F2" s="81" t="s">
        <v>214</v>
      </c>
      <c r="G2" s="81" t="s">
        <v>183</v>
      </c>
      <c r="H2" s="85">
        <v>1</v>
      </c>
      <c r="I2" s="81" t="s">
        <v>215</v>
      </c>
      <c r="J2" s="81" t="s">
        <v>216</v>
      </c>
      <c r="K2" s="81" t="s">
        <v>216</v>
      </c>
      <c r="L2" s="81" t="s">
        <v>217</v>
      </c>
      <c r="M2" s="81" t="s">
        <v>218</v>
      </c>
      <c r="N2" s="81" t="s">
        <v>118</v>
      </c>
      <c r="O2" s="81" t="s">
        <v>204</v>
      </c>
      <c r="P2" s="81" t="s">
        <v>219</v>
      </c>
    </row>
    <row r="3" spans="1:16" x14ac:dyDescent="0.25">
      <c r="A3" s="82" t="s">
        <v>185</v>
      </c>
      <c r="B3" s="82" t="s">
        <v>67</v>
      </c>
      <c r="C3" s="84">
        <v>611.5</v>
      </c>
      <c r="D3" s="87">
        <v>40688</v>
      </c>
      <c r="E3" s="82" t="s">
        <v>213</v>
      </c>
      <c r="F3" s="82" t="s">
        <v>214</v>
      </c>
      <c r="G3" s="82" t="s">
        <v>183</v>
      </c>
      <c r="H3" s="84">
        <v>1</v>
      </c>
      <c r="I3" s="82" t="s">
        <v>215</v>
      </c>
      <c r="J3" s="82" t="s">
        <v>216</v>
      </c>
      <c r="K3" s="82" t="s">
        <v>216</v>
      </c>
      <c r="L3" s="82" t="s">
        <v>217</v>
      </c>
      <c r="M3" s="82" t="s">
        <v>218</v>
      </c>
      <c r="N3" s="82" t="s">
        <v>122</v>
      </c>
      <c r="O3" s="82" t="s">
        <v>204</v>
      </c>
      <c r="P3" s="82" t="s">
        <v>219</v>
      </c>
    </row>
    <row r="4" spans="1:16" x14ac:dyDescent="0.25">
      <c r="A4" s="82" t="s">
        <v>85</v>
      </c>
      <c r="B4" s="82" t="s">
        <v>67</v>
      </c>
      <c r="C4" s="84">
        <v>783.3</v>
      </c>
      <c r="D4" s="87">
        <v>40688</v>
      </c>
      <c r="E4" s="82" t="s">
        <v>213</v>
      </c>
      <c r="F4" s="82" t="s">
        <v>220</v>
      </c>
      <c r="G4" s="82" t="s">
        <v>87</v>
      </c>
      <c r="H4" s="84">
        <v>1</v>
      </c>
      <c r="I4" s="82" t="s">
        <v>215</v>
      </c>
      <c r="J4" s="82" t="s">
        <v>216</v>
      </c>
      <c r="K4" s="82" t="s">
        <v>216</v>
      </c>
      <c r="L4" s="82" t="s">
        <v>217</v>
      </c>
      <c r="M4" s="82" t="s">
        <v>218</v>
      </c>
      <c r="N4" s="82" t="s">
        <v>162</v>
      </c>
      <c r="O4" s="82" t="s">
        <v>204</v>
      </c>
      <c r="P4" s="82" t="s">
        <v>219</v>
      </c>
    </row>
    <row r="5" spans="1:16" x14ac:dyDescent="0.25">
      <c r="A5" s="82" t="s">
        <v>188</v>
      </c>
      <c r="B5" s="82" t="s">
        <v>67</v>
      </c>
      <c r="C5" s="83">
        <v>6586.1</v>
      </c>
      <c r="D5" s="87">
        <v>40954</v>
      </c>
      <c r="E5" s="82" t="s">
        <v>213</v>
      </c>
      <c r="F5" s="82" t="s">
        <v>204</v>
      </c>
      <c r="G5" s="82" t="s">
        <v>221</v>
      </c>
      <c r="H5" s="84">
        <v>1</v>
      </c>
      <c r="I5" s="82" t="s">
        <v>215</v>
      </c>
      <c r="J5" s="82" t="s">
        <v>216</v>
      </c>
      <c r="K5" s="82" t="s">
        <v>216</v>
      </c>
      <c r="L5" s="82" t="s">
        <v>217</v>
      </c>
      <c r="M5" s="82" t="s">
        <v>218</v>
      </c>
      <c r="N5" s="82" t="s">
        <v>173</v>
      </c>
      <c r="O5" s="82" t="s">
        <v>204</v>
      </c>
      <c r="P5" s="82" t="s">
        <v>219</v>
      </c>
    </row>
    <row r="6" spans="1:16" x14ac:dyDescent="0.25">
      <c r="A6" s="82" t="s">
        <v>188</v>
      </c>
      <c r="B6" s="82" t="s">
        <v>67</v>
      </c>
      <c r="C6" s="83">
        <v>5861.2</v>
      </c>
      <c r="D6" s="87">
        <v>40806</v>
      </c>
      <c r="E6" s="82" t="s">
        <v>222</v>
      </c>
      <c r="F6" s="82" t="s">
        <v>204</v>
      </c>
      <c r="G6" s="82" t="s">
        <v>223</v>
      </c>
      <c r="H6" s="84">
        <v>1</v>
      </c>
      <c r="I6" s="82" t="s">
        <v>215</v>
      </c>
      <c r="J6" s="82" t="s">
        <v>216</v>
      </c>
      <c r="K6" s="82" t="s">
        <v>216</v>
      </c>
      <c r="L6" s="82" t="s">
        <v>217</v>
      </c>
      <c r="M6" s="82" t="s">
        <v>218</v>
      </c>
      <c r="N6" s="82" t="s">
        <v>80</v>
      </c>
      <c r="O6" s="82" t="s">
        <v>204</v>
      </c>
      <c r="P6" s="82" t="s">
        <v>219</v>
      </c>
    </row>
    <row r="7" spans="1:16" x14ac:dyDescent="0.25">
      <c r="A7" s="82" t="s">
        <v>185</v>
      </c>
      <c r="B7" s="82" t="s">
        <v>67</v>
      </c>
      <c r="C7" s="84">
        <v>721.56</v>
      </c>
      <c r="D7" s="87">
        <v>40814</v>
      </c>
      <c r="E7" s="82" t="s">
        <v>224</v>
      </c>
      <c r="F7" s="82" t="s">
        <v>204</v>
      </c>
      <c r="G7" s="82" t="s">
        <v>183</v>
      </c>
      <c r="H7" s="84">
        <v>1</v>
      </c>
      <c r="I7" s="82" t="s">
        <v>215</v>
      </c>
      <c r="J7" s="82" t="s">
        <v>216</v>
      </c>
      <c r="K7" s="82" t="s">
        <v>216</v>
      </c>
      <c r="L7" s="82" t="s">
        <v>217</v>
      </c>
      <c r="M7" s="82" t="s">
        <v>218</v>
      </c>
      <c r="N7" s="82" t="s">
        <v>73</v>
      </c>
      <c r="O7" s="82" t="s">
        <v>204</v>
      </c>
      <c r="P7" s="82" t="s">
        <v>219</v>
      </c>
    </row>
    <row r="8" spans="1:16" x14ac:dyDescent="0.25">
      <c r="A8" s="82" t="s">
        <v>181</v>
      </c>
      <c r="B8" s="82" t="s">
        <v>67</v>
      </c>
      <c r="C8" s="84">
        <v>721.56</v>
      </c>
      <c r="D8" s="87">
        <v>40814</v>
      </c>
      <c r="E8" s="82" t="s">
        <v>224</v>
      </c>
      <c r="F8" s="82" t="s">
        <v>204</v>
      </c>
      <c r="G8" s="82" t="s">
        <v>183</v>
      </c>
      <c r="H8" s="84">
        <v>1</v>
      </c>
      <c r="I8" s="82" t="s">
        <v>215</v>
      </c>
      <c r="J8" s="82" t="s">
        <v>216</v>
      </c>
      <c r="K8" s="82" t="s">
        <v>216</v>
      </c>
      <c r="L8" s="82" t="s">
        <v>217</v>
      </c>
      <c r="M8" s="82" t="s">
        <v>218</v>
      </c>
      <c r="N8" s="82" t="s">
        <v>80</v>
      </c>
      <c r="O8" s="82" t="s">
        <v>204</v>
      </c>
      <c r="P8" s="82" t="s">
        <v>219</v>
      </c>
    </row>
    <row r="9" spans="1:16" x14ac:dyDescent="0.25">
      <c r="A9" s="82" t="s">
        <v>174</v>
      </c>
      <c r="B9" s="82" t="s">
        <v>67</v>
      </c>
      <c r="C9" s="84">
        <v>380.13</v>
      </c>
      <c r="D9" s="87">
        <v>40855</v>
      </c>
      <c r="E9" s="82" t="s">
        <v>225</v>
      </c>
      <c r="F9" s="82" t="s">
        <v>204</v>
      </c>
      <c r="G9" s="82" t="s">
        <v>176</v>
      </c>
      <c r="H9" s="84">
        <v>1</v>
      </c>
      <c r="I9" s="82" t="s">
        <v>215</v>
      </c>
      <c r="J9" s="82" t="s">
        <v>226</v>
      </c>
      <c r="K9" s="82" t="s">
        <v>226</v>
      </c>
      <c r="L9" s="82" t="s">
        <v>227</v>
      </c>
      <c r="M9" s="82" t="s">
        <v>218</v>
      </c>
      <c r="N9" s="82" t="s">
        <v>100</v>
      </c>
      <c r="O9" s="82" t="s">
        <v>204</v>
      </c>
      <c r="P9" s="82" t="s">
        <v>219</v>
      </c>
    </row>
    <row r="10" spans="1:16" x14ac:dyDescent="0.25">
      <c r="A10" s="82" t="s">
        <v>97</v>
      </c>
      <c r="B10" s="82" t="s">
        <v>67</v>
      </c>
      <c r="C10" s="84">
        <v>516.29</v>
      </c>
      <c r="D10" s="87">
        <v>40953</v>
      </c>
      <c r="E10" s="82" t="s">
        <v>228</v>
      </c>
      <c r="F10" s="82" t="s">
        <v>204</v>
      </c>
      <c r="G10" s="82" t="s">
        <v>99</v>
      </c>
      <c r="H10" s="84">
        <v>1</v>
      </c>
      <c r="I10" s="82" t="s">
        <v>215</v>
      </c>
      <c r="J10" s="82" t="s">
        <v>226</v>
      </c>
      <c r="K10" s="82" t="s">
        <v>226</v>
      </c>
      <c r="L10" s="82" t="s">
        <v>227</v>
      </c>
      <c r="M10" s="82" t="s">
        <v>218</v>
      </c>
      <c r="N10" s="82" t="s">
        <v>73</v>
      </c>
      <c r="O10" s="82" t="s">
        <v>204</v>
      </c>
      <c r="P10" s="82" t="s">
        <v>219</v>
      </c>
    </row>
    <row r="11" spans="1:16" x14ac:dyDescent="0.25">
      <c r="A11" s="82" t="s">
        <v>115</v>
      </c>
      <c r="B11" s="82" t="s">
        <v>67</v>
      </c>
      <c r="C11" s="83">
        <v>2355.38</v>
      </c>
      <c r="D11" s="87">
        <v>41073</v>
      </c>
      <c r="E11" s="82" t="s">
        <v>229</v>
      </c>
      <c r="F11" s="82" t="s">
        <v>230</v>
      </c>
      <c r="G11" s="82" t="s">
        <v>231</v>
      </c>
      <c r="H11" s="84">
        <v>1</v>
      </c>
      <c r="I11" s="82" t="s">
        <v>215</v>
      </c>
      <c r="J11" s="82" t="s">
        <v>216</v>
      </c>
      <c r="K11" s="82" t="s">
        <v>216</v>
      </c>
      <c r="L11" s="82" t="s">
        <v>217</v>
      </c>
      <c r="M11" s="82" t="s">
        <v>218</v>
      </c>
      <c r="N11" s="82" t="s">
        <v>73</v>
      </c>
      <c r="O11" s="82" t="s">
        <v>204</v>
      </c>
      <c r="P11" s="82" t="s">
        <v>219</v>
      </c>
    </row>
    <row r="12" spans="1:16" x14ac:dyDescent="0.25">
      <c r="A12" s="82" t="s">
        <v>85</v>
      </c>
      <c r="B12" s="82" t="s">
        <v>67</v>
      </c>
      <c r="C12" s="84">
        <v>831.06</v>
      </c>
      <c r="D12" s="87">
        <v>41073</v>
      </c>
      <c r="E12" s="82" t="s">
        <v>232</v>
      </c>
      <c r="F12" s="82" t="s">
        <v>220</v>
      </c>
      <c r="G12" s="82" t="s">
        <v>233</v>
      </c>
      <c r="H12" s="84">
        <v>1</v>
      </c>
      <c r="I12" s="82" t="s">
        <v>215</v>
      </c>
      <c r="J12" s="82" t="s">
        <v>216</v>
      </c>
      <c r="K12" s="82" t="s">
        <v>216</v>
      </c>
      <c r="L12" s="82" t="s">
        <v>217</v>
      </c>
      <c r="M12" s="82" t="s">
        <v>218</v>
      </c>
      <c r="N12" s="82" t="s">
        <v>84</v>
      </c>
      <c r="O12" s="82" t="s">
        <v>204</v>
      </c>
      <c r="P12" s="82" t="s">
        <v>219</v>
      </c>
    </row>
    <row r="13" spans="1:16" x14ac:dyDescent="0.25">
      <c r="A13" s="82" t="s">
        <v>185</v>
      </c>
      <c r="B13" s="82" t="s">
        <v>67</v>
      </c>
      <c r="C13" s="84">
        <v>648.78</v>
      </c>
      <c r="D13" s="87">
        <v>41073</v>
      </c>
      <c r="E13" s="82" t="s">
        <v>232</v>
      </c>
      <c r="F13" s="82" t="s">
        <v>214</v>
      </c>
      <c r="G13" s="82" t="s">
        <v>183</v>
      </c>
      <c r="H13" s="84">
        <v>1</v>
      </c>
      <c r="I13" s="82" t="s">
        <v>215</v>
      </c>
      <c r="J13" s="82" t="s">
        <v>216</v>
      </c>
      <c r="K13" s="82" t="s">
        <v>216</v>
      </c>
      <c r="L13" s="82" t="s">
        <v>217</v>
      </c>
      <c r="M13" s="82" t="s">
        <v>218</v>
      </c>
      <c r="N13" s="82" t="s">
        <v>135</v>
      </c>
      <c r="O13" s="82" t="s">
        <v>204</v>
      </c>
      <c r="P13" s="82" t="s">
        <v>219</v>
      </c>
    </row>
    <row r="14" spans="1:16" x14ac:dyDescent="0.25">
      <c r="A14" s="82" t="s">
        <v>181</v>
      </c>
      <c r="B14" s="82" t="s">
        <v>67</v>
      </c>
      <c r="C14" s="84">
        <v>648.78</v>
      </c>
      <c r="D14" s="87">
        <v>41073</v>
      </c>
      <c r="E14" s="82" t="s">
        <v>232</v>
      </c>
      <c r="F14" s="82" t="s">
        <v>214</v>
      </c>
      <c r="G14" s="82" t="s">
        <v>183</v>
      </c>
      <c r="H14" s="84">
        <v>1</v>
      </c>
      <c r="I14" s="82" t="s">
        <v>215</v>
      </c>
      <c r="J14" s="82" t="s">
        <v>216</v>
      </c>
      <c r="K14" s="82" t="s">
        <v>216</v>
      </c>
      <c r="L14" s="82" t="s">
        <v>217</v>
      </c>
      <c r="M14" s="82" t="s">
        <v>218</v>
      </c>
      <c r="N14" s="82" t="s">
        <v>234</v>
      </c>
      <c r="O14" s="82" t="s">
        <v>204</v>
      </c>
      <c r="P14" s="82" t="s">
        <v>219</v>
      </c>
    </row>
    <row r="15" spans="1:16" x14ac:dyDescent="0.25">
      <c r="A15" s="82" t="s">
        <v>85</v>
      </c>
      <c r="B15" s="82" t="s">
        <v>67</v>
      </c>
      <c r="C15" s="84">
        <v>884.68</v>
      </c>
      <c r="D15" s="87">
        <v>41172</v>
      </c>
      <c r="E15" s="82" t="s">
        <v>235</v>
      </c>
      <c r="F15" s="82" t="s">
        <v>236</v>
      </c>
      <c r="G15" s="82" t="s">
        <v>233</v>
      </c>
      <c r="H15" s="84">
        <v>1</v>
      </c>
      <c r="I15" s="82" t="s">
        <v>215</v>
      </c>
      <c r="J15" s="82" t="s">
        <v>226</v>
      </c>
      <c r="K15" s="82" t="s">
        <v>226</v>
      </c>
      <c r="L15" s="82" t="s">
        <v>227</v>
      </c>
      <c r="M15" s="82" t="s">
        <v>218</v>
      </c>
      <c r="N15" s="82" t="s">
        <v>100</v>
      </c>
      <c r="O15" s="82" t="s">
        <v>204</v>
      </c>
      <c r="P15" s="82" t="s">
        <v>219</v>
      </c>
    </row>
    <row r="16" spans="1:16" x14ac:dyDescent="0.25">
      <c r="A16" s="82" t="s">
        <v>103</v>
      </c>
      <c r="B16" s="82" t="s">
        <v>67</v>
      </c>
      <c r="C16" s="84">
        <v>127.96</v>
      </c>
      <c r="D16" s="87">
        <v>41211</v>
      </c>
      <c r="E16" s="82" t="s">
        <v>237</v>
      </c>
      <c r="F16" s="82" t="s">
        <v>238</v>
      </c>
      <c r="G16" s="82" t="s">
        <v>105</v>
      </c>
      <c r="H16" s="84">
        <v>1</v>
      </c>
      <c r="I16" s="82" t="s">
        <v>215</v>
      </c>
      <c r="J16" s="82" t="s">
        <v>226</v>
      </c>
      <c r="K16" s="82" t="s">
        <v>226</v>
      </c>
      <c r="L16" s="82" t="s">
        <v>227</v>
      </c>
      <c r="M16" s="82" t="s">
        <v>218</v>
      </c>
      <c r="N16" s="82" t="s">
        <v>73</v>
      </c>
      <c r="O16" s="82" t="s">
        <v>204</v>
      </c>
      <c r="P16" s="82" t="s">
        <v>219</v>
      </c>
    </row>
    <row r="17" spans="1:16" x14ac:dyDescent="0.25">
      <c r="A17" s="82" t="s">
        <v>188</v>
      </c>
      <c r="B17" s="82" t="s">
        <v>67</v>
      </c>
      <c r="C17" s="83">
        <v>7436.99</v>
      </c>
      <c r="D17" s="87">
        <v>41269</v>
      </c>
      <c r="E17" s="82" t="s">
        <v>239</v>
      </c>
      <c r="F17" s="82" t="s">
        <v>214</v>
      </c>
      <c r="G17" s="82" t="s">
        <v>223</v>
      </c>
      <c r="H17" s="84">
        <v>1</v>
      </c>
      <c r="I17" s="82" t="s">
        <v>215</v>
      </c>
      <c r="J17" s="82" t="s">
        <v>216</v>
      </c>
      <c r="K17" s="82" t="s">
        <v>216</v>
      </c>
      <c r="L17" s="82" t="s">
        <v>217</v>
      </c>
      <c r="M17" s="82" t="s">
        <v>218</v>
      </c>
      <c r="N17" s="82" t="s">
        <v>84</v>
      </c>
      <c r="O17" s="82" t="s">
        <v>204</v>
      </c>
      <c r="P17" s="82" t="s">
        <v>219</v>
      </c>
    </row>
    <row r="18" spans="1:16" x14ac:dyDescent="0.25">
      <c r="A18" s="82" t="s">
        <v>85</v>
      </c>
      <c r="B18" s="82" t="s">
        <v>67</v>
      </c>
      <c r="C18" s="84">
        <v>920.07</v>
      </c>
      <c r="D18" s="87">
        <v>41325</v>
      </c>
      <c r="E18" s="82" t="s">
        <v>240</v>
      </c>
      <c r="F18" s="82" t="s">
        <v>236</v>
      </c>
      <c r="G18" s="82" t="s">
        <v>87</v>
      </c>
      <c r="H18" s="84">
        <v>1</v>
      </c>
      <c r="I18" s="82" t="s">
        <v>215</v>
      </c>
      <c r="J18" s="82" t="s">
        <v>226</v>
      </c>
      <c r="K18" s="82" t="s">
        <v>226</v>
      </c>
      <c r="L18" s="82" t="s">
        <v>227</v>
      </c>
      <c r="M18" s="82" t="s">
        <v>218</v>
      </c>
      <c r="N18" s="82" t="s">
        <v>80</v>
      </c>
      <c r="O18" s="82" t="s">
        <v>204</v>
      </c>
      <c r="P18" s="82" t="s">
        <v>219</v>
      </c>
    </row>
    <row r="19" spans="1:16" x14ac:dyDescent="0.25">
      <c r="A19" s="82" t="s">
        <v>85</v>
      </c>
      <c r="B19" s="82" t="s">
        <v>67</v>
      </c>
      <c r="C19" s="84">
        <v>920.07</v>
      </c>
      <c r="D19" s="87">
        <v>41329</v>
      </c>
      <c r="E19" s="82" t="s">
        <v>241</v>
      </c>
      <c r="F19" s="82" t="s">
        <v>236</v>
      </c>
      <c r="G19" s="82" t="s">
        <v>87</v>
      </c>
      <c r="H19" s="84">
        <v>1</v>
      </c>
      <c r="I19" s="82" t="s">
        <v>215</v>
      </c>
      <c r="J19" s="82" t="s">
        <v>226</v>
      </c>
      <c r="K19" s="82" t="s">
        <v>226</v>
      </c>
      <c r="L19" s="82" t="s">
        <v>227</v>
      </c>
      <c r="M19" s="82" t="s">
        <v>218</v>
      </c>
      <c r="N19" s="82" t="s">
        <v>84</v>
      </c>
      <c r="O19" s="82" t="s">
        <v>204</v>
      </c>
      <c r="P19" s="82" t="s">
        <v>219</v>
      </c>
    </row>
    <row r="20" spans="1:16" x14ac:dyDescent="0.25">
      <c r="A20" s="82" t="s">
        <v>107</v>
      </c>
      <c r="B20" s="82" t="s">
        <v>67</v>
      </c>
      <c r="C20" s="84">
        <v>64.72</v>
      </c>
      <c r="D20" s="87">
        <v>41487</v>
      </c>
      <c r="E20" s="82" t="s">
        <v>242</v>
      </c>
      <c r="F20" s="82" t="s">
        <v>243</v>
      </c>
      <c r="G20" s="82" t="s">
        <v>244</v>
      </c>
      <c r="H20" s="84">
        <v>1</v>
      </c>
      <c r="I20" s="82" t="s">
        <v>215</v>
      </c>
      <c r="J20" s="82" t="s">
        <v>226</v>
      </c>
      <c r="K20" s="82" t="s">
        <v>226</v>
      </c>
      <c r="L20" s="82" t="s">
        <v>227</v>
      </c>
      <c r="M20" s="82" t="s">
        <v>218</v>
      </c>
      <c r="N20" s="82" t="s">
        <v>73</v>
      </c>
      <c r="O20" s="82" t="s">
        <v>204</v>
      </c>
      <c r="P20" s="82" t="s">
        <v>219</v>
      </c>
    </row>
    <row r="21" spans="1:16" x14ac:dyDescent="0.25">
      <c r="A21" s="82" t="s">
        <v>103</v>
      </c>
      <c r="B21" s="82" t="s">
        <v>67</v>
      </c>
      <c r="C21" s="84">
        <v>134.36000000000001</v>
      </c>
      <c r="D21" s="87">
        <v>41487</v>
      </c>
      <c r="E21" s="82" t="s">
        <v>242</v>
      </c>
      <c r="F21" s="82" t="s">
        <v>204</v>
      </c>
      <c r="G21" s="82" t="s">
        <v>105</v>
      </c>
      <c r="H21" s="84">
        <v>1</v>
      </c>
      <c r="I21" s="82" t="s">
        <v>215</v>
      </c>
      <c r="J21" s="82" t="s">
        <v>226</v>
      </c>
      <c r="K21" s="82" t="s">
        <v>226</v>
      </c>
      <c r="L21" s="82" t="s">
        <v>227</v>
      </c>
      <c r="M21" s="82" t="s">
        <v>218</v>
      </c>
      <c r="N21" s="82" t="s">
        <v>80</v>
      </c>
      <c r="O21" s="82" t="s">
        <v>204</v>
      </c>
      <c r="P21" s="82" t="s">
        <v>219</v>
      </c>
    </row>
    <row r="22" spans="1:16" x14ac:dyDescent="0.25">
      <c r="A22" s="82" t="s">
        <v>185</v>
      </c>
      <c r="B22" s="82" t="s">
        <v>67</v>
      </c>
      <c r="C22" s="84">
        <v>708.15</v>
      </c>
      <c r="D22" s="87">
        <v>41595</v>
      </c>
      <c r="E22" s="82" t="s">
        <v>245</v>
      </c>
      <c r="F22" s="82" t="s">
        <v>214</v>
      </c>
      <c r="G22" s="82" t="s">
        <v>183</v>
      </c>
      <c r="H22" s="84">
        <v>1</v>
      </c>
      <c r="I22" s="82" t="s">
        <v>215</v>
      </c>
      <c r="J22" s="82" t="s">
        <v>216</v>
      </c>
      <c r="K22" s="82" t="s">
        <v>216</v>
      </c>
      <c r="L22" s="82" t="s">
        <v>217</v>
      </c>
      <c r="M22" s="82" t="s">
        <v>218</v>
      </c>
      <c r="N22" s="82" t="s">
        <v>73</v>
      </c>
      <c r="O22" s="82" t="s">
        <v>204</v>
      </c>
      <c r="P22" s="82" t="s">
        <v>219</v>
      </c>
    </row>
    <row r="23" spans="1:16" x14ac:dyDescent="0.25">
      <c r="A23" s="82" t="s">
        <v>188</v>
      </c>
      <c r="B23" s="82" t="s">
        <v>67</v>
      </c>
      <c r="C23" s="83">
        <v>7124.56</v>
      </c>
      <c r="D23" s="87">
        <v>41892</v>
      </c>
      <c r="E23" s="82" t="s">
        <v>246</v>
      </c>
      <c r="F23" s="82" t="s">
        <v>214</v>
      </c>
      <c r="G23" s="82" t="s">
        <v>223</v>
      </c>
      <c r="H23" s="84">
        <v>1</v>
      </c>
      <c r="I23" s="82" t="s">
        <v>215</v>
      </c>
      <c r="J23" s="82" t="s">
        <v>216</v>
      </c>
      <c r="K23" s="82" t="s">
        <v>216</v>
      </c>
      <c r="L23" s="82" t="s">
        <v>217</v>
      </c>
      <c r="M23" s="82" t="s">
        <v>218</v>
      </c>
      <c r="N23" s="82" t="s">
        <v>80</v>
      </c>
      <c r="O23" s="82" t="s">
        <v>204</v>
      </c>
      <c r="P23" s="82" t="s">
        <v>219</v>
      </c>
    </row>
    <row r="24" spans="1:16" x14ac:dyDescent="0.25">
      <c r="A24" s="82" t="s">
        <v>174</v>
      </c>
      <c r="B24" s="82" t="s">
        <v>67</v>
      </c>
      <c r="C24" s="84">
        <v>399.73</v>
      </c>
      <c r="D24" s="87">
        <v>41892</v>
      </c>
      <c r="E24" s="82" t="s">
        <v>246</v>
      </c>
      <c r="F24" s="82" t="s">
        <v>247</v>
      </c>
      <c r="G24" s="82" t="s">
        <v>248</v>
      </c>
      <c r="H24" s="84">
        <v>1</v>
      </c>
      <c r="I24" s="82" t="s">
        <v>215</v>
      </c>
      <c r="J24" s="82" t="s">
        <v>216</v>
      </c>
      <c r="K24" s="82" t="s">
        <v>216</v>
      </c>
      <c r="L24" s="82" t="s">
        <v>217</v>
      </c>
      <c r="M24" s="82" t="s">
        <v>218</v>
      </c>
      <c r="N24" s="82" t="s">
        <v>84</v>
      </c>
      <c r="O24" s="82" t="s">
        <v>204</v>
      </c>
      <c r="P24" s="82" t="s">
        <v>219</v>
      </c>
    </row>
    <row r="25" spans="1:16" x14ac:dyDescent="0.25">
      <c r="A25" s="82" t="s">
        <v>107</v>
      </c>
      <c r="B25" s="82" t="s">
        <v>67</v>
      </c>
      <c r="C25" s="84">
        <v>100.49</v>
      </c>
      <c r="D25" s="87">
        <v>42022</v>
      </c>
      <c r="E25" s="82" t="s">
        <v>249</v>
      </c>
      <c r="F25" s="82" t="s">
        <v>238</v>
      </c>
      <c r="G25" s="82" t="s">
        <v>250</v>
      </c>
      <c r="H25" s="84">
        <v>1</v>
      </c>
      <c r="I25" s="82" t="s">
        <v>215</v>
      </c>
      <c r="J25" s="82" t="s">
        <v>226</v>
      </c>
      <c r="K25" s="82" t="s">
        <v>226</v>
      </c>
      <c r="L25" s="82" t="s">
        <v>227</v>
      </c>
      <c r="M25" s="82" t="s">
        <v>218</v>
      </c>
      <c r="N25" s="82" t="s">
        <v>73</v>
      </c>
      <c r="O25" s="82" t="s">
        <v>204</v>
      </c>
      <c r="P25" s="82" t="s">
        <v>219</v>
      </c>
    </row>
    <row r="26" spans="1:16" x14ac:dyDescent="0.25">
      <c r="A26" s="82" t="s">
        <v>107</v>
      </c>
      <c r="B26" s="82" t="s">
        <v>67</v>
      </c>
      <c r="C26" s="84">
        <v>100.5</v>
      </c>
      <c r="D26" s="87">
        <v>42193</v>
      </c>
      <c r="E26" s="82" t="s">
        <v>251</v>
      </c>
      <c r="F26" s="82" t="s">
        <v>243</v>
      </c>
      <c r="G26" s="82" t="s">
        <v>244</v>
      </c>
      <c r="H26" s="84">
        <v>1</v>
      </c>
      <c r="I26" s="82" t="s">
        <v>215</v>
      </c>
      <c r="J26" s="82" t="s">
        <v>226</v>
      </c>
      <c r="K26" s="82" t="s">
        <v>226</v>
      </c>
      <c r="L26" s="82" t="s">
        <v>227</v>
      </c>
      <c r="M26" s="82" t="s">
        <v>218</v>
      </c>
      <c r="N26" s="82" t="s">
        <v>73</v>
      </c>
      <c r="O26" s="82" t="s">
        <v>204</v>
      </c>
      <c r="P26" s="82" t="s">
        <v>219</v>
      </c>
    </row>
    <row r="27" spans="1:16" x14ac:dyDescent="0.25">
      <c r="A27" s="82" t="s">
        <v>103</v>
      </c>
      <c r="B27" s="82" t="s">
        <v>67</v>
      </c>
      <c r="C27" s="84">
        <v>148.25</v>
      </c>
      <c r="D27" s="87">
        <v>42563</v>
      </c>
      <c r="E27" s="82" t="s">
        <v>252</v>
      </c>
      <c r="F27" s="82" t="s">
        <v>253</v>
      </c>
      <c r="G27" s="82" t="s">
        <v>105</v>
      </c>
      <c r="H27" s="84">
        <v>1</v>
      </c>
      <c r="I27" s="82" t="s">
        <v>215</v>
      </c>
      <c r="J27" s="82" t="s">
        <v>226</v>
      </c>
      <c r="K27" s="82" t="s">
        <v>226</v>
      </c>
      <c r="L27" s="82" t="s">
        <v>227</v>
      </c>
      <c r="M27" s="82" t="s">
        <v>218</v>
      </c>
      <c r="N27" s="82" t="s">
        <v>73</v>
      </c>
      <c r="O27" s="82" t="s">
        <v>204</v>
      </c>
      <c r="P27" s="82" t="s">
        <v>219</v>
      </c>
    </row>
    <row r="28" spans="1:16" x14ac:dyDescent="0.25">
      <c r="A28" s="82" t="s">
        <v>107</v>
      </c>
      <c r="B28" s="82" t="s">
        <v>67</v>
      </c>
      <c r="C28" s="84">
        <v>104.51</v>
      </c>
      <c r="D28" s="87">
        <v>42758</v>
      </c>
      <c r="E28" s="82" t="s">
        <v>254</v>
      </c>
      <c r="F28" s="82" t="s">
        <v>255</v>
      </c>
      <c r="G28" s="82" t="s">
        <v>244</v>
      </c>
      <c r="H28" s="84">
        <v>1</v>
      </c>
      <c r="I28" s="82" t="s">
        <v>215</v>
      </c>
      <c r="J28" s="82" t="s">
        <v>226</v>
      </c>
      <c r="K28" s="82" t="s">
        <v>226</v>
      </c>
      <c r="L28" s="82" t="s">
        <v>227</v>
      </c>
      <c r="M28" s="82" t="s">
        <v>218</v>
      </c>
      <c r="N28" s="82" t="s">
        <v>80</v>
      </c>
      <c r="O28" s="82" t="s">
        <v>204</v>
      </c>
      <c r="P28" s="82" t="s">
        <v>219</v>
      </c>
    </row>
    <row r="29" spans="1:16" x14ac:dyDescent="0.25">
      <c r="A29" s="82" t="s">
        <v>107</v>
      </c>
      <c r="B29" s="82" t="s">
        <v>67</v>
      </c>
      <c r="C29" s="84">
        <v>116.99</v>
      </c>
      <c r="D29" s="87">
        <v>42984</v>
      </c>
      <c r="E29" s="82" t="s">
        <v>256</v>
      </c>
      <c r="F29" s="82" t="s">
        <v>238</v>
      </c>
      <c r="G29" s="82" t="s">
        <v>109</v>
      </c>
      <c r="H29" s="84">
        <v>1</v>
      </c>
      <c r="I29" s="82" t="s">
        <v>215</v>
      </c>
      <c r="J29" s="82" t="s">
        <v>226</v>
      </c>
      <c r="K29" s="82" t="s">
        <v>226</v>
      </c>
      <c r="L29" s="82" t="s">
        <v>227</v>
      </c>
      <c r="M29" s="82" t="s">
        <v>218</v>
      </c>
      <c r="N29" s="82" t="s">
        <v>73</v>
      </c>
      <c r="O29" s="82" t="s">
        <v>204</v>
      </c>
      <c r="P29" s="82" t="s">
        <v>219</v>
      </c>
    </row>
    <row r="30" spans="1:16" x14ac:dyDescent="0.25">
      <c r="A30" s="82" t="s">
        <v>107</v>
      </c>
      <c r="B30" s="82" t="s">
        <v>67</v>
      </c>
      <c r="C30" s="84">
        <v>116.99</v>
      </c>
      <c r="D30" s="87">
        <v>42984</v>
      </c>
      <c r="E30" s="82" t="s">
        <v>256</v>
      </c>
      <c r="F30" s="82" t="s">
        <v>238</v>
      </c>
      <c r="G30" s="82" t="s">
        <v>109</v>
      </c>
      <c r="H30" s="84">
        <v>1</v>
      </c>
      <c r="I30" s="82" t="s">
        <v>215</v>
      </c>
      <c r="J30" s="82" t="s">
        <v>226</v>
      </c>
      <c r="K30" s="82" t="s">
        <v>226</v>
      </c>
      <c r="L30" s="82" t="s">
        <v>227</v>
      </c>
      <c r="M30" s="82" t="s">
        <v>218</v>
      </c>
      <c r="N30" s="82" t="s">
        <v>80</v>
      </c>
      <c r="O30" s="82" t="s">
        <v>204</v>
      </c>
      <c r="P30" s="82" t="s">
        <v>219</v>
      </c>
    </row>
    <row r="31" spans="1:16" x14ac:dyDescent="0.25">
      <c r="A31" s="82" t="s">
        <v>151</v>
      </c>
      <c r="B31" s="82" t="s">
        <v>257</v>
      </c>
      <c r="C31" s="84">
        <v>201.97</v>
      </c>
      <c r="D31" s="87">
        <v>43017</v>
      </c>
      <c r="E31" s="82" t="s">
        <v>258</v>
      </c>
      <c r="F31" s="82" t="s">
        <v>259</v>
      </c>
      <c r="G31" s="82" t="s">
        <v>260</v>
      </c>
      <c r="H31" s="84">
        <v>1</v>
      </c>
      <c r="I31" s="82" t="s">
        <v>215</v>
      </c>
      <c r="J31" s="82" t="s">
        <v>216</v>
      </c>
      <c r="K31" s="82" t="s">
        <v>216</v>
      </c>
      <c r="L31" s="82" t="s">
        <v>217</v>
      </c>
      <c r="M31" s="82" t="s">
        <v>218</v>
      </c>
      <c r="N31" s="82" t="s">
        <v>177</v>
      </c>
      <c r="O31" s="82" t="s">
        <v>204</v>
      </c>
      <c r="P31" s="82" t="s">
        <v>219</v>
      </c>
    </row>
    <row r="32" spans="1:16" x14ac:dyDescent="0.25">
      <c r="A32" s="82" t="s">
        <v>107</v>
      </c>
      <c r="B32" s="82" t="s">
        <v>67</v>
      </c>
      <c r="C32" s="84">
        <v>124.8</v>
      </c>
      <c r="D32" s="87">
        <v>43192</v>
      </c>
      <c r="E32" s="82" t="s">
        <v>261</v>
      </c>
      <c r="F32" s="82" t="s">
        <v>238</v>
      </c>
      <c r="G32" s="82" t="s">
        <v>244</v>
      </c>
      <c r="H32" s="84">
        <v>1</v>
      </c>
      <c r="I32" s="82" t="s">
        <v>215</v>
      </c>
      <c r="J32" s="82" t="s">
        <v>226</v>
      </c>
      <c r="K32" s="82" t="s">
        <v>226</v>
      </c>
      <c r="L32" s="82" t="s">
        <v>227</v>
      </c>
      <c r="M32" s="82" t="s">
        <v>218</v>
      </c>
      <c r="N32" s="82" t="s">
        <v>84</v>
      </c>
      <c r="O32" s="82" t="s">
        <v>204</v>
      </c>
      <c r="P32" s="82" t="s">
        <v>219</v>
      </c>
    </row>
    <row r="33" spans="1:16" x14ac:dyDescent="0.25">
      <c r="A33" s="82" t="s">
        <v>97</v>
      </c>
      <c r="B33" s="82" t="s">
        <v>257</v>
      </c>
      <c r="C33" s="84">
        <v>629.51</v>
      </c>
      <c r="D33" s="87">
        <v>43492</v>
      </c>
      <c r="E33" s="82" t="s">
        <v>262</v>
      </c>
      <c r="F33" s="82" t="s">
        <v>259</v>
      </c>
      <c r="G33" s="82" t="s">
        <v>99</v>
      </c>
      <c r="H33" s="84">
        <v>1</v>
      </c>
      <c r="I33" s="82" t="s">
        <v>215</v>
      </c>
      <c r="J33" s="82" t="s">
        <v>216</v>
      </c>
      <c r="K33" s="82" t="s">
        <v>216</v>
      </c>
      <c r="L33" s="82" t="s">
        <v>217</v>
      </c>
      <c r="M33" s="82" t="s">
        <v>218</v>
      </c>
      <c r="N33" s="82" t="s">
        <v>80</v>
      </c>
      <c r="O33" s="82" t="s">
        <v>204</v>
      </c>
      <c r="P33" s="82" t="s">
        <v>219</v>
      </c>
    </row>
    <row r="34" spans="1:16" x14ac:dyDescent="0.25">
      <c r="A34" s="82" t="s">
        <v>97</v>
      </c>
      <c r="B34" s="82" t="s">
        <v>257</v>
      </c>
      <c r="C34" s="84">
        <v>629.51</v>
      </c>
      <c r="D34" s="87">
        <v>43492</v>
      </c>
      <c r="E34" s="82" t="s">
        <v>262</v>
      </c>
      <c r="F34" s="82" t="s">
        <v>259</v>
      </c>
      <c r="G34" s="82" t="s">
        <v>99</v>
      </c>
      <c r="H34" s="84">
        <v>1</v>
      </c>
      <c r="I34" s="82" t="s">
        <v>215</v>
      </c>
      <c r="J34" s="82" t="s">
        <v>216</v>
      </c>
      <c r="K34" s="82" t="s">
        <v>216</v>
      </c>
      <c r="L34" s="82" t="s">
        <v>217</v>
      </c>
      <c r="M34" s="82" t="s">
        <v>218</v>
      </c>
      <c r="N34" s="82" t="s">
        <v>84</v>
      </c>
      <c r="O34" s="82" t="s">
        <v>204</v>
      </c>
      <c r="P34" s="82" t="s">
        <v>219</v>
      </c>
    </row>
    <row r="35" spans="1:16" x14ac:dyDescent="0.25">
      <c r="A35" s="82" t="s">
        <v>181</v>
      </c>
      <c r="B35" s="82" t="s">
        <v>67</v>
      </c>
      <c r="C35" s="83">
        <v>1042.4000000000001</v>
      </c>
      <c r="D35" s="87">
        <v>43849</v>
      </c>
      <c r="E35" s="82" t="s">
        <v>263</v>
      </c>
      <c r="F35" s="82" t="s">
        <v>214</v>
      </c>
      <c r="G35" s="82" t="s">
        <v>183</v>
      </c>
      <c r="H35" s="84">
        <v>1</v>
      </c>
      <c r="I35" s="82" t="s">
        <v>215</v>
      </c>
      <c r="J35" s="82" t="s">
        <v>216</v>
      </c>
      <c r="K35" s="82" t="s">
        <v>216</v>
      </c>
      <c r="L35" s="82" t="s">
        <v>217</v>
      </c>
      <c r="M35" s="82" t="s">
        <v>218</v>
      </c>
      <c r="N35" s="82" t="s">
        <v>102</v>
      </c>
      <c r="O35" s="82" t="s">
        <v>204</v>
      </c>
      <c r="P35" s="82" t="s">
        <v>219</v>
      </c>
    </row>
    <row r="36" spans="1:16" x14ac:dyDescent="0.25">
      <c r="A36" s="82" t="s">
        <v>195</v>
      </c>
      <c r="B36" s="82" t="s">
        <v>257</v>
      </c>
      <c r="C36" s="83">
        <v>2417.65</v>
      </c>
      <c r="D36" s="87">
        <v>44027</v>
      </c>
      <c r="E36" s="82" t="s">
        <v>264</v>
      </c>
      <c r="F36" s="82" t="s">
        <v>265</v>
      </c>
      <c r="G36" s="82" t="s">
        <v>197</v>
      </c>
      <c r="H36" s="84">
        <v>1</v>
      </c>
      <c r="I36" s="82" t="s">
        <v>215</v>
      </c>
      <c r="J36" s="82" t="s">
        <v>216</v>
      </c>
      <c r="K36" s="82" t="s">
        <v>216</v>
      </c>
      <c r="L36" s="82" t="s">
        <v>217</v>
      </c>
      <c r="M36" s="82" t="s">
        <v>218</v>
      </c>
      <c r="N36" s="82" t="s">
        <v>80</v>
      </c>
      <c r="O36" s="82" t="s">
        <v>204</v>
      </c>
      <c r="P36" s="82" t="s">
        <v>219</v>
      </c>
    </row>
    <row r="37" spans="1:16" x14ac:dyDescent="0.25">
      <c r="A37" s="82" t="s">
        <v>200</v>
      </c>
      <c r="B37" s="82" t="s">
        <v>257</v>
      </c>
      <c r="C37" s="83">
        <v>5465.02</v>
      </c>
      <c r="D37" s="87">
        <v>44027</v>
      </c>
      <c r="E37" s="82" t="s">
        <v>264</v>
      </c>
      <c r="F37" s="82" t="s">
        <v>265</v>
      </c>
      <c r="G37" s="82" t="s">
        <v>231</v>
      </c>
      <c r="H37" s="84">
        <v>1</v>
      </c>
      <c r="I37" s="82" t="s">
        <v>215</v>
      </c>
      <c r="J37" s="82" t="s">
        <v>216</v>
      </c>
      <c r="K37" s="82" t="s">
        <v>216</v>
      </c>
      <c r="L37" s="82" t="s">
        <v>217</v>
      </c>
      <c r="M37" s="82" t="s">
        <v>218</v>
      </c>
      <c r="N37" s="82" t="s">
        <v>84</v>
      </c>
      <c r="O37" s="82" t="s">
        <v>204</v>
      </c>
      <c r="P37" s="82" t="s">
        <v>219</v>
      </c>
    </row>
    <row r="38" spans="1:16" x14ac:dyDescent="0.25">
      <c r="A38" s="82" t="s">
        <v>174</v>
      </c>
      <c r="B38" s="82" t="s">
        <v>67</v>
      </c>
      <c r="C38" s="84">
        <v>890.63</v>
      </c>
      <c r="D38" s="87">
        <v>44053</v>
      </c>
      <c r="E38" s="82" t="s">
        <v>266</v>
      </c>
      <c r="F38" s="82" t="s">
        <v>230</v>
      </c>
      <c r="G38" s="82" t="s">
        <v>267</v>
      </c>
      <c r="H38" s="84">
        <v>1</v>
      </c>
      <c r="I38" s="82" t="s">
        <v>215</v>
      </c>
      <c r="J38" s="82" t="s">
        <v>216</v>
      </c>
      <c r="K38" s="82" t="s">
        <v>216</v>
      </c>
      <c r="L38" s="82" t="s">
        <v>217</v>
      </c>
      <c r="M38" s="82" t="s">
        <v>218</v>
      </c>
      <c r="N38" s="82" t="s">
        <v>84</v>
      </c>
      <c r="O38" s="82" t="s">
        <v>204</v>
      </c>
      <c r="P38" s="82" t="s">
        <v>219</v>
      </c>
    </row>
    <row r="39" spans="1:16" x14ac:dyDescent="0.25">
      <c r="A39" s="82" t="s">
        <v>103</v>
      </c>
      <c r="B39" s="82" t="s">
        <v>67</v>
      </c>
      <c r="C39" s="84">
        <v>273</v>
      </c>
      <c r="D39" s="87">
        <v>44215</v>
      </c>
      <c r="E39" s="82" t="s">
        <v>268</v>
      </c>
      <c r="F39" s="82" t="s">
        <v>269</v>
      </c>
      <c r="G39" s="82" t="s">
        <v>105</v>
      </c>
      <c r="H39" s="84">
        <v>1</v>
      </c>
      <c r="I39" s="82" t="s">
        <v>215</v>
      </c>
      <c r="J39" s="82" t="s">
        <v>226</v>
      </c>
      <c r="K39" s="82" t="s">
        <v>226</v>
      </c>
      <c r="L39" s="82" t="s">
        <v>227</v>
      </c>
      <c r="M39" s="82" t="s">
        <v>218</v>
      </c>
      <c r="N39" s="82" t="s">
        <v>84</v>
      </c>
      <c r="O39" s="82" t="s">
        <v>204</v>
      </c>
      <c r="P39" s="82" t="s">
        <v>219</v>
      </c>
    </row>
    <row r="40" spans="1:16" x14ac:dyDescent="0.25">
      <c r="A40" s="82" t="s">
        <v>195</v>
      </c>
      <c r="B40" s="82" t="s">
        <v>257</v>
      </c>
      <c r="C40" s="83">
        <v>2417.65</v>
      </c>
      <c r="D40" s="87">
        <v>44298</v>
      </c>
      <c r="E40" s="82" t="s">
        <v>270</v>
      </c>
      <c r="F40" s="82" t="s">
        <v>265</v>
      </c>
      <c r="G40" s="82" t="s">
        <v>197</v>
      </c>
      <c r="H40" s="84">
        <v>1</v>
      </c>
      <c r="I40" s="82" t="s">
        <v>215</v>
      </c>
      <c r="J40" s="82" t="s">
        <v>216</v>
      </c>
      <c r="K40" s="82" t="s">
        <v>216</v>
      </c>
      <c r="L40" s="82" t="s">
        <v>217</v>
      </c>
      <c r="M40" s="82" t="s">
        <v>218</v>
      </c>
      <c r="N40" s="82" t="s">
        <v>73</v>
      </c>
      <c r="O40" s="82" t="s">
        <v>204</v>
      </c>
      <c r="P40" s="82" t="s">
        <v>219</v>
      </c>
    </row>
    <row r="41" spans="1:16" x14ac:dyDescent="0.25">
      <c r="A41" s="82" t="s">
        <v>174</v>
      </c>
      <c r="B41" s="82" t="s">
        <v>257</v>
      </c>
      <c r="C41" s="84">
        <v>868.35</v>
      </c>
      <c r="D41" s="87">
        <v>44542</v>
      </c>
      <c r="E41" s="82" t="s">
        <v>271</v>
      </c>
      <c r="F41" s="82" t="s">
        <v>230</v>
      </c>
      <c r="G41" s="82" t="s">
        <v>267</v>
      </c>
      <c r="H41" s="84">
        <v>1</v>
      </c>
      <c r="I41" s="82" t="s">
        <v>215</v>
      </c>
      <c r="J41" s="82" t="s">
        <v>216</v>
      </c>
      <c r="K41" s="82" t="s">
        <v>216</v>
      </c>
      <c r="L41" s="82" t="s">
        <v>217</v>
      </c>
      <c r="M41" s="82" t="s">
        <v>218</v>
      </c>
      <c r="N41" s="82" t="s">
        <v>118</v>
      </c>
      <c r="O41" s="82" t="s">
        <v>204</v>
      </c>
      <c r="P41" s="82" t="s">
        <v>219</v>
      </c>
    </row>
    <row r="42" spans="1:16" x14ac:dyDescent="0.25">
      <c r="A42" s="82" t="s">
        <v>115</v>
      </c>
      <c r="B42" s="82" t="s">
        <v>67</v>
      </c>
      <c r="C42" s="83">
        <v>4530.24</v>
      </c>
      <c r="D42" s="87">
        <v>44589</v>
      </c>
      <c r="E42" s="82" t="s">
        <v>272</v>
      </c>
      <c r="F42" s="82" t="s">
        <v>230</v>
      </c>
      <c r="G42" s="82" t="s">
        <v>117</v>
      </c>
      <c r="H42" s="84">
        <v>1</v>
      </c>
      <c r="I42" s="82" t="s">
        <v>215</v>
      </c>
      <c r="J42" s="82" t="s">
        <v>216</v>
      </c>
      <c r="K42" s="82" t="s">
        <v>216</v>
      </c>
      <c r="L42" s="82" t="s">
        <v>217</v>
      </c>
      <c r="M42" s="82" t="s">
        <v>218</v>
      </c>
      <c r="N42" s="82" t="s">
        <v>102</v>
      </c>
      <c r="O42" s="82" t="s">
        <v>204</v>
      </c>
      <c r="P42" s="82" t="s">
        <v>219</v>
      </c>
    </row>
    <row r="43" spans="1:16" x14ac:dyDescent="0.25">
      <c r="A43" s="82" t="s">
        <v>123</v>
      </c>
      <c r="B43" s="82" t="s">
        <v>67</v>
      </c>
      <c r="C43" s="83">
        <v>4003.38</v>
      </c>
      <c r="D43" s="87">
        <v>44589</v>
      </c>
      <c r="E43" s="82" t="s">
        <v>272</v>
      </c>
      <c r="F43" s="82" t="s">
        <v>230</v>
      </c>
      <c r="G43" s="82" t="s">
        <v>117</v>
      </c>
      <c r="H43" s="84">
        <v>1</v>
      </c>
      <c r="I43" s="82" t="s">
        <v>215</v>
      </c>
      <c r="J43" s="82" t="s">
        <v>216</v>
      </c>
      <c r="K43" s="82" t="s">
        <v>216</v>
      </c>
      <c r="L43" s="82" t="s">
        <v>217</v>
      </c>
      <c r="M43" s="82" t="s">
        <v>218</v>
      </c>
      <c r="N43" s="82" t="s">
        <v>110</v>
      </c>
      <c r="O43" s="82" t="s">
        <v>204</v>
      </c>
      <c r="P43" s="82" t="s">
        <v>219</v>
      </c>
    </row>
    <row r="44" spans="1:16" x14ac:dyDescent="0.25">
      <c r="A44" s="82" t="s">
        <v>163</v>
      </c>
      <c r="B44" s="82" t="s">
        <v>67</v>
      </c>
      <c r="C44" s="83">
        <v>4290.46</v>
      </c>
      <c r="D44" s="87">
        <v>44589</v>
      </c>
      <c r="E44" s="82" t="s">
        <v>272</v>
      </c>
      <c r="F44" s="82" t="s">
        <v>230</v>
      </c>
      <c r="G44" s="82" t="s">
        <v>165</v>
      </c>
      <c r="H44" s="84">
        <v>1</v>
      </c>
      <c r="I44" s="82" t="s">
        <v>215</v>
      </c>
      <c r="J44" s="82" t="s">
        <v>216</v>
      </c>
      <c r="K44" s="82" t="s">
        <v>216</v>
      </c>
      <c r="L44" s="82" t="s">
        <v>217</v>
      </c>
      <c r="M44" s="82" t="s">
        <v>218</v>
      </c>
      <c r="N44" s="82" t="s">
        <v>125</v>
      </c>
      <c r="O44" s="82" t="s">
        <v>204</v>
      </c>
      <c r="P44" s="82" t="s">
        <v>219</v>
      </c>
    </row>
    <row r="45" spans="1:16" x14ac:dyDescent="0.25">
      <c r="A45" s="82" t="s">
        <v>181</v>
      </c>
      <c r="B45" s="82" t="s">
        <v>67</v>
      </c>
      <c r="C45" s="83">
        <v>1320.26</v>
      </c>
      <c r="D45" s="87">
        <v>44589</v>
      </c>
      <c r="E45" s="82" t="s">
        <v>272</v>
      </c>
      <c r="F45" s="82" t="s">
        <v>214</v>
      </c>
      <c r="G45" s="82" t="s">
        <v>183</v>
      </c>
      <c r="H45" s="84">
        <v>1</v>
      </c>
      <c r="I45" s="82" t="s">
        <v>215</v>
      </c>
      <c r="J45" s="82" t="s">
        <v>216</v>
      </c>
      <c r="K45" s="82" t="s">
        <v>216</v>
      </c>
      <c r="L45" s="82" t="s">
        <v>217</v>
      </c>
      <c r="M45" s="82" t="s">
        <v>218</v>
      </c>
      <c r="N45" s="82" t="s">
        <v>127</v>
      </c>
      <c r="O45" s="82" t="s">
        <v>204</v>
      </c>
      <c r="P45" s="82" t="s">
        <v>219</v>
      </c>
    </row>
    <row r="46" spans="1:16" x14ac:dyDescent="0.25">
      <c r="A46" s="82" t="s">
        <v>185</v>
      </c>
      <c r="B46" s="82" t="s">
        <v>67</v>
      </c>
      <c r="C46" s="83">
        <v>1338.04</v>
      </c>
      <c r="D46" s="87">
        <v>44589</v>
      </c>
      <c r="E46" s="82" t="s">
        <v>272</v>
      </c>
      <c r="F46" s="82" t="s">
        <v>214</v>
      </c>
      <c r="G46" s="82" t="s">
        <v>183</v>
      </c>
      <c r="H46" s="84">
        <v>1</v>
      </c>
      <c r="I46" s="82" t="s">
        <v>215</v>
      </c>
      <c r="J46" s="82" t="s">
        <v>216</v>
      </c>
      <c r="K46" s="82" t="s">
        <v>216</v>
      </c>
      <c r="L46" s="82" t="s">
        <v>217</v>
      </c>
      <c r="M46" s="82" t="s">
        <v>218</v>
      </c>
      <c r="N46" s="82" t="s">
        <v>131</v>
      </c>
      <c r="O46" s="82" t="s">
        <v>204</v>
      </c>
      <c r="P46" s="82" t="s">
        <v>219</v>
      </c>
    </row>
    <row r="47" spans="1:16" x14ac:dyDescent="0.25">
      <c r="A47" s="82" t="s">
        <v>171</v>
      </c>
      <c r="B47" s="82" t="s">
        <v>67</v>
      </c>
      <c r="C47" s="83">
        <v>3587.3</v>
      </c>
      <c r="D47" s="87">
        <v>44589</v>
      </c>
      <c r="E47" s="82" t="s">
        <v>272</v>
      </c>
      <c r="F47" s="82" t="s">
        <v>230</v>
      </c>
      <c r="G47" s="82" t="s">
        <v>165</v>
      </c>
      <c r="H47" s="84">
        <v>1</v>
      </c>
      <c r="I47" s="82" t="s">
        <v>215</v>
      </c>
      <c r="J47" s="82" t="s">
        <v>216</v>
      </c>
      <c r="K47" s="82" t="s">
        <v>216</v>
      </c>
      <c r="L47" s="82" t="s">
        <v>217</v>
      </c>
      <c r="M47" s="82" t="s">
        <v>218</v>
      </c>
      <c r="N47" s="82" t="s">
        <v>135</v>
      </c>
      <c r="O47" s="82" t="s">
        <v>204</v>
      </c>
      <c r="P47" s="82" t="s">
        <v>219</v>
      </c>
    </row>
    <row r="48" spans="1:16" x14ac:dyDescent="0.25">
      <c r="A48" s="82" t="s">
        <v>81</v>
      </c>
      <c r="B48" s="82" t="s">
        <v>67</v>
      </c>
      <c r="C48" s="83">
        <v>2214.13</v>
      </c>
      <c r="D48" s="87">
        <v>44718</v>
      </c>
      <c r="E48" s="82" t="s">
        <v>273</v>
      </c>
      <c r="F48" s="82" t="s">
        <v>230</v>
      </c>
      <c r="G48" s="82" t="s">
        <v>233</v>
      </c>
      <c r="H48" s="84">
        <v>1</v>
      </c>
      <c r="I48" s="82" t="s">
        <v>215</v>
      </c>
      <c r="J48" s="82" t="s">
        <v>216</v>
      </c>
      <c r="K48" s="82" t="s">
        <v>216</v>
      </c>
      <c r="L48" s="82" t="s">
        <v>217</v>
      </c>
      <c r="M48" s="82" t="s">
        <v>218</v>
      </c>
      <c r="N48" s="82" t="s">
        <v>80</v>
      </c>
      <c r="O48" s="82" t="s">
        <v>204</v>
      </c>
      <c r="P48" s="82" t="s">
        <v>219</v>
      </c>
    </row>
    <row r="49" spans="1:16" x14ac:dyDescent="0.25">
      <c r="A49" s="82" t="s">
        <v>85</v>
      </c>
      <c r="B49" s="82" t="s">
        <v>67</v>
      </c>
      <c r="C49" s="83">
        <v>2438.63</v>
      </c>
      <c r="D49" s="87">
        <v>44718</v>
      </c>
      <c r="E49" s="82" t="s">
        <v>273</v>
      </c>
      <c r="F49" s="82" t="s">
        <v>230</v>
      </c>
      <c r="G49" s="82" t="s">
        <v>233</v>
      </c>
      <c r="H49" s="84">
        <v>1</v>
      </c>
      <c r="I49" s="82" t="s">
        <v>215</v>
      </c>
      <c r="J49" s="82" t="s">
        <v>216</v>
      </c>
      <c r="K49" s="82" t="s">
        <v>216</v>
      </c>
      <c r="L49" s="82" t="s">
        <v>217</v>
      </c>
      <c r="M49" s="82" t="s">
        <v>218</v>
      </c>
      <c r="N49" s="82" t="s">
        <v>84</v>
      </c>
      <c r="O49" s="82" t="s">
        <v>204</v>
      </c>
      <c r="P49" s="82" t="s">
        <v>219</v>
      </c>
    </row>
    <row r="50" spans="1:16" x14ac:dyDescent="0.25">
      <c r="A50" s="82" t="s">
        <v>115</v>
      </c>
      <c r="B50" s="82" t="s">
        <v>67</v>
      </c>
      <c r="C50" s="83">
        <v>5033.6000000000004</v>
      </c>
      <c r="D50" s="87">
        <v>44718</v>
      </c>
      <c r="E50" s="82" t="s">
        <v>273</v>
      </c>
      <c r="F50" s="82" t="s">
        <v>230</v>
      </c>
      <c r="G50" s="82" t="s">
        <v>231</v>
      </c>
      <c r="H50" s="84">
        <v>1</v>
      </c>
      <c r="I50" s="82" t="s">
        <v>215</v>
      </c>
      <c r="J50" s="82" t="s">
        <v>216</v>
      </c>
      <c r="K50" s="82" t="s">
        <v>216</v>
      </c>
      <c r="L50" s="82" t="s">
        <v>217</v>
      </c>
      <c r="M50" s="82" t="s">
        <v>218</v>
      </c>
      <c r="N50" s="82" t="s">
        <v>92</v>
      </c>
      <c r="O50" s="82" t="s">
        <v>204</v>
      </c>
      <c r="P50" s="82" t="s">
        <v>219</v>
      </c>
    </row>
    <row r="51" spans="1:16" x14ac:dyDescent="0.25">
      <c r="A51" s="82" t="s">
        <v>123</v>
      </c>
      <c r="B51" s="82" t="s">
        <v>67</v>
      </c>
      <c r="C51" s="83">
        <v>4448.2</v>
      </c>
      <c r="D51" s="87">
        <v>44718</v>
      </c>
      <c r="E51" s="82" t="s">
        <v>273</v>
      </c>
      <c r="F51" s="82" t="s">
        <v>230</v>
      </c>
      <c r="G51" s="82" t="s">
        <v>231</v>
      </c>
      <c r="H51" s="84">
        <v>1</v>
      </c>
      <c r="I51" s="82" t="s">
        <v>215</v>
      </c>
      <c r="J51" s="82" t="s">
        <v>216</v>
      </c>
      <c r="K51" s="82" t="s">
        <v>216</v>
      </c>
      <c r="L51" s="82" t="s">
        <v>217</v>
      </c>
      <c r="M51" s="82" t="s">
        <v>218</v>
      </c>
      <c r="N51" s="82" t="s">
        <v>96</v>
      </c>
      <c r="O51" s="82" t="s">
        <v>204</v>
      </c>
      <c r="P51" s="82" t="s">
        <v>219</v>
      </c>
    </row>
    <row r="52" spans="1:16" x14ac:dyDescent="0.25">
      <c r="A52" s="82" t="s">
        <v>159</v>
      </c>
      <c r="B52" s="82" t="s">
        <v>67</v>
      </c>
      <c r="C52" s="84">
        <v>153.82</v>
      </c>
      <c r="D52" s="87">
        <v>44718</v>
      </c>
      <c r="E52" s="82" t="s">
        <v>273</v>
      </c>
      <c r="F52" s="82" t="s">
        <v>230</v>
      </c>
      <c r="G52" s="82" t="s">
        <v>274</v>
      </c>
      <c r="H52" s="84">
        <v>1</v>
      </c>
      <c r="I52" s="82" t="s">
        <v>215</v>
      </c>
      <c r="J52" s="82" t="s">
        <v>216</v>
      </c>
      <c r="K52" s="82" t="s">
        <v>216</v>
      </c>
      <c r="L52" s="82" t="s">
        <v>217</v>
      </c>
      <c r="M52" s="82" t="s">
        <v>218</v>
      </c>
      <c r="N52" s="82" t="s">
        <v>100</v>
      </c>
      <c r="O52" s="82" t="s">
        <v>204</v>
      </c>
      <c r="P52" s="82" t="s">
        <v>219</v>
      </c>
    </row>
    <row r="53" spans="1:16" x14ac:dyDescent="0.25">
      <c r="A53" s="82" t="s">
        <v>163</v>
      </c>
      <c r="B53" s="82" t="s">
        <v>67</v>
      </c>
      <c r="C53" s="83">
        <v>4767.18</v>
      </c>
      <c r="D53" s="87">
        <v>44718</v>
      </c>
      <c r="E53" s="82" t="s">
        <v>273</v>
      </c>
      <c r="F53" s="82" t="s">
        <v>230</v>
      </c>
      <c r="G53" s="82" t="s">
        <v>165</v>
      </c>
      <c r="H53" s="84">
        <v>1</v>
      </c>
      <c r="I53" s="82" t="s">
        <v>215</v>
      </c>
      <c r="J53" s="82" t="s">
        <v>216</v>
      </c>
      <c r="K53" s="82" t="s">
        <v>216</v>
      </c>
      <c r="L53" s="82" t="s">
        <v>217</v>
      </c>
      <c r="M53" s="82" t="s">
        <v>218</v>
      </c>
      <c r="N53" s="82" t="s">
        <v>102</v>
      </c>
      <c r="O53" s="82" t="s">
        <v>204</v>
      </c>
      <c r="P53" s="82" t="s">
        <v>219</v>
      </c>
    </row>
    <row r="54" spans="1:16" x14ac:dyDescent="0.25">
      <c r="A54" s="82" t="s">
        <v>171</v>
      </c>
      <c r="B54" s="82" t="s">
        <v>67</v>
      </c>
      <c r="C54" s="83">
        <v>3985.89</v>
      </c>
      <c r="D54" s="87">
        <v>44718</v>
      </c>
      <c r="E54" s="82" t="s">
        <v>273</v>
      </c>
      <c r="F54" s="82" t="s">
        <v>230</v>
      </c>
      <c r="G54" s="82" t="s">
        <v>165</v>
      </c>
      <c r="H54" s="84">
        <v>1</v>
      </c>
      <c r="I54" s="82" t="s">
        <v>215</v>
      </c>
      <c r="J54" s="82" t="s">
        <v>216</v>
      </c>
      <c r="K54" s="82" t="s">
        <v>216</v>
      </c>
      <c r="L54" s="82" t="s">
        <v>217</v>
      </c>
      <c r="M54" s="82" t="s">
        <v>218</v>
      </c>
      <c r="N54" s="82" t="s">
        <v>106</v>
      </c>
      <c r="O54" s="82" t="s">
        <v>204</v>
      </c>
      <c r="P54" s="82" t="s">
        <v>219</v>
      </c>
    </row>
    <row r="55" spans="1:16" x14ac:dyDescent="0.25">
      <c r="A55" s="82" t="s">
        <v>195</v>
      </c>
      <c r="B55" s="82" t="s">
        <v>257</v>
      </c>
      <c r="C55" s="83">
        <v>6080.31</v>
      </c>
      <c r="D55" s="87">
        <v>44948</v>
      </c>
      <c r="E55" s="82" t="s">
        <v>275</v>
      </c>
      <c r="F55" s="82" t="s">
        <v>265</v>
      </c>
      <c r="G55" s="82" t="s">
        <v>197</v>
      </c>
      <c r="H55" s="84">
        <v>1</v>
      </c>
      <c r="I55" s="82" t="s">
        <v>215</v>
      </c>
      <c r="J55" s="82" t="s">
        <v>216</v>
      </c>
      <c r="K55" s="82" t="s">
        <v>216</v>
      </c>
      <c r="L55" s="82" t="s">
        <v>217</v>
      </c>
      <c r="M55" s="82" t="s">
        <v>218</v>
      </c>
      <c r="N55" s="82" t="s">
        <v>73</v>
      </c>
      <c r="O55" s="82" t="s">
        <v>204</v>
      </c>
      <c r="P55" s="82" t="s">
        <v>219</v>
      </c>
    </row>
    <row r="56" spans="1:16" x14ac:dyDescent="0.25">
      <c r="A56" s="82" t="s">
        <v>195</v>
      </c>
      <c r="B56" s="82" t="s">
        <v>257</v>
      </c>
      <c r="C56" s="83">
        <v>3606.17</v>
      </c>
      <c r="D56" s="87">
        <v>45338</v>
      </c>
      <c r="E56" s="82" t="s">
        <v>276</v>
      </c>
      <c r="F56" s="82" t="s">
        <v>265</v>
      </c>
      <c r="G56" s="82" t="s">
        <v>197</v>
      </c>
      <c r="H56" s="84">
        <v>1</v>
      </c>
      <c r="I56" s="82" t="s">
        <v>215</v>
      </c>
      <c r="J56" s="82" t="s">
        <v>216</v>
      </c>
      <c r="K56" s="82" t="s">
        <v>216</v>
      </c>
      <c r="L56" s="82" t="s">
        <v>217</v>
      </c>
      <c r="M56" s="82" t="s">
        <v>218</v>
      </c>
      <c r="N56" s="82" t="s">
        <v>84</v>
      </c>
      <c r="O56" s="82" t="s">
        <v>204</v>
      </c>
      <c r="P56" s="82" t="s">
        <v>219</v>
      </c>
    </row>
    <row r="57" spans="1:16" x14ac:dyDescent="0.25">
      <c r="A57" s="82" t="s">
        <v>200</v>
      </c>
      <c r="B57" s="82" t="s">
        <v>257</v>
      </c>
      <c r="C57" s="83">
        <v>7881.77</v>
      </c>
      <c r="D57" s="87">
        <v>45338</v>
      </c>
      <c r="E57" s="82" t="s">
        <v>276</v>
      </c>
      <c r="F57" s="82" t="s">
        <v>265</v>
      </c>
      <c r="G57" s="82" t="s">
        <v>231</v>
      </c>
      <c r="H57" s="84">
        <v>1</v>
      </c>
      <c r="I57" s="82" t="s">
        <v>215</v>
      </c>
      <c r="J57" s="82" t="s">
        <v>216</v>
      </c>
      <c r="K57" s="82" t="s">
        <v>216</v>
      </c>
      <c r="L57" s="82" t="s">
        <v>217</v>
      </c>
      <c r="M57" s="82" t="s">
        <v>218</v>
      </c>
      <c r="N57" s="82" t="s">
        <v>135</v>
      </c>
      <c r="O57" s="82" t="s">
        <v>204</v>
      </c>
      <c r="P57" s="82" t="s">
        <v>219</v>
      </c>
    </row>
    <row r="58" spans="1:16" x14ac:dyDescent="0.25">
      <c r="A58" s="82" t="s">
        <v>181</v>
      </c>
      <c r="B58" s="82" t="s">
        <v>257</v>
      </c>
      <c r="C58" s="83">
        <v>1289.8499999999999</v>
      </c>
      <c r="D58" s="87">
        <v>45338</v>
      </c>
      <c r="E58" s="82" t="s">
        <v>276</v>
      </c>
      <c r="F58" s="82" t="s">
        <v>214</v>
      </c>
      <c r="G58" s="82" t="s">
        <v>183</v>
      </c>
      <c r="H58" s="84">
        <v>1</v>
      </c>
      <c r="I58" s="82" t="s">
        <v>215</v>
      </c>
      <c r="J58" s="82" t="s">
        <v>216</v>
      </c>
      <c r="K58" s="82" t="s">
        <v>216</v>
      </c>
      <c r="L58" s="82" t="s">
        <v>217</v>
      </c>
      <c r="M58" s="82" t="s">
        <v>218</v>
      </c>
      <c r="N58" s="82" t="s">
        <v>277</v>
      </c>
      <c r="O58" s="82" t="s">
        <v>204</v>
      </c>
      <c r="P58" s="82" t="s">
        <v>219</v>
      </c>
    </row>
    <row r="59" spans="1:16" x14ac:dyDescent="0.25">
      <c r="A59" s="82" t="s">
        <v>185</v>
      </c>
      <c r="B59" s="82" t="s">
        <v>257</v>
      </c>
      <c r="C59" s="83">
        <v>1307.19</v>
      </c>
      <c r="D59" s="87">
        <v>45338</v>
      </c>
      <c r="E59" s="82" t="s">
        <v>276</v>
      </c>
      <c r="F59" s="82" t="s">
        <v>214</v>
      </c>
      <c r="G59" s="82" t="s">
        <v>183</v>
      </c>
      <c r="H59" s="84">
        <v>1</v>
      </c>
      <c r="I59" s="82" t="s">
        <v>215</v>
      </c>
      <c r="J59" s="82" t="s">
        <v>216</v>
      </c>
      <c r="K59" s="82" t="s">
        <v>216</v>
      </c>
      <c r="L59" s="82" t="s">
        <v>217</v>
      </c>
      <c r="M59" s="82" t="s">
        <v>218</v>
      </c>
      <c r="N59" s="82" t="s">
        <v>278</v>
      </c>
      <c r="O59" s="82" t="s">
        <v>204</v>
      </c>
      <c r="P59" s="82" t="s">
        <v>219</v>
      </c>
    </row>
    <row r="60" spans="1:16" x14ac:dyDescent="0.25">
      <c r="A60" s="82" t="s">
        <v>188</v>
      </c>
      <c r="B60" s="82" t="s">
        <v>257</v>
      </c>
      <c r="C60" s="83">
        <v>18677.62</v>
      </c>
      <c r="D60" s="87">
        <v>45338</v>
      </c>
      <c r="E60" s="82" t="s">
        <v>276</v>
      </c>
      <c r="F60" s="82" t="s">
        <v>214</v>
      </c>
      <c r="G60" s="82" t="s">
        <v>223</v>
      </c>
      <c r="H60" s="84">
        <v>1</v>
      </c>
      <c r="I60" s="82" t="s">
        <v>215</v>
      </c>
      <c r="J60" s="82" t="s">
        <v>216</v>
      </c>
      <c r="K60" s="82" t="s">
        <v>216</v>
      </c>
      <c r="L60" s="82" t="s">
        <v>217</v>
      </c>
      <c r="M60" s="82" t="s">
        <v>218</v>
      </c>
      <c r="N60" s="82" t="s">
        <v>279</v>
      </c>
      <c r="O60" s="82" t="s">
        <v>204</v>
      </c>
      <c r="P60" s="82" t="s">
        <v>219</v>
      </c>
    </row>
    <row r="61" spans="1:16" x14ac:dyDescent="0.25">
      <c r="A61" s="82" t="s">
        <v>181</v>
      </c>
      <c r="B61" s="82" t="s">
        <v>67</v>
      </c>
      <c r="C61" s="83">
        <v>1564.67</v>
      </c>
      <c r="D61" s="87">
        <v>45365</v>
      </c>
      <c r="E61" s="82" t="s">
        <v>280</v>
      </c>
      <c r="F61" s="82" t="s">
        <v>214</v>
      </c>
      <c r="G61" s="82" t="s">
        <v>183</v>
      </c>
      <c r="H61" s="84">
        <v>1</v>
      </c>
      <c r="I61" s="82" t="s">
        <v>215</v>
      </c>
      <c r="J61" s="82" t="s">
        <v>216</v>
      </c>
      <c r="K61" s="82" t="s">
        <v>216</v>
      </c>
      <c r="L61" s="82" t="s">
        <v>217</v>
      </c>
      <c r="M61" s="82" t="s">
        <v>218</v>
      </c>
      <c r="N61" s="82" t="s">
        <v>143</v>
      </c>
      <c r="O61" s="82" t="s">
        <v>204</v>
      </c>
      <c r="P61" s="82" t="s">
        <v>219</v>
      </c>
    </row>
    <row r="62" spans="1:16" x14ac:dyDescent="0.25">
      <c r="A62" s="82" t="s">
        <v>185</v>
      </c>
      <c r="B62" s="82" t="s">
        <v>67</v>
      </c>
      <c r="C62" s="83">
        <v>1585.71</v>
      </c>
      <c r="D62" s="87">
        <v>45365</v>
      </c>
      <c r="E62" s="82" t="s">
        <v>280</v>
      </c>
      <c r="F62" s="82" t="s">
        <v>214</v>
      </c>
      <c r="G62" s="82" t="s">
        <v>183</v>
      </c>
      <c r="H62" s="84">
        <v>1</v>
      </c>
      <c r="I62" s="82" t="s">
        <v>215</v>
      </c>
      <c r="J62" s="82" t="s">
        <v>216</v>
      </c>
      <c r="K62" s="82" t="s">
        <v>216</v>
      </c>
      <c r="L62" s="82" t="s">
        <v>217</v>
      </c>
      <c r="M62" s="82" t="s">
        <v>218</v>
      </c>
      <c r="N62" s="82" t="s">
        <v>147</v>
      </c>
      <c r="O62" s="82" t="s">
        <v>204</v>
      </c>
      <c r="P62" s="82" t="s">
        <v>219</v>
      </c>
    </row>
    <row r="63" spans="1:16" x14ac:dyDescent="0.25">
      <c r="A63" s="82" t="s">
        <v>188</v>
      </c>
      <c r="B63" s="82" t="s">
        <v>67</v>
      </c>
      <c r="C63" s="83">
        <v>22656.78</v>
      </c>
      <c r="D63" s="87">
        <v>45365</v>
      </c>
      <c r="E63" s="82" t="s">
        <v>280</v>
      </c>
      <c r="F63" s="82" t="s">
        <v>214</v>
      </c>
      <c r="G63" s="82" t="s">
        <v>223</v>
      </c>
      <c r="H63" s="84">
        <v>1</v>
      </c>
      <c r="I63" s="82" t="s">
        <v>215</v>
      </c>
      <c r="J63" s="82" t="s">
        <v>216</v>
      </c>
      <c r="K63" s="82" t="s">
        <v>216</v>
      </c>
      <c r="L63" s="82" t="s">
        <v>217</v>
      </c>
      <c r="M63" s="82" t="s">
        <v>218</v>
      </c>
      <c r="N63" s="82" t="s">
        <v>150</v>
      </c>
      <c r="O63" s="82" t="s">
        <v>204</v>
      </c>
      <c r="P63" s="82" t="s">
        <v>219</v>
      </c>
    </row>
    <row r="64" spans="1:16" x14ac:dyDescent="0.25">
      <c r="A64" s="82" t="s">
        <v>151</v>
      </c>
      <c r="B64" s="82" t="s">
        <v>67</v>
      </c>
      <c r="C64" s="84">
        <v>512.91999999999996</v>
      </c>
      <c r="D64" s="87">
        <v>45437</v>
      </c>
      <c r="E64" s="82" t="s">
        <v>281</v>
      </c>
      <c r="F64" s="82" t="s">
        <v>282</v>
      </c>
      <c r="G64" s="82" t="s">
        <v>260</v>
      </c>
      <c r="H64" s="84">
        <v>1</v>
      </c>
      <c r="I64" s="82" t="s">
        <v>215</v>
      </c>
      <c r="J64" s="82" t="s">
        <v>226</v>
      </c>
      <c r="K64" s="82" t="s">
        <v>226</v>
      </c>
      <c r="L64" s="82" t="s">
        <v>227</v>
      </c>
      <c r="M64" s="82" t="s">
        <v>218</v>
      </c>
      <c r="N64" s="82" t="s">
        <v>73</v>
      </c>
      <c r="O64" s="82" t="s">
        <v>204</v>
      </c>
      <c r="P64" s="82" t="s">
        <v>219</v>
      </c>
    </row>
    <row r="65" spans="1:16" x14ac:dyDescent="0.25">
      <c r="A65" s="82" t="s">
        <v>103</v>
      </c>
      <c r="B65" s="82" t="s">
        <v>67</v>
      </c>
      <c r="C65" s="84">
        <v>954</v>
      </c>
      <c r="D65" s="87">
        <v>45454</v>
      </c>
      <c r="E65" s="82" t="s">
        <v>283</v>
      </c>
      <c r="F65" s="82" t="s">
        <v>230</v>
      </c>
      <c r="G65" s="82" t="s">
        <v>105</v>
      </c>
      <c r="H65" s="84">
        <v>1</v>
      </c>
      <c r="I65" s="82" t="s">
        <v>215</v>
      </c>
      <c r="J65" s="82" t="s">
        <v>216</v>
      </c>
      <c r="K65" s="82" t="s">
        <v>216</v>
      </c>
      <c r="L65" s="82" t="s">
        <v>217</v>
      </c>
      <c r="M65" s="82" t="s">
        <v>218</v>
      </c>
      <c r="N65" s="82" t="s">
        <v>73</v>
      </c>
      <c r="O65" s="82" t="s">
        <v>204</v>
      </c>
      <c r="P65" s="82" t="s">
        <v>219</v>
      </c>
    </row>
    <row r="66" spans="1:16" x14ac:dyDescent="0.25">
      <c r="A66" s="82" t="s">
        <v>85</v>
      </c>
      <c r="B66" s="82" t="s">
        <v>67</v>
      </c>
      <c r="C66" s="83">
        <v>2588</v>
      </c>
      <c r="D66" s="87">
        <v>45454</v>
      </c>
      <c r="E66" s="82" t="s">
        <v>283</v>
      </c>
      <c r="F66" s="82" t="s">
        <v>220</v>
      </c>
      <c r="G66" s="82" t="s">
        <v>233</v>
      </c>
      <c r="H66" s="84">
        <v>1</v>
      </c>
      <c r="I66" s="82" t="s">
        <v>215</v>
      </c>
      <c r="J66" s="82" t="s">
        <v>216</v>
      </c>
      <c r="K66" s="82" t="s">
        <v>216</v>
      </c>
      <c r="L66" s="82" t="s">
        <v>217</v>
      </c>
      <c r="M66" s="82" t="s">
        <v>218</v>
      </c>
      <c r="N66" s="82" t="s">
        <v>84</v>
      </c>
      <c r="O66" s="82" t="s">
        <v>204</v>
      </c>
      <c r="P66" s="82" t="s">
        <v>219</v>
      </c>
    </row>
    <row r="67" spans="1:16" x14ac:dyDescent="0.25">
      <c r="A67" s="82" t="s">
        <v>97</v>
      </c>
      <c r="B67" s="82" t="s">
        <v>67</v>
      </c>
      <c r="C67" s="83">
        <v>1000</v>
      </c>
      <c r="D67" s="87">
        <v>45454</v>
      </c>
      <c r="E67" s="82" t="s">
        <v>283</v>
      </c>
      <c r="F67" s="82" t="s">
        <v>230</v>
      </c>
      <c r="G67" s="82" t="s">
        <v>99</v>
      </c>
      <c r="H67" s="84">
        <v>1</v>
      </c>
      <c r="I67" s="82" t="s">
        <v>215</v>
      </c>
      <c r="J67" s="82" t="s">
        <v>216</v>
      </c>
      <c r="K67" s="82" t="s">
        <v>216</v>
      </c>
      <c r="L67" s="82" t="s">
        <v>217</v>
      </c>
      <c r="M67" s="82" t="s">
        <v>218</v>
      </c>
      <c r="N67" s="82" t="s">
        <v>96</v>
      </c>
      <c r="O67" s="82" t="s">
        <v>204</v>
      </c>
      <c r="P67" s="82" t="s">
        <v>219</v>
      </c>
    </row>
    <row r="68" spans="1:16" x14ac:dyDescent="0.25">
      <c r="A68" s="82" t="s">
        <v>148</v>
      </c>
      <c r="B68" s="82" t="s">
        <v>67</v>
      </c>
      <c r="C68" s="83">
        <v>4729</v>
      </c>
      <c r="D68" s="87">
        <v>45454</v>
      </c>
      <c r="E68" s="82" t="s">
        <v>283</v>
      </c>
      <c r="F68" s="82" t="s">
        <v>230</v>
      </c>
      <c r="G68" s="82" t="s">
        <v>146</v>
      </c>
      <c r="H68" s="84">
        <v>1</v>
      </c>
      <c r="I68" s="82" t="s">
        <v>215</v>
      </c>
      <c r="J68" s="82" t="s">
        <v>216</v>
      </c>
      <c r="K68" s="82" t="s">
        <v>216</v>
      </c>
      <c r="L68" s="82" t="s">
        <v>217</v>
      </c>
      <c r="M68" s="82" t="s">
        <v>218</v>
      </c>
      <c r="N68" s="82" t="s">
        <v>110</v>
      </c>
      <c r="O68" s="82" t="s">
        <v>204</v>
      </c>
      <c r="P68" s="82" t="s">
        <v>219</v>
      </c>
    </row>
    <row r="69" spans="1:16" x14ac:dyDescent="0.25">
      <c r="A69" s="82" t="s">
        <v>144</v>
      </c>
      <c r="B69" s="82" t="s">
        <v>67</v>
      </c>
      <c r="C69" s="83">
        <v>4474</v>
      </c>
      <c r="D69" s="87">
        <v>45454</v>
      </c>
      <c r="E69" s="82" t="s">
        <v>283</v>
      </c>
      <c r="F69" s="82" t="s">
        <v>230</v>
      </c>
      <c r="G69" s="82" t="s">
        <v>146</v>
      </c>
      <c r="H69" s="84">
        <v>1</v>
      </c>
      <c r="I69" s="82" t="s">
        <v>215</v>
      </c>
      <c r="J69" s="82" t="s">
        <v>216</v>
      </c>
      <c r="K69" s="82" t="s">
        <v>216</v>
      </c>
      <c r="L69" s="82" t="s">
        <v>217</v>
      </c>
      <c r="M69" s="82" t="s">
        <v>218</v>
      </c>
      <c r="N69" s="82" t="s">
        <v>118</v>
      </c>
      <c r="O69" s="82" t="s">
        <v>204</v>
      </c>
      <c r="P69" s="82" t="s">
        <v>219</v>
      </c>
    </row>
    <row r="70" spans="1:16" x14ac:dyDescent="0.25">
      <c r="A70" s="82" t="s">
        <v>140</v>
      </c>
      <c r="B70" s="82" t="s">
        <v>67</v>
      </c>
      <c r="C70" s="83">
        <v>3107</v>
      </c>
      <c r="D70" s="87">
        <v>45454</v>
      </c>
      <c r="E70" s="82" t="s">
        <v>283</v>
      </c>
      <c r="F70" s="82" t="s">
        <v>230</v>
      </c>
      <c r="G70" s="82" t="s">
        <v>284</v>
      </c>
      <c r="H70" s="84">
        <v>1</v>
      </c>
      <c r="I70" s="82" t="s">
        <v>215</v>
      </c>
      <c r="J70" s="82" t="s">
        <v>216</v>
      </c>
      <c r="K70" s="82" t="s">
        <v>216</v>
      </c>
      <c r="L70" s="82" t="s">
        <v>217</v>
      </c>
      <c r="M70" s="82" t="s">
        <v>218</v>
      </c>
      <c r="N70" s="82" t="s">
        <v>125</v>
      </c>
      <c r="O70" s="82" t="s">
        <v>204</v>
      </c>
      <c r="P70" s="82" t="s">
        <v>219</v>
      </c>
    </row>
    <row r="71" spans="1:16" x14ac:dyDescent="0.25">
      <c r="A71" s="82" t="s">
        <v>136</v>
      </c>
      <c r="B71" s="82" t="s">
        <v>67</v>
      </c>
      <c r="C71" s="84">
        <v>529</v>
      </c>
      <c r="D71" s="87">
        <v>45454</v>
      </c>
      <c r="E71" s="82" t="s">
        <v>283</v>
      </c>
      <c r="F71" s="82" t="s">
        <v>230</v>
      </c>
      <c r="G71" s="82" t="s">
        <v>285</v>
      </c>
      <c r="H71" s="84">
        <v>1</v>
      </c>
      <c r="I71" s="82" t="s">
        <v>215</v>
      </c>
      <c r="J71" s="82" t="s">
        <v>216</v>
      </c>
      <c r="K71" s="82" t="s">
        <v>216</v>
      </c>
      <c r="L71" s="82" t="s">
        <v>217</v>
      </c>
      <c r="M71" s="82" t="s">
        <v>218</v>
      </c>
      <c r="N71" s="82" t="s">
        <v>127</v>
      </c>
      <c r="O71" s="82" t="s">
        <v>204</v>
      </c>
      <c r="P71" s="82" t="s">
        <v>219</v>
      </c>
    </row>
    <row r="72" spans="1:16" x14ac:dyDescent="0.25">
      <c r="A72" s="82" t="s">
        <v>128</v>
      </c>
      <c r="B72" s="82" t="s">
        <v>67</v>
      </c>
      <c r="C72" s="83">
        <v>32201</v>
      </c>
      <c r="D72" s="87">
        <v>45454</v>
      </c>
      <c r="E72" s="82" t="s">
        <v>283</v>
      </c>
      <c r="F72" s="82" t="s">
        <v>230</v>
      </c>
      <c r="G72" s="82" t="s">
        <v>130</v>
      </c>
      <c r="H72" s="84">
        <v>1</v>
      </c>
      <c r="I72" s="82" t="s">
        <v>215</v>
      </c>
      <c r="J72" s="82" t="s">
        <v>216</v>
      </c>
      <c r="K72" s="82" t="s">
        <v>216</v>
      </c>
      <c r="L72" s="82" t="s">
        <v>217</v>
      </c>
      <c r="M72" s="82" t="s">
        <v>218</v>
      </c>
      <c r="N72" s="82" t="s">
        <v>139</v>
      </c>
      <c r="O72" s="82" t="s">
        <v>204</v>
      </c>
      <c r="P72" s="82" t="s">
        <v>219</v>
      </c>
    </row>
    <row r="73" spans="1:16" x14ac:dyDescent="0.25">
      <c r="A73" s="82" t="s">
        <v>89</v>
      </c>
      <c r="B73" s="82" t="s">
        <v>67</v>
      </c>
      <c r="C73" s="84">
        <v>268</v>
      </c>
      <c r="D73" s="87">
        <v>45454</v>
      </c>
      <c r="E73" s="82" t="s">
        <v>283</v>
      </c>
      <c r="F73" s="82" t="s">
        <v>230</v>
      </c>
      <c r="G73" s="82" t="s">
        <v>274</v>
      </c>
      <c r="H73" s="84">
        <v>1</v>
      </c>
      <c r="I73" s="82" t="s">
        <v>215</v>
      </c>
      <c r="J73" s="82" t="s">
        <v>216</v>
      </c>
      <c r="K73" s="82" t="s">
        <v>216</v>
      </c>
      <c r="L73" s="82" t="s">
        <v>217</v>
      </c>
      <c r="M73" s="82" t="s">
        <v>218</v>
      </c>
      <c r="N73" s="82" t="s">
        <v>154</v>
      </c>
      <c r="O73" s="82" t="s">
        <v>204</v>
      </c>
      <c r="P73" s="82" t="s">
        <v>219</v>
      </c>
    </row>
    <row r="74" spans="1:16" x14ac:dyDescent="0.25">
      <c r="A74" s="82" t="s">
        <v>111</v>
      </c>
      <c r="B74" s="82" t="s">
        <v>67</v>
      </c>
      <c r="C74" s="84">
        <v>514</v>
      </c>
      <c r="D74" s="87">
        <v>45454</v>
      </c>
      <c r="E74" s="82" t="s">
        <v>283</v>
      </c>
      <c r="F74" s="82" t="s">
        <v>230</v>
      </c>
      <c r="G74" s="82" t="s">
        <v>286</v>
      </c>
      <c r="H74" s="84">
        <v>1</v>
      </c>
      <c r="I74" s="82" t="s">
        <v>215</v>
      </c>
      <c r="J74" s="82" t="s">
        <v>216</v>
      </c>
      <c r="K74" s="82" t="s">
        <v>216</v>
      </c>
      <c r="L74" s="82" t="s">
        <v>217</v>
      </c>
      <c r="M74" s="82" t="s">
        <v>218</v>
      </c>
      <c r="N74" s="82" t="s">
        <v>158</v>
      </c>
      <c r="O74" s="82" t="s">
        <v>204</v>
      </c>
      <c r="P74" s="82" t="s">
        <v>219</v>
      </c>
    </row>
    <row r="75" spans="1:16" x14ac:dyDescent="0.25">
      <c r="A75" s="82" t="s">
        <v>151</v>
      </c>
      <c r="B75" s="82" t="s">
        <v>67</v>
      </c>
      <c r="C75" s="84">
        <v>275</v>
      </c>
      <c r="D75" s="87">
        <v>45454</v>
      </c>
      <c r="E75" s="82" t="s">
        <v>283</v>
      </c>
      <c r="F75" s="82" t="s">
        <v>230</v>
      </c>
      <c r="G75" s="82" t="s">
        <v>260</v>
      </c>
      <c r="H75" s="84">
        <v>1</v>
      </c>
      <c r="I75" s="82" t="s">
        <v>215</v>
      </c>
      <c r="J75" s="82" t="s">
        <v>216</v>
      </c>
      <c r="K75" s="82" t="s">
        <v>216</v>
      </c>
      <c r="L75" s="82" t="s">
        <v>217</v>
      </c>
      <c r="M75" s="82" t="s">
        <v>218</v>
      </c>
      <c r="N75" s="82" t="s">
        <v>162</v>
      </c>
      <c r="O75" s="82" t="s">
        <v>204</v>
      </c>
      <c r="P75" s="82" t="s">
        <v>219</v>
      </c>
    </row>
    <row r="76" spans="1:16" x14ac:dyDescent="0.25">
      <c r="A76" s="82" t="s">
        <v>155</v>
      </c>
      <c r="B76" s="82" t="s">
        <v>67</v>
      </c>
      <c r="C76" s="83">
        <v>4539</v>
      </c>
      <c r="D76" s="87">
        <v>45454</v>
      </c>
      <c r="E76" s="82" t="s">
        <v>283</v>
      </c>
      <c r="F76" s="82" t="s">
        <v>230</v>
      </c>
      <c r="G76" s="82" t="s">
        <v>287</v>
      </c>
      <c r="H76" s="84">
        <v>1</v>
      </c>
      <c r="I76" s="82" t="s">
        <v>215</v>
      </c>
      <c r="J76" s="82" t="s">
        <v>216</v>
      </c>
      <c r="K76" s="82" t="s">
        <v>216</v>
      </c>
      <c r="L76" s="82" t="s">
        <v>217</v>
      </c>
      <c r="M76" s="82" t="s">
        <v>218</v>
      </c>
      <c r="N76" s="82" t="s">
        <v>166</v>
      </c>
      <c r="O76" s="82" t="s">
        <v>204</v>
      </c>
      <c r="P76" s="82" t="s">
        <v>219</v>
      </c>
    </row>
    <row r="77" spans="1:16" x14ac:dyDescent="0.25">
      <c r="A77" s="82" t="s">
        <v>119</v>
      </c>
      <c r="B77" s="82" t="s">
        <v>67</v>
      </c>
      <c r="C77" s="84">
        <v>99</v>
      </c>
      <c r="D77" s="87">
        <v>45454</v>
      </c>
      <c r="E77" s="82" t="s">
        <v>283</v>
      </c>
      <c r="F77" s="82" t="s">
        <v>230</v>
      </c>
      <c r="G77" s="82" t="s">
        <v>288</v>
      </c>
      <c r="H77" s="84">
        <v>1</v>
      </c>
      <c r="I77" s="82" t="s">
        <v>215</v>
      </c>
      <c r="J77" s="82" t="s">
        <v>216</v>
      </c>
      <c r="K77" s="82" t="s">
        <v>216</v>
      </c>
      <c r="L77" s="82" t="s">
        <v>217</v>
      </c>
      <c r="M77" s="82" t="s">
        <v>218</v>
      </c>
      <c r="N77" s="82" t="s">
        <v>177</v>
      </c>
      <c r="O77" s="82" t="s">
        <v>204</v>
      </c>
      <c r="P77" s="82" t="s">
        <v>219</v>
      </c>
    </row>
    <row r="78" spans="1:16" x14ac:dyDescent="0.25">
      <c r="A78" s="82" t="s">
        <v>132</v>
      </c>
      <c r="B78" s="82" t="s">
        <v>67</v>
      </c>
      <c r="C78" s="84">
        <v>59</v>
      </c>
      <c r="D78" s="87">
        <v>45454</v>
      </c>
      <c r="E78" s="82" t="s">
        <v>283</v>
      </c>
      <c r="F78" s="82" t="s">
        <v>230</v>
      </c>
      <c r="G78" s="82" t="s">
        <v>289</v>
      </c>
      <c r="H78" s="84">
        <v>1</v>
      </c>
      <c r="I78" s="82" t="s">
        <v>215</v>
      </c>
      <c r="J78" s="82" t="s">
        <v>216</v>
      </c>
      <c r="K78" s="82" t="s">
        <v>216</v>
      </c>
      <c r="L78" s="82" t="s">
        <v>217</v>
      </c>
      <c r="M78" s="82" t="s">
        <v>218</v>
      </c>
      <c r="N78" s="82" t="s">
        <v>184</v>
      </c>
      <c r="O78" s="82" t="s">
        <v>204</v>
      </c>
      <c r="P78" s="82" t="s">
        <v>219</v>
      </c>
    </row>
    <row r="79" spans="1:16" x14ac:dyDescent="0.25">
      <c r="A79" s="82" t="s">
        <v>167</v>
      </c>
      <c r="B79" s="82" t="s">
        <v>67</v>
      </c>
      <c r="C79" s="83">
        <v>16024</v>
      </c>
      <c r="D79" s="87">
        <v>45454</v>
      </c>
      <c r="E79" s="82" t="s">
        <v>283</v>
      </c>
      <c r="F79" s="82" t="s">
        <v>230</v>
      </c>
      <c r="G79" s="82" t="s">
        <v>290</v>
      </c>
      <c r="H79" s="84">
        <v>1</v>
      </c>
      <c r="I79" s="82" t="s">
        <v>215</v>
      </c>
      <c r="J79" s="82" t="s">
        <v>216</v>
      </c>
      <c r="K79" s="82" t="s">
        <v>216</v>
      </c>
      <c r="L79" s="82" t="s">
        <v>217</v>
      </c>
      <c r="M79" s="82" t="s">
        <v>218</v>
      </c>
      <c r="N79" s="82" t="s">
        <v>187</v>
      </c>
      <c r="O79" s="82" t="s">
        <v>204</v>
      </c>
      <c r="P79" s="82" t="s">
        <v>219</v>
      </c>
    </row>
    <row r="80" spans="1:16" x14ac:dyDescent="0.25">
      <c r="A80" s="82" t="s">
        <v>107</v>
      </c>
      <c r="B80" s="82" t="s">
        <v>67</v>
      </c>
      <c r="C80" s="84">
        <v>189</v>
      </c>
      <c r="D80" s="87">
        <v>45454</v>
      </c>
      <c r="E80" s="82" t="s">
        <v>283</v>
      </c>
      <c r="F80" s="82" t="s">
        <v>230</v>
      </c>
      <c r="G80" s="82" t="s">
        <v>244</v>
      </c>
      <c r="H80" s="84">
        <v>1</v>
      </c>
      <c r="I80" s="82" t="s">
        <v>215</v>
      </c>
      <c r="J80" s="82" t="s">
        <v>216</v>
      </c>
      <c r="K80" s="82" t="s">
        <v>216</v>
      </c>
      <c r="L80" s="82" t="s">
        <v>217</v>
      </c>
      <c r="M80" s="82" t="s">
        <v>218</v>
      </c>
      <c r="N80" s="82" t="s">
        <v>203</v>
      </c>
      <c r="O80" s="82" t="s">
        <v>204</v>
      </c>
      <c r="P80" s="82" t="s">
        <v>219</v>
      </c>
    </row>
    <row r="81" spans="1:16" x14ac:dyDescent="0.25">
      <c r="A81" s="82" t="s">
        <v>188</v>
      </c>
      <c r="B81" s="82" t="s">
        <v>67</v>
      </c>
      <c r="C81" s="83">
        <v>23601</v>
      </c>
      <c r="D81" s="87">
        <v>45454</v>
      </c>
      <c r="E81" s="82" t="s">
        <v>283</v>
      </c>
      <c r="F81" s="82" t="s">
        <v>214</v>
      </c>
      <c r="G81" s="82" t="s">
        <v>223</v>
      </c>
      <c r="H81" s="84">
        <v>1</v>
      </c>
      <c r="I81" s="82" t="s">
        <v>215</v>
      </c>
      <c r="J81" s="82" t="s">
        <v>216</v>
      </c>
      <c r="K81" s="82" t="s">
        <v>216</v>
      </c>
      <c r="L81" s="82" t="s">
        <v>217</v>
      </c>
      <c r="M81" s="82" t="s">
        <v>218</v>
      </c>
      <c r="N81" s="82" t="s">
        <v>291</v>
      </c>
      <c r="O81" s="82" t="s">
        <v>204</v>
      </c>
      <c r="P81" s="82" t="s">
        <v>219</v>
      </c>
    </row>
    <row r="82" spans="1:16" x14ac:dyDescent="0.25">
      <c r="A82" s="82" t="s">
        <v>93</v>
      </c>
      <c r="B82" s="82" t="s">
        <v>67</v>
      </c>
      <c r="C82" s="83">
        <v>1862</v>
      </c>
      <c r="D82" s="87">
        <v>45476</v>
      </c>
      <c r="E82" s="82" t="s">
        <v>283</v>
      </c>
      <c r="F82" s="82" t="s">
        <v>230</v>
      </c>
      <c r="G82" s="82" t="s">
        <v>95</v>
      </c>
      <c r="H82" s="84">
        <v>1</v>
      </c>
      <c r="I82" s="82" t="s">
        <v>215</v>
      </c>
      <c r="J82" s="82" t="s">
        <v>216</v>
      </c>
      <c r="K82" s="82" t="s">
        <v>216</v>
      </c>
      <c r="L82" s="82" t="s">
        <v>217</v>
      </c>
      <c r="M82" s="82" t="s">
        <v>218</v>
      </c>
      <c r="N82" s="82" t="s">
        <v>292</v>
      </c>
      <c r="O82" s="82" t="s">
        <v>204</v>
      </c>
      <c r="P82" s="82" t="s">
        <v>219</v>
      </c>
    </row>
    <row r="83" spans="1:16" x14ac:dyDescent="0.25">
      <c r="A83" s="82" t="s">
        <v>195</v>
      </c>
      <c r="B83" s="82" t="s">
        <v>257</v>
      </c>
      <c r="C83" s="83">
        <v>3824.73</v>
      </c>
      <c r="D83" s="87">
        <v>45687</v>
      </c>
      <c r="E83" s="82" t="s">
        <v>293</v>
      </c>
      <c r="F83" s="82" t="s">
        <v>265</v>
      </c>
      <c r="G83" s="82" t="s">
        <v>197</v>
      </c>
      <c r="H83" s="84">
        <v>1</v>
      </c>
      <c r="I83" s="82" t="s">
        <v>215</v>
      </c>
      <c r="J83" s="82" t="s">
        <v>216</v>
      </c>
      <c r="K83" s="82" t="s">
        <v>216</v>
      </c>
      <c r="L83" s="82" t="s">
        <v>217</v>
      </c>
      <c r="M83" s="82" t="s">
        <v>218</v>
      </c>
      <c r="N83" s="82" t="s">
        <v>177</v>
      </c>
      <c r="O83" s="82" t="s">
        <v>204</v>
      </c>
      <c r="P83" s="82" t="s">
        <v>219</v>
      </c>
    </row>
    <row r="84" spans="1:16" x14ac:dyDescent="0.25">
      <c r="A84" s="82" t="s">
        <v>200</v>
      </c>
      <c r="B84" s="82" t="s">
        <v>257</v>
      </c>
      <c r="C84" s="83">
        <v>8359.44</v>
      </c>
      <c r="D84" s="87">
        <v>45687</v>
      </c>
      <c r="E84" s="82" t="s">
        <v>293</v>
      </c>
      <c r="F84" s="82" t="s">
        <v>265</v>
      </c>
      <c r="G84" s="82" t="s">
        <v>202</v>
      </c>
      <c r="H84" s="84">
        <v>1</v>
      </c>
      <c r="I84" s="82" t="s">
        <v>215</v>
      </c>
      <c r="J84" s="82" t="s">
        <v>216</v>
      </c>
      <c r="K84" s="82" t="s">
        <v>216</v>
      </c>
      <c r="L84" s="82" t="s">
        <v>217</v>
      </c>
      <c r="M84" s="82" t="s">
        <v>218</v>
      </c>
      <c r="N84" s="82" t="s">
        <v>294</v>
      </c>
      <c r="O84" s="82" t="s">
        <v>204</v>
      </c>
      <c r="P84" s="82" t="s">
        <v>219</v>
      </c>
    </row>
    <row r="85" spans="1:16" x14ac:dyDescent="0.25">
      <c r="A85" s="82" t="s">
        <v>103</v>
      </c>
      <c r="B85" s="82" t="s">
        <v>67</v>
      </c>
      <c r="C85" s="83">
        <v>1060</v>
      </c>
      <c r="D85" s="87">
        <v>45522</v>
      </c>
      <c r="E85" s="82" t="s">
        <v>295</v>
      </c>
      <c r="F85" s="82" t="s">
        <v>230</v>
      </c>
      <c r="G85" s="82" t="s">
        <v>105</v>
      </c>
      <c r="H85" s="84">
        <v>1</v>
      </c>
      <c r="I85" s="82" t="s">
        <v>215</v>
      </c>
      <c r="J85" s="82" t="s">
        <v>216</v>
      </c>
      <c r="K85" s="82" t="s">
        <v>216</v>
      </c>
      <c r="L85" s="82" t="s">
        <v>217</v>
      </c>
      <c r="M85" s="82" t="s">
        <v>218</v>
      </c>
      <c r="N85" s="82" t="s">
        <v>73</v>
      </c>
      <c r="O85" s="82" t="s">
        <v>204</v>
      </c>
      <c r="P85" s="82" t="s">
        <v>219</v>
      </c>
    </row>
    <row r="86" spans="1:16" x14ac:dyDescent="0.25">
      <c r="A86" s="82" t="s">
        <v>81</v>
      </c>
      <c r="B86" s="82" t="s">
        <v>67</v>
      </c>
      <c r="C86" s="83">
        <v>2052</v>
      </c>
      <c r="D86" s="87">
        <v>45522</v>
      </c>
      <c r="E86" s="82" t="s">
        <v>295</v>
      </c>
      <c r="F86" s="82" t="s">
        <v>230</v>
      </c>
      <c r="G86" s="82" t="s">
        <v>233</v>
      </c>
      <c r="H86" s="84">
        <v>1</v>
      </c>
      <c r="I86" s="82" t="s">
        <v>215</v>
      </c>
      <c r="J86" s="82" t="s">
        <v>216</v>
      </c>
      <c r="K86" s="82" t="s">
        <v>216</v>
      </c>
      <c r="L86" s="82" t="s">
        <v>217</v>
      </c>
      <c r="M86" s="82" t="s">
        <v>218</v>
      </c>
      <c r="N86" s="82" t="s">
        <v>80</v>
      </c>
      <c r="O86" s="82" t="s">
        <v>204</v>
      </c>
      <c r="P86" s="82" t="s">
        <v>219</v>
      </c>
    </row>
    <row r="87" spans="1:16" x14ac:dyDescent="0.25">
      <c r="A87" s="82" t="s">
        <v>85</v>
      </c>
      <c r="B87" s="82" t="s">
        <v>67</v>
      </c>
      <c r="C87" s="83">
        <v>2876</v>
      </c>
      <c r="D87" s="87">
        <v>45522</v>
      </c>
      <c r="E87" s="82" t="s">
        <v>295</v>
      </c>
      <c r="F87" s="82" t="s">
        <v>230</v>
      </c>
      <c r="G87" s="82" t="s">
        <v>233</v>
      </c>
      <c r="H87" s="84">
        <v>1</v>
      </c>
      <c r="I87" s="82" t="s">
        <v>215</v>
      </c>
      <c r="J87" s="82" t="s">
        <v>216</v>
      </c>
      <c r="K87" s="82" t="s">
        <v>216</v>
      </c>
      <c r="L87" s="82" t="s">
        <v>217</v>
      </c>
      <c r="M87" s="82" t="s">
        <v>218</v>
      </c>
      <c r="N87" s="82" t="s">
        <v>84</v>
      </c>
      <c r="O87" s="82" t="s">
        <v>204</v>
      </c>
      <c r="P87" s="82" t="s">
        <v>219</v>
      </c>
    </row>
    <row r="88" spans="1:16" x14ac:dyDescent="0.25">
      <c r="A88" s="82" t="s">
        <v>85</v>
      </c>
      <c r="B88" s="82" t="s">
        <v>67</v>
      </c>
      <c r="C88" s="83">
        <v>2876</v>
      </c>
      <c r="D88" s="87">
        <v>45522</v>
      </c>
      <c r="E88" s="82" t="s">
        <v>295</v>
      </c>
      <c r="F88" s="82" t="s">
        <v>220</v>
      </c>
      <c r="G88" s="82" t="s">
        <v>233</v>
      </c>
      <c r="H88" s="84">
        <v>1</v>
      </c>
      <c r="I88" s="82" t="s">
        <v>215</v>
      </c>
      <c r="J88" s="82" t="s">
        <v>216</v>
      </c>
      <c r="K88" s="82" t="s">
        <v>216</v>
      </c>
      <c r="L88" s="82" t="s">
        <v>217</v>
      </c>
      <c r="M88" s="82" t="s">
        <v>218</v>
      </c>
      <c r="N88" s="82" t="s">
        <v>92</v>
      </c>
      <c r="O88" s="82" t="s">
        <v>204</v>
      </c>
      <c r="P88" s="82" t="s">
        <v>219</v>
      </c>
    </row>
    <row r="89" spans="1:16" x14ac:dyDescent="0.25">
      <c r="A89" s="82" t="s">
        <v>97</v>
      </c>
      <c r="B89" s="82" t="s">
        <v>67</v>
      </c>
      <c r="C89" s="83">
        <v>1112</v>
      </c>
      <c r="D89" s="87">
        <v>45522</v>
      </c>
      <c r="E89" s="82" t="s">
        <v>295</v>
      </c>
      <c r="F89" s="82" t="s">
        <v>230</v>
      </c>
      <c r="G89" s="82" t="s">
        <v>99</v>
      </c>
      <c r="H89" s="84">
        <v>1</v>
      </c>
      <c r="I89" s="82" t="s">
        <v>215</v>
      </c>
      <c r="J89" s="82" t="s">
        <v>216</v>
      </c>
      <c r="K89" s="82" t="s">
        <v>216</v>
      </c>
      <c r="L89" s="82" t="s">
        <v>217</v>
      </c>
      <c r="M89" s="82" t="s">
        <v>218</v>
      </c>
      <c r="N89" s="82" t="s">
        <v>106</v>
      </c>
      <c r="O89" s="82" t="s">
        <v>204</v>
      </c>
      <c r="P89" s="82" t="s">
        <v>219</v>
      </c>
    </row>
    <row r="90" spans="1:16" x14ac:dyDescent="0.25">
      <c r="A90" s="82" t="s">
        <v>163</v>
      </c>
      <c r="B90" s="82" t="s">
        <v>67</v>
      </c>
      <c r="C90" s="83">
        <v>4854</v>
      </c>
      <c r="D90" s="87">
        <v>45522</v>
      </c>
      <c r="E90" s="82" t="s">
        <v>295</v>
      </c>
      <c r="F90" s="82" t="s">
        <v>230</v>
      </c>
      <c r="G90" s="82" t="s">
        <v>165</v>
      </c>
      <c r="H90" s="84">
        <v>1</v>
      </c>
      <c r="I90" s="82" t="s">
        <v>215</v>
      </c>
      <c r="J90" s="82" t="s">
        <v>216</v>
      </c>
      <c r="K90" s="82" t="s">
        <v>216</v>
      </c>
      <c r="L90" s="82" t="s">
        <v>217</v>
      </c>
      <c r="M90" s="82" t="s">
        <v>218</v>
      </c>
      <c r="N90" s="82" t="s">
        <v>118</v>
      </c>
      <c r="O90" s="82" t="s">
        <v>204</v>
      </c>
      <c r="P90" s="82" t="s">
        <v>219</v>
      </c>
    </row>
    <row r="91" spans="1:16" x14ac:dyDescent="0.25">
      <c r="A91" s="82" t="s">
        <v>171</v>
      </c>
      <c r="B91" s="82" t="s">
        <v>67</v>
      </c>
      <c r="C91" s="83">
        <v>4059</v>
      </c>
      <c r="D91" s="87">
        <v>45522</v>
      </c>
      <c r="E91" s="82" t="s">
        <v>295</v>
      </c>
      <c r="F91" s="82" t="s">
        <v>230</v>
      </c>
      <c r="G91" s="82" t="s">
        <v>165</v>
      </c>
      <c r="H91" s="84">
        <v>1</v>
      </c>
      <c r="I91" s="82" t="s">
        <v>215</v>
      </c>
      <c r="J91" s="82" t="s">
        <v>216</v>
      </c>
      <c r="K91" s="82" t="s">
        <v>216</v>
      </c>
      <c r="L91" s="82" t="s">
        <v>217</v>
      </c>
      <c r="M91" s="82" t="s">
        <v>218</v>
      </c>
      <c r="N91" s="82" t="s">
        <v>122</v>
      </c>
      <c r="O91" s="82" t="s">
        <v>204</v>
      </c>
      <c r="P91" s="82" t="s">
        <v>219</v>
      </c>
    </row>
    <row r="92" spans="1:16" x14ac:dyDescent="0.25">
      <c r="A92" s="82" t="s">
        <v>93</v>
      </c>
      <c r="B92" s="82" t="s">
        <v>67</v>
      </c>
      <c r="C92" s="83">
        <v>2069</v>
      </c>
      <c r="D92" s="87">
        <v>45522</v>
      </c>
      <c r="E92" s="82" t="s">
        <v>295</v>
      </c>
      <c r="F92" s="82" t="s">
        <v>230</v>
      </c>
      <c r="G92" s="82" t="s">
        <v>95</v>
      </c>
      <c r="H92" s="84">
        <v>1</v>
      </c>
      <c r="I92" s="82" t="s">
        <v>215</v>
      </c>
      <c r="J92" s="82" t="s">
        <v>216</v>
      </c>
      <c r="K92" s="82" t="s">
        <v>216</v>
      </c>
      <c r="L92" s="82" t="s">
        <v>217</v>
      </c>
      <c r="M92" s="82" t="s">
        <v>218</v>
      </c>
      <c r="N92" s="82" t="s">
        <v>125</v>
      </c>
      <c r="O92" s="82" t="s">
        <v>204</v>
      </c>
      <c r="P92" s="82" t="s">
        <v>219</v>
      </c>
    </row>
    <row r="93" spans="1:16" x14ac:dyDescent="0.25">
      <c r="A93" s="82" t="s">
        <v>148</v>
      </c>
      <c r="B93" s="82" t="s">
        <v>67</v>
      </c>
      <c r="C93" s="83">
        <v>4729</v>
      </c>
      <c r="D93" s="87">
        <v>45522</v>
      </c>
      <c r="E93" s="82" t="s">
        <v>295</v>
      </c>
      <c r="F93" s="82" t="s">
        <v>230</v>
      </c>
      <c r="G93" s="82" t="s">
        <v>146</v>
      </c>
      <c r="H93" s="84">
        <v>1</v>
      </c>
      <c r="I93" s="82" t="s">
        <v>215</v>
      </c>
      <c r="J93" s="82" t="s">
        <v>216</v>
      </c>
      <c r="K93" s="82" t="s">
        <v>216</v>
      </c>
      <c r="L93" s="82" t="s">
        <v>217</v>
      </c>
      <c r="M93" s="82" t="s">
        <v>218</v>
      </c>
      <c r="N93" s="82" t="s">
        <v>131</v>
      </c>
      <c r="O93" s="82" t="s">
        <v>204</v>
      </c>
      <c r="P93" s="82" t="s">
        <v>219</v>
      </c>
    </row>
    <row r="94" spans="1:16" x14ac:dyDescent="0.25">
      <c r="A94" s="82" t="s">
        <v>144</v>
      </c>
      <c r="B94" s="82" t="s">
        <v>67</v>
      </c>
      <c r="C94" s="83">
        <v>4474</v>
      </c>
      <c r="D94" s="87">
        <v>45522</v>
      </c>
      <c r="E94" s="82" t="s">
        <v>295</v>
      </c>
      <c r="F94" s="82" t="s">
        <v>230</v>
      </c>
      <c r="G94" s="82" t="s">
        <v>146</v>
      </c>
      <c r="H94" s="84">
        <v>1</v>
      </c>
      <c r="I94" s="82" t="s">
        <v>215</v>
      </c>
      <c r="J94" s="82" t="s">
        <v>216</v>
      </c>
      <c r="K94" s="82" t="s">
        <v>216</v>
      </c>
      <c r="L94" s="82" t="s">
        <v>217</v>
      </c>
      <c r="M94" s="82" t="s">
        <v>218</v>
      </c>
      <c r="N94" s="82" t="s">
        <v>234</v>
      </c>
      <c r="O94" s="82" t="s">
        <v>204</v>
      </c>
      <c r="P94" s="82" t="s">
        <v>219</v>
      </c>
    </row>
    <row r="95" spans="1:16" x14ac:dyDescent="0.25">
      <c r="A95" s="82" t="s">
        <v>140</v>
      </c>
      <c r="B95" s="82" t="s">
        <v>67</v>
      </c>
      <c r="C95" s="83">
        <v>3453</v>
      </c>
      <c r="D95" s="87">
        <v>45522</v>
      </c>
      <c r="E95" s="82" t="s">
        <v>295</v>
      </c>
      <c r="F95" s="82" t="s">
        <v>230</v>
      </c>
      <c r="G95" s="82" t="s">
        <v>284</v>
      </c>
      <c r="H95" s="84">
        <v>1</v>
      </c>
      <c r="I95" s="82" t="s">
        <v>215</v>
      </c>
      <c r="J95" s="82" t="s">
        <v>216</v>
      </c>
      <c r="K95" s="82" t="s">
        <v>216</v>
      </c>
      <c r="L95" s="82" t="s">
        <v>217</v>
      </c>
      <c r="M95" s="82" t="s">
        <v>218</v>
      </c>
      <c r="N95" s="82" t="s">
        <v>143</v>
      </c>
      <c r="O95" s="82" t="s">
        <v>204</v>
      </c>
      <c r="P95" s="82" t="s">
        <v>219</v>
      </c>
    </row>
    <row r="96" spans="1:16" x14ac:dyDescent="0.25">
      <c r="A96" s="82" t="s">
        <v>136</v>
      </c>
      <c r="B96" s="82" t="s">
        <v>67</v>
      </c>
      <c r="C96" s="84">
        <v>588</v>
      </c>
      <c r="D96" s="87">
        <v>45522</v>
      </c>
      <c r="E96" s="82" t="s">
        <v>295</v>
      </c>
      <c r="F96" s="82" t="s">
        <v>230</v>
      </c>
      <c r="G96" s="82" t="s">
        <v>285</v>
      </c>
      <c r="H96" s="84">
        <v>1</v>
      </c>
      <c r="I96" s="82" t="s">
        <v>215</v>
      </c>
      <c r="J96" s="82" t="s">
        <v>216</v>
      </c>
      <c r="K96" s="82" t="s">
        <v>216</v>
      </c>
      <c r="L96" s="82" t="s">
        <v>217</v>
      </c>
      <c r="M96" s="82" t="s">
        <v>218</v>
      </c>
      <c r="N96" s="82" t="s">
        <v>147</v>
      </c>
      <c r="O96" s="82" t="s">
        <v>204</v>
      </c>
      <c r="P96" s="82" t="s">
        <v>219</v>
      </c>
    </row>
    <row r="97" spans="1:16" x14ac:dyDescent="0.25">
      <c r="A97" s="82" t="s">
        <v>128</v>
      </c>
      <c r="B97" s="82" t="s">
        <v>67</v>
      </c>
      <c r="C97" s="83">
        <v>32201</v>
      </c>
      <c r="D97" s="87">
        <v>45522</v>
      </c>
      <c r="E97" s="82" t="s">
        <v>295</v>
      </c>
      <c r="F97" s="82" t="s">
        <v>230</v>
      </c>
      <c r="G97" s="82" t="s">
        <v>209</v>
      </c>
      <c r="H97" s="84">
        <v>1</v>
      </c>
      <c r="I97" s="82" t="s">
        <v>215</v>
      </c>
      <c r="J97" s="82" t="s">
        <v>216</v>
      </c>
      <c r="K97" s="82" t="s">
        <v>216</v>
      </c>
      <c r="L97" s="82" t="s">
        <v>217</v>
      </c>
      <c r="M97" s="82" t="s">
        <v>218</v>
      </c>
      <c r="N97" s="82" t="s">
        <v>162</v>
      </c>
      <c r="O97" s="82" t="s">
        <v>204</v>
      </c>
      <c r="P97" s="82" t="s">
        <v>219</v>
      </c>
    </row>
    <row r="98" spans="1:16" x14ac:dyDescent="0.25">
      <c r="A98" s="82" t="s">
        <v>89</v>
      </c>
      <c r="B98" s="82" t="s">
        <v>67</v>
      </c>
      <c r="C98" s="84">
        <v>268</v>
      </c>
      <c r="D98" s="87">
        <v>45522</v>
      </c>
      <c r="E98" s="82" t="s">
        <v>295</v>
      </c>
      <c r="F98" s="82" t="s">
        <v>230</v>
      </c>
      <c r="G98" s="82" t="s">
        <v>274</v>
      </c>
      <c r="H98" s="84">
        <v>1</v>
      </c>
      <c r="I98" s="82" t="s">
        <v>215</v>
      </c>
      <c r="J98" s="82" t="s">
        <v>216</v>
      </c>
      <c r="K98" s="82" t="s">
        <v>216</v>
      </c>
      <c r="L98" s="82" t="s">
        <v>217</v>
      </c>
      <c r="M98" s="82" t="s">
        <v>218</v>
      </c>
      <c r="N98" s="82" t="s">
        <v>177</v>
      </c>
      <c r="O98" s="82" t="s">
        <v>204</v>
      </c>
      <c r="P98" s="82" t="s">
        <v>219</v>
      </c>
    </row>
    <row r="99" spans="1:16" x14ac:dyDescent="0.25">
      <c r="A99" s="82" t="s">
        <v>159</v>
      </c>
      <c r="B99" s="82" t="s">
        <v>67</v>
      </c>
      <c r="C99" s="84">
        <v>166</v>
      </c>
      <c r="D99" s="87">
        <v>45522</v>
      </c>
      <c r="E99" s="82" t="s">
        <v>295</v>
      </c>
      <c r="F99" s="82" t="s">
        <v>230</v>
      </c>
      <c r="G99" s="82" t="s">
        <v>274</v>
      </c>
      <c r="H99" s="84">
        <v>1</v>
      </c>
      <c r="I99" s="82" t="s">
        <v>215</v>
      </c>
      <c r="J99" s="82" t="s">
        <v>216</v>
      </c>
      <c r="K99" s="82" t="s">
        <v>216</v>
      </c>
      <c r="L99" s="82" t="s">
        <v>217</v>
      </c>
      <c r="M99" s="82" t="s">
        <v>218</v>
      </c>
      <c r="N99" s="82" t="s">
        <v>184</v>
      </c>
      <c r="O99" s="82" t="s">
        <v>204</v>
      </c>
      <c r="P99" s="82" t="s">
        <v>219</v>
      </c>
    </row>
    <row r="100" spans="1:16" x14ac:dyDescent="0.25">
      <c r="A100" s="82" t="s">
        <v>111</v>
      </c>
      <c r="B100" s="82" t="s">
        <v>67</v>
      </c>
      <c r="C100" s="84">
        <v>572</v>
      </c>
      <c r="D100" s="87">
        <v>45522</v>
      </c>
      <c r="E100" s="82" t="s">
        <v>295</v>
      </c>
      <c r="F100" s="82" t="s">
        <v>230</v>
      </c>
      <c r="G100" s="82" t="s">
        <v>286</v>
      </c>
      <c r="H100" s="84">
        <v>1</v>
      </c>
      <c r="I100" s="82" t="s">
        <v>215</v>
      </c>
      <c r="J100" s="82" t="s">
        <v>216</v>
      </c>
      <c r="K100" s="82" t="s">
        <v>216</v>
      </c>
      <c r="L100" s="82" t="s">
        <v>217</v>
      </c>
      <c r="M100" s="82" t="s">
        <v>218</v>
      </c>
      <c r="N100" s="82" t="s">
        <v>187</v>
      </c>
      <c r="O100" s="82" t="s">
        <v>204</v>
      </c>
      <c r="P100" s="82" t="s">
        <v>219</v>
      </c>
    </row>
    <row r="101" spans="1:16" x14ac:dyDescent="0.25">
      <c r="A101" s="82" t="s">
        <v>151</v>
      </c>
      <c r="B101" s="82" t="s">
        <v>67</v>
      </c>
      <c r="C101" s="84">
        <v>306</v>
      </c>
      <c r="D101" s="87">
        <v>45522</v>
      </c>
      <c r="E101" s="82" t="s">
        <v>295</v>
      </c>
      <c r="F101" s="82" t="s">
        <v>230</v>
      </c>
      <c r="G101" s="82" t="s">
        <v>260</v>
      </c>
      <c r="H101" s="84">
        <v>1</v>
      </c>
      <c r="I101" s="82" t="s">
        <v>215</v>
      </c>
      <c r="J101" s="82" t="s">
        <v>216</v>
      </c>
      <c r="K101" s="82" t="s">
        <v>216</v>
      </c>
      <c r="L101" s="82" t="s">
        <v>217</v>
      </c>
      <c r="M101" s="82" t="s">
        <v>218</v>
      </c>
      <c r="N101" s="82" t="s">
        <v>191</v>
      </c>
      <c r="O101" s="82" t="s">
        <v>204</v>
      </c>
      <c r="P101" s="82" t="s">
        <v>219</v>
      </c>
    </row>
    <row r="102" spans="1:16" x14ac:dyDescent="0.25">
      <c r="A102" s="82" t="s">
        <v>155</v>
      </c>
      <c r="B102" s="82" t="s">
        <v>67</v>
      </c>
      <c r="C102" s="83">
        <v>5044</v>
      </c>
      <c r="D102" s="87">
        <v>45522</v>
      </c>
      <c r="E102" s="82" t="s">
        <v>295</v>
      </c>
      <c r="F102" s="82" t="s">
        <v>230</v>
      </c>
      <c r="G102" s="82" t="s">
        <v>287</v>
      </c>
      <c r="H102" s="84">
        <v>1</v>
      </c>
      <c r="I102" s="82" t="s">
        <v>215</v>
      </c>
      <c r="J102" s="82" t="s">
        <v>216</v>
      </c>
      <c r="K102" s="82" t="s">
        <v>216</v>
      </c>
      <c r="L102" s="82" t="s">
        <v>217</v>
      </c>
      <c r="M102" s="82" t="s">
        <v>218</v>
      </c>
      <c r="N102" s="82" t="s">
        <v>199</v>
      </c>
      <c r="O102" s="82" t="s">
        <v>204</v>
      </c>
      <c r="P102" s="82" t="s">
        <v>219</v>
      </c>
    </row>
    <row r="103" spans="1:16" x14ac:dyDescent="0.25">
      <c r="A103" s="82" t="s">
        <v>174</v>
      </c>
      <c r="B103" s="82" t="s">
        <v>67</v>
      </c>
      <c r="C103" s="83">
        <v>1680</v>
      </c>
      <c r="D103" s="87">
        <v>45522</v>
      </c>
      <c r="E103" s="82" t="s">
        <v>295</v>
      </c>
      <c r="F103" s="82" t="s">
        <v>230</v>
      </c>
      <c r="G103" s="82" t="s">
        <v>267</v>
      </c>
      <c r="H103" s="84">
        <v>1</v>
      </c>
      <c r="I103" s="82" t="s">
        <v>215</v>
      </c>
      <c r="J103" s="82" t="s">
        <v>216</v>
      </c>
      <c r="K103" s="82" t="s">
        <v>216</v>
      </c>
      <c r="L103" s="82" t="s">
        <v>217</v>
      </c>
      <c r="M103" s="82" t="s">
        <v>218</v>
      </c>
      <c r="N103" s="82" t="s">
        <v>296</v>
      </c>
      <c r="O103" s="82" t="s">
        <v>204</v>
      </c>
      <c r="P103" s="82" t="s">
        <v>219</v>
      </c>
    </row>
    <row r="104" spans="1:16" x14ac:dyDescent="0.25">
      <c r="A104" s="82" t="s">
        <v>119</v>
      </c>
      <c r="B104" s="82" t="s">
        <v>67</v>
      </c>
      <c r="C104" s="84">
        <v>110</v>
      </c>
      <c r="D104" s="87">
        <v>45522</v>
      </c>
      <c r="E104" s="82" t="s">
        <v>295</v>
      </c>
      <c r="F104" s="82" t="s">
        <v>230</v>
      </c>
      <c r="G104" s="82" t="s">
        <v>288</v>
      </c>
      <c r="H104" s="84">
        <v>1</v>
      </c>
      <c r="I104" s="82" t="s">
        <v>215</v>
      </c>
      <c r="J104" s="82" t="s">
        <v>216</v>
      </c>
      <c r="K104" s="82" t="s">
        <v>216</v>
      </c>
      <c r="L104" s="82" t="s">
        <v>217</v>
      </c>
      <c r="M104" s="82" t="s">
        <v>218</v>
      </c>
      <c r="N104" s="82" t="s">
        <v>297</v>
      </c>
      <c r="O104" s="82" t="s">
        <v>204</v>
      </c>
      <c r="P104" s="82" t="s">
        <v>219</v>
      </c>
    </row>
    <row r="105" spans="1:16" x14ac:dyDescent="0.25">
      <c r="A105" s="82" t="s">
        <v>132</v>
      </c>
      <c r="B105" s="82" t="s">
        <v>67</v>
      </c>
      <c r="C105" s="84">
        <v>66</v>
      </c>
      <c r="D105" s="87">
        <v>45522</v>
      </c>
      <c r="E105" s="82" t="s">
        <v>295</v>
      </c>
      <c r="F105" s="82" t="s">
        <v>230</v>
      </c>
      <c r="G105" s="82" t="s">
        <v>288</v>
      </c>
      <c r="H105" s="84">
        <v>1</v>
      </c>
      <c r="I105" s="82" t="s">
        <v>215</v>
      </c>
      <c r="J105" s="82" t="s">
        <v>216</v>
      </c>
      <c r="K105" s="82" t="s">
        <v>216</v>
      </c>
      <c r="L105" s="82" t="s">
        <v>217</v>
      </c>
      <c r="M105" s="82" t="s">
        <v>218</v>
      </c>
      <c r="N105" s="82" t="s">
        <v>298</v>
      </c>
      <c r="O105" s="82" t="s">
        <v>204</v>
      </c>
      <c r="P105" s="82" t="s">
        <v>219</v>
      </c>
    </row>
    <row r="106" spans="1:16" x14ac:dyDescent="0.25">
      <c r="A106" s="82" t="s">
        <v>167</v>
      </c>
      <c r="B106" s="82" t="s">
        <v>67</v>
      </c>
      <c r="C106" s="83">
        <v>16024</v>
      </c>
      <c r="D106" s="87">
        <v>45522</v>
      </c>
      <c r="E106" s="82" t="s">
        <v>295</v>
      </c>
      <c r="F106" s="82" t="s">
        <v>230</v>
      </c>
      <c r="G106" s="82" t="s">
        <v>223</v>
      </c>
      <c r="H106" s="84">
        <v>1</v>
      </c>
      <c r="I106" s="82" t="s">
        <v>215</v>
      </c>
      <c r="J106" s="82" t="s">
        <v>216</v>
      </c>
      <c r="K106" s="82" t="s">
        <v>216</v>
      </c>
      <c r="L106" s="82" t="s">
        <v>217</v>
      </c>
      <c r="M106" s="82" t="s">
        <v>218</v>
      </c>
      <c r="N106" s="82" t="s">
        <v>299</v>
      </c>
      <c r="O106" s="82" t="s">
        <v>204</v>
      </c>
      <c r="P106" s="82" t="s">
        <v>219</v>
      </c>
    </row>
    <row r="107" spans="1:16" x14ac:dyDescent="0.25">
      <c r="A107" s="82" t="s">
        <v>107</v>
      </c>
      <c r="B107" s="82" t="s">
        <v>67</v>
      </c>
      <c r="C107" s="84">
        <v>210</v>
      </c>
      <c r="D107" s="87">
        <v>45522</v>
      </c>
      <c r="E107" s="82" t="s">
        <v>295</v>
      </c>
      <c r="F107" s="82" t="s">
        <v>230</v>
      </c>
      <c r="G107" s="82" t="s">
        <v>244</v>
      </c>
      <c r="H107" s="84">
        <v>1</v>
      </c>
      <c r="I107" s="82" t="s">
        <v>215</v>
      </c>
      <c r="J107" s="82" t="s">
        <v>216</v>
      </c>
      <c r="K107" s="82" t="s">
        <v>216</v>
      </c>
      <c r="L107" s="82" t="s">
        <v>217</v>
      </c>
      <c r="M107" s="82" t="s">
        <v>218</v>
      </c>
      <c r="N107" s="82" t="s">
        <v>300</v>
      </c>
      <c r="O107" s="82" t="s">
        <v>204</v>
      </c>
      <c r="P107" s="82" t="s">
        <v>219</v>
      </c>
    </row>
    <row r="108" spans="1:16" x14ac:dyDescent="0.25">
      <c r="A108" s="82" t="s">
        <v>115</v>
      </c>
      <c r="B108" s="82" t="s">
        <v>67</v>
      </c>
      <c r="C108" s="83">
        <v>5125</v>
      </c>
      <c r="D108" s="87">
        <v>45522</v>
      </c>
      <c r="E108" s="82" t="s">
        <v>295</v>
      </c>
      <c r="F108" s="82" t="s">
        <v>230</v>
      </c>
      <c r="G108" s="82" t="s">
        <v>117</v>
      </c>
      <c r="H108" s="84">
        <v>1</v>
      </c>
      <c r="I108" s="82" t="s">
        <v>215</v>
      </c>
      <c r="J108" s="82" t="s">
        <v>216</v>
      </c>
      <c r="K108" s="82" t="s">
        <v>216</v>
      </c>
      <c r="L108" s="82" t="s">
        <v>217</v>
      </c>
      <c r="M108" s="82" t="s">
        <v>218</v>
      </c>
      <c r="N108" s="82" t="s">
        <v>301</v>
      </c>
      <c r="O108" s="82" t="s">
        <v>204</v>
      </c>
      <c r="P108" s="82" t="s">
        <v>219</v>
      </c>
    </row>
    <row r="109" spans="1:16" x14ac:dyDescent="0.25">
      <c r="A109" s="82" t="s">
        <v>123</v>
      </c>
      <c r="B109" s="82" t="s">
        <v>67</v>
      </c>
      <c r="C109" s="83">
        <v>4529</v>
      </c>
      <c r="D109" s="87">
        <v>45522</v>
      </c>
      <c r="E109" s="82" t="s">
        <v>295</v>
      </c>
      <c r="F109" s="82" t="s">
        <v>230</v>
      </c>
      <c r="G109" s="82" t="s">
        <v>117</v>
      </c>
      <c r="H109" s="84">
        <v>1</v>
      </c>
      <c r="I109" s="82" t="s">
        <v>215</v>
      </c>
      <c r="J109" s="82" t="s">
        <v>216</v>
      </c>
      <c r="K109" s="82" t="s">
        <v>216</v>
      </c>
      <c r="L109" s="82" t="s">
        <v>217</v>
      </c>
      <c r="M109" s="82" t="s">
        <v>218</v>
      </c>
      <c r="N109" s="82" t="s">
        <v>302</v>
      </c>
      <c r="O109" s="82" t="s">
        <v>204</v>
      </c>
      <c r="P109" s="82" t="s">
        <v>219</v>
      </c>
    </row>
    <row r="110" spans="1:16" x14ac:dyDescent="0.25">
      <c r="A110" s="82" t="s">
        <v>185</v>
      </c>
      <c r="B110" s="82" t="s">
        <v>67</v>
      </c>
      <c r="C110" s="83">
        <v>1586</v>
      </c>
      <c r="D110" s="87">
        <v>45522</v>
      </c>
      <c r="E110" s="82" t="s">
        <v>295</v>
      </c>
      <c r="F110" s="82" t="s">
        <v>214</v>
      </c>
      <c r="G110" s="82" t="s">
        <v>183</v>
      </c>
      <c r="H110" s="84">
        <v>1</v>
      </c>
      <c r="I110" s="82" t="s">
        <v>215</v>
      </c>
      <c r="J110" s="82" t="s">
        <v>216</v>
      </c>
      <c r="K110" s="82" t="s">
        <v>216</v>
      </c>
      <c r="L110" s="82" t="s">
        <v>217</v>
      </c>
      <c r="M110" s="82" t="s">
        <v>218</v>
      </c>
      <c r="N110" s="82" t="s">
        <v>303</v>
      </c>
      <c r="O110" s="82" t="s">
        <v>204</v>
      </c>
      <c r="P110" s="82" t="s">
        <v>219</v>
      </c>
    </row>
    <row r="111" spans="1:16" x14ac:dyDescent="0.25">
      <c r="A111" s="82" t="s">
        <v>181</v>
      </c>
      <c r="B111" s="82" t="s">
        <v>67</v>
      </c>
      <c r="C111" s="83">
        <v>1565</v>
      </c>
      <c r="D111" s="87">
        <v>45522</v>
      </c>
      <c r="E111" s="82" t="s">
        <v>295</v>
      </c>
      <c r="F111" s="82" t="s">
        <v>214</v>
      </c>
      <c r="G111" s="82" t="s">
        <v>183</v>
      </c>
      <c r="H111" s="84">
        <v>1</v>
      </c>
      <c r="I111" s="82" t="s">
        <v>215</v>
      </c>
      <c r="J111" s="82" t="s">
        <v>216</v>
      </c>
      <c r="K111" s="82" t="s">
        <v>216</v>
      </c>
      <c r="L111" s="82" t="s">
        <v>217</v>
      </c>
      <c r="M111" s="82" t="s">
        <v>218</v>
      </c>
      <c r="N111" s="82" t="s">
        <v>304</v>
      </c>
      <c r="O111" s="82" t="s">
        <v>204</v>
      </c>
      <c r="P111" s="82" t="s">
        <v>219</v>
      </c>
    </row>
    <row r="112" spans="1:16" x14ac:dyDescent="0.25">
      <c r="A112" s="82" t="s">
        <v>188</v>
      </c>
      <c r="B112" s="82" t="s">
        <v>67</v>
      </c>
      <c r="C112" s="83">
        <v>23601</v>
      </c>
      <c r="D112" s="87">
        <v>45522</v>
      </c>
      <c r="E112" s="82" t="s">
        <v>295</v>
      </c>
      <c r="F112" s="82" t="s">
        <v>214</v>
      </c>
      <c r="G112" s="82" t="s">
        <v>223</v>
      </c>
      <c r="H112" s="84">
        <v>1</v>
      </c>
      <c r="I112" s="82" t="s">
        <v>215</v>
      </c>
      <c r="J112" s="82" t="s">
        <v>216</v>
      </c>
      <c r="K112" s="82" t="s">
        <v>216</v>
      </c>
      <c r="L112" s="82" t="s">
        <v>217</v>
      </c>
      <c r="M112" s="82" t="s">
        <v>218</v>
      </c>
      <c r="N112" s="82" t="s">
        <v>305</v>
      </c>
      <c r="O112" s="82" t="s">
        <v>204</v>
      </c>
      <c r="P112" s="82" t="s">
        <v>219</v>
      </c>
    </row>
    <row r="113" spans="1:16" x14ac:dyDescent="0.25">
      <c r="A113" s="82" t="s">
        <v>81</v>
      </c>
      <c r="B113" s="82" t="s">
        <v>67</v>
      </c>
      <c r="C113" s="83">
        <v>2183</v>
      </c>
      <c r="D113" s="87">
        <v>45638</v>
      </c>
      <c r="E113" s="82" t="s">
        <v>306</v>
      </c>
      <c r="F113" s="82" t="s">
        <v>230</v>
      </c>
      <c r="G113" s="82" t="s">
        <v>233</v>
      </c>
      <c r="H113" s="84">
        <v>1</v>
      </c>
      <c r="I113" s="82" t="s">
        <v>215</v>
      </c>
      <c r="J113" s="82" t="s">
        <v>216</v>
      </c>
      <c r="K113" s="82" t="s">
        <v>216</v>
      </c>
      <c r="L113" s="82" t="s">
        <v>217</v>
      </c>
      <c r="M113" s="82" t="s">
        <v>218</v>
      </c>
      <c r="N113" s="82" t="s">
        <v>80</v>
      </c>
      <c r="O113" s="82" t="s">
        <v>204</v>
      </c>
      <c r="P113" s="82" t="s">
        <v>219</v>
      </c>
    </row>
    <row r="114" spans="1:16" x14ac:dyDescent="0.25">
      <c r="A114" s="82" t="s">
        <v>85</v>
      </c>
      <c r="B114" s="82" t="s">
        <v>67</v>
      </c>
      <c r="C114" s="83">
        <v>3060</v>
      </c>
      <c r="D114" s="87">
        <v>45638</v>
      </c>
      <c r="E114" s="82" t="s">
        <v>306</v>
      </c>
      <c r="F114" s="82" t="s">
        <v>230</v>
      </c>
      <c r="G114" s="82" t="s">
        <v>233</v>
      </c>
      <c r="H114" s="84">
        <v>1</v>
      </c>
      <c r="I114" s="82" t="s">
        <v>215</v>
      </c>
      <c r="J114" s="82" t="s">
        <v>216</v>
      </c>
      <c r="K114" s="82" t="s">
        <v>216</v>
      </c>
      <c r="L114" s="82" t="s">
        <v>217</v>
      </c>
      <c r="M114" s="82" t="s">
        <v>218</v>
      </c>
      <c r="N114" s="82" t="s">
        <v>84</v>
      </c>
      <c r="O114" s="82" t="s">
        <v>204</v>
      </c>
      <c r="P114" s="82" t="s">
        <v>219</v>
      </c>
    </row>
    <row r="115" spans="1:16" x14ac:dyDescent="0.25">
      <c r="A115" s="82" t="s">
        <v>89</v>
      </c>
      <c r="B115" s="82" t="s">
        <v>67</v>
      </c>
      <c r="C115" s="84">
        <v>286</v>
      </c>
      <c r="D115" s="87">
        <v>45638</v>
      </c>
      <c r="E115" s="82" t="s">
        <v>306</v>
      </c>
      <c r="F115" s="82" t="s">
        <v>230</v>
      </c>
      <c r="G115" s="82" t="s">
        <v>274</v>
      </c>
      <c r="H115" s="84">
        <v>1</v>
      </c>
      <c r="I115" s="82" t="s">
        <v>215</v>
      </c>
      <c r="J115" s="82" t="s">
        <v>216</v>
      </c>
      <c r="K115" s="82" t="s">
        <v>216</v>
      </c>
      <c r="L115" s="82" t="s">
        <v>217</v>
      </c>
      <c r="M115" s="82" t="s">
        <v>218</v>
      </c>
      <c r="N115" s="82" t="s">
        <v>88</v>
      </c>
      <c r="O115" s="82" t="s">
        <v>204</v>
      </c>
      <c r="P115" s="82" t="s">
        <v>219</v>
      </c>
    </row>
    <row r="116" spans="1:16" x14ac:dyDescent="0.25">
      <c r="A116" s="82" t="s">
        <v>93</v>
      </c>
      <c r="B116" s="82" t="s">
        <v>67</v>
      </c>
      <c r="C116" s="83">
        <v>1981</v>
      </c>
      <c r="D116" s="87">
        <v>45638</v>
      </c>
      <c r="E116" s="82" t="s">
        <v>306</v>
      </c>
      <c r="F116" s="82" t="s">
        <v>230</v>
      </c>
      <c r="G116" s="82" t="s">
        <v>95</v>
      </c>
      <c r="H116" s="84">
        <v>1</v>
      </c>
      <c r="I116" s="82" t="s">
        <v>215</v>
      </c>
      <c r="J116" s="82" t="s">
        <v>216</v>
      </c>
      <c r="K116" s="82" t="s">
        <v>216</v>
      </c>
      <c r="L116" s="82" t="s">
        <v>217</v>
      </c>
      <c r="M116" s="82" t="s">
        <v>218</v>
      </c>
      <c r="N116" s="82" t="s">
        <v>92</v>
      </c>
      <c r="O116" s="82" t="s">
        <v>204</v>
      </c>
      <c r="P116" s="82" t="s">
        <v>219</v>
      </c>
    </row>
    <row r="117" spans="1:16" x14ac:dyDescent="0.25">
      <c r="A117" s="82" t="s">
        <v>97</v>
      </c>
      <c r="B117" s="82" t="s">
        <v>67</v>
      </c>
      <c r="C117" s="83">
        <v>1183</v>
      </c>
      <c r="D117" s="87">
        <v>45638</v>
      </c>
      <c r="E117" s="82" t="s">
        <v>306</v>
      </c>
      <c r="F117" s="82" t="s">
        <v>230</v>
      </c>
      <c r="G117" s="82" t="s">
        <v>99</v>
      </c>
      <c r="H117" s="84">
        <v>1</v>
      </c>
      <c r="I117" s="82" t="s">
        <v>215</v>
      </c>
      <c r="J117" s="82" t="s">
        <v>216</v>
      </c>
      <c r="K117" s="82" t="s">
        <v>216</v>
      </c>
      <c r="L117" s="82" t="s">
        <v>217</v>
      </c>
      <c r="M117" s="82" t="s">
        <v>218</v>
      </c>
      <c r="N117" s="82" t="s">
        <v>96</v>
      </c>
      <c r="O117" s="82" t="s">
        <v>204</v>
      </c>
      <c r="P117" s="82" t="s">
        <v>219</v>
      </c>
    </row>
    <row r="118" spans="1:16" x14ac:dyDescent="0.25">
      <c r="A118" s="82" t="s">
        <v>103</v>
      </c>
      <c r="B118" s="82" t="s">
        <v>67</v>
      </c>
      <c r="C118" s="83">
        <v>1128</v>
      </c>
      <c r="D118" s="87">
        <v>45638</v>
      </c>
      <c r="E118" s="82" t="s">
        <v>306</v>
      </c>
      <c r="F118" s="82" t="s">
        <v>230</v>
      </c>
      <c r="G118" s="82" t="s">
        <v>105</v>
      </c>
      <c r="H118" s="84">
        <v>1</v>
      </c>
      <c r="I118" s="82" t="s">
        <v>215</v>
      </c>
      <c r="J118" s="82" t="s">
        <v>216</v>
      </c>
      <c r="K118" s="82" t="s">
        <v>216</v>
      </c>
      <c r="L118" s="82" t="s">
        <v>217</v>
      </c>
      <c r="M118" s="82" t="s">
        <v>218</v>
      </c>
      <c r="N118" s="82" t="s">
        <v>102</v>
      </c>
      <c r="O118" s="82" t="s">
        <v>204</v>
      </c>
      <c r="P118" s="82" t="s">
        <v>219</v>
      </c>
    </row>
    <row r="119" spans="1:16" x14ac:dyDescent="0.25">
      <c r="A119" s="82" t="s">
        <v>107</v>
      </c>
      <c r="B119" s="82" t="s">
        <v>67</v>
      </c>
      <c r="C119" s="84">
        <v>224</v>
      </c>
      <c r="D119" s="87">
        <v>45638</v>
      </c>
      <c r="E119" s="82" t="s">
        <v>306</v>
      </c>
      <c r="F119" s="82" t="s">
        <v>230</v>
      </c>
      <c r="G119" s="82" t="s">
        <v>244</v>
      </c>
      <c r="H119" s="84">
        <v>1</v>
      </c>
      <c r="I119" s="82" t="s">
        <v>215</v>
      </c>
      <c r="J119" s="82" t="s">
        <v>216</v>
      </c>
      <c r="K119" s="82" t="s">
        <v>216</v>
      </c>
      <c r="L119" s="82" t="s">
        <v>217</v>
      </c>
      <c r="M119" s="82" t="s">
        <v>218</v>
      </c>
      <c r="N119" s="82" t="s">
        <v>106</v>
      </c>
      <c r="O119" s="82" t="s">
        <v>204</v>
      </c>
      <c r="P119" s="82" t="s">
        <v>219</v>
      </c>
    </row>
    <row r="120" spans="1:16" x14ac:dyDescent="0.25">
      <c r="A120" s="82" t="s">
        <v>111</v>
      </c>
      <c r="B120" s="82" t="s">
        <v>67</v>
      </c>
      <c r="C120" s="84">
        <v>609</v>
      </c>
      <c r="D120" s="87">
        <v>45638</v>
      </c>
      <c r="E120" s="82" t="s">
        <v>306</v>
      </c>
      <c r="F120" s="82" t="s">
        <v>230</v>
      </c>
      <c r="G120" s="82" t="s">
        <v>286</v>
      </c>
      <c r="H120" s="84">
        <v>1</v>
      </c>
      <c r="I120" s="82" t="s">
        <v>215</v>
      </c>
      <c r="J120" s="82" t="s">
        <v>216</v>
      </c>
      <c r="K120" s="82" t="s">
        <v>216</v>
      </c>
      <c r="L120" s="82" t="s">
        <v>217</v>
      </c>
      <c r="M120" s="82" t="s">
        <v>218</v>
      </c>
      <c r="N120" s="82" t="s">
        <v>110</v>
      </c>
      <c r="O120" s="82" t="s">
        <v>204</v>
      </c>
      <c r="P120" s="82" t="s">
        <v>219</v>
      </c>
    </row>
    <row r="121" spans="1:16" x14ac:dyDescent="0.25">
      <c r="A121" s="82" t="s">
        <v>115</v>
      </c>
      <c r="B121" s="82" t="s">
        <v>67</v>
      </c>
      <c r="C121" s="83">
        <v>5453</v>
      </c>
      <c r="D121" s="87">
        <v>45638</v>
      </c>
      <c r="E121" s="82" t="s">
        <v>306</v>
      </c>
      <c r="F121" s="82" t="s">
        <v>230</v>
      </c>
      <c r="G121" s="82" t="s">
        <v>307</v>
      </c>
      <c r="H121" s="84">
        <v>1</v>
      </c>
      <c r="I121" s="82" t="s">
        <v>215</v>
      </c>
      <c r="J121" s="82" t="s">
        <v>216</v>
      </c>
      <c r="K121" s="82" t="s">
        <v>216</v>
      </c>
      <c r="L121" s="82" t="s">
        <v>217</v>
      </c>
      <c r="M121" s="82" t="s">
        <v>218</v>
      </c>
      <c r="N121" s="82" t="s">
        <v>114</v>
      </c>
      <c r="O121" s="82" t="s">
        <v>204</v>
      </c>
      <c r="P121" s="82" t="s">
        <v>219</v>
      </c>
    </row>
    <row r="122" spans="1:16" x14ac:dyDescent="0.25">
      <c r="A122" s="82" t="s">
        <v>119</v>
      </c>
      <c r="B122" s="82" t="s">
        <v>67</v>
      </c>
      <c r="C122" s="84">
        <v>118</v>
      </c>
      <c r="D122" s="87">
        <v>45638</v>
      </c>
      <c r="E122" s="82" t="s">
        <v>306</v>
      </c>
      <c r="F122" s="82" t="s">
        <v>230</v>
      </c>
      <c r="G122" s="82" t="s">
        <v>288</v>
      </c>
      <c r="H122" s="84">
        <v>1</v>
      </c>
      <c r="I122" s="82" t="s">
        <v>215</v>
      </c>
      <c r="J122" s="82" t="s">
        <v>216</v>
      </c>
      <c r="K122" s="82" t="s">
        <v>216</v>
      </c>
      <c r="L122" s="82" t="s">
        <v>217</v>
      </c>
      <c r="M122" s="82" t="s">
        <v>218</v>
      </c>
      <c r="N122" s="82" t="s">
        <v>118</v>
      </c>
      <c r="O122" s="82" t="s">
        <v>204</v>
      </c>
      <c r="P122" s="82" t="s">
        <v>219</v>
      </c>
    </row>
    <row r="123" spans="1:16" x14ac:dyDescent="0.25">
      <c r="A123" s="82" t="s">
        <v>123</v>
      </c>
      <c r="B123" s="82" t="s">
        <v>67</v>
      </c>
      <c r="C123" s="83">
        <v>4819</v>
      </c>
      <c r="D123" s="87">
        <v>45638</v>
      </c>
      <c r="E123" s="82" t="s">
        <v>306</v>
      </c>
      <c r="F123" s="82" t="s">
        <v>230</v>
      </c>
      <c r="G123" s="82" t="s">
        <v>307</v>
      </c>
      <c r="H123" s="84">
        <v>1</v>
      </c>
      <c r="I123" s="82" t="s">
        <v>215</v>
      </c>
      <c r="J123" s="82" t="s">
        <v>216</v>
      </c>
      <c r="K123" s="82" t="s">
        <v>216</v>
      </c>
      <c r="L123" s="82" t="s">
        <v>217</v>
      </c>
      <c r="M123" s="82" t="s">
        <v>218</v>
      </c>
      <c r="N123" s="82" t="s">
        <v>122</v>
      </c>
      <c r="O123" s="82" t="s">
        <v>204</v>
      </c>
      <c r="P123" s="82" t="s">
        <v>219</v>
      </c>
    </row>
    <row r="124" spans="1:16" x14ac:dyDescent="0.25">
      <c r="A124" s="82" t="s">
        <v>128</v>
      </c>
      <c r="B124" s="82" t="s">
        <v>67</v>
      </c>
      <c r="C124" s="83">
        <v>31859</v>
      </c>
      <c r="D124" s="87">
        <v>45638</v>
      </c>
      <c r="E124" s="82" t="s">
        <v>306</v>
      </c>
      <c r="F124" s="82" t="s">
        <v>230</v>
      </c>
      <c r="G124" s="82" t="s">
        <v>209</v>
      </c>
      <c r="H124" s="84">
        <v>1</v>
      </c>
      <c r="I124" s="82" t="s">
        <v>215</v>
      </c>
      <c r="J124" s="82" t="s">
        <v>216</v>
      </c>
      <c r="K124" s="82" t="s">
        <v>216</v>
      </c>
      <c r="L124" s="82" t="s">
        <v>217</v>
      </c>
      <c r="M124" s="82" t="s">
        <v>218</v>
      </c>
      <c r="N124" s="82" t="s">
        <v>127</v>
      </c>
      <c r="O124" s="82" t="s">
        <v>204</v>
      </c>
      <c r="P124" s="82" t="s">
        <v>219</v>
      </c>
    </row>
    <row r="125" spans="1:16" x14ac:dyDescent="0.25">
      <c r="A125" s="82" t="s">
        <v>132</v>
      </c>
      <c r="B125" s="82" t="s">
        <v>67</v>
      </c>
      <c r="C125" s="84">
        <v>71</v>
      </c>
      <c r="D125" s="87">
        <v>45638</v>
      </c>
      <c r="E125" s="82" t="s">
        <v>306</v>
      </c>
      <c r="F125" s="82" t="s">
        <v>230</v>
      </c>
      <c r="G125" s="82" t="s">
        <v>289</v>
      </c>
      <c r="H125" s="84">
        <v>1</v>
      </c>
      <c r="I125" s="82" t="s">
        <v>215</v>
      </c>
      <c r="J125" s="82" t="s">
        <v>216</v>
      </c>
      <c r="K125" s="82" t="s">
        <v>216</v>
      </c>
      <c r="L125" s="82" t="s">
        <v>217</v>
      </c>
      <c r="M125" s="82" t="s">
        <v>218</v>
      </c>
      <c r="N125" s="82" t="s">
        <v>131</v>
      </c>
      <c r="O125" s="82" t="s">
        <v>204</v>
      </c>
      <c r="P125" s="82" t="s">
        <v>219</v>
      </c>
    </row>
    <row r="126" spans="1:16" x14ac:dyDescent="0.25">
      <c r="A126" s="82" t="s">
        <v>136</v>
      </c>
      <c r="B126" s="82" t="s">
        <v>67</v>
      </c>
      <c r="C126" s="84">
        <v>626</v>
      </c>
      <c r="D126" s="87">
        <v>45638</v>
      </c>
      <c r="E126" s="82" t="s">
        <v>306</v>
      </c>
      <c r="F126" s="82" t="s">
        <v>230</v>
      </c>
      <c r="G126" s="82" t="s">
        <v>285</v>
      </c>
      <c r="H126" s="84">
        <v>1</v>
      </c>
      <c r="I126" s="82" t="s">
        <v>215</v>
      </c>
      <c r="J126" s="82" t="s">
        <v>216</v>
      </c>
      <c r="K126" s="82" t="s">
        <v>216</v>
      </c>
      <c r="L126" s="82" t="s">
        <v>217</v>
      </c>
      <c r="M126" s="82" t="s">
        <v>218</v>
      </c>
      <c r="N126" s="82" t="s">
        <v>135</v>
      </c>
      <c r="O126" s="82" t="s">
        <v>204</v>
      </c>
      <c r="P126" s="82" t="s">
        <v>219</v>
      </c>
    </row>
    <row r="127" spans="1:16" x14ac:dyDescent="0.25">
      <c r="A127" s="82" t="s">
        <v>140</v>
      </c>
      <c r="B127" s="82" t="s">
        <v>67</v>
      </c>
      <c r="C127" s="83">
        <v>3674</v>
      </c>
      <c r="D127" s="87">
        <v>45638</v>
      </c>
      <c r="E127" s="82" t="s">
        <v>306</v>
      </c>
      <c r="F127" s="82" t="s">
        <v>230</v>
      </c>
      <c r="G127" s="82" t="s">
        <v>284</v>
      </c>
      <c r="H127" s="84">
        <v>1</v>
      </c>
      <c r="I127" s="82" t="s">
        <v>215</v>
      </c>
      <c r="J127" s="82" t="s">
        <v>216</v>
      </c>
      <c r="K127" s="82" t="s">
        <v>216</v>
      </c>
      <c r="L127" s="82" t="s">
        <v>217</v>
      </c>
      <c r="M127" s="82" t="s">
        <v>218</v>
      </c>
      <c r="N127" s="82" t="s">
        <v>139</v>
      </c>
      <c r="O127" s="82" t="s">
        <v>204</v>
      </c>
      <c r="P127" s="82" t="s">
        <v>219</v>
      </c>
    </row>
    <row r="128" spans="1:16" x14ac:dyDescent="0.25">
      <c r="A128" s="82" t="s">
        <v>144</v>
      </c>
      <c r="B128" s="82" t="s">
        <v>67</v>
      </c>
      <c r="C128" s="83">
        <v>4760</v>
      </c>
      <c r="D128" s="87">
        <v>45638</v>
      </c>
      <c r="E128" s="82" t="s">
        <v>306</v>
      </c>
      <c r="F128" s="82" t="s">
        <v>230</v>
      </c>
      <c r="G128" s="82" t="s">
        <v>146</v>
      </c>
      <c r="H128" s="84">
        <v>1</v>
      </c>
      <c r="I128" s="82" t="s">
        <v>215</v>
      </c>
      <c r="J128" s="82" t="s">
        <v>216</v>
      </c>
      <c r="K128" s="82" t="s">
        <v>216</v>
      </c>
      <c r="L128" s="82" t="s">
        <v>217</v>
      </c>
      <c r="M128" s="82" t="s">
        <v>218</v>
      </c>
      <c r="N128" s="82" t="s">
        <v>143</v>
      </c>
      <c r="O128" s="82" t="s">
        <v>204</v>
      </c>
      <c r="P128" s="82" t="s">
        <v>219</v>
      </c>
    </row>
    <row r="129" spans="1:16" x14ac:dyDescent="0.25">
      <c r="A129" s="82" t="s">
        <v>148</v>
      </c>
      <c r="B129" s="82" t="s">
        <v>67</v>
      </c>
      <c r="C129" s="83">
        <v>5031</v>
      </c>
      <c r="D129" s="87">
        <v>45638</v>
      </c>
      <c r="E129" s="82" t="s">
        <v>306</v>
      </c>
      <c r="F129" s="82" t="s">
        <v>230</v>
      </c>
      <c r="G129" s="82" t="s">
        <v>146</v>
      </c>
      <c r="H129" s="84">
        <v>1</v>
      </c>
      <c r="I129" s="82" t="s">
        <v>215</v>
      </c>
      <c r="J129" s="82" t="s">
        <v>216</v>
      </c>
      <c r="K129" s="82" t="s">
        <v>216</v>
      </c>
      <c r="L129" s="82" t="s">
        <v>217</v>
      </c>
      <c r="M129" s="82" t="s">
        <v>218</v>
      </c>
      <c r="N129" s="82" t="s">
        <v>147</v>
      </c>
      <c r="O129" s="82" t="s">
        <v>204</v>
      </c>
      <c r="P129" s="82" t="s">
        <v>219</v>
      </c>
    </row>
    <row r="130" spans="1:16" x14ac:dyDescent="0.25">
      <c r="A130" s="82" t="s">
        <v>151</v>
      </c>
      <c r="B130" s="82" t="s">
        <v>67</v>
      </c>
      <c r="C130" s="84">
        <v>326</v>
      </c>
      <c r="D130" s="87">
        <v>45638</v>
      </c>
      <c r="E130" s="82" t="s">
        <v>306</v>
      </c>
      <c r="F130" s="82" t="s">
        <v>230</v>
      </c>
      <c r="G130" s="82" t="s">
        <v>260</v>
      </c>
      <c r="H130" s="84">
        <v>1</v>
      </c>
      <c r="I130" s="82" t="s">
        <v>215</v>
      </c>
      <c r="J130" s="82" t="s">
        <v>216</v>
      </c>
      <c r="K130" s="82" t="s">
        <v>216</v>
      </c>
      <c r="L130" s="82" t="s">
        <v>217</v>
      </c>
      <c r="M130" s="82" t="s">
        <v>218</v>
      </c>
      <c r="N130" s="82" t="s">
        <v>150</v>
      </c>
      <c r="O130" s="82" t="s">
        <v>204</v>
      </c>
      <c r="P130" s="82" t="s">
        <v>219</v>
      </c>
    </row>
    <row r="131" spans="1:16" x14ac:dyDescent="0.25">
      <c r="A131" s="82" t="s">
        <v>155</v>
      </c>
      <c r="B131" s="82" t="s">
        <v>67</v>
      </c>
      <c r="C131" s="83">
        <v>5366</v>
      </c>
      <c r="D131" s="87">
        <v>45638</v>
      </c>
      <c r="E131" s="82" t="s">
        <v>306</v>
      </c>
      <c r="F131" s="82" t="s">
        <v>230</v>
      </c>
      <c r="G131" s="82" t="s">
        <v>287</v>
      </c>
      <c r="H131" s="84">
        <v>1</v>
      </c>
      <c r="I131" s="82" t="s">
        <v>215</v>
      </c>
      <c r="J131" s="82" t="s">
        <v>216</v>
      </c>
      <c r="K131" s="82" t="s">
        <v>216</v>
      </c>
      <c r="L131" s="82" t="s">
        <v>217</v>
      </c>
      <c r="M131" s="82" t="s">
        <v>218</v>
      </c>
      <c r="N131" s="82" t="s">
        <v>154</v>
      </c>
      <c r="O131" s="82" t="s">
        <v>204</v>
      </c>
      <c r="P131" s="82" t="s">
        <v>219</v>
      </c>
    </row>
    <row r="132" spans="1:16" x14ac:dyDescent="0.25">
      <c r="A132" s="82" t="s">
        <v>159</v>
      </c>
      <c r="B132" s="82" t="s">
        <v>67</v>
      </c>
      <c r="C132" s="84">
        <v>177</v>
      </c>
      <c r="D132" s="87">
        <v>45638</v>
      </c>
      <c r="E132" s="82" t="s">
        <v>306</v>
      </c>
      <c r="F132" s="82" t="s">
        <v>230</v>
      </c>
      <c r="G132" s="82" t="s">
        <v>274</v>
      </c>
      <c r="H132" s="84">
        <v>1</v>
      </c>
      <c r="I132" s="82" t="s">
        <v>215</v>
      </c>
      <c r="J132" s="82" t="s">
        <v>216</v>
      </c>
      <c r="K132" s="82" t="s">
        <v>216</v>
      </c>
      <c r="L132" s="82" t="s">
        <v>217</v>
      </c>
      <c r="M132" s="82" t="s">
        <v>218</v>
      </c>
      <c r="N132" s="82" t="s">
        <v>158</v>
      </c>
      <c r="O132" s="82" t="s">
        <v>204</v>
      </c>
      <c r="P132" s="82" t="s">
        <v>219</v>
      </c>
    </row>
    <row r="133" spans="1:16" x14ac:dyDescent="0.25">
      <c r="A133" s="82" t="s">
        <v>163</v>
      </c>
      <c r="B133" s="82" t="s">
        <v>67</v>
      </c>
      <c r="C133" s="83">
        <v>5164</v>
      </c>
      <c r="D133" s="87">
        <v>45638</v>
      </c>
      <c r="E133" s="82" t="s">
        <v>306</v>
      </c>
      <c r="F133" s="82" t="s">
        <v>230</v>
      </c>
      <c r="G133" s="82" t="s">
        <v>308</v>
      </c>
      <c r="H133" s="84">
        <v>1</v>
      </c>
      <c r="I133" s="82" t="s">
        <v>215</v>
      </c>
      <c r="J133" s="82" t="s">
        <v>216</v>
      </c>
      <c r="K133" s="82" t="s">
        <v>216</v>
      </c>
      <c r="L133" s="82" t="s">
        <v>217</v>
      </c>
      <c r="M133" s="82" t="s">
        <v>218</v>
      </c>
      <c r="N133" s="82" t="s">
        <v>162</v>
      </c>
      <c r="O133" s="82" t="s">
        <v>204</v>
      </c>
      <c r="P133" s="82" t="s">
        <v>219</v>
      </c>
    </row>
    <row r="134" spans="1:16" x14ac:dyDescent="0.25">
      <c r="A134" s="82" t="s">
        <v>167</v>
      </c>
      <c r="B134" s="82" t="s">
        <v>67</v>
      </c>
      <c r="C134" s="83">
        <v>17047</v>
      </c>
      <c r="D134" s="87">
        <v>45638</v>
      </c>
      <c r="E134" s="82" t="s">
        <v>306</v>
      </c>
      <c r="F134" s="82" t="s">
        <v>230</v>
      </c>
      <c r="G134" s="82" t="s">
        <v>223</v>
      </c>
      <c r="H134" s="84">
        <v>1</v>
      </c>
      <c r="I134" s="82" t="s">
        <v>215</v>
      </c>
      <c r="J134" s="82" t="s">
        <v>216</v>
      </c>
      <c r="K134" s="82" t="s">
        <v>216</v>
      </c>
      <c r="L134" s="82" t="s">
        <v>217</v>
      </c>
      <c r="M134" s="82" t="s">
        <v>218</v>
      </c>
      <c r="N134" s="82" t="s">
        <v>166</v>
      </c>
      <c r="O134" s="82" t="s">
        <v>204</v>
      </c>
      <c r="P134" s="82" t="s">
        <v>219</v>
      </c>
    </row>
    <row r="135" spans="1:16" x14ac:dyDescent="0.25">
      <c r="A135" s="82" t="s">
        <v>171</v>
      </c>
      <c r="B135" s="82" t="s">
        <v>67</v>
      </c>
      <c r="C135" s="83">
        <v>4319</v>
      </c>
      <c r="D135" s="87">
        <v>45638</v>
      </c>
      <c r="E135" s="82" t="s">
        <v>306</v>
      </c>
      <c r="F135" s="82" t="s">
        <v>230</v>
      </c>
      <c r="G135" s="82" t="s">
        <v>308</v>
      </c>
      <c r="H135" s="84">
        <v>1</v>
      </c>
      <c r="I135" s="82" t="s">
        <v>215</v>
      </c>
      <c r="J135" s="82" t="s">
        <v>216</v>
      </c>
      <c r="K135" s="82" t="s">
        <v>216</v>
      </c>
      <c r="L135" s="82" t="s">
        <v>217</v>
      </c>
      <c r="M135" s="82" t="s">
        <v>218</v>
      </c>
      <c r="N135" s="82" t="s">
        <v>170</v>
      </c>
      <c r="O135" s="82" t="s">
        <v>204</v>
      </c>
      <c r="P135" s="82" t="s">
        <v>219</v>
      </c>
    </row>
    <row r="136" spans="1:16" x14ac:dyDescent="0.25">
      <c r="A136" s="82" t="s">
        <v>174</v>
      </c>
      <c r="B136" s="82" t="s">
        <v>67</v>
      </c>
      <c r="C136" s="83">
        <v>1181</v>
      </c>
      <c r="D136" s="87">
        <v>45638</v>
      </c>
      <c r="E136" s="82" t="s">
        <v>306</v>
      </c>
      <c r="F136" s="82" t="s">
        <v>230</v>
      </c>
      <c r="G136" s="82" t="s">
        <v>267</v>
      </c>
      <c r="H136" s="84">
        <v>1</v>
      </c>
      <c r="I136" s="82" t="s">
        <v>215</v>
      </c>
      <c r="J136" s="82" t="s">
        <v>216</v>
      </c>
      <c r="K136" s="82" t="s">
        <v>216</v>
      </c>
      <c r="L136" s="82" t="s">
        <v>217</v>
      </c>
      <c r="M136" s="82" t="s">
        <v>218</v>
      </c>
      <c r="N136" s="82" t="s">
        <v>173</v>
      </c>
      <c r="O136" s="82" t="s">
        <v>204</v>
      </c>
      <c r="P136" s="82" t="s">
        <v>219</v>
      </c>
    </row>
    <row r="137" spans="1:16" x14ac:dyDescent="0.25">
      <c r="A137" s="82" t="s">
        <v>181</v>
      </c>
      <c r="B137" s="82" t="s">
        <v>67</v>
      </c>
      <c r="C137" s="83">
        <v>1472</v>
      </c>
      <c r="D137" s="87">
        <v>45638</v>
      </c>
      <c r="E137" s="82" t="s">
        <v>306</v>
      </c>
      <c r="F137" s="82" t="s">
        <v>214</v>
      </c>
      <c r="G137" s="82" t="s">
        <v>183</v>
      </c>
      <c r="H137" s="84">
        <v>1</v>
      </c>
      <c r="I137" s="82" t="s">
        <v>215</v>
      </c>
      <c r="J137" s="82" t="s">
        <v>216</v>
      </c>
      <c r="K137" s="82" t="s">
        <v>216</v>
      </c>
      <c r="L137" s="82" t="s">
        <v>217</v>
      </c>
      <c r="M137" s="82" t="s">
        <v>218</v>
      </c>
      <c r="N137" s="82" t="s">
        <v>177</v>
      </c>
      <c r="O137" s="82" t="s">
        <v>204</v>
      </c>
      <c r="P137" s="82" t="s">
        <v>219</v>
      </c>
    </row>
    <row r="138" spans="1:16" x14ac:dyDescent="0.25">
      <c r="A138" s="82" t="s">
        <v>185</v>
      </c>
      <c r="B138" s="82" t="s">
        <v>67</v>
      </c>
      <c r="C138" s="83">
        <v>1491</v>
      </c>
      <c r="D138" s="87">
        <v>45638</v>
      </c>
      <c r="E138" s="82" t="s">
        <v>306</v>
      </c>
      <c r="F138" s="82" t="s">
        <v>214</v>
      </c>
      <c r="G138" s="82" t="s">
        <v>183</v>
      </c>
      <c r="H138" s="84">
        <v>1</v>
      </c>
      <c r="I138" s="82" t="s">
        <v>215</v>
      </c>
      <c r="J138" s="82" t="s">
        <v>216</v>
      </c>
      <c r="K138" s="82" t="s">
        <v>216</v>
      </c>
      <c r="L138" s="82" t="s">
        <v>217</v>
      </c>
      <c r="M138" s="82" t="s">
        <v>218</v>
      </c>
      <c r="N138" s="82" t="s">
        <v>184</v>
      </c>
      <c r="O138" s="82" t="s">
        <v>204</v>
      </c>
      <c r="P138" s="82" t="s">
        <v>219</v>
      </c>
    </row>
    <row r="139" spans="1:16" x14ac:dyDescent="0.25">
      <c r="A139" s="82" t="s">
        <v>188</v>
      </c>
      <c r="B139" s="82" t="s">
        <v>67</v>
      </c>
      <c r="C139" s="83">
        <v>19203</v>
      </c>
      <c r="D139" s="87">
        <v>45638</v>
      </c>
      <c r="E139" s="82" t="s">
        <v>306</v>
      </c>
      <c r="F139" s="82" t="s">
        <v>214</v>
      </c>
      <c r="G139" s="82" t="s">
        <v>223</v>
      </c>
      <c r="H139" s="84">
        <v>1</v>
      </c>
      <c r="I139" s="82" t="s">
        <v>215</v>
      </c>
      <c r="J139" s="82" t="s">
        <v>216</v>
      </c>
      <c r="K139" s="82" t="s">
        <v>216</v>
      </c>
      <c r="L139" s="82" t="s">
        <v>217</v>
      </c>
      <c r="M139" s="82" t="s">
        <v>218</v>
      </c>
      <c r="N139" s="82" t="s">
        <v>187</v>
      </c>
      <c r="O139" s="82" t="s">
        <v>204</v>
      </c>
      <c r="P139" s="82" t="s">
        <v>219</v>
      </c>
    </row>
    <row r="140" spans="1:16" x14ac:dyDescent="0.25">
      <c r="A140" s="82" t="s">
        <v>195</v>
      </c>
      <c r="B140" s="82" t="s">
        <v>257</v>
      </c>
      <c r="C140" s="83">
        <v>2843</v>
      </c>
      <c r="D140" s="87">
        <v>45637</v>
      </c>
      <c r="E140" s="82" t="s">
        <v>309</v>
      </c>
      <c r="F140" s="82" t="s">
        <v>265</v>
      </c>
      <c r="G140" s="82" t="s">
        <v>197</v>
      </c>
      <c r="H140" s="84">
        <v>1</v>
      </c>
      <c r="I140" s="82" t="s">
        <v>215</v>
      </c>
      <c r="J140" s="82" t="s">
        <v>216</v>
      </c>
      <c r="K140" s="82" t="s">
        <v>216</v>
      </c>
      <c r="L140" s="82" t="s">
        <v>217</v>
      </c>
      <c r="M140" s="82" t="s">
        <v>218</v>
      </c>
      <c r="N140" s="82" t="s">
        <v>73</v>
      </c>
      <c r="O140" s="82" t="s">
        <v>204</v>
      </c>
      <c r="P140" s="82" t="s">
        <v>219</v>
      </c>
    </row>
    <row r="141" spans="1:16" x14ac:dyDescent="0.25">
      <c r="A141" s="82" t="s">
        <v>200</v>
      </c>
      <c r="B141" s="82" t="s">
        <v>257</v>
      </c>
      <c r="C141" s="83">
        <v>6394</v>
      </c>
      <c r="D141" s="87">
        <v>45637</v>
      </c>
      <c r="E141" s="82" t="s">
        <v>309</v>
      </c>
      <c r="F141" s="82" t="s">
        <v>265</v>
      </c>
      <c r="G141" s="82" t="s">
        <v>231</v>
      </c>
      <c r="H141" s="84">
        <v>1</v>
      </c>
      <c r="I141" s="82" t="s">
        <v>215</v>
      </c>
      <c r="J141" s="82" t="s">
        <v>216</v>
      </c>
      <c r="K141" s="82" t="s">
        <v>216</v>
      </c>
      <c r="L141" s="82" t="s">
        <v>217</v>
      </c>
      <c r="M141" s="82" t="s">
        <v>218</v>
      </c>
      <c r="N141" s="82" t="s">
        <v>110</v>
      </c>
      <c r="O141" s="82" t="s">
        <v>204</v>
      </c>
      <c r="P141" s="82" t="s">
        <v>219</v>
      </c>
    </row>
    <row r="142" spans="1:16" x14ac:dyDescent="0.25">
      <c r="A142" s="82" t="s">
        <v>97</v>
      </c>
      <c r="B142" s="82" t="s">
        <v>67</v>
      </c>
      <c r="C142" s="83">
        <v>1238</v>
      </c>
      <c r="D142" s="87">
        <v>45741</v>
      </c>
      <c r="E142" s="82" t="s">
        <v>310</v>
      </c>
      <c r="F142" s="82" t="s">
        <v>311</v>
      </c>
      <c r="G142" s="82" t="s">
        <v>99</v>
      </c>
      <c r="H142" s="84">
        <v>1</v>
      </c>
      <c r="I142" s="82" t="s">
        <v>215</v>
      </c>
      <c r="J142" s="82" t="s">
        <v>216</v>
      </c>
      <c r="K142" s="82" t="s">
        <v>216</v>
      </c>
      <c r="L142" s="82" t="s">
        <v>217</v>
      </c>
      <c r="M142" s="82" t="s">
        <v>218</v>
      </c>
      <c r="N142" s="82" t="s">
        <v>84</v>
      </c>
      <c r="O142" s="82" t="s">
        <v>204</v>
      </c>
      <c r="P142" s="82" t="s">
        <v>219</v>
      </c>
    </row>
    <row r="143" spans="1:16" x14ac:dyDescent="0.25">
      <c r="A143" s="82" t="s">
        <v>148</v>
      </c>
      <c r="B143" s="82" t="s">
        <v>67</v>
      </c>
      <c r="C143" s="83">
        <v>5479</v>
      </c>
      <c r="D143" s="87">
        <v>45741</v>
      </c>
      <c r="E143" s="82" t="s">
        <v>310</v>
      </c>
      <c r="F143" s="82" t="s">
        <v>311</v>
      </c>
      <c r="G143" s="82" t="s">
        <v>146</v>
      </c>
      <c r="H143" s="84">
        <v>1</v>
      </c>
      <c r="I143" s="82" t="s">
        <v>215</v>
      </c>
      <c r="J143" s="82" t="s">
        <v>216</v>
      </c>
      <c r="K143" s="82" t="s">
        <v>216</v>
      </c>
      <c r="L143" s="82" t="s">
        <v>217</v>
      </c>
      <c r="M143" s="82" t="s">
        <v>218</v>
      </c>
      <c r="N143" s="82" t="s">
        <v>96</v>
      </c>
      <c r="O143" s="82" t="s">
        <v>204</v>
      </c>
      <c r="P143" s="82" t="s">
        <v>219</v>
      </c>
    </row>
    <row r="144" spans="1:16" x14ac:dyDescent="0.25">
      <c r="A144" s="82" t="s">
        <v>144</v>
      </c>
      <c r="B144" s="82" t="s">
        <v>67</v>
      </c>
      <c r="C144" s="83">
        <v>5183</v>
      </c>
      <c r="D144" s="87">
        <v>45741</v>
      </c>
      <c r="E144" s="82" t="s">
        <v>310</v>
      </c>
      <c r="F144" s="82" t="s">
        <v>311</v>
      </c>
      <c r="G144" s="82" t="s">
        <v>146</v>
      </c>
      <c r="H144" s="84">
        <v>1</v>
      </c>
      <c r="I144" s="82" t="s">
        <v>215</v>
      </c>
      <c r="J144" s="82" t="s">
        <v>216</v>
      </c>
      <c r="K144" s="82" t="s">
        <v>216</v>
      </c>
      <c r="L144" s="82" t="s">
        <v>217</v>
      </c>
      <c r="M144" s="82" t="s">
        <v>218</v>
      </c>
      <c r="N144" s="82" t="s">
        <v>100</v>
      </c>
      <c r="O144" s="82" t="s">
        <v>204</v>
      </c>
      <c r="P144" s="82" t="s">
        <v>219</v>
      </c>
    </row>
    <row r="145" spans="1:16" x14ac:dyDescent="0.25">
      <c r="A145" s="82" t="s">
        <v>81</v>
      </c>
      <c r="B145" s="82" t="s">
        <v>67</v>
      </c>
      <c r="C145" s="83">
        <v>2062</v>
      </c>
      <c r="D145" s="87">
        <v>45741</v>
      </c>
      <c r="E145" s="82" t="s">
        <v>310</v>
      </c>
      <c r="F145" s="82" t="s">
        <v>311</v>
      </c>
      <c r="G145" s="82" t="s">
        <v>233</v>
      </c>
      <c r="H145" s="84">
        <v>1</v>
      </c>
      <c r="I145" s="82" t="s">
        <v>215</v>
      </c>
      <c r="J145" s="82" t="s">
        <v>216</v>
      </c>
      <c r="K145" s="82" t="s">
        <v>216</v>
      </c>
      <c r="L145" s="82" t="s">
        <v>217</v>
      </c>
      <c r="M145" s="82" t="s">
        <v>218</v>
      </c>
      <c r="N145" s="82" t="s">
        <v>110</v>
      </c>
      <c r="O145" s="82" t="s">
        <v>204</v>
      </c>
      <c r="P145" s="82" t="s">
        <v>219</v>
      </c>
    </row>
    <row r="146" spans="1:16" x14ac:dyDescent="0.25">
      <c r="A146" s="82" t="s">
        <v>85</v>
      </c>
      <c r="B146" s="82" t="s">
        <v>67</v>
      </c>
      <c r="C146" s="83">
        <v>2332</v>
      </c>
      <c r="D146" s="87">
        <v>45741</v>
      </c>
      <c r="E146" s="82" t="s">
        <v>310</v>
      </c>
      <c r="F146" s="82" t="s">
        <v>311</v>
      </c>
      <c r="G146" s="82" t="s">
        <v>233</v>
      </c>
      <c r="H146" s="84">
        <v>1</v>
      </c>
      <c r="I146" s="82" t="s">
        <v>215</v>
      </c>
      <c r="J146" s="82" t="s">
        <v>216</v>
      </c>
      <c r="K146" s="82" t="s">
        <v>216</v>
      </c>
      <c r="L146" s="82" t="s">
        <v>217</v>
      </c>
      <c r="M146" s="82" t="s">
        <v>218</v>
      </c>
      <c r="N146" s="82" t="s">
        <v>114</v>
      </c>
      <c r="O146" s="82" t="s">
        <v>204</v>
      </c>
      <c r="P146" s="82" t="s">
        <v>219</v>
      </c>
    </row>
    <row r="147" spans="1:16" x14ac:dyDescent="0.25">
      <c r="A147" s="82" t="s">
        <v>107</v>
      </c>
      <c r="B147" s="82" t="s">
        <v>67</v>
      </c>
      <c r="C147" s="84">
        <v>212</v>
      </c>
      <c r="D147" s="87">
        <v>45741</v>
      </c>
      <c r="E147" s="82" t="s">
        <v>310</v>
      </c>
      <c r="F147" s="82" t="s">
        <v>311</v>
      </c>
      <c r="G147" s="82" t="s">
        <v>244</v>
      </c>
      <c r="H147" s="84">
        <v>1</v>
      </c>
      <c r="I147" s="82" t="s">
        <v>215</v>
      </c>
      <c r="J147" s="82" t="s">
        <v>216</v>
      </c>
      <c r="K147" s="82" t="s">
        <v>216</v>
      </c>
      <c r="L147" s="82" t="s">
        <v>217</v>
      </c>
      <c r="M147" s="82" t="s">
        <v>218</v>
      </c>
      <c r="N147" s="82" t="s">
        <v>139</v>
      </c>
      <c r="O147" s="82" t="s">
        <v>204</v>
      </c>
      <c r="P147" s="82" t="s">
        <v>219</v>
      </c>
    </row>
    <row r="148" spans="1:16" x14ac:dyDescent="0.25">
      <c r="A148" s="82" t="s">
        <v>155</v>
      </c>
      <c r="B148" s="82" t="s">
        <v>67</v>
      </c>
      <c r="C148" s="83">
        <v>5259</v>
      </c>
      <c r="D148" s="87">
        <v>45741</v>
      </c>
      <c r="E148" s="82" t="s">
        <v>310</v>
      </c>
      <c r="F148" s="82" t="s">
        <v>311</v>
      </c>
      <c r="G148" s="82" t="s">
        <v>287</v>
      </c>
      <c r="H148" s="84">
        <v>1</v>
      </c>
      <c r="I148" s="82" t="s">
        <v>215</v>
      </c>
      <c r="J148" s="82" t="s">
        <v>216</v>
      </c>
      <c r="K148" s="82" t="s">
        <v>216</v>
      </c>
      <c r="L148" s="82" t="s">
        <v>217</v>
      </c>
      <c r="M148" s="82" t="s">
        <v>218</v>
      </c>
      <c r="N148" s="82" t="s">
        <v>203</v>
      </c>
      <c r="O148" s="82" t="s">
        <v>204</v>
      </c>
      <c r="P148" s="82" t="s">
        <v>219</v>
      </c>
    </row>
    <row r="149" spans="1:16" x14ac:dyDescent="0.25">
      <c r="A149" s="82" t="s">
        <v>151</v>
      </c>
      <c r="B149" s="82" t="s">
        <v>67</v>
      </c>
      <c r="C149" s="84">
        <v>216</v>
      </c>
      <c r="D149" s="87">
        <v>45741</v>
      </c>
      <c r="E149" s="82" t="s">
        <v>310</v>
      </c>
      <c r="F149" s="82" t="s">
        <v>311</v>
      </c>
      <c r="G149" s="82" t="s">
        <v>260</v>
      </c>
      <c r="H149" s="84">
        <v>1</v>
      </c>
      <c r="I149" s="82" t="s">
        <v>215</v>
      </c>
      <c r="J149" s="82" t="s">
        <v>216</v>
      </c>
      <c r="K149" s="82" t="s">
        <v>216</v>
      </c>
      <c r="L149" s="82" t="s">
        <v>217</v>
      </c>
      <c r="M149" s="82" t="s">
        <v>218</v>
      </c>
      <c r="N149" s="82" t="s">
        <v>207</v>
      </c>
      <c r="O149" s="82" t="s">
        <v>204</v>
      </c>
      <c r="P149" s="82" t="s">
        <v>219</v>
      </c>
    </row>
    <row r="150" spans="1:16" x14ac:dyDescent="0.25">
      <c r="A150" s="82" t="s">
        <v>119</v>
      </c>
      <c r="B150" s="82" t="s">
        <v>67</v>
      </c>
      <c r="C150" s="84">
        <v>111</v>
      </c>
      <c r="D150" s="87">
        <v>45741</v>
      </c>
      <c r="E150" s="82" t="s">
        <v>310</v>
      </c>
      <c r="F150" s="82" t="s">
        <v>311</v>
      </c>
      <c r="G150" s="82" t="s">
        <v>288</v>
      </c>
      <c r="H150" s="84">
        <v>1</v>
      </c>
      <c r="I150" s="82" t="s">
        <v>215</v>
      </c>
      <c r="J150" s="82" t="s">
        <v>216</v>
      </c>
      <c r="K150" s="82" t="s">
        <v>216</v>
      </c>
      <c r="L150" s="82" t="s">
        <v>217</v>
      </c>
      <c r="M150" s="82" t="s">
        <v>218</v>
      </c>
      <c r="N150" s="82" t="s">
        <v>297</v>
      </c>
      <c r="O150" s="82" t="s">
        <v>204</v>
      </c>
      <c r="P150" s="82" t="s">
        <v>219</v>
      </c>
    </row>
    <row r="151" spans="1:16" x14ac:dyDescent="0.25">
      <c r="A151" s="82" t="s">
        <v>89</v>
      </c>
      <c r="B151" s="82" t="s">
        <v>67</v>
      </c>
      <c r="C151" s="84">
        <v>301</v>
      </c>
      <c r="D151" s="87">
        <v>45741</v>
      </c>
      <c r="E151" s="82" t="s">
        <v>310</v>
      </c>
      <c r="F151" s="82" t="s">
        <v>311</v>
      </c>
      <c r="G151" s="82" t="s">
        <v>274</v>
      </c>
      <c r="H151" s="84">
        <v>1</v>
      </c>
      <c r="I151" s="82" t="s">
        <v>215</v>
      </c>
      <c r="J151" s="82" t="s">
        <v>216</v>
      </c>
      <c r="K151" s="82" t="s">
        <v>216</v>
      </c>
      <c r="L151" s="82" t="s">
        <v>217</v>
      </c>
      <c r="M151" s="82" t="s">
        <v>218</v>
      </c>
      <c r="N151" s="82" t="s">
        <v>299</v>
      </c>
      <c r="O151" s="82" t="s">
        <v>204</v>
      </c>
      <c r="P151" s="82" t="s">
        <v>219</v>
      </c>
    </row>
    <row r="152" spans="1:16" x14ac:dyDescent="0.25">
      <c r="A152" s="82" t="s">
        <v>140</v>
      </c>
      <c r="B152" s="82" t="s">
        <v>67</v>
      </c>
      <c r="C152" s="83">
        <v>3600</v>
      </c>
      <c r="D152" s="87">
        <v>45741</v>
      </c>
      <c r="E152" s="82" t="s">
        <v>310</v>
      </c>
      <c r="F152" s="82" t="s">
        <v>311</v>
      </c>
      <c r="G152" s="82" t="s">
        <v>284</v>
      </c>
      <c r="H152" s="84">
        <v>1</v>
      </c>
      <c r="I152" s="82" t="s">
        <v>215</v>
      </c>
      <c r="J152" s="82" t="s">
        <v>216</v>
      </c>
      <c r="K152" s="82" t="s">
        <v>216</v>
      </c>
      <c r="L152" s="82" t="s">
        <v>217</v>
      </c>
      <c r="M152" s="82" t="s">
        <v>218</v>
      </c>
      <c r="N152" s="82" t="s">
        <v>301</v>
      </c>
      <c r="O152" s="82" t="s">
        <v>204</v>
      </c>
      <c r="P152" s="82" t="s">
        <v>219</v>
      </c>
    </row>
    <row r="153" spans="1:16" x14ac:dyDescent="0.25">
      <c r="A153" s="82" t="s">
        <v>103</v>
      </c>
      <c r="B153" s="82" t="s">
        <v>67</v>
      </c>
      <c r="C153" s="84">
        <v>120.57</v>
      </c>
      <c r="D153" s="87">
        <v>40666</v>
      </c>
      <c r="E153" s="82" t="s">
        <v>312</v>
      </c>
      <c r="F153" s="82" t="s">
        <v>238</v>
      </c>
      <c r="G153" s="82" t="s">
        <v>105</v>
      </c>
      <c r="H153" s="84">
        <v>1</v>
      </c>
      <c r="I153" s="82" t="s">
        <v>215</v>
      </c>
      <c r="J153" s="82" t="s">
        <v>226</v>
      </c>
      <c r="K153" s="82" t="s">
        <v>226</v>
      </c>
      <c r="L153" s="82" t="s">
        <v>227</v>
      </c>
      <c r="M153" s="82" t="s">
        <v>218</v>
      </c>
      <c r="N153" s="82" t="s">
        <v>80</v>
      </c>
      <c r="O153" s="82" t="s">
        <v>204</v>
      </c>
      <c r="P153" s="82" t="s">
        <v>219</v>
      </c>
    </row>
    <row r="154" spans="1:16" x14ac:dyDescent="0.25">
      <c r="A154" s="82" t="s">
        <v>111</v>
      </c>
      <c r="B154" s="82" t="s">
        <v>257</v>
      </c>
      <c r="C154" s="84">
        <v>484.61</v>
      </c>
      <c r="D154" s="87">
        <v>40687</v>
      </c>
      <c r="E154" s="82" t="s">
        <v>313</v>
      </c>
      <c r="F154" s="82" t="s">
        <v>314</v>
      </c>
      <c r="G154" s="82" t="s">
        <v>113</v>
      </c>
      <c r="H154" s="84">
        <v>1</v>
      </c>
      <c r="I154" s="82" t="s">
        <v>215</v>
      </c>
      <c r="J154" s="82" t="s">
        <v>216</v>
      </c>
      <c r="K154" s="82" t="s">
        <v>216</v>
      </c>
      <c r="L154" s="82" t="s">
        <v>217</v>
      </c>
      <c r="M154" s="82" t="s">
        <v>218</v>
      </c>
      <c r="N154" s="82" t="s">
        <v>110</v>
      </c>
      <c r="O154" s="82" t="s">
        <v>204</v>
      </c>
      <c r="P154" s="82" t="s">
        <v>219</v>
      </c>
    </row>
    <row r="155" spans="1:16" x14ac:dyDescent="0.25">
      <c r="A155" s="82" t="s">
        <v>185</v>
      </c>
      <c r="B155" s="82" t="s">
        <v>67</v>
      </c>
      <c r="C155" s="84">
        <v>721.56</v>
      </c>
      <c r="D155" s="87">
        <v>40815</v>
      </c>
      <c r="E155" s="82" t="s">
        <v>315</v>
      </c>
      <c r="F155" s="82" t="s">
        <v>214</v>
      </c>
      <c r="G155" s="82" t="s">
        <v>183</v>
      </c>
      <c r="H155" s="84">
        <v>1</v>
      </c>
      <c r="I155" s="82" t="s">
        <v>215</v>
      </c>
      <c r="J155" s="82" t="s">
        <v>216</v>
      </c>
      <c r="K155" s="82" t="s">
        <v>216</v>
      </c>
      <c r="L155" s="82" t="s">
        <v>217</v>
      </c>
      <c r="M155" s="82" t="s">
        <v>218</v>
      </c>
      <c r="N155" s="82" t="s">
        <v>73</v>
      </c>
      <c r="O155" s="82" t="s">
        <v>204</v>
      </c>
      <c r="P155" s="82" t="s">
        <v>219</v>
      </c>
    </row>
    <row r="156" spans="1:16" x14ac:dyDescent="0.25">
      <c r="A156" s="82" t="s">
        <v>181</v>
      </c>
      <c r="B156" s="82" t="s">
        <v>67</v>
      </c>
      <c r="C156" s="84">
        <v>721.56</v>
      </c>
      <c r="D156" s="87">
        <v>40815</v>
      </c>
      <c r="E156" s="82" t="s">
        <v>315</v>
      </c>
      <c r="F156" s="82" t="s">
        <v>214</v>
      </c>
      <c r="G156" s="82" t="s">
        <v>183</v>
      </c>
      <c r="H156" s="84">
        <v>1</v>
      </c>
      <c r="I156" s="82" t="s">
        <v>215</v>
      </c>
      <c r="J156" s="82" t="s">
        <v>216</v>
      </c>
      <c r="K156" s="82" t="s">
        <v>216</v>
      </c>
      <c r="L156" s="82" t="s">
        <v>217</v>
      </c>
      <c r="M156" s="82" t="s">
        <v>218</v>
      </c>
      <c r="N156" s="82" t="s">
        <v>80</v>
      </c>
      <c r="O156" s="82" t="s">
        <v>204</v>
      </c>
      <c r="P156" s="82" t="s">
        <v>219</v>
      </c>
    </row>
    <row r="157" spans="1:16" x14ac:dyDescent="0.25">
      <c r="A157" s="82" t="s">
        <v>174</v>
      </c>
      <c r="B157" s="82" t="s">
        <v>67</v>
      </c>
      <c r="C157" s="84">
        <v>380.13</v>
      </c>
      <c r="D157" s="87">
        <v>40885</v>
      </c>
      <c r="E157" s="82" t="s">
        <v>316</v>
      </c>
      <c r="F157" s="82" t="s">
        <v>204</v>
      </c>
      <c r="G157" s="82" t="s">
        <v>176</v>
      </c>
      <c r="H157" s="84">
        <v>1</v>
      </c>
      <c r="I157" s="82" t="s">
        <v>215</v>
      </c>
      <c r="J157" s="82" t="s">
        <v>226</v>
      </c>
      <c r="K157" s="82" t="s">
        <v>226</v>
      </c>
      <c r="L157" s="82" t="s">
        <v>227</v>
      </c>
      <c r="M157" s="82" t="s">
        <v>218</v>
      </c>
      <c r="N157" s="82" t="s">
        <v>127</v>
      </c>
      <c r="O157" s="82" t="s">
        <v>204</v>
      </c>
      <c r="P157" s="82" t="s">
        <v>219</v>
      </c>
    </row>
    <row r="158" spans="1:16" x14ac:dyDescent="0.25">
      <c r="A158" s="82" t="s">
        <v>181</v>
      </c>
      <c r="B158" s="82" t="s">
        <v>67</v>
      </c>
      <c r="C158" s="84">
        <v>611.5</v>
      </c>
      <c r="D158" s="87">
        <v>40958</v>
      </c>
      <c r="E158" s="82" t="s">
        <v>317</v>
      </c>
      <c r="F158" s="82" t="s">
        <v>214</v>
      </c>
      <c r="G158" s="82" t="s">
        <v>183</v>
      </c>
      <c r="H158" s="84">
        <v>1</v>
      </c>
      <c r="I158" s="82" t="s">
        <v>215</v>
      </c>
      <c r="J158" s="82" t="s">
        <v>216</v>
      </c>
      <c r="K158" s="82" t="s">
        <v>216</v>
      </c>
      <c r="L158" s="82" t="s">
        <v>217</v>
      </c>
      <c r="M158" s="82" t="s">
        <v>218</v>
      </c>
      <c r="N158" s="82" t="s">
        <v>118</v>
      </c>
      <c r="O158" s="82" t="s">
        <v>204</v>
      </c>
      <c r="P158" s="82" t="s">
        <v>219</v>
      </c>
    </row>
    <row r="159" spans="1:16" x14ac:dyDescent="0.25">
      <c r="A159" s="82" t="s">
        <v>185</v>
      </c>
      <c r="B159" s="82" t="s">
        <v>67</v>
      </c>
      <c r="C159" s="84">
        <v>611.5</v>
      </c>
      <c r="D159" s="87">
        <v>40958</v>
      </c>
      <c r="E159" s="82" t="s">
        <v>317</v>
      </c>
      <c r="F159" s="82" t="s">
        <v>214</v>
      </c>
      <c r="G159" s="82" t="s">
        <v>183</v>
      </c>
      <c r="H159" s="84">
        <v>1</v>
      </c>
      <c r="I159" s="82" t="s">
        <v>215</v>
      </c>
      <c r="J159" s="82" t="s">
        <v>216</v>
      </c>
      <c r="K159" s="82" t="s">
        <v>216</v>
      </c>
      <c r="L159" s="82" t="s">
        <v>217</v>
      </c>
      <c r="M159" s="82" t="s">
        <v>218</v>
      </c>
      <c r="N159" s="82" t="s">
        <v>122</v>
      </c>
      <c r="O159" s="82" t="s">
        <v>204</v>
      </c>
      <c r="P159" s="82" t="s">
        <v>219</v>
      </c>
    </row>
    <row r="160" spans="1:16" x14ac:dyDescent="0.25">
      <c r="A160" s="82" t="s">
        <v>85</v>
      </c>
      <c r="B160" s="82" t="s">
        <v>67</v>
      </c>
      <c r="C160" s="84">
        <v>783.3</v>
      </c>
      <c r="D160" s="87">
        <v>40958</v>
      </c>
      <c r="E160" s="82" t="s">
        <v>317</v>
      </c>
      <c r="F160" s="82" t="s">
        <v>220</v>
      </c>
      <c r="G160" s="82" t="s">
        <v>233</v>
      </c>
      <c r="H160" s="84">
        <v>1</v>
      </c>
      <c r="I160" s="82" t="s">
        <v>215</v>
      </c>
      <c r="J160" s="82" t="s">
        <v>216</v>
      </c>
      <c r="K160" s="82" t="s">
        <v>216</v>
      </c>
      <c r="L160" s="82" t="s">
        <v>217</v>
      </c>
      <c r="M160" s="82" t="s">
        <v>218</v>
      </c>
      <c r="N160" s="82" t="s">
        <v>166</v>
      </c>
      <c r="O160" s="82" t="s">
        <v>204</v>
      </c>
      <c r="P160" s="82" t="s">
        <v>219</v>
      </c>
    </row>
    <row r="161" spans="1:16" x14ac:dyDescent="0.25">
      <c r="A161" s="82" t="s">
        <v>188</v>
      </c>
      <c r="B161" s="82" t="s">
        <v>67</v>
      </c>
      <c r="C161" s="83">
        <v>6586.1</v>
      </c>
      <c r="D161" s="87">
        <v>40958</v>
      </c>
      <c r="E161" s="82" t="s">
        <v>317</v>
      </c>
      <c r="F161" s="82" t="s">
        <v>214</v>
      </c>
      <c r="G161" s="82" t="s">
        <v>223</v>
      </c>
      <c r="H161" s="84">
        <v>1</v>
      </c>
      <c r="I161" s="82" t="s">
        <v>215</v>
      </c>
      <c r="J161" s="82" t="s">
        <v>216</v>
      </c>
      <c r="K161" s="82" t="s">
        <v>216</v>
      </c>
      <c r="L161" s="82" t="s">
        <v>217</v>
      </c>
      <c r="M161" s="82" t="s">
        <v>218</v>
      </c>
      <c r="N161" s="82" t="s">
        <v>173</v>
      </c>
      <c r="O161" s="82" t="s">
        <v>204</v>
      </c>
      <c r="P161" s="82" t="s">
        <v>219</v>
      </c>
    </row>
    <row r="162" spans="1:16" x14ac:dyDescent="0.25">
      <c r="A162" s="82" t="s">
        <v>85</v>
      </c>
      <c r="B162" s="82" t="s">
        <v>67</v>
      </c>
      <c r="C162" s="84">
        <v>831.06</v>
      </c>
      <c r="D162" s="87">
        <v>41182</v>
      </c>
      <c r="E162" s="82" t="s">
        <v>318</v>
      </c>
      <c r="F162" s="82" t="s">
        <v>220</v>
      </c>
      <c r="G162" s="82" t="s">
        <v>233</v>
      </c>
      <c r="H162" s="84">
        <v>1</v>
      </c>
      <c r="I162" s="82" t="s">
        <v>215</v>
      </c>
      <c r="J162" s="82" t="s">
        <v>216</v>
      </c>
      <c r="K162" s="82" t="s">
        <v>216</v>
      </c>
      <c r="L162" s="82" t="s">
        <v>217</v>
      </c>
      <c r="M162" s="82" t="s">
        <v>218</v>
      </c>
      <c r="N162" s="82" t="s">
        <v>84</v>
      </c>
      <c r="O162" s="82" t="s">
        <v>204</v>
      </c>
      <c r="P162" s="82" t="s">
        <v>219</v>
      </c>
    </row>
    <row r="163" spans="1:16" x14ac:dyDescent="0.25">
      <c r="A163" s="82" t="s">
        <v>181</v>
      </c>
      <c r="B163" s="82" t="s">
        <v>67</v>
      </c>
      <c r="C163" s="84">
        <v>648.78</v>
      </c>
      <c r="D163" s="87">
        <v>41182</v>
      </c>
      <c r="E163" s="82" t="s">
        <v>318</v>
      </c>
      <c r="F163" s="82" t="s">
        <v>214</v>
      </c>
      <c r="G163" s="82" t="s">
        <v>183</v>
      </c>
      <c r="H163" s="84">
        <v>1</v>
      </c>
      <c r="I163" s="82" t="s">
        <v>215</v>
      </c>
      <c r="J163" s="82" t="s">
        <v>216</v>
      </c>
      <c r="K163" s="82" t="s">
        <v>216</v>
      </c>
      <c r="L163" s="82" t="s">
        <v>217</v>
      </c>
      <c r="M163" s="82" t="s">
        <v>218</v>
      </c>
      <c r="N163" s="82" t="s">
        <v>127</v>
      </c>
      <c r="O163" s="82" t="s">
        <v>204</v>
      </c>
      <c r="P163" s="82" t="s">
        <v>219</v>
      </c>
    </row>
    <row r="164" spans="1:16" x14ac:dyDescent="0.25">
      <c r="A164" s="82" t="s">
        <v>185</v>
      </c>
      <c r="B164" s="82" t="s">
        <v>67</v>
      </c>
      <c r="C164" s="84">
        <v>648.78</v>
      </c>
      <c r="D164" s="87">
        <v>41182</v>
      </c>
      <c r="E164" s="82" t="s">
        <v>318</v>
      </c>
      <c r="F164" s="82" t="s">
        <v>214</v>
      </c>
      <c r="G164" s="82" t="s">
        <v>183</v>
      </c>
      <c r="H164" s="84">
        <v>1</v>
      </c>
      <c r="I164" s="82" t="s">
        <v>215</v>
      </c>
      <c r="J164" s="82" t="s">
        <v>216</v>
      </c>
      <c r="K164" s="82" t="s">
        <v>216</v>
      </c>
      <c r="L164" s="82" t="s">
        <v>217</v>
      </c>
      <c r="M164" s="82" t="s">
        <v>218</v>
      </c>
      <c r="N164" s="82" t="s">
        <v>131</v>
      </c>
      <c r="O164" s="82" t="s">
        <v>204</v>
      </c>
      <c r="P164" s="82" t="s">
        <v>219</v>
      </c>
    </row>
    <row r="165" spans="1:16" x14ac:dyDescent="0.25">
      <c r="A165" s="82" t="s">
        <v>115</v>
      </c>
      <c r="B165" s="82" t="s">
        <v>67</v>
      </c>
      <c r="C165" s="83">
        <v>2355.38</v>
      </c>
      <c r="D165" s="87">
        <v>41183</v>
      </c>
      <c r="E165" s="82" t="s">
        <v>319</v>
      </c>
      <c r="F165" s="82" t="s">
        <v>230</v>
      </c>
      <c r="G165" s="82" t="s">
        <v>231</v>
      </c>
      <c r="H165" s="84">
        <v>1</v>
      </c>
      <c r="I165" s="82" t="s">
        <v>215</v>
      </c>
      <c r="J165" s="82" t="s">
        <v>216</v>
      </c>
      <c r="K165" s="82" t="s">
        <v>216</v>
      </c>
      <c r="L165" s="82" t="s">
        <v>217</v>
      </c>
      <c r="M165" s="82" t="s">
        <v>218</v>
      </c>
      <c r="N165" s="82" t="s">
        <v>73</v>
      </c>
      <c r="O165" s="82" t="s">
        <v>204</v>
      </c>
      <c r="P165" s="82" t="s">
        <v>219</v>
      </c>
    </row>
    <row r="166" spans="1:16" x14ac:dyDescent="0.25">
      <c r="A166" s="82" t="s">
        <v>85</v>
      </c>
      <c r="B166" s="82" t="s">
        <v>67</v>
      </c>
      <c r="C166" s="84">
        <v>884.68</v>
      </c>
      <c r="D166" s="87">
        <v>41185</v>
      </c>
      <c r="E166" s="82" t="s">
        <v>320</v>
      </c>
      <c r="F166" s="82" t="s">
        <v>236</v>
      </c>
      <c r="G166" s="82" t="s">
        <v>233</v>
      </c>
      <c r="H166" s="84">
        <v>1</v>
      </c>
      <c r="I166" s="82" t="s">
        <v>215</v>
      </c>
      <c r="J166" s="82" t="s">
        <v>226</v>
      </c>
      <c r="K166" s="82" t="s">
        <v>226</v>
      </c>
      <c r="L166" s="82" t="s">
        <v>227</v>
      </c>
      <c r="M166" s="82" t="s">
        <v>218</v>
      </c>
      <c r="N166" s="82" t="s">
        <v>102</v>
      </c>
      <c r="O166" s="82" t="s">
        <v>204</v>
      </c>
      <c r="P166" s="82" t="s">
        <v>219</v>
      </c>
    </row>
    <row r="167" spans="1:16" x14ac:dyDescent="0.25">
      <c r="A167" s="82" t="s">
        <v>103</v>
      </c>
      <c r="B167" s="82" t="s">
        <v>67</v>
      </c>
      <c r="C167" s="84">
        <v>127.96</v>
      </c>
      <c r="D167" s="87">
        <v>41242</v>
      </c>
      <c r="E167" s="82" t="s">
        <v>321</v>
      </c>
      <c r="F167" s="82" t="s">
        <v>238</v>
      </c>
      <c r="G167" s="82" t="s">
        <v>105</v>
      </c>
      <c r="H167" s="84">
        <v>1</v>
      </c>
      <c r="I167" s="82" t="s">
        <v>215</v>
      </c>
      <c r="J167" s="82" t="s">
        <v>226</v>
      </c>
      <c r="K167" s="82" t="s">
        <v>226</v>
      </c>
      <c r="L167" s="82" t="s">
        <v>227</v>
      </c>
      <c r="M167" s="82" t="s">
        <v>218</v>
      </c>
      <c r="N167" s="82" t="s">
        <v>73</v>
      </c>
      <c r="O167" s="82" t="s">
        <v>204</v>
      </c>
      <c r="P167" s="82" t="s">
        <v>219</v>
      </c>
    </row>
    <row r="168" spans="1:16" x14ac:dyDescent="0.25">
      <c r="A168" s="82" t="s">
        <v>85</v>
      </c>
      <c r="B168" s="82" t="s">
        <v>67</v>
      </c>
      <c r="C168" s="84">
        <v>920.07</v>
      </c>
      <c r="D168" s="87">
        <v>41329</v>
      </c>
      <c r="E168" s="82" t="s">
        <v>322</v>
      </c>
      <c r="F168" s="82" t="s">
        <v>236</v>
      </c>
      <c r="G168" s="82" t="s">
        <v>87</v>
      </c>
      <c r="H168" s="84">
        <v>1</v>
      </c>
      <c r="I168" s="82" t="s">
        <v>215</v>
      </c>
      <c r="J168" s="82" t="s">
        <v>226</v>
      </c>
      <c r="K168" s="82" t="s">
        <v>226</v>
      </c>
      <c r="L168" s="82" t="s">
        <v>227</v>
      </c>
      <c r="M168" s="82" t="s">
        <v>218</v>
      </c>
      <c r="N168" s="82" t="s">
        <v>73</v>
      </c>
      <c r="O168" s="82" t="s">
        <v>204</v>
      </c>
      <c r="P168" s="82" t="s">
        <v>219</v>
      </c>
    </row>
    <row r="169" spans="1:16" x14ac:dyDescent="0.25">
      <c r="A169" s="82" t="s">
        <v>85</v>
      </c>
      <c r="B169" s="82" t="s">
        <v>67</v>
      </c>
      <c r="C169" s="84">
        <v>920.07</v>
      </c>
      <c r="D169" s="87">
        <v>41339</v>
      </c>
      <c r="E169" s="82" t="s">
        <v>323</v>
      </c>
      <c r="F169" s="82" t="s">
        <v>236</v>
      </c>
      <c r="G169" s="82" t="s">
        <v>87</v>
      </c>
      <c r="H169" s="84">
        <v>1</v>
      </c>
      <c r="I169" s="82" t="s">
        <v>215</v>
      </c>
      <c r="J169" s="82" t="s">
        <v>226</v>
      </c>
      <c r="K169" s="82" t="s">
        <v>226</v>
      </c>
      <c r="L169" s="82" t="s">
        <v>227</v>
      </c>
      <c r="M169" s="82" t="s">
        <v>218</v>
      </c>
      <c r="N169" s="82" t="s">
        <v>80</v>
      </c>
      <c r="O169" s="82" t="s">
        <v>204</v>
      </c>
      <c r="P169" s="82" t="s">
        <v>219</v>
      </c>
    </row>
    <row r="170" spans="1:16" x14ac:dyDescent="0.25">
      <c r="A170" s="82" t="s">
        <v>107</v>
      </c>
      <c r="B170" s="82" t="s">
        <v>67</v>
      </c>
      <c r="C170" s="84">
        <v>64.72</v>
      </c>
      <c r="D170" s="87">
        <v>41493</v>
      </c>
      <c r="E170" s="82" t="s">
        <v>324</v>
      </c>
      <c r="F170" s="82" t="s">
        <v>243</v>
      </c>
      <c r="G170" s="82" t="s">
        <v>244</v>
      </c>
      <c r="H170" s="84">
        <v>1</v>
      </c>
      <c r="I170" s="82" t="s">
        <v>215</v>
      </c>
      <c r="J170" s="82" t="s">
        <v>226</v>
      </c>
      <c r="K170" s="82" t="s">
        <v>226</v>
      </c>
      <c r="L170" s="82" t="s">
        <v>227</v>
      </c>
      <c r="M170" s="82" t="s">
        <v>218</v>
      </c>
      <c r="N170" s="82" t="s">
        <v>73</v>
      </c>
      <c r="O170" s="82" t="s">
        <v>204</v>
      </c>
      <c r="P170" s="82" t="s">
        <v>219</v>
      </c>
    </row>
    <row r="171" spans="1:16" x14ac:dyDescent="0.25">
      <c r="A171" s="82" t="s">
        <v>103</v>
      </c>
      <c r="B171" s="82" t="s">
        <v>67</v>
      </c>
      <c r="C171" s="84">
        <v>134.36000000000001</v>
      </c>
      <c r="D171" s="87">
        <v>41493</v>
      </c>
      <c r="E171" s="82" t="s">
        <v>324</v>
      </c>
      <c r="F171" s="82" t="s">
        <v>238</v>
      </c>
      <c r="G171" s="82" t="s">
        <v>105</v>
      </c>
      <c r="H171" s="84">
        <v>1</v>
      </c>
      <c r="I171" s="82" t="s">
        <v>215</v>
      </c>
      <c r="J171" s="82" t="s">
        <v>226</v>
      </c>
      <c r="K171" s="82" t="s">
        <v>226</v>
      </c>
      <c r="L171" s="82" t="s">
        <v>227</v>
      </c>
      <c r="M171" s="82" t="s">
        <v>218</v>
      </c>
      <c r="N171" s="82" t="s">
        <v>80</v>
      </c>
      <c r="O171" s="82" t="s">
        <v>204</v>
      </c>
      <c r="P171" s="82" t="s">
        <v>219</v>
      </c>
    </row>
    <row r="172" spans="1:16" x14ac:dyDescent="0.25">
      <c r="A172" s="82" t="s">
        <v>185</v>
      </c>
      <c r="B172" s="82" t="s">
        <v>67</v>
      </c>
      <c r="C172" s="84">
        <v>708.15</v>
      </c>
      <c r="D172" s="87">
        <v>41653</v>
      </c>
      <c r="E172" s="82" t="s">
        <v>325</v>
      </c>
      <c r="F172" s="82" t="s">
        <v>214</v>
      </c>
      <c r="G172" s="82" t="s">
        <v>183</v>
      </c>
      <c r="H172" s="84">
        <v>1</v>
      </c>
      <c r="I172" s="82" t="s">
        <v>215</v>
      </c>
      <c r="J172" s="82" t="s">
        <v>216</v>
      </c>
      <c r="K172" s="82" t="s">
        <v>216</v>
      </c>
      <c r="L172" s="82" t="s">
        <v>217</v>
      </c>
      <c r="M172" s="82" t="s">
        <v>218</v>
      </c>
      <c r="N172" s="82" t="s">
        <v>73</v>
      </c>
      <c r="O172" s="82" t="s">
        <v>204</v>
      </c>
      <c r="P172" s="82" t="s">
        <v>219</v>
      </c>
    </row>
    <row r="173" spans="1:16" x14ac:dyDescent="0.25">
      <c r="A173" s="82" t="s">
        <v>107</v>
      </c>
      <c r="B173" s="82" t="s">
        <v>67</v>
      </c>
      <c r="C173" s="84">
        <v>100.49</v>
      </c>
      <c r="D173" s="87">
        <v>42038</v>
      </c>
      <c r="E173" s="82" t="s">
        <v>326</v>
      </c>
      <c r="F173" s="82" t="s">
        <v>238</v>
      </c>
      <c r="G173" s="82" t="s">
        <v>250</v>
      </c>
      <c r="H173" s="84">
        <v>1</v>
      </c>
      <c r="I173" s="82" t="s">
        <v>215</v>
      </c>
      <c r="J173" s="82" t="s">
        <v>226</v>
      </c>
      <c r="K173" s="82" t="s">
        <v>226</v>
      </c>
      <c r="L173" s="82" t="s">
        <v>227</v>
      </c>
      <c r="M173" s="82" t="s">
        <v>218</v>
      </c>
      <c r="N173" s="82" t="s">
        <v>73</v>
      </c>
      <c r="O173" s="82" t="s">
        <v>204</v>
      </c>
      <c r="P173" s="82" t="s">
        <v>219</v>
      </c>
    </row>
    <row r="174" spans="1:16" x14ac:dyDescent="0.25">
      <c r="A174" s="82" t="s">
        <v>107</v>
      </c>
      <c r="B174" s="82" t="s">
        <v>67</v>
      </c>
      <c r="C174" s="84">
        <v>100.5</v>
      </c>
      <c r="D174" s="87">
        <v>42263</v>
      </c>
      <c r="E174" s="82" t="s">
        <v>327</v>
      </c>
      <c r="F174" s="82" t="s">
        <v>243</v>
      </c>
      <c r="G174" s="82" t="s">
        <v>244</v>
      </c>
      <c r="H174" s="84">
        <v>1</v>
      </c>
      <c r="I174" s="82" t="s">
        <v>215</v>
      </c>
      <c r="J174" s="82" t="s">
        <v>226</v>
      </c>
      <c r="K174" s="82" t="s">
        <v>226</v>
      </c>
      <c r="L174" s="82" t="s">
        <v>227</v>
      </c>
      <c r="M174" s="82" t="s">
        <v>218</v>
      </c>
      <c r="N174" s="82" t="s">
        <v>84</v>
      </c>
      <c r="O174" s="82" t="s">
        <v>204</v>
      </c>
      <c r="P174" s="82" t="s">
        <v>219</v>
      </c>
    </row>
    <row r="175" spans="1:16" x14ac:dyDescent="0.25">
      <c r="A175" s="82" t="s">
        <v>103</v>
      </c>
      <c r="B175" s="82" t="s">
        <v>67</v>
      </c>
      <c r="C175" s="84">
        <v>148.25</v>
      </c>
      <c r="D175" s="87">
        <v>42607</v>
      </c>
      <c r="E175" s="82" t="s">
        <v>328</v>
      </c>
      <c r="F175" s="82" t="s">
        <v>253</v>
      </c>
      <c r="G175" s="82" t="s">
        <v>105</v>
      </c>
      <c r="H175" s="84">
        <v>1</v>
      </c>
      <c r="I175" s="82" t="s">
        <v>215</v>
      </c>
      <c r="J175" s="82" t="s">
        <v>226</v>
      </c>
      <c r="K175" s="82" t="s">
        <v>226</v>
      </c>
      <c r="L175" s="82" t="s">
        <v>227</v>
      </c>
      <c r="M175" s="82" t="s">
        <v>218</v>
      </c>
      <c r="N175" s="82" t="s">
        <v>73</v>
      </c>
      <c r="O175" s="82" t="s">
        <v>204</v>
      </c>
      <c r="P175" s="82" t="s">
        <v>219</v>
      </c>
    </row>
    <row r="176" spans="1:16" x14ac:dyDescent="0.25">
      <c r="A176" s="82" t="s">
        <v>107</v>
      </c>
      <c r="B176" s="82" t="s">
        <v>67</v>
      </c>
      <c r="C176" s="84">
        <v>104.51</v>
      </c>
      <c r="D176" s="87">
        <v>42761</v>
      </c>
      <c r="E176" s="82" t="s">
        <v>329</v>
      </c>
      <c r="F176" s="82" t="s">
        <v>243</v>
      </c>
      <c r="G176" s="82" t="s">
        <v>244</v>
      </c>
      <c r="H176" s="84">
        <v>1</v>
      </c>
      <c r="I176" s="82" t="s">
        <v>215</v>
      </c>
      <c r="J176" s="82" t="s">
        <v>226</v>
      </c>
      <c r="K176" s="82" t="s">
        <v>226</v>
      </c>
      <c r="L176" s="82" t="s">
        <v>227</v>
      </c>
      <c r="M176" s="82" t="s">
        <v>218</v>
      </c>
      <c r="N176" s="82" t="s">
        <v>84</v>
      </c>
      <c r="O176" s="82" t="s">
        <v>204</v>
      </c>
      <c r="P176" s="82" t="s">
        <v>219</v>
      </c>
    </row>
    <row r="177" spans="1:16" x14ac:dyDescent="0.25">
      <c r="A177" s="82" t="s">
        <v>107</v>
      </c>
      <c r="B177" s="82" t="s">
        <v>67</v>
      </c>
      <c r="C177" s="84">
        <v>116.99</v>
      </c>
      <c r="D177" s="87">
        <v>43013</v>
      </c>
      <c r="E177" s="82" t="s">
        <v>330</v>
      </c>
      <c r="F177" s="82" t="s">
        <v>238</v>
      </c>
      <c r="G177" s="82" t="s">
        <v>109</v>
      </c>
      <c r="H177" s="84">
        <v>1</v>
      </c>
      <c r="I177" s="82" t="s">
        <v>215</v>
      </c>
      <c r="J177" s="82" t="s">
        <v>226</v>
      </c>
      <c r="K177" s="82" t="s">
        <v>226</v>
      </c>
      <c r="L177" s="82" t="s">
        <v>227</v>
      </c>
      <c r="M177" s="82" t="s">
        <v>218</v>
      </c>
      <c r="N177" s="82" t="s">
        <v>73</v>
      </c>
      <c r="O177" s="82" t="s">
        <v>204</v>
      </c>
      <c r="P177" s="82" t="s">
        <v>219</v>
      </c>
    </row>
    <row r="178" spans="1:16" x14ac:dyDescent="0.25">
      <c r="A178" s="82" t="s">
        <v>107</v>
      </c>
      <c r="B178" s="82" t="s">
        <v>67</v>
      </c>
      <c r="C178" s="84">
        <v>116.99</v>
      </c>
      <c r="D178" s="87">
        <v>43013</v>
      </c>
      <c r="E178" s="82" t="s">
        <v>330</v>
      </c>
      <c r="F178" s="82" t="s">
        <v>238</v>
      </c>
      <c r="G178" s="82" t="s">
        <v>109</v>
      </c>
      <c r="H178" s="84">
        <v>1</v>
      </c>
      <c r="I178" s="82" t="s">
        <v>215</v>
      </c>
      <c r="J178" s="82" t="s">
        <v>226</v>
      </c>
      <c r="K178" s="82" t="s">
        <v>226</v>
      </c>
      <c r="L178" s="82" t="s">
        <v>227</v>
      </c>
      <c r="M178" s="82" t="s">
        <v>218</v>
      </c>
      <c r="N178" s="82" t="s">
        <v>80</v>
      </c>
      <c r="O178" s="82" t="s">
        <v>204</v>
      </c>
      <c r="P178" s="82" t="s">
        <v>219</v>
      </c>
    </row>
    <row r="179" spans="1:16" x14ac:dyDescent="0.25">
      <c r="A179" s="82" t="s">
        <v>107</v>
      </c>
      <c r="B179" s="82" t="s">
        <v>67</v>
      </c>
      <c r="C179" s="84">
        <v>124.8</v>
      </c>
      <c r="D179" s="87">
        <v>43216</v>
      </c>
      <c r="E179" s="82" t="s">
        <v>331</v>
      </c>
      <c r="F179" s="82" t="s">
        <v>238</v>
      </c>
      <c r="G179" s="82" t="s">
        <v>244</v>
      </c>
      <c r="H179" s="84">
        <v>1</v>
      </c>
      <c r="I179" s="82" t="s">
        <v>215</v>
      </c>
      <c r="J179" s="82" t="s">
        <v>226</v>
      </c>
      <c r="K179" s="82" t="s">
        <v>226</v>
      </c>
      <c r="L179" s="82" t="s">
        <v>227</v>
      </c>
      <c r="M179" s="82" t="s">
        <v>218</v>
      </c>
      <c r="N179" s="82" t="s">
        <v>73</v>
      </c>
      <c r="O179" s="82" t="s">
        <v>204</v>
      </c>
      <c r="P179" s="82" t="s">
        <v>219</v>
      </c>
    </row>
    <row r="180" spans="1:16" x14ac:dyDescent="0.25">
      <c r="A180" s="82" t="s">
        <v>151</v>
      </c>
      <c r="B180" s="82" t="s">
        <v>257</v>
      </c>
      <c r="C180" s="84">
        <v>201.97</v>
      </c>
      <c r="D180" s="87">
        <v>43397</v>
      </c>
      <c r="E180" s="82" t="s">
        <v>332</v>
      </c>
      <c r="F180" s="82" t="s">
        <v>259</v>
      </c>
      <c r="G180" s="82" t="s">
        <v>260</v>
      </c>
      <c r="H180" s="84">
        <v>1</v>
      </c>
      <c r="I180" s="82" t="s">
        <v>215</v>
      </c>
      <c r="J180" s="82" t="s">
        <v>216</v>
      </c>
      <c r="K180" s="82" t="s">
        <v>216</v>
      </c>
      <c r="L180" s="82" t="s">
        <v>217</v>
      </c>
      <c r="M180" s="82" t="s">
        <v>218</v>
      </c>
      <c r="N180" s="82" t="s">
        <v>135</v>
      </c>
      <c r="O180" s="82" t="s">
        <v>204</v>
      </c>
      <c r="P180" s="82" t="s">
        <v>219</v>
      </c>
    </row>
    <row r="181" spans="1:16" x14ac:dyDescent="0.25">
      <c r="A181" s="82" t="s">
        <v>181</v>
      </c>
      <c r="B181" s="82" t="s">
        <v>67</v>
      </c>
      <c r="C181" s="83">
        <v>1042.4000000000001</v>
      </c>
      <c r="D181" s="87">
        <v>44153</v>
      </c>
      <c r="E181" s="82" t="s">
        <v>333</v>
      </c>
      <c r="F181" s="82" t="s">
        <v>214</v>
      </c>
      <c r="G181" s="82" t="s">
        <v>183</v>
      </c>
      <c r="H181" s="84">
        <v>1</v>
      </c>
      <c r="I181" s="82" t="s">
        <v>215</v>
      </c>
      <c r="J181" s="82" t="s">
        <v>216</v>
      </c>
      <c r="K181" s="82" t="s">
        <v>216</v>
      </c>
      <c r="L181" s="82" t="s">
        <v>217</v>
      </c>
      <c r="M181" s="82" t="s">
        <v>218</v>
      </c>
      <c r="N181" s="82" t="s">
        <v>102</v>
      </c>
      <c r="O181" s="82" t="s">
        <v>204</v>
      </c>
      <c r="P181" s="82" t="s">
        <v>219</v>
      </c>
    </row>
    <row r="182" spans="1:16" x14ac:dyDescent="0.25">
      <c r="A182" s="82" t="s">
        <v>174</v>
      </c>
      <c r="B182" s="82" t="s">
        <v>67</v>
      </c>
      <c r="C182" s="84">
        <v>890.63</v>
      </c>
      <c r="D182" s="87">
        <v>44187</v>
      </c>
      <c r="E182" s="82" t="s">
        <v>334</v>
      </c>
      <c r="F182" s="82" t="s">
        <v>230</v>
      </c>
      <c r="G182" s="82" t="s">
        <v>267</v>
      </c>
      <c r="H182" s="84">
        <v>1</v>
      </c>
      <c r="I182" s="82" t="s">
        <v>215</v>
      </c>
      <c r="J182" s="82" t="s">
        <v>216</v>
      </c>
      <c r="K182" s="82" t="s">
        <v>216</v>
      </c>
      <c r="L182" s="82" t="s">
        <v>217</v>
      </c>
      <c r="M182" s="82" t="s">
        <v>218</v>
      </c>
      <c r="N182" s="82" t="s">
        <v>84</v>
      </c>
      <c r="O182" s="82" t="s">
        <v>204</v>
      </c>
      <c r="P182" s="82" t="s">
        <v>219</v>
      </c>
    </row>
    <row r="183" spans="1:16" x14ac:dyDescent="0.25">
      <c r="A183" s="82" t="s">
        <v>195</v>
      </c>
      <c r="B183" s="82" t="s">
        <v>257</v>
      </c>
      <c r="C183" s="83">
        <v>2417.65</v>
      </c>
      <c r="D183" s="87">
        <v>44389</v>
      </c>
      <c r="E183" s="82" t="s">
        <v>335</v>
      </c>
      <c r="F183" s="82" t="s">
        <v>265</v>
      </c>
      <c r="G183" s="82" t="s">
        <v>197</v>
      </c>
      <c r="H183" s="84">
        <v>1</v>
      </c>
      <c r="I183" s="82" t="s">
        <v>215</v>
      </c>
      <c r="J183" s="82" t="s">
        <v>216</v>
      </c>
      <c r="K183" s="82" t="s">
        <v>216</v>
      </c>
      <c r="L183" s="82" t="s">
        <v>217</v>
      </c>
      <c r="M183" s="82" t="s">
        <v>218</v>
      </c>
      <c r="N183" s="82" t="s">
        <v>80</v>
      </c>
      <c r="O183" s="82" t="s">
        <v>204</v>
      </c>
      <c r="P183" s="82" t="s">
        <v>219</v>
      </c>
    </row>
    <row r="184" spans="1:16" x14ac:dyDescent="0.25">
      <c r="A184" s="82" t="s">
        <v>200</v>
      </c>
      <c r="B184" s="82" t="s">
        <v>257</v>
      </c>
      <c r="C184" s="83">
        <v>5465.02</v>
      </c>
      <c r="D184" s="87">
        <v>44389</v>
      </c>
      <c r="E184" s="82" t="s">
        <v>335</v>
      </c>
      <c r="F184" s="82" t="s">
        <v>265</v>
      </c>
      <c r="G184" s="82" t="s">
        <v>231</v>
      </c>
      <c r="H184" s="84">
        <v>1</v>
      </c>
      <c r="I184" s="82" t="s">
        <v>215</v>
      </c>
      <c r="J184" s="82" t="s">
        <v>216</v>
      </c>
      <c r="K184" s="82" t="s">
        <v>216</v>
      </c>
      <c r="L184" s="82" t="s">
        <v>217</v>
      </c>
      <c r="M184" s="82" t="s">
        <v>218</v>
      </c>
      <c r="N184" s="82" t="s">
        <v>84</v>
      </c>
      <c r="O184" s="82" t="s">
        <v>204</v>
      </c>
      <c r="P184" s="82" t="s">
        <v>219</v>
      </c>
    </row>
    <row r="185" spans="1:16" x14ac:dyDescent="0.25">
      <c r="A185" s="82" t="s">
        <v>195</v>
      </c>
      <c r="B185" s="82" t="s">
        <v>257</v>
      </c>
      <c r="C185" s="83">
        <v>2417.65</v>
      </c>
      <c r="D185" s="87">
        <v>44524</v>
      </c>
      <c r="E185" s="82" t="s">
        <v>336</v>
      </c>
      <c r="F185" s="82" t="s">
        <v>265</v>
      </c>
      <c r="G185" s="82" t="s">
        <v>197</v>
      </c>
      <c r="H185" s="84">
        <v>1</v>
      </c>
      <c r="I185" s="82" t="s">
        <v>215</v>
      </c>
      <c r="J185" s="82" t="s">
        <v>216</v>
      </c>
      <c r="K185" s="82" t="s">
        <v>216</v>
      </c>
      <c r="L185" s="82" t="s">
        <v>217</v>
      </c>
      <c r="M185" s="82" t="s">
        <v>218</v>
      </c>
      <c r="N185" s="82" t="s">
        <v>73</v>
      </c>
      <c r="O185" s="82" t="s">
        <v>204</v>
      </c>
      <c r="P185" s="82" t="s">
        <v>219</v>
      </c>
    </row>
    <row r="186" spans="1:16" x14ac:dyDescent="0.25">
      <c r="A186" s="82" t="s">
        <v>174</v>
      </c>
      <c r="B186" s="82" t="s">
        <v>257</v>
      </c>
      <c r="C186" s="84">
        <v>868.35</v>
      </c>
      <c r="D186" s="87">
        <v>44644</v>
      </c>
      <c r="E186" s="82" t="s">
        <v>337</v>
      </c>
      <c r="F186" s="82" t="s">
        <v>230</v>
      </c>
      <c r="G186" s="82" t="s">
        <v>267</v>
      </c>
      <c r="H186" s="84">
        <v>1</v>
      </c>
      <c r="I186" s="82" t="s">
        <v>215</v>
      </c>
      <c r="J186" s="82" t="s">
        <v>216</v>
      </c>
      <c r="K186" s="82" t="s">
        <v>216</v>
      </c>
      <c r="L186" s="82" t="s">
        <v>217</v>
      </c>
      <c r="M186" s="82" t="s">
        <v>218</v>
      </c>
      <c r="N186" s="82" t="s">
        <v>122</v>
      </c>
      <c r="O186" s="82" t="s">
        <v>204</v>
      </c>
      <c r="P186" s="82" t="s">
        <v>219</v>
      </c>
    </row>
    <row r="187" spans="1:16" x14ac:dyDescent="0.25">
      <c r="A187" s="82" t="s">
        <v>115</v>
      </c>
      <c r="B187" s="82" t="s">
        <v>67</v>
      </c>
      <c r="C187" s="83">
        <v>4530.24</v>
      </c>
      <c r="D187" s="87">
        <v>44671</v>
      </c>
      <c r="E187" s="82" t="s">
        <v>338</v>
      </c>
      <c r="F187" s="82" t="s">
        <v>230</v>
      </c>
      <c r="G187" s="82" t="s">
        <v>117</v>
      </c>
      <c r="H187" s="84">
        <v>1</v>
      </c>
      <c r="I187" s="82" t="s">
        <v>215</v>
      </c>
      <c r="J187" s="82" t="s">
        <v>216</v>
      </c>
      <c r="K187" s="82" t="s">
        <v>216</v>
      </c>
      <c r="L187" s="82" t="s">
        <v>217</v>
      </c>
      <c r="M187" s="82" t="s">
        <v>218</v>
      </c>
      <c r="N187" s="82" t="s">
        <v>106</v>
      </c>
      <c r="O187" s="82" t="s">
        <v>204</v>
      </c>
      <c r="P187" s="82" t="s">
        <v>219</v>
      </c>
    </row>
    <row r="188" spans="1:16" x14ac:dyDescent="0.25">
      <c r="A188" s="82" t="s">
        <v>123</v>
      </c>
      <c r="B188" s="82" t="s">
        <v>67</v>
      </c>
      <c r="C188" s="83">
        <v>4003.38</v>
      </c>
      <c r="D188" s="87">
        <v>44671</v>
      </c>
      <c r="E188" s="82" t="s">
        <v>338</v>
      </c>
      <c r="F188" s="82" t="s">
        <v>230</v>
      </c>
      <c r="G188" s="82" t="s">
        <v>117</v>
      </c>
      <c r="H188" s="84">
        <v>1</v>
      </c>
      <c r="I188" s="82" t="s">
        <v>215</v>
      </c>
      <c r="J188" s="82" t="s">
        <v>216</v>
      </c>
      <c r="K188" s="82" t="s">
        <v>216</v>
      </c>
      <c r="L188" s="82" t="s">
        <v>217</v>
      </c>
      <c r="M188" s="82" t="s">
        <v>218</v>
      </c>
      <c r="N188" s="82" t="s">
        <v>114</v>
      </c>
      <c r="O188" s="82" t="s">
        <v>204</v>
      </c>
      <c r="P188" s="82" t="s">
        <v>219</v>
      </c>
    </row>
    <row r="189" spans="1:16" x14ac:dyDescent="0.25">
      <c r="A189" s="82" t="s">
        <v>163</v>
      </c>
      <c r="B189" s="82" t="s">
        <v>67</v>
      </c>
      <c r="C189" s="83">
        <v>4290.46</v>
      </c>
      <c r="D189" s="87">
        <v>44671</v>
      </c>
      <c r="E189" s="82" t="s">
        <v>338</v>
      </c>
      <c r="F189" s="82" t="s">
        <v>230</v>
      </c>
      <c r="G189" s="82" t="s">
        <v>165</v>
      </c>
      <c r="H189" s="84">
        <v>1</v>
      </c>
      <c r="I189" s="82" t="s">
        <v>215</v>
      </c>
      <c r="J189" s="82" t="s">
        <v>216</v>
      </c>
      <c r="K189" s="82" t="s">
        <v>216</v>
      </c>
      <c r="L189" s="82" t="s">
        <v>217</v>
      </c>
      <c r="M189" s="82" t="s">
        <v>218</v>
      </c>
      <c r="N189" s="82" t="s">
        <v>127</v>
      </c>
      <c r="O189" s="82" t="s">
        <v>204</v>
      </c>
      <c r="P189" s="82" t="s">
        <v>219</v>
      </c>
    </row>
    <row r="190" spans="1:16" x14ac:dyDescent="0.25">
      <c r="A190" s="82" t="s">
        <v>181</v>
      </c>
      <c r="B190" s="82" t="s">
        <v>67</v>
      </c>
      <c r="C190" s="83">
        <v>1320.26</v>
      </c>
      <c r="D190" s="87">
        <v>44671</v>
      </c>
      <c r="E190" s="82" t="s">
        <v>338</v>
      </c>
      <c r="F190" s="82" t="s">
        <v>214</v>
      </c>
      <c r="G190" s="82" t="s">
        <v>183</v>
      </c>
      <c r="H190" s="84">
        <v>1</v>
      </c>
      <c r="I190" s="82" t="s">
        <v>215</v>
      </c>
      <c r="J190" s="82" t="s">
        <v>216</v>
      </c>
      <c r="K190" s="82" t="s">
        <v>216</v>
      </c>
      <c r="L190" s="82" t="s">
        <v>217</v>
      </c>
      <c r="M190" s="82" t="s">
        <v>218</v>
      </c>
      <c r="N190" s="82" t="s">
        <v>131</v>
      </c>
      <c r="O190" s="82" t="s">
        <v>204</v>
      </c>
      <c r="P190" s="82" t="s">
        <v>219</v>
      </c>
    </row>
    <row r="191" spans="1:16" x14ac:dyDescent="0.25">
      <c r="A191" s="82" t="s">
        <v>185</v>
      </c>
      <c r="B191" s="82" t="s">
        <v>67</v>
      </c>
      <c r="C191" s="83">
        <v>1338.04</v>
      </c>
      <c r="D191" s="87">
        <v>44671</v>
      </c>
      <c r="E191" s="82" t="s">
        <v>338</v>
      </c>
      <c r="F191" s="82" t="s">
        <v>214</v>
      </c>
      <c r="G191" s="82" t="s">
        <v>183</v>
      </c>
      <c r="H191" s="84">
        <v>1</v>
      </c>
      <c r="I191" s="82" t="s">
        <v>215</v>
      </c>
      <c r="J191" s="82" t="s">
        <v>216</v>
      </c>
      <c r="K191" s="82" t="s">
        <v>216</v>
      </c>
      <c r="L191" s="82" t="s">
        <v>217</v>
      </c>
      <c r="M191" s="82" t="s">
        <v>218</v>
      </c>
      <c r="N191" s="82" t="s">
        <v>135</v>
      </c>
      <c r="O191" s="82" t="s">
        <v>204</v>
      </c>
      <c r="P191" s="82" t="s">
        <v>219</v>
      </c>
    </row>
    <row r="192" spans="1:16" x14ac:dyDescent="0.25">
      <c r="A192" s="82" t="s">
        <v>171</v>
      </c>
      <c r="B192" s="82" t="s">
        <v>67</v>
      </c>
      <c r="C192" s="83">
        <v>3587.3</v>
      </c>
      <c r="D192" s="87">
        <v>44671</v>
      </c>
      <c r="E192" s="82" t="s">
        <v>338</v>
      </c>
      <c r="F192" s="82" t="s">
        <v>230</v>
      </c>
      <c r="G192" s="82" t="s">
        <v>165</v>
      </c>
      <c r="H192" s="84">
        <v>1</v>
      </c>
      <c r="I192" s="82" t="s">
        <v>215</v>
      </c>
      <c r="J192" s="82" t="s">
        <v>216</v>
      </c>
      <c r="K192" s="82" t="s">
        <v>216</v>
      </c>
      <c r="L192" s="82" t="s">
        <v>217</v>
      </c>
      <c r="M192" s="82" t="s">
        <v>218</v>
      </c>
      <c r="N192" s="82" t="s">
        <v>234</v>
      </c>
      <c r="O192" s="82" t="s">
        <v>204</v>
      </c>
      <c r="P192" s="82" t="s">
        <v>219</v>
      </c>
    </row>
    <row r="193" spans="1:16" x14ac:dyDescent="0.25">
      <c r="A193" s="82" t="s">
        <v>81</v>
      </c>
      <c r="B193" s="82" t="s">
        <v>67</v>
      </c>
      <c r="C193" s="83">
        <v>1992.71</v>
      </c>
      <c r="D193" s="87">
        <v>44791</v>
      </c>
      <c r="E193" s="82" t="s">
        <v>339</v>
      </c>
      <c r="F193" s="82" t="s">
        <v>230</v>
      </c>
      <c r="G193" s="82" t="s">
        <v>233</v>
      </c>
      <c r="H193" s="84">
        <v>1</v>
      </c>
      <c r="I193" s="82" t="s">
        <v>215</v>
      </c>
      <c r="J193" s="82" t="s">
        <v>216</v>
      </c>
      <c r="K193" s="82" t="s">
        <v>216</v>
      </c>
      <c r="L193" s="82" t="s">
        <v>217</v>
      </c>
      <c r="M193" s="82" t="s">
        <v>218</v>
      </c>
      <c r="N193" s="82" t="s">
        <v>80</v>
      </c>
      <c r="O193" s="82" t="s">
        <v>204</v>
      </c>
      <c r="P193" s="82" t="s">
        <v>219</v>
      </c>
    </row>
    <row r="194" spans="1:16" x14ac:dyDescent="0.25">
      <c r="A194" s="82" t="s">
        <v>85</v>
      </c>
      <c r="B194" s="82" t="s">
        <v>67</v>
      </c>
      <c r="C194" s="83">
        <v>2194.77</v>
      </c>
      <c r="D194" s="87">
        <v>44791</v>
      </c>
      <c r="E194" s="82" t="s">
        <v>339</v>
      </c>
      <c r="F194" s="82" t="s">
        <v>230</v>
      </c>
      <c r="G194" s="82" t="s">
        <v>233</v>
      </c>
      <c r="H194" s="84">
        <v>1</v>
      </c>
      <c r="I194" s="82" t="s">
        <v>215</v>
      </c>
      <c r="J194" s="82" t="s">
        <v>216</v>
      </c>
      <c r="K194" s="82" t="s">
        <v>216</v>
      </c>
      <c r="L194" s="82" t="s">
        <v>217</v>
      </c>
      <c r="M194" s="82" t="s">
        <v>218</v>
      </c>
      <c r="N194" s="82" t="s">
        <v>84</v>
      </c>
      <c r="O194" s="82" t="s">
        <v>204</v>
      </c>
      <c r="P194" s="82" t="s">
        <v>219</v>
      </c>
    </row>
    <row r="195" spans="1:16" x14ac:dyDescent="0.25">
      <c r="A195" s="82" t="s">
        <v>115</v>
      </c>
      <c r="B195" s="82" t="s">
        <v>67</v>
      </c>
      <c r="C195" s="83">
        <v>4530.24</v>
      </c>
      <c r="D195" s="87">
        <v>44791</v>
      </c>
      <c r="E195" s="82" t="s">
        <v>339</v>
      </c>
      <c r="F195" s="82" t="s">
        <v>230</v>
      </c>
      <c r="G195" s="82" t="s">
        <v>231</v>
      </c>
      <c r="H195" s="84">
        <v>1</v>
      </c>
      <c r="I195" s="82" t="s">
        <v>215</v>
      </c>
      <c r="J195" s="82" t="s">
        <v>216</v>
      </c>
      <c r="K195" s="82" t="s">
        <v>216</v>
      </c>
      <c r="L195" s="82" t="s">
        <v>217</v>
      </c>
      <c r="M195" s="82" t="s">
        <v>218</v>
      </c>
      <c r="N195" s="82" t="s">
        <v>92</v>
      </c>
      <c r="O195" s="82" t="s">
        <v>204</v>
      </c>
      <c r="P195" s="82" t="s">
        <v>219</v>
      </c>
    </row>
    <row r="196" spans="1:16" x14ac:dyDescent="0.25">
      <c r="A196" s="82" t="s">
        <v>123</v>
      </c>
      <c r="B196" s="82" t="s">
        <v>67</v>
      </c>
      <c r="C196" s="83">
        <v>4003.38</v>
      </c>
      <c r="D196" s="87">
        <v>44791</v>
      </c>
      <c r="E196" s="82" t="s">
        <v>339</v>
      </c>
      <c r="F196" s="82" t="s">
        <v>230</v>
      </c>
      <c r="G196" s="82" t="s">
        <v>231</v>
      </c>
      <c r="H196" s="84">
        <v>1</v>
      </c>
      <c r="I196" s="82" t="s">
        <v>215</v>
      </c>
      <c r="J196" s="82" t="s">
        <v>216</v>
      </c>
      <c r="K196" s="82" t="s">
        <v>216</v>
      </c>
      <c r="L196" s="82" t="s">
        <v>217</v>
      </c>
      <c r="M196" s="82" t="s">
        <v>218</v>
      </c>
      <c r="N196" s="82" t="s">
        <v>96</v>
      </c>
      <c r="O196" s="82" t="s">
        <v>204</v>
      </c>
      <c r="P196" s="82" t="s">
        <v>219</v>
      </c>
    </row>
    <row r="197" spans="1:16" x14ac:dyDescent="0.25">
      <c r="A197" s="82" t="s">
        <v>159</v>
      </c>
      <c r="B197" s="82" t="s">
        <v>67</v>
      </c>
      <c r="C197" s="84">
        <v>138.44</v>
      </c>
      <c r="D197" s="87">
        <v>44791</v>
      </c>
      <c r="E197" s="82" t="s">
        <v>339</v>
      </c>
      <c r="F197" s="82" t="s">
        <v>230</v>
      </c>
      <c r="G197" s="82" t="s">
        <v>274</v>
      </c>
      <c r="H197" s="84">
        <v>1</v>
      </c>
      <c r="I197" s="82" t="s">
        <v>215</v>
      </c>
      <c r="J197" s="82" t="s">
        <v>216</v>
      </c>
      <c r="K197" s="82" t="s">
        <v>216</v>
      </c>
      <c r="L197" s="82" t="s">
        <v>217</v>
      </c>
      <c r="M197" s="82" t="s">
        <v>218</v>
      </c>
      <c r="N197" s="82" t="s">
        <v>100</v>
      </c>
      <c r="O197" s="82" t="s">
        <v>204</v>
      </c>
      <c r="P197" s="82" t="s">
        <v>219</v>
      </c>
    </row>
    <row r="198" spans="1:16" x14ac:dyDescent="0.25">
      <c r="A198" s="82" t="s">
        <v>163</v>
      </c>
      <c r="B198" s="82" t="s">
        <v>67</v>
      </c>
      <c r="C198" s="83">
        <v>4290.46</v>
      </c>
      <c r="D198" s="87">
        <v>44791</v>
      </c>
      <c r="E198" s="82" t="s">
        <v>339</v>
      </c>
      <c r="F198" s="82" t="s">
        <v>230</v>
      </c>
      <c r="G198" s="82" t="s">
        <v>165</v>
      </c>
      <c r="H198" s="84">
        <v>1</v>
      </c>
      <c r="I198" s="82" t="s">
        <v>215</v>
      </c>
      <c r="J198" s="82" t="s">
        <v>216</v>
      </c>
      <c r="K198" s="82" t="s">
        <v>216</v>
      </c>
      <c r="L198" s="82" t="s">
        <v>217</v>
      </c>
      <c r="M198" s="82" t="s">
        <v>218</v>
      </c>
      <c r="N198" s="82" t="s">
        <v>102</v>
      </c>
      <c r="O198" s="82" t="s">
        <v>204</v>
      </c>
      <c r="P198" s="82" t="s">
        <v>219</v>
      </c>
    </row>
    <row r="199" spans="1:16" x14ac:dyDescent="0.25">
      <c r="A199" s="82" t="s">
        <v>171</v>
      </c>
      <c r="B199" s="82" t="s">
        <v>67</v>
      </c>
      <c r="C199" s="83">
        <v>3587.3</v>
      </c>
      <c r="D199" s="87">
        <v>44791</v>
      </c>
      <c r="E199" s="82" t="s">
        <v>339</v>
      </c>
      <c r="F199" s="82" t="s">
        <v>230</v>
      </c>
      <c r="G199" s="82" t="s">
        <v>165</v>
      </c>
      <c r="H199" s="84">
        <v>1</v>
      </c>
      <c r="I199" s="82" t="s">
        <v>215</v>
      </c>
      <c r="J199" s="82" t="s">
        <v>216</v>
      </c>
      <c r="K199" s="82" t="s">
        <v>216</v>
      </c>
      <c r="L199" s="82" t="s">
        <v>217</v>
      </c>
      <c r="M199" s="82" t="s">
        <v>218</v>
      </c>
      <c r="N199" s="82" t="s">
        <v>106</v>
      </c>
      <c r="O199" s="82" t="s">
        <v>204</v>
      </c>
      <c r="P199" s="82" t="s">
        <v>219</v>
      </c>
    </row>
    <row r="200" spans="1:16" x14ac:dyDescent="0.25">
      <c r="A200" s="82" t="s">
        <v>195</v>
      </c>
      <c r="B200" s="82" t="s">
        <v>257</v>
      </c>
      <c r="C200" s="83">
        <v>2678.4</v>
      </c>
      <c r="D200" s="87">
        <v>45015</v>
      </c>
      <c r="E200" s="82" t="s">
        <v>340</v>
      </c>
      <c r="F200" s="82" t="s">
        <v>265</v>
      </c>
      <c r="G200" s="82" t="s">
        <v>197</v>
      </c>
      <c r="H200" s="84">
        <v>1</v>
      </c>
      <c r="I200" s="82" t="s">
        <v>215</v>
      </c>
      <c r="J200" s="82" t="s">
        <v>216</v>
      </c>
      <c r="K200" s="82" t="s">
        <v>216</v>
      </c>
      <c r="L200" s="82" t="s">
        <v>217</v>
      </c>
      <c r="M200" s="82" t="s">
        <v>218</v>
      </c>
      <c r="N200" s="82" t="s">
        <v>73</v>
      </c>
      <c r="O200" s="82" t="s">
        <v>204</v>
      </c>
      <c r="P200" s="82" t="s">
        <v>219</v>
      </c>
    </row>
    <row r="201" spans="1:16" x14ac:dyDescent="0.25">
      <c r="A201" s="82" t="s">
        <v>151</v>
      </c>
      <c r="B201" s="82" t="s">
        <v>67</v>
      </c>
      <c r="C201" s="84">
        <v>519.91999999999996</v>
      </c>
      <c r="D201" s="87">
        <v>45449</v>
      </c>
      <c r="E201" s="82" t="s">
        <v>341</v>
      </c>
      <c r="F201" s="82" t="s">
        <v>282</v>
      </c>
      <c r="G201" s="82" t="s">
        <v>260</v>
      </c>
      <c r="H201" s="84">
        <v>1</v>
      </c>
      <c r="I201" s="82" t="s">
        <v>215</v>
      </c>
      <c r="J201" s="82" t="s">
        <v>226</v>
      </c>
      <c r="K201" s="82" t="s">
        <v>226</v>
      </c>
      <c r="L201" s="82" t="s">
        <v>227</v>
      </c>
      <c r="M201" s="82" t="s">
        <v>218</v>
      </c>
      <c r="N201" s="82" t="s">
        <v>92</v>
      </c>
      <c r="O201" s="82" t="s">
        <v>204</v>
      </c>
      <c r="P201" s="82" t="s">
        <v>219</v>
      </c>
    </row>
    <row r="202" spans="1:16" x14ac:dyDescent="0.25">
      <c r="A202" s="82" t="s">
        <v>181</v>
      </c>
      <c r="B202" s="82" t="s">
        <v>67</v>
      </c>
      <c r="C202" s="83">
        <v>1382.81</v>
      </c>
      <c r="D202" s="87">
        <v>45593</v>
      </c>
      <c r="E202" s="82" t="s">
        <v>342</v>
      </c>
      <c r="F202" s="82" t="s">
        <v>214</v>
      </c>
      <c r="G202" s="82" t="s">
        <v>183</v>
      </c>
      <c r="H202" s="84">
        <v>1</v>
      </c>
      <c r="I202" s="82" t="s">
        <v>215</v>
      </c>
      <c r="J202" s="82" t="s">
        <v>216</v>
      </c>
      <c r="K202" s="82" t="s">
        <v>216</v>
      </c>
      <c r="L202" s="82" t="s">
        <v>217</v>
      </c>
      <c r="M202" s="82" t="s">
        <v>218</v>
      </c>
      <c r="N202" s="82" t="s">
        <v>139</v>
      </c>
      <c r="O202" s="82" t="s">
        <v>204</v>
      </c>
      <c r="P202" s="82" t="s">
        <v>219</v>
      </c>
    </row>
    <row r="203" spans="1:16" x14ac:dyDescent="0.25">
      <c r="A203" s="82" t="s">
        <v>185</v>
      </c>
      <c r="B203" s="82" t="s">
        <v>67</v>
      </c>
      <c r="C203" s="83">
        <v>1401.43</v>
      </c>
      <c r="D203" s="87">
        <v>45593</v>
      </c>
      <c r="E203" s="82" t="s">
        <v>342</v>
      </c>
      <c r="F203" s="82" t="s">
        <v>214</v>
      </c>
      <c r="G203" s="82" t="s">
        <v>183</v>
      </c>
      <c r="H203" s="84">
        <v>1</v>
      </c>
      <c r="I203" s="82" t="s">
        <v>215</v>
      </c>
      <c r="J203" s="82" t="s">
        <v>216</v>
      </c>
      <c r="K203" s="82" t="s">
        <v>216</v>
      </c>
      <c r="L203" s="82" t="s">
        <v>217</v>
      </c>
      <c r="M203" s="82" t="s">
        <v>218</v>
      </c>
      <c r="N203" s="82" t="s">
        <v>143</v>
      </c>
      <c r="O203" s="82" t="s">
        <v>204</v>
      </c>
      <c r="P203" s="82" t="s">
        <v>219</v>
      </c>
    </row>
    <row r="204" spans="1:16" x14ac:dyDescent="0.25">
      <c r="A204" s="82" t="s">
        <v>188</v>
      </c>
      <c r="B204" s="82" t="s">
        <v>67</v>
      </c>
      <c r="C204" s="83">
        <v>18050</v>
      </c>
      <c r="D204" s="87">
        <v>45593</v>
      </c>
      <c r="E204" s="82" t="s">
        <v>342</v>
      </c>
      <c r="F204" s="82" t="s">
        <v>214</v>
      </c>
      <c r="G204" s="82" t="s">
        <v>223</v>
      </c>
      <c r="H204" s="84">
        <v>1</v>
      </c>
      <c r="I204" s="82" t="s">
        <v>215</v>
      </c>
      <c r="J204" s="82" t="s">
        <v>216</v>
      </c>
      <c r="K204" s="82" t="s">
        <v>216</v>
      </c>
      <c r="L204" s="82" t="s">
        <v>217</v>
      </c>
      <c r="M204" s="82" t="s">
        <v>218</v>
      </c>
      <c r="N204" s="82" t="s">
        <v>147</v>
      </c>
      <c r="O204" s="82" t="s">
        <v>204</v>
      </c>
      <c r="P204" s="82" t="s">
        <v>219</v>
      </c>
    </row>
    <row r="205" spans="1:16" x14ac:dyDescent="0.25">
      <c r="A205" s="82" t="s">
        <v>195</v>
      </c>
      <c r="B205" s="82" t="s">
        <v>257</v>
      </c>
      <c r="C205" s="83">
        <v>2671.69</v>
      </c>
      <c r="D205" s="87">
        <v>45593</v>
      </c>
      <c r="E205" s="82" t="s">
        <v>343</v>
      </c>
      <c r="F205" s="82" t="s">
        <v>265</v>
      </c>
      <c r="G205" s="82" t="s">
        <v>197</v>
      </c>
      <c r="H205" s="84">
        <v>1</v>
      </c>
      <c r="I205" s="82" t="s">
        <v>215</v>
      </c>
      <c r="J205" s="82" t="s">
        <v>216</v>
      </c>
      <c r="K205" s="82" t="s">
        <v>216</v>
      </c>
      <c r="L205" s="82" t="s">
        <v>217</v>
      </c>
      <c r="M205" s="82" t="s">
        <v>218</v>
      </c>
      <c r="N205" s="82" t="s">
        <v>84</v>
      </c>
      <c r="O205" s="82" t="s">
        <v>204</v>
      </c>
      <c r="P205" s="82" t="s">
        <v>219</v>
      </c>
    </row>
    <row r="206" spans="1:16" x14ac:dyDescent="0.25">
      <c r="A206" s="82" t="s">
        <v>200</v>
      </c>
      <c r="B206" s="82" t="s">
        <v>257</v>
      </c>
      <c r="C206" s="83">
        <v>6010.12</v>
      </c>
      <c r="D206" s="87">
        <v>45593</v>
      </c>
      <c r="E206" s="82" t="s">
        <v>343</v>
      </c>
      <c r="F206" s="82" t="s">
        <v>265</v>
      </c>
      <c r="G206" s="82" t="s">
        <v>231</v>
      </c>
      <c r="H206" s="84">
        <v>1</v>
      </c>
      <c r="I206" s="82" t="s">
        <v>215</v>
      </c>
      <c r="J206" s="82" t="s">
        <v>216</v>
      </c>
      <c r="K206" s="82" t="s">
        <v>216</v>
      </c>
      <c r="L206" s="82" t="s">
        <v>217</v>
      </c>
      <c r="M206" s="82" t="s">
        <v>218</v>
      </c>
      <c r="N206" s="82" t="s">
        <v>122</v>
      </c>
      <c r="O206" s="82" t="s">
        <v>204</v>
      </c>
      <c r="P206" s="82" t="s">
        <v>219</v>
      </c>
    </row>
    <row r="207" spans="1:16" x14ac:dyDescent="0.25">
      <c r="A207" s="70"/>
      <c r="D207" s="71"/>
    </row>
    <row r="208" spans="1:16" x14ac:dyDescent="0.25">
      <c r="A208" s="70"/>
      <c r="D208" s="71"/>
    </row>
    <row r="209" spans="1:4" x14ac:dyDescent="0.25">
      <c r="A209" s="70"/>
      <c r="D209" s="71"/>
    </row>
    <row r="210" spans="1:4" x14ac:dyDescent="0.25">
      <c r="A210" s="70"/>
      <c r="D210" s="71"/>
    </row>
    <row r="211" spans="1:4" x14ac:dyDescent="0.25">
      <c r="A211" s="70"/>
      <c r="D211" s="71"/>
    </row>
    <row r="212" spans="1:4" x14ac:dyDescent="0.25">
      <c r="A212" s="70"/>
      <c r="D212" s="71"/>
    </row>
    <row r="213" spans="1:4" x14ac:dyDescent="0.25">
      <c r="A213" s="70"/>
      <c r="D213" s="71"/>
    </row>
    <row r="214" spans="1:4" x14ac:dyDescent="0.25">
      <c r="A214" s="70"/>
      <c r="D214" s="71"/>
    </row>
    <row r="215" spans="1:4" x14ac:dyDescent="0.25">
      <c r="A215" s="70"/>
      <c r="D215" s="71"/>
    </row>
    <row r="216" spans="1:4" x14ac:dyDescent="0.25">
      <c r="A216" s="70"/>
      <c r="D216" s="71"/>
    </row>
    <row r="217" spans="1:4" x14ac:dyDescent="0.25">
      <c r="A217" s="70"/>
      <c r="D217" s="71"/>
    </row>
    <row r="218" spans="1:4" x14ac:dyDescent="0.25">
      <c r="A218" s="70"/>
      <c r="D218" s="71"/>
    </row>
    <row r="219" spans="1:4" x14ac:dyDescent="0.25">
      <c r="A219" s="70"/>
      <c r="D219" s="71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PMU</vt:lpstr>
      <vt:lpstr>SAP Extract</vt:lpstr>
      <vt:lpstr>History-Sorted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2025-06-06T11:37:18Z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2023-05-15T07:57:09Z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90accb61-2446-4a6e-989b-e591f94dcae7</vt:lpwstr>
  </property>
  <property fmtid="{D5CDD505-2E9C-101B-9397-08002B2CF9AE}" pid="8" name="MSIP_Label_dc3eb348-6bb5-454e-8246-2b03a499fa4a_ContentBits">
    <vt:lpwstr>2</vt:lpwstr>
  </property>
</Properties>
</file>