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SviatoslavS\GitHub\QueryGenerator\"/>
    </mc:Choice>
  </mc:AlternateContent>
  <xr:revisionPtr revIDLastSave="0" documentId="13_ncr:1_{D31C682F-F015-4445-A30C-60AA636B697C}" xr6:coauthVersionLast="46" xr6:coauthVersionMax="46" xr10:uidLastSave="{00000000-0000-0000-0000-000000000000}"/>
  <bookViews>
    <workbookView xWindow="3132" yWindow="276" windowWidth="17412" windowHeight="12192" firstSheet="33" activeTab="37" xr2:uid="{00000000-000D-0000-FFFF-FFFF00000000}"/>
  </bookViews>
  <sheets>
    <sheet name="Club Matrix" sheetId="1" state="hidden" r:id="rId1"/>
    <sheet name="Paytable700 (3)" sheetId="50" state="hidden" r:id="rId2"/>
    <sheet name="Paytable1" sheetId="21" state="hidden" r:id="rId3"/>
    <sheet name="White Balls" sheetId="19" state="hidden" r:id="rId4"/>
    <sheet name="Power Ball 1" sheetId="20" state="hidden" r:id="rId5"/>
    <sheet name="Instant Keno Matrix" sheetId="2" state="hidden" r:id="rId6"/>
    <sheet name="Comparison" sheetId="3" state="hidden" r:id="rId7"/>
    <sheet name="Neo " sheetId="17" state="hidden" r:id="rId8"/>
    <sheet name="MI 1" sheetId="11" state="hidden" r:id="rId9"/>
    <sheet name="MI 2" sheetId="13" state="hidden" r:id="rId10"/>
    <sheet name="Paytable2" sheetId="27" state="hidden" r:id="rId11"/>
    <sheet name="Paytable3" sheetId="28" state="hidden" r:id="rId12"/>
    <sheet name="Paytable4" sheetId="29" state="hidden" r:id="rId13"/>
    <sheet name="Paytable5" sheetId="30" state="hidden" r:id="rId14"/>
    <sheet name="Paytable6" sheetId="31" state="hidden" r:id="rId15"/>
    <sheet name="Quick6" sheetId="32" state="hidden" r:id="rId16"/>
    <sheet name="Paytable10" sheetId="34" state="hidden" r:id="rId17"/>
    <sheet name="Paytable11" sheetId="35" state="hidden" r:id="rId18"/>
    <sheet name="Paytable12" sheetId="36" state="hidden" r:id="rId19"/>
    <sheet name="notes" sheetId="37" state="hidden" r:id="rId20"/>
    <sheet name="Paytable13" sheetId="38" state="hidden" r:id="rId21"/>
    <sheet name="Paytable100" sheetId="39" state="hidden" r:id="rId22"/>
    <sheet name="Sheet7" sheetId="40" state="hidden" r:id="rId23"/>
    <sheet name="Paytable200" sheetId="41" state="hidden" r:id="rId24"/>
    <sheet name="Sheet2" sheetId="42" state="hidden" r:id="rId25"/>
    <sheet name="Paytable300" sheetId="43" state="hidden" r:id="rId26"/>
    <sheet name="Paytable400" sheetId="33" state="hidden" r:id="rId27"/>
    <sheet name="Paytable500 (2)" sheetId="45" state="hidden" r:id="rId28"/>
    <sheet name="Paytable500" sheetId="44" state="hidden" r:id="rId29"/>
    <sheet name="Paytable600A" sheetId="46" state="hidden" r:id="rId30"/>
    <sheet name="Paytable600B" sheetId="47" state="hidden" r:id="rId31"/>
    <sheet name="Paytable700" sheetId="48" state="hidden" r:id="rId32"/>
    <sheet name="Paytable700 (2)" sheetId="49" state="hidden" r:id="rId33"/>
    <sheet name="Paytable" sheetId="51" r:id="rId34"/>
    <sheet name="Note" sheetId="52" r:id="rId35"/>
    <sheet name="Calculations" sheetId="53" r:id="rId36"/>
    <sheet name="For DB" sheetId="54" r:id="rId37"/>
    <sheet name="DB FORMAT" sheetId="56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54" l="1"/>
  <c r="F22" i="54" s="1"/>
  <c r="D20" i="54"/>
  <c r="G19" i="54"/>
  <c r="E19" i="54"/>
  <c r="C19" i="54"/>
  <c r="G18" i="54"/>
  <c r="C18" i="54"/>
  <c r="E18" i="54" s="1"/>
  <c r="G17" i="54"/>
  <c r="C17" i="54"/>
  <c r="E17" i="54" s="1"/>
  <c r="G16" i="54"/>
  <c r="E16" i="54"/>
  <c r="C16" i="54"/>
  <c r="G15" i="54"/>
  <c r="C15" i="54"/>
  <c r="E15" i="54" s="1"/>
  <c r="G14" i="54"/>
  <c r="C14" i="54"/>
  <c r="E14" i="54" s="1"/>
  <c r="G13" i="54"/>
  <c r="C13" i="54"/>
  <c r="E13" i="54" s="1"/>
  <c r="G12" i="54"/>
  <c r="E12" i="54"/>
  <c r="C12" i="54"/>
  <c r="G11" i="54"/>
  <c r="C11" i="54"/>
  <c r="E11" i="54" s="1"/>
  <c r="G10" i="54"/>
  <c r="C10" i="54"/>
  <c r="E10" i="54" s="1"/>
  <c r="G9" i="54"/>
  <c r="C9" i="54"/>
  <c r="E9" i="54" s="1"/>
  <c r="G8" i="54"/>
  <c r="C8" i="54"/>
  <c r="E8" i="54" s="1"/>
  <c r="G7" i="54"/>
  <c r="C7" i="54"/>
  <c r="E7" i="54" s="1"/>
  <c r="G6" i="54"/>
  <c r="C6" i="54"/>
  <c r="E6" i="54" s="1"/>
  <c r="G5" i="54"/>
  <c r="C5" i="54"/>
  <c r="E5" i="54" s="1"/>
  <c r="G4" i="54"/>
  <c r="E4" i="54"/>
  <c r="C4" i="54"/>
  <c r="G3" i="54"/>
  <c r="E3" i="54"/>
  <c r="C3" i="54"/>
  <c r="K11" i="53"/>
  <c r="K12" i="53"/>
  <c r="C19" i="53"/>
  <c r="G20" i="54" l="1"/>
  <c r="E20" i="54"/>
  <c r="J18" i="53"/>
  <c r="J19" i="53" s="1"/>
  <c r="J5" i="53"/>
  <c r="H18" i="53"/>
  <c r="D18" i="53"/>
  <c r="F18" i="53" s="1"/>
  <c r="H17" i="53"/>
  <c r="H16" i="53"/>
  <c r="D16" i="53"/>
  <c r="F16" i="53" s="1"/>
  <c r="H15" i="53"/>
  <c r="H14" i="53"/>
  <c r="D14" i="53"/>
  <c r="F14" i="53" s="1"/>
  <c r="H13" i="53"/>
  <c r="D13" i="53"/>
  <c r="F13" i="53" s="1"/>
  <c r="H12" i="53"/>
  <c r="D12" i="53"/>
  <c r="F12" i="53" s="1"/>
  <c r="H11" i="53"/>
  <c r="D11" i="53"/>
  <c r="F11" i="53" s="1"/>
  <c r="H10" i="53"/>
  <c r="D10" i="53"/>
  <c r="F10" i="53" s="1"/>
  <c r="H9" i="53"/>
  <c r="D9" i="53"/>
  <c r="F9" i="53" s="1"/>
  <c r="H8" i="53"/>
  <c r="D8" i="53"/>
  <c r="F8" i="53" s="1"/>
  <c r="H7" i="53"/>
  <c r="D7" i="53"/>
  <c r="F7" i="53" s="1"/>
  <c r="H6" i="53"/>
  <c r="D6" i="53"/>
  <c r="F6" i="53" s="1"/>
  <c r="H5" i="53"/>
  <c r="D5" i="53"/>
  <c r="F5" i="53" s="1"/>
  <c r="H4" i="53"/>
  <c r="D4" i="53"/>
  <c r="F4" i="53" s="1"/>
  <c r="H3" i="53"/>
  <c r="D3" i="53"/>
  <c r="F3" i="53" s="1"/>
  <c r="H2" i="53"/>
  <c r="D2" i="53"/>
  <c r="F2" i="53" s="1"/>
  <c r="E19" i="53"/>
  <c r="J4" i="53" l="1"/>
  <c r="J6" i="53" s="1"/>
  <c r="J3" i="53"/>
  <c r="J17" i="53"/>
  <c r="J16" i="53"/>
  <c r="D15" i="53"/>
  <c r="F15" i="53" s="1"/>
  <c r="D17" i="53"/>
  <c r="F17" i="53" s="1"/>
  <c r="J7" i="53"/>
  <c r="F19" i="53" l="1"/>
  <c r="H28" i="51"/>
  <c r="G28" i="51"/>
  <c r="F28" i="51"/>
  <c r="A28" i="51"/>
  <c r="H27" i="51"/>
  <c r="G27" i="51"/>
  <c r="F27" i="51"/>
  <c r="I27" i="51" s="1"/>
  <c r="J27" i="51" s="1"/>
  <c r="A27" i="51"/>
  <c r="H26" i="51"/>
  <c r="G26" i="51"/>
  <c r="F26" i="51"/>
  <c r="A26" i="51"/>
  <c r="AA25" i="51"/>
  <c r="Z25" i="51"/>
  <c r="Y25" i="51"/>
  <c r="X25" i="51"/>
  <c r="W25" i="51"/>
  <c r="V25" i="51"/>
  <c r="U25" i="51"/>
  <c r="T25" i="51"/>
  <c r="N25" i="51"/>
  <c r="O25" i="51" s="1"/>
  <c r="H25" i="51"/>
  <c r="G25" i="51"/>
  <c r="F25" i="51"/>
  <c r="A25" i="51"/>
  <c r="H24" i="51"/>
  <c r="G24" i="51"/>
  <c r="F24" i="51"/>
  <c r="A24" i="51"/>
  <c r="AA23" i="51"/>
  <c r="Z23" i="51"/>
  <c r="Y23" i="51"/>
  <c r="X23" i="51"/>
  <c r="W23" i="51"/>
  <c r="U23" i="51"/>
  <c r="T23" i="51"/>
  <c r="H23" i="51"/>
  <c r="G23" i="51"/>
  <c r="F23" i="51"/>
  <c r="A23" i="51"/>
  <c r="H22" i="51"/>
  <c r="G22" i="51"/>
  <c r="F22" i="51"/>
  <c r="A22" i="51"/>
  <c r="H21" i="51"/>
  <c r="G21" i="51"/>
  <c r="F21" i="51"/>
  <c r="A21" i="51"/>
  <c r="H20" i="51"/>
  <c r="G20" i="51"/>
  <c r="F20" i="51"/>
  <c r="A20" i="51"/>
  <c r="AA19" i="51"/>
  <c r="Z19" i="51"/>
  <c r="Y19" i="51"/>
  <c r="X19" i="51"/>
  <c r="W19" i="51"/>
  <c r="V19" i="51"/>
  <c r="H19" i="51"/>
  <c r="G19" i="51"/>
  <c r="F19" i="51"/>
  <c r="A19" i="51"/>
  <c r="AA18" i="51"/>
  <c r="Z18" i="51"/>
  <c r="Y18" i="51"/>
  <c r="X18" i="51"/>
  <c r="W18" i="51"/>
  <c r="V18" i="51"/>
  <c r="U18" i="51"/>
  <c r="H18" i="51"/>
  <c r="G18" i="51"/>
  <c r="F18" i="51"/>
  <c r="I18" i="51" s="1"/>
  <c r="A18" i="51"/>
  <c r="AA17" i="51"/>
  <c r="Z17" i="51"/>
  <c r="Y17" i="51"/>
  <c r="X17" i="51"/>
  <c r="V17" i="51"/>
  <c r="U17" i="51"/>
  <c r="H17" i="51"/>
  <c r="G17" i="51"/>
  <c r="F17" i="51"/>
  <c r="A17" i="51"/>
  <c r="AA16" i="51"/>
  <c r="Z16" i="51"/>
  <c r="Y16" i="51"/>
  <c r="X16" i="51"/>
  <c r="W16" i="51"/>
  <c r="V16" i="51"/>
  <c r="U16" i="51"/>
  <c r="H16" i="51"/>
  <c r="G16" i="51"/>
  <c r="F16" i="51"/>
  <c r="I16" i="51" s="1"/>
  <c r="A16" i="51"/>
  <c r="AA15" i="51"/>
  <c r="Z15" i="51"/>
  <c r="Y15" i="51"/>
  <c r="X15" i="51"/>
  <c r="W15" i="51"/>
  <c r="V15" i="51"/>
  <c r="T15" i="51"/>
  <c r="H15" i="51"/>
  <c r="G15" i="51"/>
  <c r="F15" i="51"/>
  <c r="I15" i="51" s="1"/>
  <c r="A15" i="51"/>
  <c r="AA14" i="51"/>
  <c r="Z14" i="51"/>
  <c r="Y14" i="51"/>
  <c r="X14" i="51"/>
  <c r="W14" i="51"/>
  <c r="T14" i="51"/>
  <c r="H14" i="51"/>
  <c r="G14" i="51"/>
  <c r="F14" i="51"/>
  <c r="A14" i="51"/>
  <c r="AA13" i="51"/>
  <c r="Z13" i="51"/>
  <c r="Y13" i="51"/>
  <c r="V13" i="51"/>
  <c r="U13" i="51"/>
  <c r="T13" i="51"/>
  <c r="H13" i="51"/>
  <c r="G13" i="51"/>
  <c r="F13" i="51"/>
  <c r="I13" i="51" s="1"/>
  <c r="A13" i="51"/>
  <c r="AA12" i="51"/>
  <c r="Z12" i="51"/>
  <c r="Y12" i="51"/>
  <c r="V12" i="51"/>
  <c r="U12" i="51"/>
  <c r="T12" i="51"/>
  <c r="H12" i="51"/>
  <c r="G12" i="51"/>
  <c r="F12" i="51"/>
  <c r="A12" i="51"/>
  <c r="AA11" i="51"/>
  <c r="Z11" i="51"/>
  <c r="X11" i="51"/>
  <c r="W11" i="51"/>
  <c r="V11" i="51"/>
  <c r="U11" i="51"/>
  <c r="T11" i="51"/>
  <c r="H11" i="51"/>
  <c r="G11" i="51"/>
  <c r="F11" i="51"/>
  <c r="A11" i="51"/>
  <c r="AA10" i="51"/>
  <c r="Z10" i="51"/>
  <c r="Y10" i="51"/>
  <c r="V10" i="51"/>
  <c r="U10" i="51"/>
  <c r="T10" i="51"/>
  <c r="H10" i="51"/>
  <c r="G10" i="51"/>
  <c r="F10" i="51"/>
  <c r="A10" i="51"/>
  <c r="AA9" i="51"/>
  <c r="Z9" i="51"/>
  <c r="Y9" i="51"/>
  <c r="W9" i="51"/>
  <c r="V9" i="51"/>
  <c r="U9" i="51"/>
  <c r="T9" i="51"/>
  <c r="H9" i="51"/>
  <c r="G9" i="51"/>
  <c r="F9" i="51"/>
  <c r="I9" i="51"/>
  <c r="A9" i="51"/>
  <c r="AA8" i="51"/>
  <c r="Z8" i="51"/>
  <c r="X8" i="51"/>
  <c r="W8" i="51"/>
  <c r="V8" i="51"/>
  <c r="U8" i="51"/>
  <c r="T8" i="51"/>
  <c r="H8" i="51"/>
  <c r="G8" i="51"/>
  <c r="F8" i="51"/>
  <c r="A8" i="51"/>
  <c r="AA7" i="51"/>
  <c r="Y7" i="51"/>
  <c r="X7" i="51"/>
  <c r="W7" i="51"/>
  <c r="V7" i="51"/>
  <c r="U7" i="51"/>
  <c r="T7" i="51"/>
  <c r="H7" i="51"/>
  <c r="G7" i="51"/>
  <c r="F7" i="51"/>
  <c r="A7" i="51"/>
  <c r="Z6" i="51"/>
  <c r="Y6" i="51"/>
  <c r="X6" i="51"/>
  <c r="W6" i="51"/>
  <c r="V6" i="51"/>
  <c r="U6" i="51"/>
  <c r="T6" i="51"/>
  <c r="H6" i="51"/>
  <c r="G6" i="51"/>
  <c r="F6" i="51"/>
  <c r="A6" i="51"/>
  <c r="Z5" i="51"/>
  <c r="Y5" i="51"/>
  <c r="X5" i="51"/>
  <c r="W5" i="51"/>
  <c r="V5" i="51"/>
  <c r="U5" i="51"/>
  <c r="T5" i="51"/>
  <c r="H5" i="51"/>
  <c r="G5" i="51"/>
  <c r="F5" i="51"/>
  <c r="A5" i="51"/>
  <c r="H28" i="50"/>
  <c r="G28" i="50"/>
  <c r="F28" i="50"/>
  <c r="I28" i="50" s="1"/>
  <c r="J28" i="50" s="1"/>
  <c r="A28" i="50"/>
  <c r="H27" i="50"/>
  <c r="G27" i="50"/>
  <c r="F27" i="50"/>
  <c r="A27" i="50"/>
  <c r="H26" i="50"/>
  <c r="G26" i="50"/>
  <c r="F26" i="50"/>
  <c r="I26" i="50" s="1"/>
  <c r="J26" i="50" s="1"/>
  <c r="A26" i="50"/>
  <c r="AA25" i="50"/>
  <c r="Z25" i="50"/>
  <c r="Y25" i="50"/>
  <c r="X25" i="50"/>
  <c r="W25" i="50"/>
  <c r="V25" i="50"/>
  <c r="U25" i="50"/>
  <c r="T25" i="50"/>
  <c r="N25" i="50"/>
  <c r="O25" i="50" s="1"/>
  <c r="H25" i="50"/>
  <c r="G25" i="50"/>
  <c r="F25" i="50"/>
  <c r="A25" i="50"/>
  <c r="H24" i="50"/>
  <c r="G24" i="50"/>
  <c r="F24" i="50"/>
  <c r="A24" i="50"/>
  <c r="AA23" i="50"/>
  <c r="Z23" i="50"/>
  <c r="Y23" i="50"/>
  <c r="X23" i="50"/>
  <c r="W23" i="50"/>
  <c r="U23" i="50"/>
  <c r="T23" i="50"/>
  <c r="H23" i="50"/>
  <c r="G23" i="50"/>
  <c r="F23" i="50"/>
  <c r="I23" i="50"/>
  <c r="A23" i="50"/>
  <c r="H22" i="50"/>
  <c r="G22" i="50"/>
  <c r="F22" i="50"/>
  <c r="A22" i="50"/>
  <c r="H21" i="50"/>
  <c r="G21" i="50"/>
  <c r="F21" i="50"/>
  <c r="I21" i="50" s="1"/>
  <c r="J21" i="50" s="1"/>
  <c r="A21" i="50"/>
  <c r="H20" i="50"/>
  <c r="G20" i="50"/>
  <c r="F20" i="50"/>
  <c r="A20" i="50"/>
  <c r="AA19" i="50"/>
  <c r="Z19" i="50"/>
  <c r="Y19" i="50"/>
  <c r="X19" i="50"/>
  <c r="W19" i="50"/>
  <c r="V19" i="50"/>
  <c r="U19" i="50"/>
  <c r="H19" i="50"/>
  <c r="G19" i="50"/>
  <c r="F19" i="50"/>
  <c r="A19" i="50"/>
  <c r="AA18" i="50"/>
  <c r="Z18" i="50"/>
  <c r="Y18" i="50"/>
  <c r="X18" i="50"/>
  <c r="W18" i="50"/>
  <c r="V18" i="50"/>
  <c r="U18" i="50"/>
  <c r="H18" i="50"/>
  <c r="G18" i="50"/>
  <c r="F18" i="50"/>
  <c r="A18" i="50"/>
  <c r="AA17" i="50"/>
  <c r="Z17" i="50"/>
  <c r="Y17" i="50"/>
  <c r="X17" i="50"/>
  <c r="V17" i="50"/>
  <c r="U17" i="50"/>
  <c r="T17" i="50"/>
  <c r="H17" i="50"/>
  <c r="G17" i="50"/>
  <c r="F17" i="50"/>
  <c r="A17" i="50"/>
  <c r="AA16" i="50"/>
  <c r="Z16" i="50"/>
  <c r="Y16" i="50"/>
  <c r="X16" i="50"/>
  <c r="W16" i="50"/>
  <c r="V16" i="50"/>
  <c r="U16" i="50"/>
  <c r="H16" i="50"/>
  <c r="G16" i="50"/>
  <c r="F16" i="50"/>
  <c r="I16" i="50" s="1"/>
  <c r="A16" i="50"/>
  <c r="AA15" i="50"/>
  <c r="Z15" i="50"/>
  <c r="Y15" i="50"/>
  <c r="X15" i="50"/>
  <c r="W15" i="50"/>
  <c r="V15" i="50"/>
  <c r="T15" i="50"/>
  <c r="H15" i="50"/>
  <c r="G15" i="50"/>
  <c r="I15" i="50" s="1"/>
  <c r="J15" i="50" s="1"/>
  <c r="M15" i="50" s="1"/>
  <c r="U15" i="50" s="1"/>
  <c r="F15" i="50"/>
  <c r="A15" i="50"/>
  <c r="AA14" i="50"/>
  <c r="Z14" i="50"/>
  <c r="Y14" i="50"/>
  <c r="X14" i="50"/>
  <c r="W14" i="50"/>
  <c r="V14" i="50"/>
  <c r="T14" i="50"/>
  <c r="H14" i="50"/>
  <c r="G14" i="50"/>
  <c r="F14" i="50"/>
  <c r="I14" i="50" s="1"/>
  <c r="J14" i="50" s="1"/>
  <c r="A14" i="50"/>
  <c r="AA13" i="50"/>
  <c r="Z13" i="50"/>
  <c r="Y13" i="50"/>
  <c r="X13" i="50"/>
  <c r="V13" i="50"/>
  <c r="U13" i="50"/>
  <c r="T13" i="50"/>
  <c r="H13" i="50"/>
  <c r="G13" i="50"/>
  <c r="F13" i="50"/>
  <c r="A13" i="50"/>
  <c r="AA12" i="50"/>
  <c r="Z12" i="50"/>
  <c r="Y12" i="50"/>
  <c r="X12" i="50"/>
  <c r="V12" i="50"/>
  <c r="U12" i="50"/>
  <c r="T12" i="50"/>
  <c r="H12" i="50"/>
  <c r="G12" i="50"/>
  <c r="F12" i="50"/>
  <c r="I12" i="50" s="1"/>
  <c r="A12" i="50"/>
  <c r="AA11" i="50"/>
  <c r="Z11" i="50"/>
  <c r="X11" i="50"/>
  <c r="W11" i="50"/>
  <c r="V11" i="50"/>
  <c r="U11" i="50"/>
  <c r="T11" i="50"/>
  <c r="H11" i="50"/>
  <c r="G11" i="50"/>
  <c r="F11" i="50"/>
  <c r="A11" i="50"/>
  <c r="AA10" i="50"/>
  <c r="Z10" i="50"/>
  <c r="Y10" i="50"/>
  <c r="X10" i="50"/>
  <c r="V10" i="50"/>
  <c r="U10" i="50"/>
  <c r="T10" i="50"/>
  <c r="H10" i="50"/>
  <c r="G10" i="50"/>
  <c r="F10" i="50"/>
  <c r="A10" i="50"/>
  <c r="AA9" i="50"/>
  <c r="Z9" i="50"/>
  <c r="Y9" i="50"/>
  <c r="W9" i="50"/>
  <c r="V9" i="50"/>
  <c r="U9" i="50"/>
  <c r="T9" i="50"/>
  <c r="H9" i="50"/>
  <c r="G9" i="50"/>
  <c r="F9" i="50"/>
  <c r="I9" i="50" s="1"/>
  <c r="A9" i="50"/>
  <c r="AA8" i="50"/>
  <c r="Z8" i="50"/>
  <c r="X8" i="50"/>
  <c r="W8" i="50"/>
  <c r="V8" i="50"/>
  <c r="U8" i="50"/>
  <c r="T8" i="50"/>
  <c r="H8" i="50"/>
  <c r="G8" i="50"/>
  <c r="F8" i="50"/>
  <c r="I8" i="50" s="1"/>
  <c r="A8" i="50"/>
  <c r="AA7" i="50"/>
  <c r="Y7" i="50"/>
  <c r="X7" i="50"/>
  <c r="W7" i="50"/>
  <c r="V7" i="50"/>
  <c r="U7" i="50"/>
  <c r="T7" i="50"/>
  <c r="H7" i="50"/>
  <c r="G7" i="50"/>
  <c r="F7" i="50"/>
  <c r="I7" i="50"/>
  <c r="A7" i="50"/>
  <c r="Z6" i="50"/>
  <c r="Y6" i="50"/>
  <c r="X6" i="50"/>
  <c r="W6" i="50"/>
  <c r="V6" i="50"/>
  <c r="U6" i="50"/>
  <c r="T6" i="50"/>
  <c r="H6" i="50"/>
  <c r="G6" i="50"/>
  <c r="F6" i="50"/>
  <c r="I6" i="50" s="1"/>
  <c r="J6" i="50" s="1"/>
  <c r="M6" i="50" s="1"/>
  <c r="AA6" i="50" s="1"/>
  <c r="A6" i="50"/>
  <c r="AA5" i="50"/>
  <c r="Z5" i="50"/>
  <c r="Y5" i="50"/>
  <c r="X5" i="50"/>
  <c r="W5" i="50"/>
  <c r="V5" i="50"/>
  <c r="U5" i="50"/>
  <c r="T5" i="50"/>
  <c r="H5" i="50"/>
  <c r="G5" i="50"/>
  <c r="F5" i="50"/>
  <c r="I5" i="50" s="1"/>
  <c r="A5" i="50"/>
  <c r="H28" i="49"/>
  <c r="G28" i="49"/>
  <c r="F28" i="49"/>
  <c r="A28" i="49"/>
  <c r="H27" i="49"/>
  <c r="G27" i="49"/>
  <c r="F27" i="49"/>
  <c r="A27" i="49"/>
  <c r="H26" i="49"/>
  <c r="G26" i="49"/>
  <c r="F26" i="49"/>
  <c r="A26" i="49"/>
  <c r="AA25" i="49"/>
  <c r="Z25" i="49"/>
  <c r="Y25" i="49"/>
  <c r="X25" i="49"/>
  <c r="W25" i="49"/>
  <c r="V25" i="49"/>
  <c r="U25" i="49"/>
  <c r="T25" i="49"/>
  <c r="N25" i="49"/>
  <c r="O25" i="49" s="1"/>
  <c r="H25" i="49"/>
  <c r="G25" i="49"/>
  <c r="F25" i="49"/>
  <c r="A25" i="49"/>
  <c r="H24" i="49"/>
  <c r="G24" i="49"/>
  <c r="F24" i="49"/>
  <c r="A24" i="49"/>
  <c r="H23" i="49"/>
  <c r="G23" i="49"/>
  <c r="F23" i="49"/>
  <c r="A23" i="49"/>
  <c r="H22" i="49"/>
  <c r="G22" i="49"/>
  <c r="F22" i="49"/>
  <c r="I22" i="49" s="1"/>
  <c r="J22" i="49" s="1"/>
  <c r="A22" i="49"/>
  <c r="H21" i="49"/>
  <c r="G21" i="49"/>
  <c r="F21" i="49"/>
  <c r="I21" i="49"/>
  <c r="J21" i="49" s="1"/>
  <c r="A21" i="49"/>
  <c r="H20" i="49"/>
  <c r="G20" i="49"/>
  <c r="F20" i="49"/>
  <c r="A20" i="49"/>
  <c r="H19" i="49"/>
  <c r="G19" i="49"/>
  <c r="F19" i="49"/>
  <c r="A19" i="49"/>
  <c r="H18" i="49"/>
  <c r="G18" i="49"/>
  <c r="F18" i="49"/>
  <c r="A18" i="49"/>
  <c r="H17" i="49"/>
  <c r="G17" i="49"/>
  <c r="F17" i="49"/>
  <c r="I17" i="49" s="1"/>
  <c r="J17" i="49" s="1"/>
  <c r="A17" i="49"/>
  <c r="H16" i="49"/>
  <c r="G16" i="49"/>
  <c r="F16" i="49"/>
  <c r="A16" i="49"/>
  <c r="H15" i="49"/>
  <c r="G15" i="49"/>
  <c r="F15" i="49"/>
  <c r="I15" i="49" s="1"/>
  <c r="J15" i="49" s="1"/>
  <c r="A15" i="49"/>
  <c r="H14" i="49"/>
  <c r="G14" i="49"/>
  <c r="F14" i="49"/>
  <c r="A14" i="49"/>
  <c r="H13" i="49"/>
  <c r="G13" i="49"/>
  <c r="F13" i="49"/>
  <c r="I13" i="49" s="1"/>
  <c r="A13" i="49"/>
  <c r="H12" i="49"/>
  <c r="G12" i="49"/>
  <c r="F12" i="49"/>
  <c r="A12" i="49"/>
  <c r="H11" i="49"/>
  <c r="G11" i="49"/>
  <c r="F11" i="49"/>
  <c r="I11" i="49" s="1"/>
  <c r="J11" i="49" s="1"/>
  <c r="A11" i="49"/>
  <c r="H10" i="49"/>
  <c r="G10" i="49"/>
  <c r="F10" i="49"/>
  <c r="I10" i="49" s="1"/>
  <c r="J10" i="49" s="1"/>
  <c r="A10" i="49"/>
  <c r="H9" i="49"/>
  <c r="G9" i="49"/>
  <c r="F9" i="49"/>
  <c r="I9" i="49" s="1"/>
  <c r="J9" i="49" s="1"/>
  <c r="A9" i="49"/>
  <c r="H8" i="49"/>
  <c r="G8" i="49"/>
  <c r="F8" i="49"/>
  <c r="I8" i="49" s="1"/>
  <c r="J8" i="49" s="1"/>
  <c r="A8" i="49"/>
  <c r="H7" i="49"/>
  <c r="G7" i="49"/>
  <c r="F7" i="49"/>
  <c r="I7" i="49" s="1"/>
  <c r="J7" i="49" s="1"/>
  <c r="A7" i="49"/>
  <c r="H6" i="49"/>
  <c r="G6" i="49"/>
  <c r="F6" i="49"/>
  <c r="I6" i="49" s="1"/>
  <c r="J6" i="49" s="1"/>
  <c r="A6" i="49"/>
  <c r="AA5" i="49"/>
  <c r="Z5" i="49"/>
  <c r="Y5" i="49"/>
  <c r="X5" i="49"/>
  <c r="W5" i="49"/>
  <c r="V5" i="49"/>
  <c r="U5" i="49"/>
  <c r="T5" i="49"/>
  <c r="H5" i="49"/>
  <c r="G5" i="49"/>
  <c r="F5" i="49"/>
  <c r="I5" i="49" s="1"/>
  <c r="A5" i="49"/>
  <c r="A9" i="48"/>
  <c r="F9" i="48"/>
  <c r="G9" i="48"/>
  <c r="H9" i="48"/>
  <c r="A10" i="48"/>
  <c r="F10" i="48"/>
  <c r="G10" i="48"/>
  <c r="I10" i="48" s="1"/>
  <c r="H10" i="48"/>
  <c r="A15" i="48"/>
  <c r="F15" i="48"/>
  <c r="G15" i="48"/>
  <c r="H15" i="48"/>
  <c r="A16" i="48"/>
  <c r="F16" i="48"/>
  <c r="G16" i="48"/>
  <c r="H16" i="48"/>
  <c r="A21" i="48"/>
  <c r="F21" i="48"/>
  <c r="G21" i="48"/>
  <c r="H21" i="48"/>
  <c r="A22" i="48"/>
  <c r="F22" i="48"/>
  <c r="G22" i="48"/>
  <c r="I22" i="48" s="1"/>
  <c r="H22" i="48"/>
  <c r="A24" i="48"/>
  <c r="F24" i="48"/>
  <c r="G24" i="48"/>
  <c r="H24" i="48"/>
  <c r="H28" i="48"/>
  <c r="G28" i="48"/>
  <c r="F28" i="48"/>
  <c r="A28" i="48"/>
  <c r="H27" i="48"/>
  <c r="G27" i="48"/>
  <c r="F27" i="48"/>
  <c r="A27" i="48"/>
  <c r="H26" i="48"/>
  <c r="G26" i="48"/>
  <c r="F26" i="48"/>
  <c r="I26" i="48" s="1"/>
  <c r="J26" i="48" s="1"/>
  <c r="A26" i="48"/>
  <c r="H25" i="48"/>
  <c r="G25" i="48"/>
  <c r="F25" i="48"/>
  <c r="A25" i="48"/>
  <c r="H23" i="48"/>
  <c r="G23" i="48"/>
  <c r="F23" i="48"/>
  <c r="I23" i="48" s="1"/>
  <c r="A23" i="48"/>
  <c r="H20" i="48"/>
  <c r="G20" i="48"/>
  <c r="F20" i="48"/>
  <c r="A20" i="48"/>
  <c r="H19" i="48"/>
  <c r="G19" i="48"/>
  <c r="F19" i="48"/>
  <c r="A19" i="48"/>
  <c r="H18" i="48"/>
  <c r="G18" i="48"/>
  <c r="F18" i="48"/>
  <c r="A18" i="48"/>
  <c r="H17" i="48"/>
  <c r="G17" i="48"/>
  <c r="F17" i="48"/>
  <c r="I17" i="48" s="1"/>
  <c r="A17" i="48"/>
  <c r="H14" i="48"/>
  <c r="G14" i="48"/>
  <c r="F14" i="48"/>
  <c r="A14" i="48"/>
  <c r="H13" i="48"/>
  <c r="G13" i="48"/>
  <c r="F13" i="48"/>
  <c r="I13" i="48" s="1"/>
  <c r="A13" i="48"/>
  <c r="H12" i="48"/>
  <c r="G12" i="48"/>
  <c r="F12" i="48"/>
  <c r="A12" i="48"/>
  <c r="H11" i="48"/>
  <c r="G11" i="48"/>
  <c r="F11" i="48"/>
  <c r="I11" i="48" s="1"/>
  <c r="J11" i="48" s="1"/>
  <c r="A11" i="48"/>
  <c r="H8" i="48"/>
  <c r="G8" i="48"/>
  <c r="F8" i="48"/>
  <c r="A8" i="48"/>
  <c r="H7" i="48"/>
  <c r="G7" i="48"/>
  <c r="F7" i="48"/>
  <c r="A7" i="48"/>
  <c r="H6" i="48"/>
  <c r="G6" i="48"/>
  <c r="F6" i="48"/>
  <c r="A6" i="48"/>
  <c r="H5" i="48"/>
  <c r="G5" i="48"/>
  <c r="F5" i="48"/>
  <c r="A5" i="48"/>
  <c r="A38" i="47"/>
  <c r="A37" i="47"/>
  <c r="J36" i="47"/>
  <c r="I36" i="47"/>
  <c r="H36" i="47"/>
  <c r="G36" i="47"/>
  <c r="A36" i="47"/>
  <c r="J35" i="47"/>
  <c r="I35" i="47"/>
  <c r="H35" i="47"/>
  <c r="G35" i="47"/>
  <c r="K35" i="47" s="1"/>
  <c r="L35" i="47" s="1"/>
  <c r="A35" i="47"/>
  <c r="J34" i="47"/>
  <c r="I34" i="47"/>
  <c r="H34" i="47"/>
  <c r="G34" i="47"/>
  <c r="A34" i="47"/>
  <c r="J33" i="47"/>
  <c r="I33" i="47"/>
  <c r="H33" i="47"/>
  <c r="G33" i="47"/>
  <c r="A33" i="47"/>
  <c r="J32" i="47"/>
  <c r="K32" i="47" s="1"/>
  <c r="L32" i="47" s="1"/>
  <c r="I32" i="47"/>
  <c r="H32" i="47"/>
  <c r="G32" i="47"/>
  <c r="A32" i="47"/>
  <c r="J31" i="47"/>
  <c r="I31" i="47"/>
  <c r="H31" i="47"/>
  <c r="G31" i="47"/>
  <c r="K31" i="47" s="1"/>
  <c r="L31" i="47" s="1"/>
  <c r="A31" i="47"/>
  <c r="J30" i="47"/>
  <c r="I30" i="47"/>
  <c r="H30" i="47"/>
  <c r="G30" i="47"/>
  <c r="A30" i="47"/>
  <c r="J29" i="47"/>
  <c r="I29" i="47"/>
  <c r="H29" i="47"/>
  <c r="G29" i="47"/>
  <c r="A29" i="47"/>
  <c r="J28" i="47"/>
  <c r="I28" i="47"/>
  <c r="H28" i="47"/>
  <c r="G28" i="47"/>
  <c r="A28" i="47"/>
  <c r="J27" i="47"/>
  <c r="I27" i="47"/>
  <c r="H27" i="47"/>
  <c r="G27" i="47"/>
  <c r="K27" i="47" s="1"/>
  <c r="L27" i="47" s="1"/>
  <c r="A27" i="47"/>
  <c r="J26" i="47"/>
  <c r="I26" i="47"/>
  <c r="H26" i="47"/>
  <c r="G26" i="47"/>
  <c r="A26" i="47"/>
  <c r="J25" i="47"/>
  <c r="I25" i="47"/>
  <c r="H25" i="47"/>
  <c r="G25" i="47"/>
  <c r="A25" i="47"/>
  <c r="J24" i="47"/>
  <c r="I24" i="47"/>
  <c r="H24" i="47"/>
  <c r="G24" i="47"/>
  <c r="A24" i="47"/>
  <c r="J23" i="47"/>
  <c r="I23" i="47"/>
  <c r="H23" i="47"/>
  <c r="K23" i="47" s="1"/>
  <c r="L23" i="47" s="1"/>
  <c r="G23" i="47"/>
  <c r="A23" i="47"/>
  <c r="J22" i="47"/>
  <c r="I22" i="47"/>
  <c r="K22" i="47" s="1"/>
  <c r="L22" i="47" s="1"/>
  <c r="H22" i="47"/>
  <c r="G22" i="47"/>
  <c r="A22" i="47"/>
  <c r="J21" i="47"/>
  <c r="I21" i="47"/>
  <c r="H21" i="47"/>
  <c r="G21" i="47"/>
  <c r="A21" i="47"/>
  <c r="J20" i="47"/>
  <c r="I20" i="47"/>
  <c r="H20" i="47"/>
  <c r="K20" i="47" s="1"/>
  <c r="L20" i="47" s="1"/>
  <c r="G20" i="47"/>
  <c r="A20" i="47"/>
  <c r="J19" i="47"/>
  <c r="I19" i="47"/>
  <c r="H19" i="47"/>
  <c r="G19" i="47"/>
  <c r="A19" i="47"/>
  <c r="J18" i="47"/>
  <c r="K18" i="47" s="1"/>
  <c r="L18" i="47" s="1"/>
  <c r="O18" i="47" s="1"/>
  <c r="Y18" i="47" s="1"/>
  <c r="I18" i="47"/>
  <c r="H18" i="47"/>
  <c r="G18" i="47"/>
  <c r="A18" i="47"/>
  <c r="J17" i="47"/>
  <c r="I17" i="47"/>
  <c r="H17" i="47"/>
  <c r="G17" i="47"/>
  <c r="K17" i="47" s="1"/>
  <c r="L17" i="47" s="1"/>
  <c r="A17" i="47"/>
  <c r="J16" i="47"/>
  <c r="I16" i="47"/>
  <c r="H16" i="47"/>
  <c r="G16" i="47"/>
  <c r="K16" i="47" s="1"/>
  <c r="L16" i="47" s="1"/>
  <c r="A16" i="47"/>
  <c r="J15" i="47"/>
  <c r="I15" i="47"/>
  <c r="H15" i="47"/>
  <c r="G15" i="47"/>
  <c r="A15" i="47"/>
  <c r="J14" i="47"/>
  <c r="I14" i="47"/>
  <c r="H14" i="47"/>
  <c r="G14" i="47"/>
  <c r="A14" i="47"/>
  <c r="J13" i="47"/>
  <c r="I13" i="47"/>
  <c r="H13" i="47"/>
  <c r="G13" i="47"/>
  <c r="K13" i="47"/>
  <c r="L13" i="47" s="1"/>
  <c r="A13" i="47"/>
  <c r="J12" i="47"/>
  <c r="I12" i="47"/>
  <c r="H12" i="47"/>
  <c r="G12" i="47"/>
  <c r="A12" i="47"/>
  <c r="J11" i="47"/>
  <c r="I11" i="47"/>
  <c r="K11" i="47" s="1"/>
  <c r="L11" i="47" s="1"/>
  <c r="H11" i="47"/>
  <c r="G11" i="47"/>
  <c r="A11" i="47"/>
  <c r="J10" i="47"/>
  <c r="I10" i="47"/>
  <c r="H10" i="47"/>
  <c r="G10" i="47"/>
  <c r="A10" i="47"/>
  <c r="J9" i="47"/>
  <c r="I9" i="47"/>
  <c r="H9" i="47"/>
  <c r="G9" i="47"/>
  <c r="A9" i="47"/>
  <c r="J8" i="47"/>
  <c r="I8" i="47"/>
  <c r="H8" i="47"/>
  <c r="G8" i="47"/>
  <c r="A8" i="47"/>
  <c r="J7" i="47"/>
  <c r="K7" i="47" s="1"/>
  <c r="L7" i="47" s="1"/>
  <c r="I7" i="47"/>
  <c r="H7" i="47"/>
  <c r="G7" i="47"/>
  <c r="A7" i="47"/>
  <c r="J6" i="47"/>
  <c r="I6" i="47"/>
  <c r="H6" i="47"/>
  <c r="K6" i="47" s="1"/>
  <c r="L6" i="47" s="1"/>
  <c r="G6" i="47"/>
  <c r="A6" i="47"/>
  <c r="J5" i="47"/>
  <c r="I5" i="47"/>
  <c r="H5" i="47"/>
  <c r="G5" i="47"/>
  <c r="A5" i="47"/>
  <c r="A6" i="46"/>
  <c r="A7" i="46"/>
  <c r="A8" i="46"/>
  <c r="A9" i="46"/>
  <c r="A10" i="46"/>
  <c r="A11" i="46"/>
  <c r="A12" i="46"/>
  <c r="A13" i="46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5" i="46"/>
  <c r="J36" i="46"/>
  <c r="I36" i="46"/>
  <c r="H36" i="46"/>
  <c r="G36" i="46"/>
  <c r="J35" i="46"/>
  <c r="I35" i="46"/>
  <c r="H35" i="46"/>
  <c r="K35" i="46" s="1"/>
  <c r="G35" i="46"/>
  <c r="J34" i="46"/>
  <c r="I34" i="46"/>
  <c r="H34" i="46"/>
  <c r="G34" i="46"/>
  <c r="J33" i="46"/>
  <c r="I33" i="46"/>
  <c r="H33" i="46"/>
  <c r="G33" i="46"/>
  <c r="J32" i="46"/>
  <c r="I32" i="46"/>
  <c r="H32" i="46"/>
  <c r="G32" i="46"/>
  <c r="J31" i="46"/>
  <c r="I31" i="46"/>
  <c r="H31" i="46"/>
  <c r="G31" i="46"/>
  <c r="J30" i="46"/>
  <c r="I30" i="46"/>
  <c r="H30" i="46"/>
  <c r="G30" i="46"/>
  <c r="J29" i="46"/>
  <c r="I29" i="46"/>
  <c r="H29" i="46"/>
  <c r="K29" i="46" s="1"/>
  <c r="G29" i="46"/>
  <c r="J28" i="46"/>
  <c r="I28" i="46"/>
  <c r="H28" i="46"/>
  <c r="G28" i="46"/>
  <c r="J27" i="46"/>
  <c r="I27" i="46"/>
  <c r="H27" i="46"/>
  <c r="G27" i="46"/>
  <c r="J26" i="46"/>
  <c r="I26" i="46"/>
  <c r="H26" i="46"/>
  <c r="G26" i="46"/>
  <c r="K26" i="46" s="1"/>
  <c r="J25" i="46"/>
  <c r="I25" i="46"/>
  <c r="H25" i="46"/>
  <c r="K25" i="46" s="1"/>
  <c r="G25" i="46"/>
  <c r="J24" i="46"/>
  <c r="I24" i="46"/>
  <c r="H24" i="46"/>
  <c r="G24" i="46"/>
  <c r="J23" i="46"/>
  <c r="I23" i="46"/>
  <c r="H23" i="46"/>
  <c r="G23" i="46"/>
  <c r="J22" i="46"/>
  <c r="I22" i="46"/>
  <c r="H22" i="46"/>
  <c r="G22" i="46"/>
  <c r="K22" i="46" s="1"/>
  <c r="J21" i="46"/>
  <c r="I21" i="46"/>
  <c r="H21" i="46"/>
  <c r="G21" i="46"/>
  <c r="J20" i="46"/>
  <c r="I20" i="46"/>
  <c r="H20" i="46"/>
  <c r="G20" i="46"/>
  <c r="J19" i="46"/>
  <c r="I19" i="46"/>
  <c r="H19" i="46"/>
  <c r="G19" i="46"/>
  <c r="J18" i="46"/>
  <c r="I18" i="46"/>
  <c r="H18" i="46"/>
  <c r="G18" i="46"/>
  <c r="J17" i="46"/>
  <c r="I17" i="46"/>
  <c r="H17" i="46"/>
  <c r="G17" i="46"/>
  <c r="J16" i="46"/>
  <c r="I16" i="46"/>
  <c r="H16" i="46"/>
  <c r="G16" i="46"/>
  <c r="K16" i="46" s="1"/>
  <c r="J15" i="46"/>
  <c r="I15" i="46"/>
  <c r="H15" i="46"/>
  <c r="G15" i="46"/>
  <c r="J14" i="46"/>
  <c r="I14" i="46"/>
  <c r="H14" i="46"/>
  <c r="G14" i="46"/>
  <c r="K14" i="46" s="1"/>
  <c r="L14" i="46" s="1"/>
  <c r="M14" i="46" s="1"/>
  <c r="N14" i="46" s="1"/>
  <c r="F14" i="46" s="1"/>
  <c r="J13" i="46"/>
  <c r="I13" i="46"/>
  <c r="H13" i="46"/>
  <c r="K13" i="46" s="1"/>
  <c r="G13" i="46"/>
  <c r="J12" i="46"/>
  <c r="I12" i="46"/>
  <c r="H12" i="46"/>
  <c r="G12" i="46"/>
  <c r="K12" i="46" s="1"/>
  <c r="J11" i="46"/>
  <c r="I11" i="46"/>
  <c r="H11" i="46"/>
  <c r="G11" i="46"/>
  <c r="J10" i="46"/>
  <c r="I10" i="46"/>
  <c r="H10" i="46"/>
  <c r="G10" i="46"/>
  <c r="J9" i="46"/>
  <c r="I9" i="46"/>
  <c r="H9" i="46"/>
  <c r="G9" i="46"/>
  <c r="J8" i="46"/>
  <c r="I8" i="46"/>
  <c r="H8" i="46"/>
  <c r="G8" i="46"/>
  <c r="K8" i="46" s="1"/>
  <c r="L8" i="46" s="1"/>
  <c r="J7" i="46"/>
  <c r="I7" i="46"/>
  <c r="H7" i="46"/>
  <c r="G7" i="46"/>
  <c r="J6" i="46"/>
  <c r="I6" i="46"/>
  <c r="H6" i="46"/>
  <c r="G6" i="46"/>
  <c r="J5" i="46"/>
  <c r="I5" i="46"/>
  <c r="H5" i="46"/>
  <c r="K5" i="46" s="1"/>
  <c r="L5" i="46" s="1"/>
  <c r="G5" i="46"/>
  <c r="P36" i="45"/>
  <c r="Q36" i="45" s="1"/>
  <c r="J36" i="45"/>
  <c r="I36" i="45"/>
  <c r="H36" i="45"/>
  <c r="G36" i="45"/>
  <c r="AC35" i="45"/>
  <c r="AB35" i="45"/>
  <c r="AA35" i="45"/>
  <c r="Z35" i="45"/>
  <c r="Y35" i="45"/>
  <c r="X35" i="45"/>
  <c r="W35" i="45"/>
  <c r="V35" i="45"/>
  <c r="P35" i="45"/>
  <c r="Q35" i="45"/>
  <c r="J35" i="45"/>
  <c r="I35" i="45"/>
  <c r="H35" i="45"/>
  <c r="G35" i="45"/>
  <c r="K35" i="45"/>
  <c r="L35" i="45" s="1"/>
  <c r="O35" i="45" s="1"/>
  <c r="AC34" i="45"/>
  <c r="AB34" i="45"/>
  <c r="AA34" i="45"/>
  <c r="Z34" i="45"/>
  <c r="Y34" i="45"/>
  <c r="X34" i="45"/>
  <c r="W34" i="45"/>
  <c r="V34" i="45"/>
  <c r="P34" i="45"/>
  <c r="Q34" i="45"/>
  <c r="J34" i="45"/>
  <c r="I34" i="45"/>
  <c r="H34" i="45"/>
  <c r="G34" i="45"/>
  <c r="AC33" i="45"/>
  <c r="AB33" i="45"/>
  <c r="AA33" i="45"/>
  <c r="Z33" i="45"/>
  <c r="Y33" i="45"/>
  <c r="X33" i="45"/>
  <c r="W33" i="45"/>
  <c r="V33" i="45"/>
  <c r="P33" i="45"/>
  <c r="Q33" i="45" s="1"/>
  <c r="J33" i="45"/>
  <c r="I33" i="45"/>
  <c r="H33" i="45"/>
  <c r="G33" i="45"/>
  <c r="AC32" i="45"/>
  <c r="AB32" i="45"/>
  <c r="AA32" i="45"/>
  <c r="Z32" i="45"/>
  <c r="Y32" i="45"/>
  <c r="X32" i="45"/>
  <c r="W32" i="45"/>
  <c r="V32" i="45"/>
  <c r="P32" i="45"/>
  <c r="Q32" i="45" s="1"/>
  <c r="J32" i="45"/>
  <c r="I32" i="45"/>
  <c r="H32" i="45"/>
  <c r="G32" i="45"/>
  <c r="AC31" i="45"/>
  <c r="AB31" i="45"/>
  <c r="AA31" i="45"/>
  <c r="Z31" i="45"/>
  <c r="Y31" i="45"/>
  <c r="X31" i="45"/>
  <c r="W31" i="45"/>
  <c r="V31" i="45"/>
  <c r="P31" i="45"/>
  <c r="Q31" i="45"/>
  <c r="J31" i="45"/>
  <c r="I31" i="45"/>
  <c r="H31" i="45"/>
  <c r="G31" i="45"/>
  <c r="K31" i="45" s="1"/>
  <c r="L31" i="45" s="1"/>
  <c r="O31" i="45" s="1"/>
  <c r="AC30" i="45"/>
  <c r="AB30" i="45"/>
  <c r="AA30" i="45"/>
  <c r="Z30" i="45"/>
  <c r="Y30" i="45"/>
  <c r="X30" i="45"/>
  <c r="W30" i="45"/>
  <c r="V30" i="45"/>
  <c r="P30" i="45"/>
  <c r="Q30" i="45" s="1"/>
  <c r="J30" i="45"/>
  <c r="I30" i="45"/>
  <c r="H30" i="45"/>
  <c r="G30" i="45"/>
  <c r="AC29" i="45"/>
  <c r="AB29" i="45"/>
  <c r="AA29" i="45"/>
  <c r="Z29" i="45"/>
  <c r="Y29" i="45"/>
  <c r="X29" i="45"/>
  <c r="W29" i="45"/>
  <c r="V29" i="45"/>
  <c r="P29" i="45"/>
  <c r="Q29" i="45" s="1"/>
  <c r="J29" i="45"/>
  <c r="I29" i="45"/>
  <c r="H29" i="45"/>
  <c r="G29" i="45"/>
  <c r="J28" i="45"/>
  <c r="I28" i="45"/>
  <c r="H28" i="45"/>
  <c r="G28" i="45"/>
  <c r="J27" i="45"/>
  <c r="I27" i="45"/>
  <c r="K27" i="45" s="1"/>
  <c r="L27" i="45" s="1"/>
  <c r="H27" i="45"/>
  <c r="G27" i="45"/>
  <c r="AC26" i="45"/>
  <c r="AB26" i="45"/>
  <c r="AA26" i="45"/>
  <c r="Z26" i="45"/>
  <c r="Y26" i="45"/>
  <c r="X26" i="45"/>
  <c r="W26" i="45"/>
  <c r="V26" i="45"/>
  <c r="P26" i="45"/>
  <c r="Q26" i="45" s="1"/>
  <c r="J26" i="45"/>
  <c r="I26" i="45"/>
  <c r="H26" i="45"/>
  <c r="G26" i="45"/>
  <c r="AC25" i="45"/>
  <c r="AB25" i="45"/>
  <c r="AA25" i="45"/>
  <c r="Z25" i="45"/>
  <c r="Y25" i="45"/>
  <c r="X25" i="45"/>
  <c r="W25" i="45"/>
  <c r="V25" i="45"/>
  <c r="P25" i="45"/>
  <c r="Q25" i="45" s="1"/>
  <c r="J25" i="45"/>
  <c r="I25" i="45"/>
  <c r="H25" i="45"/>
  <c r="G25" i="45"/>
  <c r="K25" i="45" s="1"/>
  <c r="L25" i="45" s="1"/>
  <c r="O25" i="45" s="1"/>
  <c r="AC24" i="45"/>
  <c r="AB24" i="45"/>
  <c r="AA24" i="45"/>
  <c r="Z24" i="45"/>
  <c r="Y24" i="45"/>
  <c r="X24" i="45"/>
  <c r="W24" i="45"/>
  <c r="V24" i="45"/>
  <c r="P24" i="45"/>
  <c r="Q24" i="45" s="1"/>
  <c r="J24" i="45"/>
  <c r="I24" i="45"/>
  <c r="H24" i="45"/>
  <c r="G24" i="45"/>
  <c r="AC23" i="45"/>
  <c r="AB23" i="45"/>
  <c r="AA23" i="45"/>
  <c r="Z23" i="45"/>
  <c r="Y23" i="45"/>
  <c r="X23" i="45"/>
  <c r="W23" i="45"/>
  <c r="V23" i="45"/>
  <c r="Q23" i="45"/>
  <c r="P23" i="45"/>
  <c r="J23" i="45"/>
  <c r="I23" i="45"/>
  <c r="H23" i="45"/>
  <c r="G23" i="45"/>
  <c r="AC22" i="45"/>
  <c r="AB22" i="45"/>
  <c r="AA22" i="45"/>
  <c r="Z22" i="45"/>
  <c r="Y22" i="45"/>
  <c r="X22" i="45"/>
  <c r="W22" i="45"/>
  <c r="V22" i="45"/>
  <c r="P22" i="45"/>
  <c r="Q22" i="45"/>
  <c r="J22" i="45"/>
  <c r="K22" i="45" s="1"/>
  <c r="L22" i="45" s="1"/>
  <c r="I22" i="45"/>
  <c r="H22" i="45"/>
  <c r="G22" i="45"/>
  <c r="AC21" i="45"/>
  <c r="AB21" i="45"/>
  <c r="AA21" i="45"/>
  <c r="Z21" i="45"/>
  <c r="Y21" i="45"/>
  <c r="X21" i="45"/>
  <c r="W21" i="45"/>
  <c r="P21" i="45"/>
  <c r="Q21" i="45"/>
  <c r="J21" i="45"/>
  <c r="I21" i="45"/>
  <c r="H21" i="45"/>
  <c r="G21" i="45"/>
  <c r="K21" i="45" s="1"/>
  <c r="L21" i="45" s="1"/>
  <c r="O21" i="45" s="1"/>
  <c r="V21" i="45"/>
  <c r="AC20" i="45"/>
  <c r="AB20" i="45"/>
  <c r="AA20" i="45"/>
  <c r="Z20" i="45"/>
  <c r="Y20" i="45"/>
  <c r="X20" i="45"/>
  <c r="W20" i="45"/>
  <c r="V20" i="45"/>
  <c r="P20" i="45"/>
  <c r="Q20" i="45" s="1"/>
  <c r="J20" i="45"/>
  <c r="I20" i="45"/>
  <c r="H20" i="45"/>
  <c r="K20" i="45" s="1"/>
  <c r="L20" i="45" s="1"/>
  <c r="O20" i="45" s="1"/>
  <c r="G20" i="45"/>
  <c r="J19" i="45"/>
  <c r="I19" i="45"/>
  <c r="K19" i="45" s="1"/>
  <c r="L19" i="45" s="1"/>
  <c r="H19" i="45"/>
  <c r="G19" i="45"/>
  <c r="J18" i="45"/>
  <c r="I18" i="45"/>
  <c r="H18" i="45"/>
  <c r="G18" i="45"/>
  <c r="J17" i="45"/>
  <c r="I17" i="45"/>
  <c r="H17" i="45"/>
  <c r="G17" i="45"/>
  <c r="J16" i="45"/>
  <c r="I16" i="45"/>
  <c r="H16" i="45"/>
  <c r="K16" i="45" s="1"/>
  <c r="L16" i="45" s="1"/>
  <c r="G16" i="45"/>
  <c r="J15" i="45"/>
  <c r="I15" i="45"/>
  <c r="H15" i="45"/>
  <c r="G15" i="45"/>
  <c r="J14" i="45"/>
  <c r="I14" i="45"/>
  <c r="H14" i="45"/>
  <c r="G14" i="45"/>
  <c r="J13" i="45"/>
  <c r="I13" i="45"/>
  <c r="H13" i="45"/>
  <c r="G13" i="45"/>
  <c r="J12" i="45"/>
  <c r="I12" i="45"/>
  <c r="H12" i="45"/>
  <c r="G12" i="45"/>
  <c r="J11" i="45"/>
  <c r="I11" i="45"/>
  <c r="K11" i="45" s="1"/>
  <c r="H11" i="45"/>
  <c r="G11" i="45"/>
  <c r="J10" i="45"/>
  <c r="I10" i="45"/>
  <c r="H10" i="45"/>
  <c r="G10" i="45"/>
  <c r="J9" i="45"/>
  <c r="I9" i="45"/>
  <c r="K9" i="45" s="1"/>
  <c r="L9" i="45" s="1"/>
  <c r="H9" i="45"/>
  <c r="G9" i="45"/>
  <c r="J8" i="45"/>
  <c r="I8" i="45"/>
  <c r="H8" i="45"/>
  <c r="G8" i="45"/>
  <c r="J7" i="45"/>
  <c r="I7" i="45"/>
  <c r="K7" i="45" s="1"/>
  <c r="L7" i="45" s="1"/>
  <c r="H7" i="45"/>
  <c r="G7" i="45"/>
  <c r="J6" i="45"/>
  <c r="I6" i="45"/>
  <c r="H6" i="45"/>
  <c r="G6" i="45"/>
  <c r="AC5" i="45"/>
  <c r="AA5" i="45"/>
  <c r="Z5" i="45"/>
  <c r="Y5" i="45"/>
  <c r="X5" i="45"/>
  <c r="W5" i="45"/>
  <c r="V5" i="45"/>
  <c r="J5" i="45"/>
  <c r="I5" i="45"/>
  <c r="H5" i="45"/>
  <c r="G5" i="45"/>
  <c r="AC26" i="44"/>
  <c r="AC30" i="44"/>
  <c r="AC34" i="44"/>
  <c r="AA35" i="44"/>
  <c r="P36" i="44"/>
  <c r="Q36" i="44" s="1"/>
  <c r="J36" i="44"/>
  <c r="I36" i="44"/>
  <c r="H36" i="44"/>
  <c r="G36" i="44"/>
  <c r="AC35" i="44"/>
  <c r="AB35" i="44"/>
  <c r="Y35" i="44"/>
  <c r="X35" i="44"/>
  <c r="W35" i="44"/>
  <c r="P35" i="44"/>
  <c r="Q35" i="44" s="1"/>
  <c r="J35" i="44"/>
  <c r="I35" i="44"/>
  <c r="H35" i="44"/>
  <c r="G35" i="44"/>
  <c r="K35" i="44" s="1"/>
  <c r="L35" i="44" s="1"/>
  <c r="O35" i="44" s="1"/>
  <c r="Z34" i="44"/>
  <c r="J34" i="44"/>
  <c r="K34" i="44" s="1"/>
  <c r="L34" i="44" s="1"/>
  <c r="O34" i="44" s="1"/>
  <c r="I34" i="44"/>
  <c r="H34" i="44"/>
  <c r="G34" i="44"/>
  <c r="AC33" i="44"/>
  <c r="AB33" i="44"/>
  <c r="AA33" i="44"/>
  <c r="Z33" i="44"/>
  <c r="Y33" i="44"/>
  <c r="X33" i="44"/>
  <c r="W33" i="44"/>
  <c r="V33" i="44"/>
  <c r="P33" i="44"/>
  <c r="Q33" i="44" s="1"/>
  <c r="J33" i="44"/>
  <c r="I33" i="44"/>
  <c r="H33" i="44"/>
  <c r="G33" i="44"/>
  <c r="AC32" i="44"/>
  <c r="AB32" i="44"/>
  <c r="AA32" i="44"/>
  <c r="Z32" i="44"/>
  <c r="Y32" i="44"/>
  <c r="X32" i="44"/>
  <c r="W32" i="44"/>
  <c r="V32" i="44"/>
  <c r="P32" i="44"/>
  <c r="Q32" i="44"/>
  <c r="J32" i="44"/>
  <c r="I32" i="44"/>
  <c r="H32" i="44"/>
  <c r="G32" i="44"/>
  <c r="K32" i="44" s="1"/>
  <c r="L32" i="44" s="1"/>
  <c r="O32" i="44" s="1"/>
  <c r="AC31" i="44"/>
  <c r="AB31" i="44"/>
  <c r="AA31" i="44"/>
  <c r="Z31" i="44"/>
  <c r="Y31" i="44"/>
  <c r="X31" i="44"/>
  <c r="W31" i="44"/>
  <c r="P31" i="44"/>
  <c r="Q31" i="44" s="1"/>
  <c r="J31" i="44"/>
  <c r="I31" i="44"/>
  <c r="H31" i="44"/>
  <c r="G31" i="44"/>
  <c r="K31" i="44" s="1"/>
  <c r="L31" i="44" s="1"/>
  <c r="O31" i="44" s="1"/>
  <c r="V31" i="44"/>
  <c r="Z30" i="44"/>
  <c r="J30" i="44"/>
  <c r="I30" i="44"/>
  <c r="H30" i="44"/>
  <c r="G30" i="44"/>
  <c r="AC29" i="44"/>
  <c r="AB29" i="44"/>
  <c r="AA29" i="44"/>
  <c r="Z29" i="44"/>
  <c r="Y29" i="44"/>
  <c r="X29" i="44"/>
  <c r="W29" i="44"/>
  <c r="V29" i="44"/>
  <c r="P29" i="44"/>
  <c r="Q29" i="44"/>
  <c r="J29" i="44"/>
  <c r="I29" i="44"/>
  <c r="H29" i="44"/>
  <c r="G29" i="44"/>
  <c r="K29" i="44" s="1"/>
  <c r="L29" i="44" s="1"/>
  <c r="O29" i="44" s="1"/>
  <c r="J28" i="44"/>
  <c r="I28" i="44"/>
  <c r="H28" i="44"/>
  <c r="G28" i="44"/>
  <c r="K28" i="44" s="1"/>
  <c r="L28" i="44" s="1"/>
  <c r="J27" i="44"/>
  <c r="I27" i="44"/>
  <c r="H27" i="44"/>
  <c r="G27" i="44"/>
  <c r="K27" i="44" s="1"/>
  <c r="L27" i="44" s="1"/>
  <c r="Z26" i="44"/>
  <c r="J26" i="44"/>
  <c r="I26" i="44"/>
  <c r="H26" i="44"/>
  <c r="G26" i="44"/>
  <c r="K26" i="44" s="1"/>
  <c r="L26" i="44" s="1"/>
  <c r="O26" i="44" s="1"/>
  <c r="AC25" i="44"/>
  <c r="AB25" i="44"/>
  <c r="AA25" i="44"/>
  <c r="Z25" i="44"/>
  <c r="Y25" i="44"/>
  <c r="X25" i="44"/>
  <c r="W25" i="44"/>
  <c r="P25" i="44"/>
  <c r="Q25" i="44" s="1"/>
  <c r="J25" i="44"/>
  <c r="I25" i="44"/>
  <c r="H25" i="44"/>
  <c r="G25" i="44"/>
  <c r="V25" i="44"/>
  <c r="J24" i="44"/>
  <c r="I24" i="44"/>
  <c r="H24" i="44"/>
  <c r="G24" i="44"/>
  <c r="J23" i="44"/>
  <c r="I23" i="44"/>
  <c r="H23" i="44"/>
  <c r="G23" i="44"/>
  <c r="J22" i="44"/>
  <c r="I22" i="44"/>
  <c r="H22" i="44"/>
  <c r="G22" i="44"/>
  <c r="J21" i="44"/>
  <c r="I21" i="44"/>
  <c r="H21" i="44"/>
  <c r="G21" i="44"/>
  <c r="J20" i="44"/>
  <c r="I20" i="44"/>
  <c r="H20" i="44"/>
  <c r="G20" i="44"/>
  <c r="J19" i="44"/>
  <c r="I19" i="44"/>
  <c r="H19" i="44"/>
  <c r="G19" i="44"/>
  <c r="J18" i="44"/>
  <c r="I18" i="44"/>
  <c r="K18" i="44" s="1"/>
  <c r="L18" i="44" s="1"/>
  <c r="H18" i="44"/>
  <c r="G18" i="44"/>
  <c r="J17" i="44"/>
  <c r="I17" i="44"/>
  <c r="H17" i="44"/>
  <c r="G17" i="44"/>
  <c r="K17" i="44" s="1"/>
  <c r="J16" i="44"/>
  <c r="I16" i="44"/>
  <c r="H16" i="44"/>
  <c r="G16" i="44"/>
  <c r="J15" i="44"/>
  <c r="I15" i="44"/>
  <c r="H15" i="44"/>
  <c r="G15" i="44"/>
  <c r="K15" i="44" s="1"/>
  <c r="J14" i="44"/>
  <c r="I14" i="44"/>
  <c r="H14" i="44"/>
  <c r="G14" i="44"/>
  <c r="J13" i="44"/>
  <c r="I13" i="44"/>
  <c r="H13" i="44"/>
  <c r="G13" i="44"/>
  <c r="K13" i="44" s="1"/>
  <c r="L13" i="44" s="1"/>
  <c r="J12" i="44"/>
  <c r="I12" i="44"/>
  <c r="H12" i="44"/>
  <c r="G12" i="44"/>
  <c r="J11" i="44"/>
  <c r="I11" i="44"/>
  <c r="H11" i="44"/>
  <c r="G11" i="44"/>
  <c r="J10" i="44"/>
  <c r="I10" i="44"/>
  <c r="H10" i="44"/>
  <c r="G10" i="44"/>
  <c r="J9" i="44"/>
  <c r="I9" i="44"/>
  <c r="H9" i="44"/>
  <c r="G9" i="44"/>
  <c r="K9" i="44" s="1"/>
  <c r="L9" i="44" s="1"/>
  <c r="J8" i="44"/>
  <c r="I8" i="44"/>
  <c r="H8" i="44"/>
  <c r="G8" i="44"/>
  <c r="J7" i="44"/>
  <c r="I7" i="44"/>
  <c r="H7" i="44"/>
  <c r="G7" i="44"/>
  <c r="J6" i="44"/>
  <c r="I6" i="44"/>
  <c r="H6" i="44"/>
  <c r="G6" i="44"/>
  <c r="J5" i="44"/>
  <c r="I5" i="44"/>
  <c r="H5" i="44"/>
  <c r="G5" i="44"/>
  <c r="W6" i="33"/>
  <c r="X6" i="33"/>
  <c r="Y6" i="33"/>
  <c r="Z6" i="33"/>
  <c r="AC6" i="33"/>
  <c r="W7" i="33"/>
  <c r="X7" i="33"/>
  <c r="Y7" i="33"/>
  <c r="Z7" i="33"/>
  <c r="AC7" i="33"/>
  <c r="W8" i="33"/>
  <c r="X8" i="33"/>
  <c r="Y8" i="33"/>
  <c r="Z8" i="33"/>
  <c r="AC8" i="33"/>
  <c r="W9" i="33"/>
  <c r="X9" i="33"/>
  <c r="Y9" i="33"/>
  <c r="AB9" i="33"/>
  <c r="AC9" i="33"/>
  <c r="W10" i="33"/>
  <c r="X10" i="33"/>
  <c r="Y10" i="33"/>
  <c r="AA10" i="33"/>
  <c r="AB10" i="33"/>
  <c r="AC10" i="33"/>
  <c r="W11" i="33"/>
  <c r="X11" i="33"/>
  <c r="AA11" i="33"/>
  <c r="AB11" i="33"/>
  <c r="AC11" i="33"/>
  <c r="Y12" i="33"/>
  <c r="Z12" i="33"/>
  <c r="AA12" i="33"/>
  <c r="AB12" i="33"/>
  <c r="AC12" i="33"/>
  <c r="W13" i="33"/>
  <c r="Y13" i="33"/>
  <c r="Z13" i="33"/>
  <c r="AA13" i="33"/>
  <c r="AB13" i="33"/>
  <c r="X14" i="33"/>
  <c r="Y14" i="33"/>
  <c r="Z14" i="33"/>
  <c r="AB14" i="33"/>
  <c r="AC14" i="33"/>
  <c r="X15" i="33"/>
  <c r="Y15" i="33"/>
  <c r="AA15" i="33"/>
  <c r="AB15" i="33"/>
  <c r="AC15" i="33"/>
  <c r="W16" i="33"/>
  <c r="X16" i="33"/>
  <c r="Y16" i="33"/>
  <c r="AA16" i="33"/>
  <c r="AB16" i="33"/>
  <c r="AC16" i="33"/>
  <c r="X17" i="33"/>
  <c r="Y17" i="33"/>
  <c r="Z17" i="33"/>
  <c r="AA17" i="33"/>
  <c r="AB17" i="33"/>
  <c r="AC17" i="33"/>
  <c r="X18" i="33"/>
  <c r="Y18" i="33"/>
  <c r="Z18" i="33"/>
  <c r="AA18" i="33"/>
  <c r="AB18" i="33"/>
  <c r="AC18" i="33"/>
  <c r="X19" i="33"/>
  <c r="Y19" i="33"/>
  <c r="Z19" i="33"/>
  <c r="AA19" i="33"/>
  <c r="AB19" i="33"/>
  <c r="AC19" i="33"/>
  <c r="W20" i="33"/>
  <c r="X20" i="33"/>
  <c r="Y20" i="33"/>
  <c r="Z20" i="33"/>
  <c r="AA20" i="33"/>
  <c r="AB20" i="33"/>
  <c r="AC20" i="33"/>
  <c r="W21" i="33"/>
  <c r="X21" i="33"/>
  <c r="Y21" i="33"/>
  <c r="AA21" i="33"/>
  <c r="AB21" i="33"/>
  <c r="AC21" i="33"/>
  <c r="X22" i="33"/>
  <c r="Y22" i="33"/>
  <c r="Z22" i="33"/>
  <c r="AA22" i="33"/>
  <c r="AB22" i="33"/>
  <c r="AC22" i="33"/>
  <c r="X23" i="33"/>
  <c r="Y23" i="33"/>
  <c r="Z23" i="33"/>
  <c r="AA23" i="33"/>
  <c r="AB23" i="33"/>
  <c r="AC23" i="33"/>
  <c r="X24" i="33"/>
  <c r="Y24" i="33"/>
  <c r="Z24" i="33"/>
  <c r="AA24" i="33"/>
  <c r="AB24" i="33"/>
  <c r="AC24" i="33"/>
  <c r="W25" i="33"/>
  <c r="X25" i="33"/>
  <c r="Y25" i="33"/>
  <c r="Z25" i="33"/>
  <c r="AB25" i="33"/>
  <c r="AC25" i="33"/>
  <c r="V26" i="33"/>
  <c r="W26" i="33"/>
  <c r="X26" i="33"/>
  <c r="Y26" i="33"/>
  <c r="Z26" i="33"/>
  <c r="AA26" i="33"/>
  <c r="AB26" i="33"/>
  <c r="AC26" i="33"/>
  <c r="V27" i="33"/>
  <c r="W27" i="33"/>
  <c r="X27" i="33"/>
  <c r="Y27" i="33"/>
  <c r="Z27" i="33"/>
  <c r="AA27" i="33"/>
  <c r="AB27" i="33"/>
  <c r="AC27" i="33"/>
  <c r="V28" i="33"/>
  <c r="W28" i="33"/>
  <c r="X28" i="33"/>
  <c r="Y28" i="33"/>
  <c r="Z28" i="33"/>
  <c r="AA28" i="33"/>
  <c r="AB28" i="33"/>
  <c r="AC28" i="33"/>
  <c r="X29" i="33"/>
  <c r="Y29" i="33"/>
  <c r="Z29" i="33"/>
  <c r="AA29" i="33"/>
  <c r="AB29" i="33"/>
  <c r="AC29" i="33"/>
  <c r="V30" i="33"/>
  <c r="W30" i="33"/>
  <c r="X30" i="33"/>
  <c r="Y30" i="33"/>
  <c r="Z30" i="33"/>
  <c r="AA30" i="33"/>
  <c r="AB30" i="33"/>
  <c r="AC30" i="33"/>
  <c r="V31" i="33"/>
  <c r="W31" i="33"/>
  <c r="X31" i="33"/>
  <c r="Y31" i="33"/>
  <c r="Z31" i="33"/>
  <c r="AA31" i="33"/>
  <c r="AB31" i="33"/>
  <c r="AC31" i="33"/>
  <c r="V32" i="33"/>
  <c r="W32" i="33"/>
  <c r="X32" i="33"/>
  <c r="Y32" i="33"/>
  <c r="Z32" i="33"/>
  <c r="AA32" i="33"/>
  <c r="AB32" i="33"/>
  <c r="AC32" i="33"/>
  <c r="V33" i="33"/>
  <c r="W33" i="33"/>
  <c r="X33" i="33"/>
  <c r="Y33" i="33"/>
  <c r="Z33" i="33"/>
  <c r="AA33" i="33"/>
  <c r="AB33" i="33"/>
  <c r="AC33" i="33"/>
  <c r="V34" i="33"/>
  <c r="W34" i="33"/>
  <c r="X34" i="33"/>
  <c r="Y34" i="33"/>
  <c r="Z34" i="33"/>
  <c r="AA34" i="33"/>
  <c r="AB34" i="33"/>
  <c r="AC34" i="33"/>
  <c r="V35" i="33"/>
  <c r="W35" i="33"/>
  <c r="X35" i="33"/>
  <c r="Y35" i="33"/>
  <c r="Z35" i="33"/>
  <c r="AA35" i="33"/>
  <c r="AB35" i="33"/>
  <c r="AC35" i="33"/>
  <c r="W5" i="33"/>
  <c r="X5" i="33"/>
  <c r="Y5" i="33"/>
  <c r="Z5" i="33"/>
  <c r="AA5" i="33"/>
  <c r="AC5" i="33"/>
  <c r="V5" i="33"/>
  <c r="I7" i="51"/>
  <c r="I20" i="51"/>
  <c r="J20" i="51" s="1"/>
  <c r="I19" i="51"/>
  <c r="N23" i="50"/>
  <c r="O23" i="50" s="1"/>
  <c r="J23" i="50"/>
  <c r="M23" i="50" s="1"/>
  <c r="V23" i="50"/>
  <c r="N8" i="50"/>
  <c r="O8" i="50" s="1"/>
  <c r="J8" i="50"/>
  <c r="M8" i="50" s="1"/>
  <c r="Y8" i="50" s="1"/>
  <c r="M14" i="50"/>
  <c r="U14" i="50" s="1"/>
  <c r="N14" i="50"/>
  <c r="O14" i="50" s="1"/>
  <c r="N15" i="50"/>
  <c r="O15" i="50"/>
  <c r="N7" i="50"/>
  <c r="O7" i="50"/>
  <c r="J7" i="50"/>
  <c r="M7" i="50" s="1"/>
  <c r="Z7" i="50" s="1"/>
  <c r="N12" i="50"/>
  <c r="O12" i="50" s="1"/>
  <c r="J12" i="50"/>
  <c r="M12" i="50" s="1"/>
  <c r="W12" i="50" s="1"/>
  <c r="N6" i="50"/>
  <c r="O6" i="50"/>
  <c r="N16" i="50"/>
  <c r="O16" i="50" s="1"/>
  <c r="J16" i="50"/>
  <c r="M16" i="50" s="1"/>
  <c r="T16" i="50" s="1"/>
  <c r="N5" i="49"/>
  <c r="O5" i="49" s="1"/>
  <c r="J5" i="49"/>
  <c r="I14" i="49"/>
  <c r="J14" i="49"/>
  <c r="I27" i="49"/>
  <c r="J27" i="49" s="1"/>
  <c r="J13" i="49"/>
  <c r="I26" i="49"/>
  <c r="J26" i="49" s="1"/>
  <c r="K26" i="49" s="1"/>
  <c r="L26" i="49" s="1"/>
  <c r="E26" i="49" s="1"/>
  <c r="I12" i="49"/>
  <c r="J12" i="49"/>
  <c r="I16" i="49"/>
  <c r="J16" i="49" s="1"/>
  <c r="I23" i="49"/>
  <c r="J23" i="49"/>
  <c r="I24" i="49"/>
  <c r="J24" i="49"/>
  <c r="J10" i="48"/>
  <c r="I16" i="48"/>
  <c r="J16" i="48" s="1"/>
  <c r="I9" i="48"/>
  <c r="J9" i="48"/>
  <c r="I15" i="48"/>
  <c r="J15" i="48" s="1"/>
  <c r="I21" i="48"/>
  <c r="J21" i="48" s="1"/>
  <c r="J22" i="48"/>
  <c r="I24" i="48"/>
  <c r="J24" i="48" s="1"/>
  <c r="K24" i="48" s="1"/>
  <c r="L24" i="48" s="1"/>
  <c r="E24" i="48" s="1"/>
  <c r="I5" i="48"/>
  <c r="J5" i="48" s="1"/>
  <c r="I6" i="48"/>
  <c r="I12" i="48"/>
  <c r="J12" i="48" s="1"/>
  <c r="I18" i="48"/>
  <c r="J18" i="48" s="1"/>
  <c r="I19" i="48"/>
  <c r="J19" i="48" s="1"/>
  <c r="I20" i="48"/>
  <c r="J20" i="48" s="1"/>
  <c r="I25" i="48"/>
  <c r="J25" i="48"/>
  <c r="K25" i="48" s="1"/>
  <c r="L25" i="48" s="1"/>
  <c r="I7" i="48"/>
  <c r="J7" i="48" s="1"/>
  <c r="I8" i="48"/>
  <c r="I14" i="48"/>
  <c r="I27" i="48"/>
  <c r="J27" i="48" s="1"/>
  <c r="I28" i="48"/>
  <c r="J28" i="48" s="1"/>
  <c r="K5" i="47"/>
  <c r="L5" i="47"/>
  <c r="K15" i="47"/>
  <c r="P15" i="47" s="1"/>
  <c r="Q15" i="47" s="1"/>
  <c r="K21" i="47"/>
  <c r="L21" i="47"/>
  <c r="O21" i="47" s="1"/>
  <c r="X21" i="47" s="1"/>
  <c r="K24" i="47"/>
  <c r="L24" i="47"/>
  <c r="K25" i="47"/>
  <c r="L25" i="47"/>
  <c r="K28" i="47"/>
  <c r="L28" i="47" s="1"/>
  <c r="K29" i="47"/>
  <c r="L29" i="47"/>
  <c r="K33" i="47"/>
  <c r="L33" i="47" s="1"/>
  <c r="K36" i="47"/>
  <c r="L36" i="47" s="1"/>
  <c r="K26" i="47"/>
  <c r="L26" i="47" s="1"/>
  <c r="K30" i="47"/>
  <c r="L30" i="47" s="1"/>
  <c r="O30" i="47" s="1"/>
  <c r="K34" i="47"/>
  <c r="L34" i="47"/>
  <c r="K6" i="46"/>
  <c r="L6" i="46"/>
  <c r="M6" i="46" s="1"/>
  <c r="N6" i="46" s="1"/>
  <c r="F6" i="46" s="1"/>
  <c r="AB6" i="46" s="1"/>
  <c r="K7" i="46"/>
  <c r="L7" i="46" s="1"/>
  <c r="M7" i="46"/>
  <c r="N7" i="46" s="1"/>
  <c r="F7" i="46" s="1"/>
  <c r="M8" i="46"/>
  <c r="N8" i="46" s="1"/>
  <c r="F8" i="46" s="1"/>
  <c r="K33" i="46"/>
  <c r="L33" i="46" s="1"/>
  <c r="L26" i="46"/>
  <c r="M26" i="46" s="1"/>
  <c r="N26" i="46" s="1"/>
  <c r="F26" i="46" s="1"/>
  <c r="K31" i="46"/>
  <c r="L31" i="46" s="1"/>
  <c r="M31" i="46" s="1"/>
  <c r="N31" i="46" s="1"/>
  <c r="K34" i="46"/>
  <c r="L34" i="46" s="1"/>
  <c r="K27" i="46"/>
  <c r="L27" i="46"/>
  <c r="L35" i="46"/>
  <c r="M35" i="46" s="1"/>
  <c r="N35" i="46" s="1"/>
  <c r="F35" i="46" s="1"/>
  <c r="F31" i="46"/>
  <c r="M5" i="46"/>
  <c r="N5" i="46" s="1"/>
  <c r="F5" i="46" s="1"/>
  <c r="P5" i="46" s="1"/>
  <c r="Q5" i="46" s="1"/>
  <c r="K30" i="46"/>
  <c r="L30" i="46" s="1"/>
  <c r="K9" i="46"/>
  <c r="L9" i="46" s="1"/>
  <c r="M9" i="46" s="1"/>
  <c r="N9" i="46" s="1"/>
  <c r="F9" i="46" s="1"/>
  <c r="O9" i="46" s="1"/>
  <c r="K10" i="46"/>
  <c r="L10" i="46" s="1"/>
  <c r="M10" i="46" s="1"/>
  <c r="N10" i="46" s="1"/>
  <c r="F10" i="46" s="1"/>
  <c r="AA10" i="46" s="1"/>
  <c r="K11" i="46"/>
  <c r="L11" i="46" s="1"/>
  <c r="M11" i="46" s="1"/>
  <c r="N11" i="46"/>
  <c r="F11" i="46" s="1"/>
  <c r="L12" i="46"/>
  <c r="M12" i="46"/>
  <c r="N12" i="46"/>
  <c r="F12" i="46" s="1"/>
  <c r="L13" i="46"/>
  <c r="M13" i="46" s="1"/>
  <c r="N13" i="46" s="1"/>
  <c r="F13" i="46" s="1"/>
  <c r="K15" i="46"/>
  <c r="L15" i="46" s="1"/>
  <c r="M15" i="46" s="1"/>
  <c r="N15" i="46" s="1"/>
  <c r="F15" i="46" s="1"/>
  <c r="V15" i="46" s="1"/>
  <c r="L16" i="46"/>
  <c r="K17" i="46"/>
  <c r="L17" i="46"/>
  <c r="K18" i="46"/>
  <c r="L18" i="46" s="1"/>
  <c r="M18" i="46" s="1"/>
  <c r="N18" i="46" s="1"/>
  <c r="F18" i="46" s="1"/>
  <c r="W18" i="46" s="1"/>
  <c r="K19" i="46"/>
  <c r="L19" i="46" s="1"/>
  <c r="M19" i="46" s="1"/>
  <c r="N19" i="46" s="1"/>
  <c r="F19" i="46" s="1"/>
  <c r="K20" i="46"/>
  <c r="L20" i="46"/>
  <c r="K21" i="46"/>
  <c r="L21" i="46"/>
  <c r="M21" i="46" s="1"/>
  <c r="N21" i="46" s="1"/>
  <c r="F21" i="46" s="1"/>
  <c r="L22" i="46"/>
  <c r="M22" i="46" s="1"/>
  <c r="N22" i="46" s="1"/>
  <c r="F22" i="46"/>
  <c r="K23" i="46"/>
  <c r="L23" i="46" s="1"/>
  <c r="M23" i="46" s="1"/>
  <c r="N23" i="46" s="1"/>
  <c r="F23" i="46" s="1"/>
  <c r="K24" i="46"/>
  <c r="L24" i="46" s="1"/>
  <c r="M24" i="46" s="1"/>
  <c r="N24" i="46"/>
  <c r="F24" i="46" s="1"/>
  <c r="L25" i="46"/>
  <c r="K28" i="46"/>
  <c r="L28" i="46" s="1"/>
  <c r="M28" i="46" s="1"/>
  <c r="N28" i="46" s="1"/>
  <c r="F28" i="46"/>
  <c r="X28" i="46" s="1"/>
  <c r="L29" i="46"/>
  <c r="K32" i="46"/>
  <c r="L32" i="46" s="1"/>
  <c r="K36" i="46"/>
  <c r="L36" i="46"/>
  <c r="K12" i="45"/>
  <c r="K17" i="45"/>
  <c r="L17" i="45"/>
  <c r="K18" i="45"/>
  <c r="L18" i="45" s="1"/>
  <c r="K23" i="45"/>
  <c r="L23" i="45" s="1"/>
  <c r="O23" i="45" s="1"/>
  <c r="K10" i="45"/>
  <c r="L10" i="45" s="1"/>
  <c r="L11" i="45"/>
  <c r="K14" i="45"/>
  <c r="O22" i="45"/>
  <c r="W26" i="44"/>
  <c r="AA26" i="44"/>
  <c r="W30" i="44"/>
  <c r="AA30" i="44"/>
  <c r="W34" i="44"/>
  <c r="AA34" i="44"/>
  <c r="V35" i="44"/>
  <c r="Z35" i="44"/>
  <c r="X26" i="44"/>
  <c r="AB26" i="44"/>
  <c r="X30" i="44"/>
  <c r="AB30" i="44"/>
  <c r="X34" i="44"/>
  <c r="AB34" i="44"/>
  <c r="V26" i="44"/>
  <c r="P26" i="44"/>
  <c r="Q26" i="44" s="1"/>
  <c r="Y26" i="44"/>
  <c r="V30" i="44"/>
  <c r="P30" i="44"/>
  <c r="Q30" i="44"/>
  <c r="Y30" i="44"/>
  <c r="V34" i="44"/>
  <c r="P34" i="44"/>
  <c r="Q34" i="44"/>
  <c r="Y34" i="44"/>
  <c r="L15" i="44"/>
  <c r="L17" i="44"/>
  <c r="N15" i="51"/>
  <c r="O15" i="51" s="1"/>
  <c r="J7" i="51"/>
  <c r="M7" i="51" s="1"/>
  <c r="Z7" i="51" s="1"/>
  <c r="K27" i="49"/>
  <c r="L27" i="49" s="1"/>
  <c r="E27" i="49" s="1"/>
  <c r="K16" i="49"/>
  <c r="L16" i="49" s="1"/>
  <c r="K12" i="49"/>
  <c r="L12" i="49" s="1"/>
  <c r="K7" i="49"/>
  <c r="L7" i="49" s="1"/>
  <c r="K6" i="49"/>
  <c r="L6" i="49" s="1"/>
  <c r="K11" i="49"/>
  <c r="L11" i="49" s="1"/>
  <c r="K23" i="49"/>
  <c r="L23" i="49" s="1"/>
  <c r="K21" i="49"/>
  <c r="L21" i="49" s="1"/>
  <c r="E21" i="49" s="1"/>
  <c r="K13" i="49"/>
  <c r="L13" i="49" s="1"/>
  <c r="M5" i="49"/>
  <c r="K15" i="49"/>
  <c r="L15" i="49" s="1"/>
  <c r="J6" i="48"/>
  <c r="J8" i="48"/>
  <c r="J13" i="48"/>
  <c r="J14" i="48"/>
  <c r="J17" i="48"/>
  <c r="J23" i="48"/>
  <c r="M34" i="47"/>
  <c r="N34" i="47"/>
  <c r="F34" i="47" s="1"/>
  <c r="M30" i="47"/>
  <c r="N30" i="47" s="1"/>
  <c r="M22" i="47"/>
  <c r="N22" i="47" s="1"/>
  <c r="F22" i="47"/>
  <c r="O22" i="47" s="1"/>
  <c r="V22" i="47" s="1"/>
  <c r="M13" i="47"/>
  <c r="N13" i="47" s="1"/>
  <c r="M16" i="47"/>
  <c r="N16" i="47" s="1"/>
  <c r="M33" i="47"/>
  <c r="N33" i="47" s="1"/>
  <c r="F33" i="47" s="1"/>
  <c r="M17" i="47"/>
  <c r="N17" i="47" s="1"/>
  <c r="M6" i="47"/>
  <c r="N6" i="47" s="1"/>
  <c r="Y35" i="46"/>
  <c r="Z35" i="46"/>
  <c r="V35" i="46"/>
  <c r="AB35" i="46"/>
  <c r="AA31" i="46"/>
  <c r="M34" i="46"/>
  <c r="N34" i="46" s="1"/>
  <c r="F34" i="46" s="1"/>
  <c r="M36" i="46"/>
  <c r="N36" i="46" s="1"/>
  <c r="F36" i="46" s="1"/>
  <c r="P36" i="46" s="1"/>
  <c r="Q36" i="46" s="1"/>
  <c r="M25" i="46"/>
  <c r="N25" i="46" s="1"/>
  <c r="F25" i="46" s="1"/>
  <c r="Z28" i="46"/>
  <c r="AC28" i="46"/>
  <c r="V10" i="46"/>
  <c r="W24" i="46"/>
  <c r="AC12" i="46"/>
  <c r="O22" i="46"/>
  <c r="AB22" i="46"/>
  <c r="P22" i="46"/>
  <c r="Q22" i="46" s="1"/>
  <c r="AA15" i="46"/>
  <c r="O11" i="46"/>
  <c r="AA11" i="46"/>
  <c r="Z11" i="46"/>
  <c r="P11" i="46"/>
  <c r="Q11" i="46" s="1"/>
  <c r="O13" i="46"/>
  <c r="V13" i="46"/>
  <c r="Z13" i="46"/>
  <c r="Y13" i="46"/>
  <c r="Y8" i="46"/>
  <c r="AB7" i="46"/>
  <c r="AA7" i="46"/>
  <c r="Z7" i="46"/>
  <c r="Y7" i="46"/>
  <c r="Z6" i="46"/>
  <c r="O6" i="46"/>
  <c r="AA21" i="46"/>
  <c r="L14" i="45"/>
  <c r="L12" i="45"/>
  <c r="W10" i="51"/>
  <c r="Y18" i="49"/>
  <c r="U18" i="49"/>
  <c r="X18" i="49"/>
  <c r="Z18" i="49"/>
  <c r="W18" i="49"/>
  <c r="V18" i="49"/>
  <c r="AA18" i="49"/>
  <c r="Y14" i="49"/>
  <c r="U14" i="49"/>
  <c r="M14" i="49"/>
  <c r="V14" i="49"/>
  <c r="W14" i="49"/>
  <c r="N14" i="49"/>
  <c r="O14" i="49" s="1"/>
  <c r="X14" i="49"/>
  <c r="AA14" i="49"/>
  <c r="Z14" i="49"/>
  <c r="T14" i="49"/>
  <c r="Y19" i="49"/>
  <c r="U19" i="49"/>
  <c r="X19" i="49"/>
  <c r="Z19" i="49"/>
  <c r="W19" i="49"/>
  <c r="V19" i="49"/>
  <c r="AA19" i="49"/>
  <c r="Z23" i="49"/>
  <c r="N23" i="49"/>
  <c r="O23" i="49"/>
  <c r="Y23" i="49"/>
  <c r="M23" i="49"/>
  <c r="U23" i="49"/>
  <c r="X23" i="49"/>
  <c r="T23" i="49"/>
  <c r="AA23" i="49"/>
  <c r="W23" i="49"/>
  <c r="W6" i="49"/>
  <c r="Z6" i="49"/>
  <c r="V6" i="49"/>
  <c r="N6" i="49"/>
  <c r="X6" i="49"/>
  <c r="T6" i="49"/>
  <c r="Y6" i="49"/>
  <c r="U6" i="49"/>
  <c r="M6" i="49"/>
  <c r="AA6" i="49" s="1"/>
  <c r="Y10" i="49"/>
  <c r="W10" i="49"/>
  <c r="AA10" i="49"/>
  <c r="V10" i="49"/>
  <c r="N10" i="49"/>
  <c r="O10" i="49" s="1"/>
  <c r="Z10" i="49"/>
  <c r="U10" i="49"/>
  <c r="M10" i="49"/>
  <c r="X10" i="49"/>
  <c r="T10" i="49"/>
  <c r="AA9" i="49"/>
  <c r="W9" i="49"/>
  <c r="Z9" i="49"/>
  <c r="V9" i="49"/>
  <c r="N9" i="49"/>
  <c r="O9" i="49" s="1"/>
  <c r="T9" i="49"/>
  <c r="Y9" i="49"/>
  <c r="U9" i="49"/>
  <c r="M9" i="49"/>
  <c r="X9" i="49" s="1"/>
  <c r="Y13" i="49"/>
  <c r="U13" i="49"/>
  <c r="M13" i="49"/>
  <c r="AA13" i="49"/>
  <c r="V13" i="49"/>
  <c r="Z13" i="49"/>
  <c r="T13" i="49"/>
  <c r="X13" i="49"/>
  <c r="W13" i="49"/>
  <c r="N13" i="49"/>
  <c r="O13" i="49" s="1"/>
  <c r="W7" i="49"/>
  <c r="X7" i="49"/>
  <c r="T7" i="49"/>
  <c r="V7" i="49"/>
  <c r="N7" i="49"/>
  <c r="Y7" i="49"/>
  <c r="U7" i="49"/>
  <c r="M7" i="49"/>
  <c r="Z7" i="49" s="1"/>
  <c r="Y12" i="49"/>
  <c r="U12" i="49"/>
  <c r="M12" i="49"/>
  <c r="W12" i="49" s="1"/>
  <c r="Z12" i="49"/>
  <c r="T12" i="49"/>
  <c r="X12" i="49"/>
  <c r="N12" i="49"/>
  <c r="O12" i="49" s="1"/>
  <c r="AA12" i="49"/>
  <c r="V12" i="49"/>
  <c r="AA27" i="49"/>
  <c r="W27" i="49"/>
  <c r="V27" i="49"/>
  <c r="Y27" i="49"/>
  <c r="X27" i="49"/>
  <c r="T27" i="49"/>
  <c r="Y15" i="49"/>
  <c r="M15" i="49"/>
  <c r="U15" i="49" s="1"/>
  <c r="X15" i="49"/>
  <c r="T15" i="49"/>
  <c r="W15" i="49"/>
  <c r="N15" i="49"/>
  <c r="O15" i="49" s="1"/>
  <c r="AA15" i="49"/>
  <c r="V15" i="49"/>
  <c r="Z15" i="49"/>
  <c r="Y17" i="49"/>
  <c r="U17" i="49"/>
  <c r="M17" i="49"/>
  <c r="W17" i="49"/>
  <c r="X17" i="49"/>
  <c r="T17" i="49"/>
  <c r="Z17" i="49"/>
  <c r="N17" i="49"/>
  <c r="O17" i="49" s="1"/>
  <c r="V17" i="49"/>
  <c r="AA17" i="49"/>
  <c r="AA21" i="49"/>
  <c r="U11" i="49"/>
  <c r="M11" i="49"/>
  <c r="Y11" i="49" s="1"/>
  <c r="X11" i="49"/>
  <c r="Z11" i="49"/>
  <c r="T11" i="49"/>
  <c r="W11" i="49"/>
  <c r="N11" i="49"/>
  <c r="O11" i="49"/>
  <c r="AA11" i="49"/>
  <c r="V11" i="49"/>
  <c r="AA8" i="49"/>
  <c r="W8" i="49"/>
  <c r="Z8" i="49"/>
  <c r="V8" i="49"/>
  <c r="N8" i="49"/>
  <c r="O8" i="49"/>
  <c r="Y8" i="49"/>
  <c r="U8" i="49"/>
  <c r="M8" i="49"/>
  <c r="X8" i="49"/>
  <c r="T8" i="49"/>
  <c r="Y16" i="49"/>
  <c r="U16" i="49"/>
  <c r="M16" i="49"/>
  <c r="T16" i="49" s="1"/>
  <c r="Z16" i="49"/>
  <c r="X16" i="49"/>
  <c r="W16" i="49"/>
  <c r="N16" i="49"/>
  <c r="O16" i="49" s="1"/>
  <c r="AA16" i="49"/>
  <c r="V16" i="49"/>
  <c r="K10" i="48"/>
  <c r="L10" i="48" s="1"/>
  <c r="E10" i="48" s="1"/>
  <c r="V10" i="48" s="1"/>
  <c r="K15" i="48"/>
  <c r="L15" i="48" s="1"/>
  <c r="E15" i="48" s="1"/>
  <c r="X15" i="48" s="1"/>
  <c r="K22" i="48"/>
  <c r="L22" i="48" s="1"/>
  <c r="E22" i="48" s="1"/>
  <c r="X22" i="48" s="1"/>
  <c r="K8" i="48"/>
  <c r="L8" i="48" s="1"/>
  <c r="E8" i="48" s="1"/>
  <c r="K5" i="48"/>
  <c r="L5" i="48" s="1"/>
  <c r="K6" i="48"/>
  <c r="L6" i="48" s="1"/>
  <c r="E6" i="48" s="1"/>
  <c r="K13" i="48"/>
  <c r="L13" i="48" s="1"/>
  <c r="E13" i="48" s="1"/>
  <c r="Y13" i="48" s="1"/>
  <c r="K26" i="48"/>
  <c r="L26" i="48" s="1"/>
  <c r="E26" i="48" s="1"/>
  <c r="Z26" i="48" s="1"/>
  <c r="K18" i="48"/>
  <c r="L18" i="48" s="1"/>
  <c r="E18" i="48" s="1"/>
  <c r="K20" i="48"/>
  <c r="L20" i="48" s="1"/>
  <c r="E20" i="48" s="1"/>
  <c r="W20" i="48" s="1"/>
  <c r="K17" i="48"/>
  <c r="L17" i="48" s="1"/>
  <c r="E17" i="48" s="1"/>
  <c r="X17" i="48" s="1"/>
  <c r="K23" i="48"/>
  <c r="L23" i="48" s="1"/>
  <c r="E23" i="48" s="1"/>
  <c r="P21" i="47"/>
  <c r="Q21" i="47" s="1"/>
  <c r="AA21" i="47"/>
  <c r="W21" i="47"/>
  <c r="Z21" i="47"/>
  <c r="V21" i="47"/>
  <c r="AC21" i="47"/>
  <c r="AC13" i="47"/>
  <c r="Y13" i="47"/>
  <c r="AB13" i="47"/>
  <c r="X13" i="47"/>
  <c r="P13" i="47"/>
  <c r="Q13" i="47"/>
  <c r="AA13" i="47"/>
  <c r="W13" i="47"/>
  <c r="O13" i="47"/>
  <c r="Z13" i="47" s="1"/>
  <c r="V13" i="47"/>
  <c r="X10" i="47"/>
  <c r="AA10" i="47"/>
  <c r="W10" i="47"/>
  <c r="Z10" i="47"/>
  <c r="V10" i="47"/>
  <c r="AC10" i="47"/>
  <c r="Y10" i="47"/>
  <c r="AA11" i="47"/>
  <c r="W11" i="47"/>
  <c r="O11" i="47"/>
  <c r="AB11" i="47"/>
  <c r="Z11" i="47"/>
  <c r="V11" i="47"/>
  <c r="AC11" i="47"/>
  <c r="Y11" i="47"/>
  <c r="X11" i="47"/>
  <c r="P11" i="47"/>
  <c r="Q11" i="47" s="1"/>
  <c r="V12" i="47"/>
  <c r="AC12" i="47"/>
  <c r="Y12" i="47"/>
  <c r="AB12" i="47"/>
  <c r="X12" i="47"/>
  <c r="AA12" i="47"/>
  <c r="W12" i="47"/>
  <c r="AA18" i="47"/>
  <c r="W18" i="47"/>
  <c r="V18" i="47"/>
  <c r="Z18" i="47"/>
  <c r="AC18" i="47"/>
  <c r="AB18" i="47"/>
  <c r="X18" i="47"/>
  <c r="W34" i="47"/>
  <c r="Z34" i="47"/>
  <c r="V34" i="47"/>
  <c r="AC34" i="47"/>
  <c r="Y34" i="47"/>
  <c r="AB34" i="47"/>
  <c r="Z31" i="47"/>
  <c r="V31" i="47"/>
  <c r="AC31" i="47"/>
  <c r="Y31" i="47"/>
  <c r="AB31" i="47"/>
  <c r="X31" i="47"/>
  <c r="P31" i="47"/>
  <c r="Q31" i="47" s="1"/>
  <c r="AA31" i="47"/>
  <c r="O31" i="47"/>
  <c r="W31" i="47"/>
  <c r="AB5" i="47"/>
  <c r="X5" i="47"/>
  <c r="P5" i="47"/>
  <c r="AA5" i="47"/>
  <c r="W5" i="47"/>
  <c r="V5" i="47"/>
  <c r="AC5" i="47"/>
  <c r="Z5" i="47"/>
  <c r="Y5" i="47"/>
  <c r="Y8" i="47"/>
  <c r="AB8" i="47"/>
  <c r="X8" i="47"/>
  <c r="W8" i="47"/>
  <c r="V8" i="47"/>
  <c r="AA8" i="47"/>
  <c r="Z8" i="47"/>
  <c r="AB14" i="47"/>
  <c r="X14" i="47"/>
  <c r="AA14" i="47"/>
  <c r="W14" i="47"/>
  <c r="V14" i="47"/>
  <c r="AC14" i="47"/>
  <c r="Y14" i="47"/>
  <c r="AA15" i="47"/>
  <c r="W15" i="47"/>
  <c r="Z15" i="47"/>
  <c r="V15" i="47"/>
  <c r="AC15" i="47"/>
  <c r="X15" i="47"/>
  <c r="AB15" i="47"/>
  <c r="AB29" i="47"/>
  <c r="X29" i="47"/>
  <c r="P29" i="47"/>
  <c r="Q29" i="47" s="1"/>
  <c r="AA29" i="47"/>
  <c r="W29" i="47"/>
  <c r="O29" i="47"/>
  <c r="V29" i="47"/>
  <c r="Z29" i="47"/>
  <c r="Y29" i="47"/>
  <c r="AC29" i="47"/>
  <c r="AC16" i="47"/>
  <c r="AA16" i="47"/>
  <c r="W16" i="47"/>
  <c r="AB16" i="47"/>
  <c r="V16" i="47"/>
  <c r="Z16" i="47"/>
  <c r="P16" i="47"/>
  <c r="Q16" i="47"/>
  <c r="O16" i="47"/>
  <c r="Y16" i="47" s="1"/>
  <c r="X16" i="47"/>
  <c r="AA22" i="47"/>
  <c r="Z22" i="47"/>
  <c r="Z19" i="47"/>
  <c r="AC19" i="47"/>
  <c r="Y19" i="47"/>
  <c r="AB19" i="47"/>
  <c r="AA19" i="47"/>
  <c r="V19" i="47"/>
  <c r="AA30" i="47"/>
  <c r="W30" i="47"/>
  <c r="V30" i="47"/>
  <c r="Z30" i="47"/>
  <c r="AC30" i="47"/>
  <c r="Y30" i="47"/>
  <c r="P30" i="47"/>
  <c r="Q30" i="47"/>
  <c r="X30" i="47"/>
  <c r="AB30" i="47"/>
  <c r="AA6" i="47"/>
  <c r="W6" i="47"/>
  <c r="O6" i="47"/>
  <c r="AC6" i="47" s="1"/>
  <c r="Z6" i="47"/>
  <c r="V6" i="47"/>
  <c r="AB6" i="47"/>
  <c r="P6" i="47"/>
  <c r="Q6" i="47" s="1"/>
  <c r="Y6" i="47"/>
  <c r="X6" i="47"/>
  <c r="AB17" i="47"/>
  <c r="X17" i="47"/>
  <c r="P17" i="47"/>
  <c r="Q17" i="47" s="1"/>
  <c r="AA17" i="47"/>
  <c r="O17" i="47"/>
  <c r="Y17" i="47" s="1"/>
  <c r="V17" i="47"/>
  <c r="Z17" i="47"/>
  <c r="AC17" i="47"/>
  <c r="AC9" i="47"/>
  <c r="Y9" i="47"/>
  <c r="X9" i="47"/>
  <c r="AA9" i="47"/>
  <c r="W9" i="47"/>
  <c r="Z9" i="47"/>
  <c r="V9" i="47"/>
  <c r="AB11" i="46"/>
  <c r="AC25" i="46"/>
  <c r="Y25" i="46"/>
  <c r="P25" i="46"/>
  <c r="Q25" i="46" s="1"/>
  <c r="W25" i="46"/>
  <c r="AB25" i="46"/>
  <c r="X25" i="46"/>
  <c r="AA25" i="46"/>
  <c r="Z25" i="46"/>
  <c r="AA9" i="46"/>
  <c r="O25" i="46"/>
  <c r="AB34" i="46"/>
  <c r="X34" i="46"/>
  <c r="Z34" i="46"/>
  <c r="P34" i="46"/>
  <c r="Q34" i="46" s="1"/>
  <c r="AA34" i="46"/>
  <c r="W34" i="46"/>
  <c r="V34" i="46"/>
  <c r="Y34" i="46"/>
  <c r="Z9" i="46"/>
  <c r="AB8" i="46"/>
  <c r="V23" i="49"/>
  <c r="AA7" i="49"/>
  <c r="O6" i="49"/>
  <c r="Y26" i="48"/>
  <c r="AA5" i="48"/>
  <c r="W5" i="48"/>
  <c r="X5" i="48"/>
  <c r="Z5" i="48"/>
  <c r="V5" i="48"/>
  <c r="T5" i="48"/>
  <c r="Y5" i="48"/>
  <c r="U5" i="48"/>
  <c r="N5" i="48"/>
  <c r="O5" i="48" s="1"/>
  <c r="X6" i="48"/>
  <c r="AA13" i="48"/>
  <c r="X13" i="48"/>
  <c r="X25" i="48"/>
  <c r="Y25" i="48"/>
  <c r="V25" i="48"/>
  <c r="W25" i="48"/>
  <c r="Z25" i="48"/>
  <c r="AA25" i="48"/>
  <c r="N25" i="48"/>
  <c r="O25" i="48" s="1"/>
  <c r="U25" i="48"/>
  <c r="X8" i="48"/>
  <c r="M5" i="48"/>
  <c r="M13" i="48"/>
  <c r="V18" i="48"/>
  <c r="X18" i="48"/>
  <c r="W18" i="48"/>
  <c r="U18" i="48"/>
  <c r="AA18" i="48"/>
  <c r="Y21" i="47"/>
  <c r="AB21" i="47"/>
  <c r="W19" i="47"/>
  <c r="W17" i="47"/>
  <c r="Q5" i="47"/>
  <c r="V25" i="46"/>
  <c r="AB27" i="44"/>
  <c r="Y27" i="44"/>
  <c r="V27" i="44"/>
  <c r="X27" i="44"/>
  <c r="W27" i="44"/>
  <c r="O27" i="44"/>
  <c r="Z27" i="44"/>
  <c r="P27" i="44"/>
  <c r="Q27" i="44" s="1"/>
  <c r="AA27" i="44"/>
  <c r="AC27" i="44"/>
  <c r="T25" i="48"/>
  <c r="Z17" i="48"/>
  <c r="Z20" i="48"/>
  <c r="H6" i="34"/>
  <c r="H7" i="34"/>
  <c r="H8" i="34" s="1"/>
  <c r="H5" i="34"/>
  <c r="L2" i="34"/>
  <c r="M2" i="34" s="1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5" i="34"/>
  <c r="F7" i="32"/>
  <c r="G7" i="32" s="1"/>
  <c r="E9" i="32"/>
  <c r="E10" i="32"/>
  <c r="E11" i="32"/>
  <c r="E12" i="32"/>
  <c r="E13" i="32"/>
  <c r="E14" i="32"/>
  <c r="E15" i="32"/>
  <c r="E7" i="32"/>
  <c r="E8" i="32"/>
  <c r="G13" i="27"/>
  <c r="G5" i="27"/>
  <c r="G33" i="43"/>
  <c r="AA35" i="43"/>
  <c r="Z35" i="43"/>
  <c r="Y35" i="43"/>
  <c r="X35" i="43"/>
  <c r="W35" i="43"/>
  <c r="V35" i="43"/>
  <c r="U35" i="43"/>
  <c r="T35" i="43"/>
  <c r="P35" i="43"/>
  <c r="N35" i="43"/>
  <c r="G35" i="43" s="1"/>
  <c r="L35" i="43"/>
  <c r="K35" i="43"/>
  <c r="J35" i="43"/>
  <c r="I35" i="43"/>
  <c r="M35" i="43" s="1"/>
  <c r="O35" i="43" s="1"/>
  <c r="H35" i="43"/>
  <c r="A35" i="43"/>
  <c r="AA34" i="43"/>
  <c r="Z34" i="43"/>
  <c r="Y34" i="43"/>
  <c r="X34" i="43"/>
  <c r="W34" i="43"/>
  <c r="V34" i="43"/>
  <c r="U34" i="43"/>
  <c r="T34" i="43"/>
  <c r="P34" i="43"/>
  <c r="N34" i="43"/>
  <c r="G34" i="43" s="1"/>
  <c r="L34" i="43"/>
  <c r="K34" i="43"/>
  <c r="J34" i="43"/>
  <c r="I34" i="43"/>
  <c r="H34" i="43"/>
  <c r="A34" i="43"/>
  <c r="AA33" i="43"/>
  <c r="Z33" i="43"/>
  <c r="Y33" i="43"/>
  <c r="X33" i="43"/>
  <c r="W33" i="43"/>
  <c r="V33" i="43"/>
  <c r="U33" i="43"/>
  <c r="T33" i="43"/>
  <c r="P33" i="43"/>
  <c r="N33" i="43"/>
  <c r="L33" i="43"/>
  <c r="K33" i="43"/>
  <c r="J33" i="43"/>
  <c r="I33" i="43"/>
  <c r="M33" i="43" s="1"/>
  <c r="O33" i="43" s="1"/>
  <c r="H33" i="43"/>
  <c r="A33" i="43"/>
  <c r="AA32" i="43"/>
  <c r="Z32" i="43"/>
  <c r="Y32" i="43"/>
  <c r="X32" i="43"/>
  <c r="W32" i="43"/>
  <c r="V32" i="43"/>
  <c r="U32" i="43"/>
  <c r="T32" i="43"/>
  <c r="P32" i="43"/>
  <c r="N32" i="43"/>
  <c r="G32" i="43" s="1"/>
  <c r="L32" i="43"/>
  <c r="K32" i="43"/>
  <c r="J32" i="43"/>
  <c r="I32" i="43"/>
  <c r="M32" i="43" s="1"/>
  <c r="O32" i="43" s="1"/>
  <c r="H32" i="43"/>
  <c r="A32" i="43"/>
  <c r="AA31" i="43"/>
  <c r="Z31" i="43"/>
  <c r="Y31" i="43"/>
  <c r="X31" i="43"/>
  <c r="W31" i="43"/>
  <c r="V31" i="43"/>
  <c r="U31" i="43"/>
  <c r="T31" i="43"/>
  <c r="P31" i="43"/>
  <c r="N31" i="43"/>
  <c r="G31" i="43" s="1"/>
  <c r="L31" i="43"/>
  <c r="K31" i="43"/>
  <c r="J31" i="43"/>
  <c r="I31" i="43"/>
  <c r="M31" i="43" s="1"/>
  <c r="O31" i="43" s="1"/>
  <c r="H31" i="43"/>
  <c r="A31" i="43"/>
  <c r="AA30" i="43"/>
  <c r="Z30" i="43"/>
  <c r="Y30" i="43"/>
  <c r="X30" i="43"/>
  <c r="W30" i="43"/>
  <c r="V30" i="43"/>
  <c r="U30" i="43"/>
  <c r="T30" i="43"/>
  <c r="P30" i="43"/>
  <c r="N30" i="43"/>
  <c r="G30" i="43" s="1"/>
  <c r="L30" i="43"/>
  <c r="K30" i="43"/>
  <c r="J30" i="43"/>
  <c r="I30" i="43"/>
  <c r="M30" i="43" s="1"/>
  <c r="O30" i="43" s="1"/>
  <c r="H30" i="43"/>
  <c r="A30" i="43"/>
  <c r="AA29" i="43"/>
  <c r="Z29" i="43"/>
  <c r="Y29" i="43"/>
  <c r="X29" i="43"/>
  <c r="W29" i="43"/>
  <c r="V29" i="43"/>
  <c r="T29" i="43"/>
  <c r="L29" i="43"/>
  <c r="K29" i="43"/>
  <c r="J29" i="43"/>
  <c r="I29" i="43"/>
  <c r="A29" i="43"/>
  <c r="AA28" i="43"/>
  <c r="Z28" i="43"/>
  <c r="Y28" i="43"/>
  <c r="X28" i="43"/>
  <c r="W28" i="43"/>
  <c r="V28" i="43"/>
  <c r="U28" i="43"/>
  <c r="T28" i="43"/>
  <c r="P28" i="43"/>
  <c r="N28" i="43"/>
  <c r="G28" i="43" s="1"/>
  <c r="L28" i="43"/>
  <c r="K28" i="43"/>
  <c r="J28" i="43"/>
  <c r="M28" i="43" s="1"/>
  <c r="I28" i="43"/>
  <c r="H28" i="43"/>
  <c r="A28" i="43"/>
  <c r="AA27" i="43"/>
  <c r="Z27" i="43"/>
  <c r="Y27" i="43"/>
  <c r="X27" i="43"/>
  <c r="W27" i="43"/>
  <c r="V27" i="43"/>
  <c r="U27" i="43"/>
  <c r="L27" i="43"/>
  <c r="K27" i="43"/>
  <c r="J27" i="43"/>
  <c r="M27" i="43" s="1"/>
  <c r="N27" i="43" s="1"/>
  <c r="H27" i="43" s="1"/>
  <c r="T27" i="43" s="1"/>
  <c r="I27" i="43"/>
  <c r="A27" i="43"/>
  <c r="AA26" i="43"/>
  <c r="Z26" i="43"/>
  <c r="Y26" i="43"/>
  <c r="X26" i="43"/>
  <c r="W26" i="43"/>
  <c r="V26" i="43"/>
  <c r="U26" i="43"/>
  <c r="L26" i="43"/>
  <c r="K26" i="43"/>
  <c r="J26" i="43"/>
  <c r="I26" i="43"/>
  <c r="A26" i="43"/>
  <c r="AA25" i="43"/>
  <c r="Z25" i="43"/>
  <c r="Y25" i="43"/>
  <c r="X25" i="43"/>
  <c r="W25" i="43"/>
  <c r="V25" i="43"/>
  <c r="U25" i="43"/>
  <c r="L25" i="43"/>
  <c r="K25" i="43"/>
  <c r="J25" i="43"/>
  <c r="I25" i="43"/>
  <c r="A25" i="43"/>
  <c r="AA24" i="43"/>
  <c r="Z24" i="43"/>
  <c r="Y24" i="43"/>
  <c r="X24" i="43"/>
  <c r="W24" i="43"/>
  <c r="V24" i="43"/>
  <c r="T24" i="43"/>
  <c r="L24" i="43"/>
  <c r="K24" i="43"/>
  <c r="J24" i="43"/>
  <c r="I24" i="43"/>
  <c r="A24" i="43"/>
  <c r="AA23" i="43"/>
  <c r="Z23" i="43"/>
  <c r="Y23" i="43"/>
  <c r="X23" i="43"/>
  <c r="W23" i="43"/>
  <c r="U23" i="43"/>
  <c r="T23" i="43"/>
  <c r="L23" i="43"/>
  <c r="K23" i="43"/>
  <c r="J23" i="43"/>
  <c r="I23" i="43"/>
  <c r="A23" i="43"/>
  <c r="AA22" i="43"/>
  <c r="Z22" i="43"/>
  <c r="Y22" i="43"/>
  <c r="X22" i="43"/>
  <c r="W22" i="43"/>
  <c r="U22" i="43"/>
  <c r="T22" i="43"/>
  <c r="L22" i="43"/>
  <c r="K22" i="43"/>
  <c r="J22" i="43"/>
  <c r="I22" i="43"/>
  <c r="A22" i="43"/>
  <c r="AA21" i="43"/>
  <c r="Z21" i="43"/>
  <c r="W21" i="43"/>
  <c r="V21" i="43"/>
  <c r="U21" i="43"/>
  <c r="T21" i="43"/>
  <c r="L21" i="43"/>
  <c r="K21" i="43"/>
  <c r="J21" i="43"/>
  <c r="M21" i="43" s="1"/>
  <c r="I21" i="43"/>
  <c r="A21" i="43"/>
  <c r="AA20" i="43"/>
  <c r="Z20" i="43"/>
  <c r="Y20" i="43"/>
  <c r="X20" i="43"/>
  <c r="W20" i="43"/>
  <c r="V20" i="43"/>
  <c r="U20" i="43"/>
  <c r="L20" i="43"/>
  <c r="K20" i="43"/>
  <c r="J20" i="43"/>
  <c r="I20" i="43"/>
  <c r="A20" i="43"/>
  <c r="AA19" i="43"/>
  <c r="Z19" i="43"/>
  <c r="Y19" i="43"/>
  <c r="X19" i="43"/>
  <c r="W19" i="43"/>
  <c r="U19" i="43"/>
  <c r="T19" i="43"/>
  <c r="L19" i="43"/>
  <c r="K19" i="43"/>
  <c r="J19" i="43"/>
  <c r="I19" i="43"/>
  <c r="A19" i="43"/>
  <c r="AA18" i="43"/>
  <c r="Z18" i="43"/>
  <c r="Y18" i="43"/>
  <c r="X18" i="43"/>
  <c r="V18" i="43"/>
  <c r="U18" i="43"/>
  <c r="T18" i="43"/>
  <c r="L18" i="43"/>
  <c r="K18" i="43"/>
  <c r="M18" i="43" s="1"/>
  <c r="J18" i="43"/>
  <c r="I18" i="43"/>
  <c r="A18" i="43"/>
  <c r="AA17" i="43"/>
  <c r="Z17" i="43"/>
  <c r="Y17" i="43"/>
  <c r="X17" i="43"/>
  <c r="V17" i="43"/>
  <c r="U17" i="43"/>
  <c r="T17" i="43"/>
  <c r="L17" i="43"/>
  <c r="K17" i="43"/>
  <c r="J17" i="43"/>
  <c r="I17" i="43"/>
  <c r="A17" i="43"/>
  <c r="AA16" i="43"/>
  <c r="Z16" i="43"/>
  <c r="Y16" i="43"/>
  <c r="W16" i="43"/>
  <c r="V16" i="43"/>
  <c r="U16" i="43"/>
  <c r="T16" i="43"/>
  <c r="L16" i="43"/>
  <c r="K16" i="43"/>
  <c r="M16" i="43" s="1"/>
  <c r="O16" i="43" s="1"/>
  <c r="P16" i="43" s="1"/>
  <c r="J16" i="43"/>
  <c r="I16" i="43"/>
  <c r="A16" i="43"/>
  <c r="AA15" i="43"/>
  <c r="Z15" i="43"/>
  <c r="Y15" i="43"/>
  <c r="W15" i="43"/>
  <c r="V15" i="43"/>
  <c r="U15" i="43"/>
  <c r="T15" i="43"/>
  <c r="L15" i="43"/>
  <c r="K15" i="43"/>
  <c r="J15" i="43"/>
  <c r="M15" i="43" s="1"/>
  <c r="I15" i="43"/>
  <c r="A15" i="43"/>
  <c r="AA14" i="43"/>
  <c r="Z14" i="43"/>
  <c r="W14" i="43"/>
  <c r="V14" i="43"/>
  <c r="U14" i="43"/>
  <c r="T14" i="43"/>
  <c r="L14" i="43"/>
  <c r="K14" i="43"/>
  <c r="J14" i="43"/>
  <c r="I14" i="43"/>
  <c r="A14" i="43"/>
  <c r="Z13" i="43"/>
  <c r="Y13" i="43"/>
  <c r="X13" i="43"/>
  <c r="W13" i="43"/>
  <c r="V13" i="43"/>
  <c r="U13" i="43"/>
  <c r="T13" i="43"/>
  <c r="L13" i="43"/>
  <c r="K13" i="43"/>
  <c r="J13" i="43"/>
  <c r="I13" i="43"/>
  <c r="M13" i="43" s="1"/>
  <c r="A13" i="43"/>
  <c r="AA12" i="43"/>
  <c r="Z12" i="43"/>
  <c r="Y12" i="43"/>
  <c r="X12" i="43"/>
  <c r="W12" i="43"/>
  <c r="T12" i="43"/>
  <c r="L12" i="43"/>
  <c r="M12" i="43" s="1"/>
  <c r="K12" i="43"/>
  <c r="J12" i="43"/>
  <c r="I12" i="43"/>
  <c r="A12" i="43"/>
  <c r="AA11" i="43"/>
  <c r="Z11" i="43"/>
  <c r="Y11" i="43"/>
  <c r="W11" i="43"/>
  <c r="V11" i="43"/>
  <c r="U11" i="43"/>
  <c r="T11" i="43"/>
  <c r="L11" i="43"/>
  <c r="K11" i="43"/>
  <c r="J11" i="43"/>
  <c r="I11" i="43"/>
  <c r="A11" i="43"/>
  <c r="AA10" i="43"/>
  <c r="Z10" i="43"/>
  <c r="Y10" i="43"/>
  <c r="W10" i="43"/>
  <c r="V10" i="43"/>
  <c r="U10" i="43"/>
  <c r="T10" i="43"/>
  <c r="L10" i="43"/>
  <c r="M10" i="43" s="1"/>
  <c r="K10" i="43"/>
  <c r="J10" i="43"/>
  <c r="I10" i="43"/>
  <c r="A10" i="43"/>
  <c r="AA9" i="43"/>
  <c r="Z9" i="43"/>
  <c r="W9" i="43"/>
  <c r="V9" i="43"/>
  <c r="U9" i="43"/>
  <c r="T9" i="43"/>
  <c r="L9" i="43"/>
  <c r="K9" i="43"/>
  <c r="J9" i="43"/>
  <c r="I9" i="43"/>
  <c r="M9" i="43" s="1"/>
  <c r="O9" i="43" s="1"/>
  <c r="P9" i="43" s="1"/>
  <c r="A9" i="43"/>
  <c r="AA8" i="43"/>
  <c r="Z8" i="43"/>
  <c r="X8" i="43"/>
  <c r="W8" i="43"/>
  <c r="V8" i="43"/>
  <c r="U8" i="43"/>
  <c r="T8" i="43"/>
  <c r="L8" i="43"/>
  <c r="K8" i="43"/>
  <c r="M8" i="43" s="1"/>
  <c r="N8" i="43" s="1"/>
  <c r="J8" i="43"/>
  <c r="I8" i="43"/>
  <c r="A8" i="43"/>
  <c r="AA7" i="43"/>
  <c r="Y7" i="43"/>
  <c r="X7" i="43"/>
  <c r="W7" i="43"/>
  <c r="V7" i="43"/>
  <c r="U7" i="43"/>
  <c r="T7" i="43"/>
  <c r="L7" i="43"/>
  <c r="K7" i="43"/>
  <c r="J7" i="43"/>
  <c r="I7" i="43"/>
  <c r="A7" i="43"/>
  <c r="AA6" i="43"/>
  <c r="Y6" i="43"/>
  <c r="X6" i="43"/>
  <c r="W6" i="43"/>
  <c r="V6" i="43"/>
  <c r="U6" i="43"/>
  <c r="T6" i="43"/>
  <c r="L6" i="43"/>
  <c r="K6" i="43"/>
  <c r="M6" i="43" s="1"/>
  <c r="N6" i="43" s="1"/>
  <c r="G6" i="43" s="1"/>
  <c r="J6" i="43"/>
  <c r="I6" i="43"/>
  <c r="A6" i="43"/>
  <c r="Z5" i="43"/>
  <c r="Y5" i="43"/>
  <c r="X5" i="43"/>
  <c r="W5" i="43"/>
  <c r="V5" i="43"/>
  <c r="U5" i="43"/>
  <c r="T5" i="43"/>
  <c r="L5" i="43"/>
  <c r="K5" i="43"/>
  <c r="J5" i="43"/>
  <c r="I5" i="43"/>
  <c r="A5" i="43"/>
  <c r="T5" i="41"/>
  <c r="U5" i="41"/>
  <c r="V5" i="41"/>
  <c r="W5" i="41"/>
  <c r="X5" i="41"/>
  <c r="Y5" i="41"/>
  <c r="Z5" i="41"/>
  <c r="T6" i="41"/>
  <c r="U6" i="41"/>
  <c r="V6" i="41"/>
  <c r="W6" i="41"/>
  <c r="X6" i="41"/>
  <c r="Y6" i="41"/>
  <c r="AA6" i="41"/>
  <c r="T7" i="41"/>
  <c r="U7" i="41"/>
  <c r="V7" i="41"/>
  <c r="W7" i="41"/>
  <c r="X7" i="41"/>
  <c r="Y7" i="41"/>
  <c r="AA7" i="41"/>
  <c r="T8" i="41"/>
  <c r="U8" i="41"/>
  <c r="V8" i="41"/>
  <c r="W8" i="41"/>
  <c r="X8" i="41"/>
  <c r="Z8" i="41"/>
  <c r="AA8" i="41"/>
  <c r="T9" i="41"/>
  <c r="U9" i="41"/>
  <c r="V9" i="41"/>
  <c r="W9" i="41"/>
  <c r="Y9" i="41"/>
  <c r="Z9" i="41"/>
  <c r="AA9" i="41"/>
  <c r="T10" i="41"/>
  <c r="U10" i="41"/>
  <c r="V10" i="41"/>
  <c r="W10" i="41"/>
  <c r="Y10" i="41"/>
  <c r="Z10" i="41"/>
  <c r="AA10" i="41"/>
  <c r="T11" i="41"/>
  <c r="U11" i="41"/>
  <c r="V11" i="41"/>
  <c r="X11" i="41"/>
  <c r="Y11" i="41"/>
  <c r="Z11" i="41"/>
  <c r="AA11" i="41"/>
  <c r="T12" i="41"/>
  <c r="V12" i="41"/>
  <c r="W12" i="41"/>
  <c r="X12" i="41"/>
  <c r="Y12" i="41"/>
  <c r="Z12" i="41"/>
  <c r="AA12" i="41"/>
  <c r="T13" i="41"/>
  <c r="U13" i="41"/>
  <c r="V13" i="41"/>
  <c r="W13" i="41"/>
  <c r="X13" i="41"/>
  <c r="Y13" i="41"/>
  <c r="Z13" i="41"/>
  <c r="T14" i="41"/>
  <c r="U14" i="41"/>
  <c r="V14" i="41"/>
  <c r="W14" i="41"/>
  <c r="Y14" i="41"/>
  <c r="Z14" i="41"/>
  <c r="AA14" i="41"/>
  <c r="T15" i="41"/>
  <c r="U15" i="41"/>
  <c r="V15" i="41"/>
  <c r="W15" i="41"/>
  <c r="Y15" i="41"/>
  <c r="Z15" i="41"/>
  <c r="AA15" i="41"/>
  <c r="T16" i="41"/>
  <c r="U16" i="41"/>
  <c r="V16" i="41"/>
  <c r="W16" i="41"/>
  <c r="Y16" i="41"/>
  <c r="Z16" i="41"/>
  <c r="AA16" i="41"/>
  <c r="T17" i="41"/>
  <c r="U17" i="41"/>
  <c r="W17" i="41"/>
  <c r="X17" i="41"/>
  <c r="Y17" i="41"/>
  <c r="Z17" i="41"/>
  <c r="AA17" i="41"/>
  <c r="T18" i="41"/>
  <c r="U18" i="41"/>
  <c r="W18" i="41"/>
  <c r="X18" i="41"/>
  <c r="Y18" i="41"/>
  <c r="Z18" i="41"/>
  <c r="AA18" i="41"/>
  <c r="T19" i="41"/>
  <c r="V19" i="41"/>
  <c r="W19" i="41"/>
  <c r="X19" i="41"/>
  <c r="Y19" i="41"/>
  <c r="Z19" i="41"/>
  <c r="AA19" i="41"/>
  <c r="T20" i="41"/>
  <c r="U20" i="41"/>
  <c r="V20" i="41"/>
  <c r="W20" i="41"/>
  <c r="X20" i="41"/>
  <c r="Y20" i="41"/>
  <c r="Z20" i="41"/>
  <c r="AA20" i="41"/>
  <c r="T21" i="41"/>
  <c r="U21" i="41"/>
  <c r="V21" i="41"/>
  <c r="W21" i="41"/>
  <c r="Y21" i="41"/>
  <c r="Z21" i="41"/>
  <c r="AA21" i="41"/>
  <c r="T22" i="41"/>
  <c r="V22" i="41"/>
  <c r="W22" i="41"/>
  <c r="X22" i="41"/>
  <c r="Y22" i="41"/>
  <c r="Z22" i="41"/>
  <c r="AA22" i="41"/>
  <c r="T23" i="41"/>
  <c r="V23" i="41"/>
  <c r="W23" i="41"/>
  <c r="X23" i="41"/>
  <c r="Y23" i="41"/>
  <c r="Z23" i="41"/>
  <c r="AA23" i="41"/>
  <c r="U24" i="41"/>
  <c r="V24" i="41"/>
  <c r="W24" i="41"/>
  <c r="X24" i="41"/>
  <c r="Y24" i="41"/>
  <c r="Z24" i="41"/>
  <c r="AA24" i="41"/>
  <c r="T25" i="41"/>
  <c r="U25" i="41"/>
  <c r="V25" i="41"/>
  <c r="W25" i="41"/>
  <c r="X25" i="41"/>
  <c r="Y25" i="41"/>
  <c r="Z25" i="41"/>
  <c r="AA25" i="41"/>
  <c r="T26" i="41"/>
  <c r="U26" i="41"/>
  <c r="V26" i="41"/>
  <c r="W26" i="41"/>
  <c r="X26" i="41"/>
  <c r="Y26" i="41"/>
  <c r="Z26" i="41"/>
  <c r="AA26" i="41"/>
  <c r="T27" i="41"/>
  <c r="U27" i="41"/>
  <c r="V27" i="41"/>
  <c r="W27" i="41"/>
  <c r="X27" i="41"/>
  <c r="Y27" i="41"/>
  <c r="Z27" i="41"/>
  <c r="AA27" i="41"/>
  <c r="T28" i="41"/>
  <c r="U28" i="41"/>
  <c r="V28" i="41"/>
  <c r="W28" i="41"/>
  <c r="X28" i="41"/>
  <c r="Y28" i="41"/>
  <c r="Z28" i="41"/>
  <c r="AA28" i="41"/>
  <c r="U29" i="41"/>
  <c r="V29" i="41"/>
  <c r="W29" i="41"/>
  <c r="X29" i="41"/>
  <c r="Y29" i="41"/>
  <c r="Z29" i="41"/>
  <c r="AA29" i="41"/>
  <c r="T30" i="41"/>
  <c r="U30" i="41"/>
  <c r="V30" i="41"/>
  <c r="W30" i="41"/>
  <c r="X30" i="41"/>
  <c r="Y30" i="41"/>
  <c r="Z30" i="41"/>
  <c r="AA30" i="41"/>
  <c r="T31" i="41"/>
  <c r="U31" i="41"/>
  <c r="V31" i="41"/>
  <c r="W31" i="41"/>
  <c r="X31" i="41"/>
  <c r="Y31" i="41"/>
  <c r="Z31" i="41"/>
  <c r="AA31" i="41"/>
  <c r="T32" i="41"/>
  <c r="U32" i="41"/>
  <c r="V32" i="41"/>
  <c r="W32" i="41"/>
  <c r="X32" i="41"/>
  <c r="Y32" i="41"/>
  <c r="Z32" i="41"/>
  <c r="AA32" i="41"/>
  <c r="T33" i="41"/>
  <c r="U33" i="41"/>
  <c r="V33" i="41"/>
  <c r="W33" i="41"/>
  <c r="X33" i="41"/>
  <c r="Y33" i="41"/>
  <c r="Z33" i="41"/>
  <c r="AA33" i="41"/>
  <c r="T34" i="41"/>
  <c r="U34" i="41"/>
  <c r="V34" i="41"/>
  <c r="W34" i="41"/>
  <c r="X34" i="41"/>
  <c r="Y34" i="41"/>
  <c r="Z34" i="41"/>
  <c r="AA34" i="41"/>
  <c r="T35" i="41"/>
  <c r="U35" i="41"/>
  <c r="V35" i="41"/>
  <c r="W35" i="41"/>
  <c r="X35" i="41"/>
  <c r="Y35" i="41"/>
  <c r="Z35" i="41"/>
  <c r="AA3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1" i="41"/>
  <c r="S22" i="41"/>
  <c r="S23" i="41"/>
  <c r="S24" i="41"/>
  <c r="S28" i="41"/>
  <c r="S29" i="41"/>
  <c r="S30" i="41"/>
  <c r="S31" i="41"/>
  <c r="S32" i="41"/>
  <c r="S33" i="41"/>
  <c r="S34" i="41"/>
  <c r="S35" i="41"/>
  <c r="S5" i="41"/>
  <c r="O35" i="41"/>
  <c r="M35" i="41"/>
  <c r="K35" i="41"/>
  <c r="J35" i="41"/>
  <c r="I35" i="41"/>
  <c r="H35" i="41"/>
  <c r="G35" i="41"/>
  <c r="A35" i="41"/>
  <c r="O34" i="41"/>
  <c r="M34" i="41"/>
  <c r="K34" i="41"/>
  <c r="J34" i="41"/>
  <c r="I34" i="41"/>
  <c r="H34" i="41"/>
  <c r="G34" i="41"/>
  <c r="A34" i="41"/>
  <c r="O33" i="41"/>
  <c r="M33" i="41"/>
  <c r="K33" i="41"/>
  <c r="J33" i="41"/>
  <c r="I33" i="41"/>
  <c r="H33" i="41"/>
  <c r="G33" i="41"/>
  <c r="A33" i="41"/>
  <c r="O32" i="41"/>
  <c r="M32" i="41"/>
  <c r="K32" i="41"/>
  <c r="J32" i="41"/>
  <c r="I32" i="41"/>
  <c r="H32" i="41"/>
  <c r="G32" i="41"/>
  <c r="A32" i="41"/>
  <c r="O31" i="41"/>
  <c r="M31" i="41"/>
  <c r="K31" i="41"/>
  <c r="J31" i="41"/>
  <c r="L31" i="41" s="1"/>
  <c r="N31" i="41" s="1"/>
  <c r="I31" i="41"/>
  <c r="H31" i="41"/>
  <c r="G31" i="41"/>
  <c r="A31" i="41"/>
  <c r="O30" i="41"/>
  <c r="M30" i="41"/>
  <c r="K30" i="41"/>
  <c r="J30" i="41"/>
  <c r="I30" i="41"/>
  <c r="H30" i="41"/>
  <c r="G30" i="41"/>
  <c r="A30" i="41"/>
  <c r="K29" i="41"/>
  <c r="J29" i="41"/>
  <c r="I29" i="41"/>
  <c r="H29" i="41"/>
  <c r="L29" i="41" s="1"/>
  <c r="N29" i="41" s="1"/>
  <c r="O29" i="41" s="1"/>
  <c r="A29" i="41"/>
  <c r="O28" i="41"/>
  <c r="M28" i="41"/>
  <c r="K28" i="41"/>
  <c r="J28" i="41"/>
  <c r="I28" i="41"/>
  <c r="H28" i="41"/>
  <c r="G28" i="41"/>
  <c r="A28" i="41"/>
  <c r="K27" i="41"/>
  <c r="J27" i="41"/>
  <c r="I27" i="41"/>
  <c r="H27" i="41"/>
  <c r="A27" i="41"/>
  <c r="K26" i="41"/>
  <c r="J26" i="41"/>
  <c r="I26" i="41"/>
  <c r="H26" i="41"/>
  <c r="A26" i="41"/>
  <c r="K25" i="41"/>
  <c r="J25" i="41"/>
  <c r="I25" i="41"/>
  <c r="L25" i="41" s="1"/>
  <c r="H25" i="41"/>
  <c r="A25" i="41"/>
  <c r="K24" i="41"/>
  <c r="J24" i="41"/>
  <c r="I24" i="41"/>
  <c r="H24" i="41"/>
  <c r="A24" i="41"/>
  <c r="K23" i="41"/>
  <c r="J23" i="41"/>
  <c r="I23" i="41"/>
  <c r="L23" i="41" s="1"/>
  <c r="H23" i="41"/>
  <c r="A23" i="41"/>
  <c r="K22" i="41"/>
  <c r="J22" i="41"/>
  <c r="I22" i="41"/>
  <c r="H22" i="41"/>
  <c r="L22" i="41" s="1"/>
  <c r="A22" i="41"/>
  <c r="K21" i="41"/>
  <c r="L21" i="41" s="1"/>
  <c r="M21" i="41" s="1"/>
  <c r="J21" i="41"/>
  <c r="I21" i="41"/>
  <c r="H21" i="41"/>
  <c r="A21" i="41"/>
  <c r="K20" i="41"/>
  <c r="J20" i="41"/>
  <c r="I20" i="41"/>
  <c r="H20" i="41"/>
  <c r="L20" i="41" s="1"/>
  <c r="A20" i="41"/>
  <c r="K19" i="41"/>
  <c r="J19" i="41"/>
  <c r="I19" i="41"/>
  <c r="H19" i="41"/>
  <c r="A19" i="41"/>
  <c r="K18" i="41"/>
  <c r="J18" i="41"/>
  <c r="I18" i="41"/>
  <c r="H18" i="41"/>
  <c r="A18" i="41"/>
  <c r="K17" i="41"/>
  <c r="J17" i="41"/>
  <c r="I17" i="41"/>
  <c r="H17" i="41"/>
  <c r="A17" i="41"/>
  <c r="K16" i="41"/>
  <c r="J16" i="41"/>
  <c r="I16" i="41"/>
  <c r="H16" i="41"/>
  <c r="A16" i="41"/>
  <c r="K15" i="41"/>
  <c r="J15" i="41"/>
  <c r="I15" i="41"/>
  <c r="L15" i="41" s="1"/>
  <c r="H15" i="41"/>
  <c r="A15" i="41"/>
  <c r="K14" i="41"/>
  <c r="J14" i="41"/>
  <c r="I14" i="41"/>
  <c r="H14" i="41"/>
  <c r="L14" i="41" s="1"/>
  <c r="A14" i="41"/>
  <c r="K13" i="41"/>
  <c r="L13" i="41" s="1"/>
  <c r="J13" i="41"/>
  <c r="I13" i="41"/>
  <c r="H13" i="41"/>
  <c r="A13" i="41"/>
  <c r="K12" i="41"/>
  <c r="J12" i="41"/>
  <c r="I12" i="41"/>
  <c r="H12" i="41"/>
  <c r="L12" i="41" s="1"/>
  <c r="A12" i="41"/>
  <c r="K11" i="41"/>
  <c r="J11" i="41"/>
  <c r="I11" i="41"/>
  <c r="H11" i="41"/>
  <c r="A11" i="41"/>
  <c r="K10" i="41"/>
  <c r="J10" i="41"/>
  <c r="I10" i="41"/>
  <c r="H10" i="41"/>
  <c r="A10" i="41"/>
  <c r="K9" i="41"/>
  <c r="J9" i="41"/>
  <c r="I9" i="41"/>
  <c r="H9" i="41"/>
  <c r="A9" i="41"/>
  <c r="K8" i="41"/>
  <c r="J8" i="41"/>
  <c r="I8" i="41"/>
  <c r="H8" i="41"/>
  <c r="A8" i="41"/>
  <c r="K7" i="41"/>
  <c r="J7" i="41"/>
  <c r="I7" i="41"/>
  <c r="L7" i="41" s="1"/>
  <c r="H7" i="41"/>
  <c r="A7" i="41"/>
  <c r="K6" i="41"/>
  <c r="J6" i="41"/>
  <c r="I6" i="41"/>
  <c r="H6" i="41"/>
  <c r="L6" i="41" s="1"/>
  <c r="A6" i="41"/>
  <c r="K5" i="41"/>
  <c r="J5" i="41"/>
  <c r="I5" i="41"/>
  <c r="H5" i="41"/>
  <c r="A5" i="41"/>
  <c r="M11" i="43"/>
  <c r="O11" i="43" s="1"/>
  <c r="P11" i="43" s="1"/>
  <c r="M19" i="43"/>
  <c r="M20" i="43"/>
  <c r="O20" i="43" s="1"/>
  <c r="P20" i="43" s="1"/>
  <c r="O28" i="43"/>
  <c r="M34" i="43"/>
  <c r="O34" i="43" s="1"/>
  <c r="M14" i="43"/>
  <c r="O14" i="43" s="1"/>
  <c r="P14" i="43" s="1"/>
  <c r="N11" i="43"/>
  <c r="N20" i="43"/>
  <c r="G20" i="43" s="1"/>
  <c r="M5" i="43"/>
  <c r="O5" i="43" s="1"/>
  <c r="P5" i="43" s="1"/>
  <c r="M7" i="43"/>
  <c r="N7" i="43" s="1"/>
  <c r="G7" i="43" s="1"/>
  <c r="O6" i="43"/>
  <c r="P6" i="43" s="1"/>
  <c r="L18" i="41"/>
  <c r="N18" i="41" s="1"/>
  <c r="O18" i="41" s="1"/>
  <c r="L24" i="41"/>
  <c r="N24" i="41" s="1"/>
  <c r="O24" i="41" s="1"/>
  <c r="L5" i="41"/>
  <c r="L8" i="41"/>
  <c r="N8" i="41" s="1"/>
  <c r="O8" i="41" s="1"/>
  <c r="L16" i="41"/>
  <c r="L19" i="41"/>
  <c r="M19" i="41" s="1"/>
  <c r="G19" i="41" s="1"/>
  <c r="U19" i="41" s="1"/>
  <c r="L26" i="41"/>
  <c r="L32" i="41"/>
  <c r="N32" i="41" s="1"/>
  <c r="L35" i="41"/>
  <c r="N35" i="41" s="1"/>
  <c r="L10" i="41"/>
  <c r="L27" i="41"/>
  <c r="M27" i="41" s="1"/>
  <c r="L33" i="41"/>
  <c r="N33" i="41" s="1"/>
  <c r="M24" i="41"/>
  <c r="G24" i="41"/>
  <c r="T24" i="41" s="1"/>
  <c r="M16" i="41"/>
  <c r="G16" i="41" s="1"/>
  <c r="X16" i="41" s="1"/>
  <c r="N16" i="41"/>
  <c r="O16" i="41" s="1"/>
  <c r="L11" i="41"/>
  <c r="N14" i="43"/>
  <c r="G14" i="43" s="1"/>
  <c r="O7" i="43"/>
  <c r="P7" i="43" s="1"/>
  <c r="X9" i="43"/>
  <c r="X14" i="43"/>
  <c r="X21" i="43"/>
  <c r="N19" i="41"/>
  <c r="O19" i="41" s="1"/>
  <c r="N27" i="41"/>
  <c r="O27" i="41" s="1"/>
  <c r="M11" i="41"/>
  <c r="G11" i="41" s="1"/>
  <c r="W11" i="41" s="1"/>
  <c r="N11" i="41"/>
  <c r="O11" i="41" s="1"/>
  <c r="V12" i="43"/>
  <c r="K2" i="40"/>
  <c r="L2" i="40" s="1"/>
  <c r="M2" i="40" s="1"/>
  <c r="K3" i="40"/>
  <c r="L3" i="40" s="1"/>
  <c r="M3" i="40" s="1"/>
  <c r="K4" i="40"/>
  <c r="L4" i="40" s="1"/>
  <c r="M4" i="40" s="1"/>
  <c r="K5" i="40"/>
  <c r="L5" i="40" s="1"/>
  <c r="M5" i="40" s="1"/>
  <c r="K6" i="40"/>
  <c r="L6" i="40" s="1"/>
  <c r="M6" i="40" s="1"/>
  <c r="K7" i="40"/>
  <c r="L7" i="40" s="1"/>
  <c r="M7" i="40" s="1"/>
  <c r="K8" i="40"/>
  <c r="L8" i="40" s="1"/>
  <c r="M8" i="40" s="1"/>
  <c r="K9" i="40"/>
  <c r="L9" i="40" s="1"/>
  <c r="M9" i="40" s="1"/>
  <c r="K10" i="40"/>
  <c r="L10" i="40" s="1"/>
  <c r="M10" i="40" s="1"/>
  <c r="K11" i="40"/>
  <c r="L11" i="40"/>
  <c r="M11" i="40" s="1"/>
  <c r="K12" i="40"/>
  <c r="L12" i="40" s="1"/>
  <c r="M12" i="40" s="1"/>
  <c r="K13" i="40"/>
  <c r="L13" i="40"/>
  <c r="M13" i="40" s="1"/>
  <c r="K14" i="40"/>
  <c r="L14" i="40" s="1"/>
  <c r="M14" i="40" s="1"/>
  <c r="K15" i="40"/>
  <c r="L15" i="40" s="1"/>
  <c r="M15" i="40" s="1"/>
  <c r="K16" i="40"/>
  <c r="L16" i="40" s="1"/>
  <c r="M16" i="40" s="1"/>
  <c r="K17" i="40"/>
  <c r="L17" i="40"/>
  <c r="M17" i="40" s="1"/>
  <c r="K18" i="40"/>
  <c r="L18" i="40" s="1"/>
  <c r="M18" i="40" s="1"/>
  <c r="K19" i="40"/>
  <c r="L19" i="40" s="1"/>
  <c r="M19" i="40" s="1"/>
  <c r="K20" i="40"/>
  <c r="L20" i="40" s="1"/>
  <c r="M20" i="40" s="1"/>
  <c r="K21" i="40"/>
  <c r="L21" i="40"/>
  <c r="M21" i="40" s="1"/>
  <c r="K22" i="40"/>
  <c r="L22" i="40" s="1"/>
  <c r="M22" i="40" s="1"/>
  <c r="K23" i="40"/>
  <c r="L23" i="40"/>
  <c r="M23" i="40" s="1"/>
  <c r="K24" i="40"/>
  <c r="L24" i="40" s="1"/>
  <c r="M24" i="40" s="1"/>
  <c r="K25" i="40"/>
  <c r="L25" i="40" s="1"/>
  <c r="M25" i="40" s="1"/>
  <c r="K26" i="40"/>
  <c r="L26" i="40" s="1"/>
  <c r="M26" i="40" s="1"/>
  <c r="K27" i="40"/>
  <c r="L27" i="40"/>
  <c r="M27" i="40" s="1"/>
  <c r="K28" i="40"/>
  <c r="L28" i="40" s="1"/>
  <c r="M28" i="40"/>
  <c r="K29" i="40"/>
  <c r="L29" i="40" s="1"/>
  <c r="M29" i="40" s="1"/>
  <c r="K30" i="40"/>
  <c r="L30" i="40" s="1"/>
  <c r="M30" i="40" s="1"/>
  <c r="K31" i="40"/>
  <c r="L31" i="40"/>
  <c r="M31" i="40" s="1"/>
  <c r="K32" i="40"/>
  <c r="L32" i="40" s="1"/>
  <c r="M32" i="40" s="1"/>
  <c r="A5" i="39"/>
  <c r="H5" i="39"/>
  <c r="L5" i="39" s="1"/>
  <c r="I5" i="39"/>
  <c r="J5" i="39"/>
  <c r="K5" i="39"/>
  <c r="S5" i="39"/>
  <c r="T5" i="39"/>
  <c r="U5" i="39"/>
  <c r="V5" i="39"/>
  <c r="W5" i="39"/>
  <c r="X5" i="39"/>
  <c r="Y5" i="39"/>
  <c r="Z5" i="39"/>
  <c r="A6" i="39"/>
  <c r="H6" i="39"/>
  <c r="I6" i="39"/>
  <c r="J6" i="39"/>
  <c r="K6" i="39"/>
  <c r="S6" i="39"/>
  <c r="T6" i="39"/>
  <c r="U6" i="39"/>
  <c r="V6" i="39"/>
  <c r="W6" i="39"/>
  <c r="X6" i="39"/>
  <c r="Y6" i="39"/>
  <c r="Y36" i="39" s="1"/>
  <c r="Y37" i="39" s="1"/>
  <c r="Z6" i="39"/>
  <c r="AA6" i="39"/>
  <c r="A7" i="39"/>
  <c r="H7" i="39"/>
  <c r="I7" i="39"/>
  <c r="J7" i="39"/>
  <c r="L7" i="39" s="1"/>
  <c r="K7" i="39"/>
  <c r="S7" i="39"/>
  <c r="T7" i="39"/>
  <c r="U7" i="39"/>
  <c r="V7" i="39"/>
  <c r="W7" i="39"/>
  <c r="X7" i="39"/>
  <c r="Y7" i="39"/>
  <c r="AA7" i="39"/>
  <c r="A8" i="39"/>
  <c r="H8" i="39"/>
  <c r="I8" i="39"/>
  <c r="J8" i="39"/>
  <c r="K8" i="39"/>
  <c r="S8" i="39"/>
  <c r="T8" i="39"/>
  <c r="U8" i="39"/>
  <c r="V8" i="39"/>
  <c r="W8" i="39"/>
  <c r="X8" i="39"/>
  <c r="Y8" i="39"/>
  <c r="Z8" i="39"/>
  <c r="AA8" i="39"/>
  <c r="A9" i="39"/>
  <c r="H9" i="39"/>
  <c r="I9" i="39"/>
  <c r="J9" i="39"/>
  <c r="K9" i="39"/>
  <c r="S9" i="39"/>
  <c r="T9" i="39"/>
  <c r="U9" i="39"/>
  <c r="V9" i="39"/>
  <c r="X9" i="39"/>
  <c r="Y9" i="39"/>
  <c r="Z9" i="39"/>
  <c r="AA9" i="39"/>
  <c r="A10" i="39"/>
  <c r="H10" i="39"/>
  <c r="I10" i="39"/>
  <c r="J10" i="39"/>
  <c r="K10" i="39"/>
  <c r="S10" i="39"/>
  <c r="T10" i="39"/>
  <c r="U10" i="39"/>
  <c r="V10" i="39"/>
  <c r="W10" i="39"/>
  <c r="Y10" i="39"/>
  <c r="Z10" i="39"/>
  <c r="AA10" i="39"/>
  <c r="A11" i="39"/>
  <c r="H11" i="39"/>
  <c r="I11" i="39"/>
  <c r="J11" i="39"/>
  <c r="K11" i="39"/>
  <c r="S11" i="39"/>
  <c r="T11" i="39"/>
  <c r="U11" i="39"/>
  <c r="V11" i="39"/>
  <c r="W11" i="39"/>
  <c r="Y11" i="39"/>
  <c r="Z11" i="39"/>
  <c r="AA11" i="39"/>
  <c r="A12" i="39"/>
  <c r="H12" i="39"/>
  <c r="I12" i="39"/>
  <c r="L12" i="39" s="1"/>
  <c r="J12" i="39"/>
  <c r="K12" i="39"/>
  <c r="S12" i="39"/>
  <c r="U12" i="39"/>
  <c r="V12" i="39"/>
  <c r="W12" i="39"/>
  <c r="X12" i="39"/>
  <c r="Y12" i="39"/>
  <c r="Z12" i="39"/>
  <c r="AA12" i="39"/>
  <c r="A13" i="39"/>
  <c r="H13" i="39"/>
  <c r="I13" i="39"/>
  <c r="J13" i="39"/>
  <c r="K13" i="39"/>
  <c r="L13" i="39"/>
  <c r="N13" i="39" s="1"/>
  <c r="O13" i="39" s="1"/>
  <c r="AA13" i="39" s="1"/>
  <c r="S13" i="39"/>
  <c r="T13" i="39"/>
  <c r="U13" i="39"/>
  <c r="V13" i="39"/>
  <c r="W13" i="39"/>
  <c r="X13" i="39"/>
  <c r="Y13" i="39"/>
  <c r="Z13" i="39"/>
  <c r="A14" i="39"/>
  <c r="H14" i="39"/>
  <c r="I14" i="39"/>
  <c r="J14" i="39"/>
  <c r="K14" i="39"/>
  <c r="S14" i="39"/>
  <c r="T14" i="39"/>
  <c r="U14" i="39"/>
  <c r="V14" i="39"/>
  <c r="W14" i="39"/>
  <c r="X14" i="39"/>
  <c r="Y14" i="39"/>
  <c r="Z14" i="39"/>
  <c r="AA14" i="39"/>
  <c r="A15" i="39"/>
  <c r="H15" i="39"/>
  <c r="L15" i="39" s="1"/>
  <c r="M15" i="39" s="1"/>
  <c r="G15" i="39" s="1"/>
  <c r="I15" i="39"/>
  <c r="J15" i="39"/>
  <c r="K15" i="39"/>
  <c r="S15" i="39"/>
  <c r="T15" i="39"/>
  <c r="U15" i="39"/>
  <c r="V15" i="39"/>
  <c r="W15" i="39"/>
  <c r="Y15" i="39"/>
  <c r="Z15" i="39"/>
  <c r="AA15" i="39"/>
  <c r="A16" i="39"/>
  <c r="H16" i="39"/>
  <c r="I16" i="39"/>
  <c r="J16" i="39"/>
  <c r="K16" i="39"/>
  <c r="S16" i="39"/>
  <c r="T16" i="39"/>
  <c r="U16" i="39"/>
  <c r="V16" i="39"/>
  <c r="W16" i="39"/>
  <c r="Y16" i="39"/>
  <c r="Z16" i="39"/>
  <c r="AA16" i="39"/>
  <c r="A17" i="39"/>
  <c r="H17" i="39"/>
  <c r="I17" i="39"/>
  <c r="J17" i="39"/>
  <c r="K17" i="39"/>
  <c r="S17" i="39"/>
  <c r="U17" i="39"/>
  <c r="V17" i="39"/>
  <c r="W17" i="39"/>
  <c r="X17" i="39"/>
  <c r="Y17" i="39"/>
  <c r="Z17" i="39"/>
  <c r="AA17" i="39"/>
  <c r="A18" i="39"/>
  <c r="H18" i="39"/>
  <c r="I18" i="39"/>
  <c r="J18" i="39"/>
  <c r="K18" i="39"/>
  <c r="S18" i="39"/>
  <c r="T18" i="39"/>
  <c r="U18" i="39"/>
  <c r="V18" i="39"/>
  <c r="W18" i="39"/>
  <c r="X18" i="39"/>
  <c r="Y18" i="39"/>
  <c r="Z18" i="39"/>
  <c r="AA18" i="39"/>
  <c r="A19" i="39"/>
  <c r="H19" i="39"/>
  <c r="I19" i="39"/>
  <c r="J19" i="39"/>
  <c r="K19" i="39"/>
  <c r="S19" i="39"/>
  <c r="T19" i="39"/>
  <c r="V19" i="39"/>
  <c r="W19" i="39"/>
  <c r="X19" i="39"/>
  <c r="Y19" i="39"/>
  <c r="Z19" i="39"/>
  <c r="AA19" i="39"/>
  <c r="A20" i="39"/>
  <c r="H20" i="39"/>
  <c r="I20" i="39"/>
  <c r="J20" i="39"/>
  <c r="K20" i="39"/>
  <c r="T20" i="39"/>
  <c r="U20" i="39"/>
  <c r="V20" i="39"/>
  <c r="W20" i="39"/>
  <c r="X20" i="39"/>
  <c r="Y20" i="39"/>
  <c r="Z20" i="39"/>
  <c r="AA20" i="39"/>
  <c r="A21" i="39"/>
  <c r="H21" i="39"/>
  <c r="I21" i="39"/>
  <c r="J21" i="39"/>
  <c r="K21" i="39"/>
  <c r="S21" i="39"/>
  <c r="T21" i="39"/>
  <c r="U21" i="39"/>
  <c r="V21" i="39"/>
  <c r="W21" i="39"/>
  <c r="Y21" i="39"/>
  <c r="Z21" i="39"/>
  <c r="AA21" i="39"/>
  <c r="A22" i="39"/>
  <c r="H22" i="39"/>
  <c r="I22" i="39"/>
  <c r="J22" i="39"/>
  <c r="K22" i="39"/>
  <c r="S22" i="39"/>
  <c r="T22" i="39"/>
  <c r="U22" i="39"/>
  <c r="V22" i="39"/>
  <c r="W22" i="39"/>
  <c r="X22" i="39"/>
  <c r="Y22" i="39"/>
  <c r="Z22" i="39"/>
  <c r="AA22" i="39"/>
  <c r="A23" i="39"/>
  <c r="H23" i="39"/>
  <c r="I23" i="39"/>
  <c r="J23" i="39"/>
  <c r="K23" i="39"/>
  <c r="L23" i="39"/>
  <c r="M23" i="39" s="1"/>
  <c r="G23" i="39" s="1"/>
  <c r="S23" i="39"/>
  <c r="U23" i="39"/>
  <c r="V23" i="39"/>
  <c r="W23" i="39"/>
  <c r="X23" i="39"/>
  <c r="Y23" i="39"/>
  <c r="Z23" i="39"/>
  <c r="AA23" i="39"/>
  <c r="A24" i="39"/>
  <c r="H24" i="39"/>
  <c r="I24" i="39"/>
  <c r="J24" i="39"/>
  <c r="K24" i="39"/>
  <c r="S24" i="39"/>
  <c r="U24" i="39"/>
  <c r="V24" i="39"/>
  <c r="W24" i="39"/>
  <c r="X24" i="39"/>
  <c r="Y24" i="39"/>
  <c r="Z24" i="39"/>
  <c r="AA24" i="39"/>
  <c r="A25" i="39"/>
  <c r="H25" i="39"/>
  <c r="I25" i="39"/>
  <c r="J25" i="39"/>
  <c r="K25" i="39"/>
  <c r="T25" i="39"/>
  <c r="U25" i="39"/>
  <c r="V25" i="39"/>
  <c r="W25" i="39"/>
  <c r="X25" i="39"/>
  <c r="Y25" i="39"/>
  <c r="Z25" i="39"/>
  <c r="AA25" i="39"/>
  <c r="A26" i="39"/>
  <c r="H26" i="39"/>
  <c r="I26" i="39"/>
  <c r="J26" i="39"/>
  <c r="K26" i="39"/>
  <c r="T26" i="39"/>
  <c r="U26" i="39"/>
  <c r="V26" i="39"/>
  <c r="W26" i="39"/>
  <c r="X26" i="39"/>
  <c r="Y26" i="39"/>
  <c r="Z26" i="39"/>
  <c r="AA26" i="39"/>
  <c r="A27" i="39"/>
  <c r="H27" i="39"/>
  <c r="L27" i="39" s="1"/>
  <c r="M27" i="39" s="1"/>
  <c r="G27" i="39" s="1"/>
  <c r="I27" i="39"/>
  <c r="J27" i="39"/>
  <c r="K27" i="39"/>
  <c r="T27" i="39"/>
  <c r="U27" i="39"/>
  <c r="V27" i="39"/>
  <c r="W27" i="39"/>
  <c r="X27" i="39"/>
  <c r="Y27" i="39"/>
  <c r="Z27" i="39"/>
  <c r="AA27" i="39"/>
  <c r="A28" i="39"/>
  <c r="G28" i="39"/>
  <c r="H28" i="39"/>
  <c r="I28" i="39"/>
  <c r="J28" i="39"/>
  <c r="K28" i="39"/>
  <c r="M28" i="39"/>
  <c r="O28" i="39"/>
  <c r="S28" i="39"/>
  <c r="T28" i="39"/>
  <c r="U28" i="39"/>
  <c r="V28" i="39"/>
  <c r="W28" i="39"/>
  <c r="X28" i="39"/>
  <c r="Y28" i="39"/>
  <c r="Z28" i="39"/>
  <c r="AA28" i="39"/>
  <c r="A29" i="39"/>
  <c r="H29" i="39"/>
  <c r="I29" i="39"/>
  <c r="J29" i="39"/>
  <c r="K29" i="39"/>
  <c r="S29" i="39"/>
  <c r="T29" i="39"/>
  <c r="U29" i="39"/>
  <c r="V29" i="39"/>
  <c r="W29" i="39"/>
  <c r="X29" i="39"/>
  <c r="Y29" i="39"/>
  <c r="Z29" i="39"/>
  <c r="AA29" i="39"/>
  <c r="A30" i="39"/>
  <c r="G30" i="39"/>
  <c r="H30" i="39"/>
  <c r="I30" i="39"/>
  <c r="L30" i="39" s="1"/>
  <c r="N30" i="39" s="1"/>
  <c r="J30" i="39"/>
  <c r="K30" i="39"/>
  <c r="M30" i="39"/>
  <c r="O30" i="39"/>
  <c r="S30" i="39"/>
  <c r="T30" i="39"/>
  <c r="U30" i="39"/>
  <c r="V30" i="39"/>
  <c r="W30" i="39"/>
  <c r="X30" i="39"/>
  <c r="Y30" i="39"/>
  <c r="Z30" i="39"/>
  <c r="AA30" i="39"/>
  <c r="A31" i="39"/>
  <c r="G31" i="39"/>
  <c r="H31" i="39"/>
  <c r="L31" i="39" s="1"/>
  <c r="N31" i="39" s="1"/>
  <c r="I31" i="39"/>
  <c r="J31" i="39"/>
  <c r="K31" i="39"/>
  <c r="M31" i="39"/>
  <c r="O31" i="39"/>
  <c r="S31" i="39"/>
  <c r="T31" i="39"/>
  <c r="U31" i="39"/>
  <c r="V31" i="39"/>
  <c r="W31" i="39"/>
  <c r="X31" i="39"/>
  <c r="Y31" i="39"/>
  <c r="Z31" i="39"/>
  <c r="AA31" i="39"/>
  <c r="A32" i="39"/>
  <c r="G32" i="39"/>
  <c r="H32" i="39"/>
  <c r="I32" i="39"/>
  <c r="J32" i="39"/>
  <c r="K32" i="39"/>
  <c r="M32" i="39"/>
  <c r="O32" i="39"/>
  <c r="S32" i="39"/>
  <c r="T32" i="39"/>
  <c r="U32" i="39"/>
  <c r="V32" i="39"/>
  <c r="W32" i="39"/>
  <c r="X32" i="39"/>
  <c r="Y32" i="39"/>
  <c r="Z32" i="39"/>
  <c r="AA32" i="39"/>
  <c r="A33" i="39"/>
  <c r="G33" i="39"/>
  <c r="H33" i="39"/>
  <c r="I33" i="39"/>
  <c r="J33" i="39"/>
  <c r="K33" i="39"/>
  <c r="M33" i="39"/>
  <c r="O33" i="39"/>
  <c r="S33" i="39"/>
  <c r="T33" i="39"/>
  <c r="U33" i="39"/>
  <c r="V33" i="39"/>
  <c r="W33" i="39"/>
  <c r="X33" i="39"/>
  <c r="Y33" i="39"/>
  <c r="Z33" i="39"/>
  <c r="AA33" i="39"/>
  <c r="A34" i="39"/>
  <c r="G34" i="39"/>
  <c r="H34" i="39"/>
  <c r="I34" i="39"/>
  <c r="J34" i="39"/>
  <c r="K34" i="39"/>
  <c r="M34" i="39"/>
  <c r="O34" i="39"/>
  <c r="S34" i="39"/>
  <c r="T34" i="39"/>
  <c r="U34" i="39"/>
  <c r="V34" i="39"/>
  <c r="W34" i="39"/>
  <c r="X34" i="39"/>
  <c r="Y34" i="39"/>
  <c r="Z34" i="39"/>
  <c r="AA34" i="39"/>
  <c r="A35" i="39"/>
  <c r="G35" i="39"/>
  <c r="H35" i="39"/>
  <c r="I35" i="39"/>
  <c r="L35" i="39" s="1"/>
  <c r="N35" i="39" s="1"/>
  <c r="J35" i="39"/>
  <c r="K35" i="39"/>
  <c r="M35" i="39"/>
  <c r="O35" i="39"/>
  <c r="S35" i="39"/>
  <c r="T35" i="39"/>
  <c r="U35" i="39"/>
  <c r="V35" i="39"/>
  <c r="W35" i="39"/>
  <c r="X35" i="39"/>
  <c r="Y35" i="39"/>
  <c r="Z35" i="39"/>
  <c r="AA35" i="39"/>
  <c r="A5" i="38"/>
  <c r="H5" i="38"/>
  <c r="I5" i="38"/>
  <c r="J5" i="38"/>
  <c r="K5" i="38"/>
  <c r="A6" i="38"/>
  <c r="H6" i="38"/>
  <c r="I6" i="38"/>
  <c r="J6" i="38"/>
  <c r="K6" i="38"/>
  <c r="A7" i="38"/>
  <c r="H7" i="38"/>
  <c r="I7" i="38"/>
  <c r="J7" i="38"/>
  <c r="K7" i="38"/>
  <c r="L7" i="38" s="1"/>
  <c r="A8" i="38"/>
  <c r="H8" i="38"/>
  <c r="I8" i="38"/>
  <c r="J8" i="38"/>
  <c r="K8" i="38"/>
  <c r="A9" i="38"/>
  <c r="H9" i="38"/>
  <c r="I9" i="38"/>
  <c r="J9" i="38"/>
  <c r="K9" i="38"/>
  <c r="L9" i="38" s="1"/>
  <c r="A10" i="38"/>
  <c r="H10" i="38"/>
  <c r="I10" i="38"/>
  <c r="J10" i="38"/>
  <c r="K10" i="38"/>
  <c r="A11" i="38"/>
  <c r="H11" i="38"/>
  <c r="I11" i="38"/>
  <c r="J11" i="38"/>
  <c r="K11" i="38"/>
  <c r="A12" i="38"/>
  <c r="H12" i="38"/>
  <c r="I12" i="38"/>
  <c r="J12" i="38"/>
  <c r="K12" i="38"/>
  <c r="A13" i="38"/>
  <c r="H13" i="38"/>
  <c r="I13" i="38"/>
  <c r="J13" i="38"/>
  <c r="K13" i="38"/>
  <c r="A14" i="38"/>
  <c r="H14" i="38"/>
  <c r="I14" i="38"/>
  <c r="J14" i="38"/>
  <c r="K14" i="38"/>
  <c r="A15" i="38"/>
  <c r="H15" i="38"/>
  <c r="I15" i="38"/>
  <c r="J15" i="38"/>
  <c r="K15" i="38"/>
  <c r="L15" i="38" s="1"/>
  <c r="A16" i="38"/>
  <c r="H16" i="38"/>
  <c r="I16" i="38"/>
  <c r="J16" i="38"/>
  <c r="K16" i="38"/>
  <c r="A17" i="38"/>
  <c r="H17" i="38"/>
  <c r="I17" i="38"/>
  <c r="J17" i="38"/>
  <c r="K17" i="38"/>
  <c r="L17" i="38" s="1"/>
  <c r="A18" i="38"/>
  <c r="H18" i="38"/>
  <c r="I18" i="38"/>
  <c r="J18" i="38"/>
  <c r="K18" i="38"/>
  <c r="A19" i="38"/>
  <c r="H19" i="38"/>
  <c r="I19" i="38"/>
  <c r="J19" i="38"/>
  <c r="K19" i="38"/>
  <c r="A20" i="38"/>
  <c r="H20" i="38"/>
  <c r="I20" i="38"/>
  <c r="J20" i="38"/>
  <c r="K20" i="38"/>
  <c r="A21" i="38"/>
  <c r="H21" i="38"/>
  <c r="I21" i="38"/>
  <c r="J21" i="38"/>
  <c r="K21" i="38"/>
  <c r="A22" i="38"/>
  <c r="H22" i="38"/>
  <c r="I22" i="38"/>
  <c r="J22" i="38"/>
  <c r="K22" i="38"/>
  <c r="A23" i="38"/>
  <c r="H23" i="38"/>
  <c r="I23" i="38"/>
  <c r="J23" i="38"/>
  <c r="K23" i="38"/>
  <c r="L23" i="38" s="1"/>
  <c r="A24" i="38"/>
  <c r="H24" i="38"/>
  <c r="I24" i="38"/>
  <c r="J24" i="38"/>
  <c r="K24" i="38"/>
  <c r="A25" i="38"/>
  <c r="H25" i="38"/>
  <c r="I25" i="38"/>
  <c r="J25" i="38"/>
  <c r="K25" i="38"/>
  <c r="L25" i="38" s="1"/>
  <c r="A26" i="38"/>
  <c r="H26" i="38"/>
  <c r="I26" i="38"/>
  <c r="J26" i="38"/>
  <c r="K26" i="38"/>
  <c r="A27" i="38"/>
  <c r="H27" i="38"/>
  <c r="I27" i="38"/>
  <c r="J27" i="38"/>
  <c r="K27" i="38"/>
  <c r="A28" i="38"/>
  <c r="G28" i="38"/>
  <c r="H28" i="38"/>
  <c r="I28" i="38"/>
  <c r="J28" i="38"/>
  <c r="K28" i="38"/>
  <c r="L28" i="38" s="1"/>
  <c r="N28" i="38" s="1"/>
  <c r="M28" i="38"/>
  <c r="O28" i="38"/>
  <c r="A29" i="38"/>
  <c r="H29" i="38"/>
  <c r="I29" i="38"/>
  <c r="J29" i="38"/>
  <c r="K29" i="38"/>
  <c r="A30" i="38"/>
  <c r="G30" i="38"/>
  <c r="H30" i="38"/>
  <c r="I30" i="38"/>
  <c r="J30" i="38"/>
  <c r="K30" i="38"/>
  <c r="M30" i="38"/>
  <c r="O30" i="38"/>
  <c r="A31" i="38"/>
  <c r="G31" i="38"/>
  <c r="H31" i="38"/>
  <c r="I31" i="38"/>
  <c r="J31" i="38"/>
  <c r="K31" i="38"/>
  <c r="M31" i="38"/>
  <c r="O31" i="38"/>
  <c r="A32" i="38"/>
  <c r="G32" i="38"/>
  <c r="H32" i="38"/>
  <c r="I32" i="38"/>
  <c r="J32" i="38"/>
  <c r="K32" i="38"/>
  <c r="M32" i="38"/>
  <c r="O32" i="38"/>
  <c r="A33" i="38"/>
  <c r="G33" i="38"/>
  <c r="H33" i="38"/>
  <c r="I33" i="38"/>
  <c r="J33" i="38"/>
  <c r="K33" i="38"/>
  <c r="M33" i="38"/>
  <c r="O33" i="38"/>
  <c r="A34" i="38"/>
  <c r="G34" i="38"/>
  <c r="H34" i="38"/>
  <c r="I34" i="38"/>
  <c r="J34" i="38"/>
  <c r="K34" i="38"/>
  <c r="M34" i="38"/>
  <c r="O34" i="38"/>
  <c r="A35" i="38"/>
  <c r="G35" i="38"/>
  <c r="H35" i="38"/>
  <c r="I35" i="38"/>
  <c r="J35" i="38"/>
  <c r="K35" i="38"/>
  <c r="M35" i="38"/>
  <c r="O35" i="38"/>
  <c r="A5" i="36"/>
  <c r="H5" i="36"/>
  <c r="I5" i="36"/>
  <c r="J5" i="36"/>
  <c r="K5" i="36"/>
  <c r="A6" i="36"/>
  <c r="H6" i="36"/>
  <c r="I6" i="36"/>
  <c r="J6" i="36"/>
  <c r="L6" i="36" s="1"/>
  <c r="K6" i="36"/>
  <c r="A7" i="36"/>
  <c r="H7" i="36"/>
  <c r="I7" i="36"/>
  <c r="J7" i="36"/>
  <c r="K7" i="36"/>
  <c r="A8" i="36"/>
  <c r="H8" i="36"/>
  <c r="I8" i="36"/>
  <c r="J8" i="36"/>
  <c r="K8" i="36"/>
  <c r="A9" i="36"/>
  <c r="H9" i="36"/>
  <c r="I9" i="36"/>
  <c r="J9" i="36"/>
  <c r="K9" i="36"/>
  <c r="A10" i="36"/>
  <c r="H10" i="36"/>
  <c r="I10" i="36"/>
  <c r="J10" i="36"/>
  <c r="K10" i="36"/>
  <c r="A11" i="36"/>
  <c r="H11" i="36"/>
  <c r="I11" i="36"/>
  <c r="J11" i="36"/>
  <c r="K11" i="36"/>
  <c r="A12" i="36"/>
  <c r="H12" i="36"/>
  <c r="I12" i="36"/>
  <c r="J12" i="36"/>
  <c r="L12" i="36" s="1"/>
  <c r="K12" i="36"/>
  <c r="A13" i="36"/>
  <c r="H13" i="36"/>
  <c r="I13" i="36"/>
  <c r="J13" i="36"/>
  <c r="K13" i="36"/>
  <c r="A14" i="36"/>
  <c r="H14" i="36"/>
  <c r="I14" i="36"/>
  <c r="J14" i="36"/>
  <c r="L14" i="36" s="1"/>
  <c r="K14" i="36"/>
  <c r="A15" i="36"/>
  <c r="H15" i="36"/>
  <c r="I15" i="36"/>
  <c r="J15" i="36"/>
  <c r="K15" i="36"/>
  <c r="A16" i="36"/>
  <c r="H16" i="36"/>
  <c r="I16" i="36"/>
  <c r="J16" i="36"/>
  <c r="K16" i="36"/>
  <c r="A17" i="36"/>
  <c r="H17" i="36"/>
  <c r="I17" i="36"/>
  <c r="J17" i="36"/>
  <c r="K17" i="36"/>
  <c r="A18" i="36"/>
  <c r="H18" i="36"/>
  <c r="I18" i="36"/>
  <c r="J18" i="36"/>
  <c r="K18" i="36"/>
  <c r="A19" i="36"/>
  <c r="H19" i="36"/>
  <c r="I19" i="36"/>
  <c r="J19" i="36"/>
  <c r="K19" i="36"/>
  <c r="A20" i="36"/>
  <c r="H20" i="36"/>
  <c r="I20" i="36"/>
  <c r="J20" i="36"/>
  <c r="L20" i="36" s="1"/>
  <c r="K20" i="36"/>
  <c r="A21" i="36"/>
  <c r="H21" i="36"/>
  <c r="I21" i="36"/>
  <c r="J21" i="36"/>
  <c r="K21" i="36"/>
  <c r="A22" i="36"/>
  <c r="H22" i="36"/>
  <c r="I22" i="36"/>
  <c r="J22" i="36"/>
  <c r="L22" i="36" s="1"/>
  <c r="K22" i="36"/>
  <c r="A23" i="36"/>
  <c r="H23" i="36"/>
  <c r="I23" i="36"/>
  <c r="J23" i="36"/>
  <c r="K23" i="36"/>
  <c r="A24" i="36"/>
  <c r="H24" i="36"/>
  <c r="I24" i="36"/>
  <c r="J24" i="36"/>
  <c r="K24" i="36"/>
  <c r="A25" i="36"/>
  <c r="G25" i="36"/>
  <c r="H25" i="36"/>
  <c r="I25" i="36"/>
  <c r="J25" i="36"/>
  <c r="L25" i="36" s="1"/>
  <c r="N25" i="36" s="1"/>
  <c r="K25" i="36"/>
  <c r="M25" i="36"/>
  <c r="O25" i="36"/>
  <c r="A26" i="36"/>
  <c r="G26" i="36"/>
  <c r="H26" i="36"/>
  <c r="I26" i="36"/>
  <c r="J26" i="36"/>
  <c r="L26" i="36" s="1"/>
  <c r="N26" i="36" s="1"/>
  <c r="K26" i="36"/>
  <c r="M26" i="36"/>
  <c r="O26" i="36"/>
  <c r="A27" i="36"/>
  <c r="G27" i="36"/>
  <c r="H27" i="36"/>
  <c r="I27" i="36"/>
  <c r="J27" i="36"/>
  <c r="K27" i="36"/>
  <c r="M27" i="36"/>
  <c r="O27" i="36"/>
  <c r="A28" i="36"/>
  <c r="G28" i="36"/>
  <c r="H28" i="36"/>
  <c r="I28" i="36"/>
  <c r="J28" i="36"/>
  <c r="K28" i="36"/>
  <c r="M28" i="36"/>
  <c r="O28" i="36"/>
  <c r="A29" i="36"/>
  <c r="H29" i="36"/>
  <c r="I29" i="36"/>
  <c r="J29" i="36"/>
  <c r="K29" i="36"/>
  <c r="A30" i="36"/>
  <c r="G30" i="36"/>
  <c r="H30" i="36"/>
  <c r="I30" i="36"/>
  <c r="J30" i="36"/>
  <c r="K30" i="36"/>
  <c r="M30" i="36"/>
  <c r="O30" i="36"/>
  <c r="A31" i="36"/>
  <c r="G31" i="36"/>
  <c r="H31" i="36"/>
  <c r="I31" i="36"/>
  <c r="J31" i="36"/>
  <c r="K31" i="36"/>
  <c r="M31" i="36"/>
  <c r="O31" i="36"/>
  <c r="A32" i="36"/>
  <c r="G32" i="36"/>
  <c r="H32" i="36"/>
  <c r="I32" i="36"/>
  <c r="J32" i="36"/>
  <c r="K32" i="36"/>
  <c r="M32" i="36"/>
  <c r="O32" i="36"/>
  <c r="A33" i="36"/>
  <c r="G33" i="36"/>
  <c r="H33" i="36"/>
  <c r="I33" i="36"/>
  <c r="J33" i="36"/>
  <c r="K33" i="36"/>
  <c r="M33" i="36"/>
  <c r="O33" i="36"/>
  <c r="A34" i="36"/>
  <c r="G34" i="36"/>
  <c r="H34" i="36"/>
  <c r="I34" i="36"/>
  <c r="J34" i="36"/>
  <c r="K34" i="36"/>
  <c r="M34" i="36"/>
  <c r="O34" i="36"/>
  <c r="A35" i="36"/>
  <c r="G35" i="36"/>
  <c r="H35" i="36"/>
  <c r="I35" i="36"/>
  <c r="J35" i="36"/>
  <c r="K35" i="36"/>
  <c r="M35" i="36"/>
  <c r="O35" i="36"/>
  <c r="H5" i="35"/>
  <c r="I5" i="35"/>
  <c r="J5" i="35"/>
  <c r="K5" i="35"/>
  <c r="H6" i="35"/>
  <c r="I6" i="35"/>
  <c r="J6" i="35"/>
  <c r="K6" i="35"/>
  <c r="H7" i="35"/>
  <c r="I7" i="35"/>
  <c r="J7" i="35"/>
  <c r="K7" i="35"/>
  <c r="H8" i="35"/>
  <c r="I8" i="35"/>
  <c r="J8" i="35"/>
  <c r="K8" i="35"/>
  <c r="H9" i="35"/>
  <c r="I9" i="35"/>
  <c r="L9" i="35" s="1"/>
  <c r="J9" i="35"/>
  <c r="K9" i="35"/>
  <c r="H10" i="35"/>
  <c r="I10" i="35"/>
  <c r="J10" i="35"/>
  <c r="K10" i="35"/>
  <c r="L10" i="35" s="1"/>
  <c r="H11" i="35"/>
  <c r="I11" i="35"/>
  <c r="L11" i="35" s="1"/>
  <c r="J11" i="35"/>
  <c r="K11" i="35"/>
  <c r="H12" i="35"/>
  <c r="I12" i="35"/>
  <c r="J12" i="35"/>
  <c r="L12" i="35" s="1"/>
  <c r="K12" i="35"/>
  <c r="H13" i="35"/>
  <c r="L13" i="35" s="1"/>
  <c r="N13" i="35" s="1"/>
  <c r="O13" i="35" s="1"/>
  <c r="I13" i="35"/>
  <c r="J13" i="35"/>
  <c r="K13" i="35"/>
  <c r="H14" i="35"/>
  <c r="I14" i="35"/>
  <c r="J14" i="35"/>
  <c r="L14" i="35" s="1"/>
  <c r="K14" i="35"/>
  <c r="H15" i="35"/>
  <c r="I15" i="35"/>
  <c r="J15" i="35"/>
  <c r="K15" i="35"/>
  <c r="H16" i="35"/>
  <c r="I16" i="35"/>
  <c r="J16" i="35"/>
  <c r="K16" i="35"/>
  <c r="H17" i="35"/>
  <c r="I17" i="35"/>
  <c r="J17" i="35"/>
  <c r="K17" i="35"/>
  <c r="H18" i="35"/>
  <c r="I18" i="35"/>
  <c r="J18" i="35"/>
  <c r="K18" i="35"/>
  <c r="H19" i="35"/>
  <c r="I19" i="35"/>
  <c r="J19" i="35"/>
  <c r="K19" i="35"/>
  <c r="L19" i="35"/>
  <c r="M19" i="35" s="1"/>
  <c r="G19" i="35" s="1"/>
  <c r="H20" i="35"/>
  <c r="I20" i="35"/>
  <c r="L20" i="35" s="1"/>
  <c r="J20" i="35"/>
  <c r="K20" i="35"/>
  <c r="H21" i="35"/>
  <c r="I21" i="35"/>
  <c r="J21" i="35"/>
  <c r="K21" i="35"/>
  <c r="H22" i="35"/>
  <c r="I22" i="35"/>
  <c r="L22" i="35" s="1"/>
  <c r="J22" i="35"/>
  <c r="K22" i="35"/>
  <c r="H23" i="35"/>
  <c r="L23" i="35" s="1"/>
  <c r="M23" i="35" s="1"/>
  <c r="G23" i="35" s="1"/>
  <c r="I23" i="35"/>
  <c r="J23" i="35"/>
  <c r="K23" i="35"/>
  <c r="H24" i="35"/>
  <c r="I24" i="35"/>
  <c r="J24" i="35"/>
  <c r="K24" i="35"/>
  <c r="H25" i="35"/>
  <c r="I25" i="35"/>
  <c r="J25" i="35"/>
  <c r="L25" i="35" s="1"/>
  <c r="K25" i="35"/>
  <c r="H26" i="35"/>
  <c r="I26" i="35"/>
  <c r="J26" i="35"/>
  <c r="K26" i="35"/>
  <c r="H27" i="35"/>
  <c r="I27" i="35"/>
  <c r="J27" i="35"/>
  <c r="K27" i="35"/>
  <c r="L27" i="35"/>
  <c r="M27" i="35" s="1"/>
  <c r="G27" i="35" s="1"/>
  <c r="H28" i="35"/>
  <c r="I28" i="35"/>
  <c r="J28" i="35"/>
  <c r="K28" i="35"/>
  <c r="H29" i="35"/>
  <c r="I29" i="35"/>
  <c r="J29" i="35"/>
  <c r="K29" i="35"/>
  <c r="H30" i="35"/>
  <c r="I30" i="35"/>
  <c r="J30" i="35"/>
  <c r="K30" i="35"/>
  <c r="H31" i="35"/>
  <c r="I31" i="35"/>
  <c r="J31" i="35"/>
  <c r="K31" i="35"/>
  <c r="H32" i="35"/>
  <c r="I32" i="35"/>
  <c r="L32" i="35" s="1"/>
  <c r="J32" i="35"/>
  <c r="K32" i="35"/>
  <c r="G33" i="35"/>
  <c r="H33" i="35"/>
  <c r="I33" i="35"/>
  <c r="J33" i="35"/>
  <c r="K33" i="35"/>
  <c r="M33" i="35"/>
  <c r="O33" i="35"/>
  <c r="G34" i="35"/>
  <c r="H34" i="35"/>
  <c r="I34" i="35"/>
  <c r="J34" i="35"/>
  <c r="K34" i="35"/>
  <c r="M34" i="35"/>
  <c r="O34" i="35"/>
  <c r="G35" i="35"/>
  <c r="H35" i="35"/>
  <c r="I35" i="35"/>
  <c r="J35" i="35"/>
  <c r="K35" i="35"/>
  <c r="M35" i="35"/>
  <c r="O35" i="35"/>
  <c r="G5" i="34"/>
  <c r="I5" i="34"/>
  <c r="J5" i="34"/>
  <c r="G6" i="34"/>
  <c r="I6" i="34"/>
  <c r="J6" i="34"/>
  <c r="G7" i="34"/>
  <c r="L7" i="34" s="1"/>
  <c r="I7" i="34"/>
  <c r="J7" i="34"/>
  <c r="G8" i="34"/>
  <c r="I8" i="34"/>
  <c r="J8" i="34"/>
  <c r="G9" i="34"/>
  <c r="L9" i="34" s="1"/>
  <c r="H9" i="34"/>
  <c r="I9" i="34"/>
  <c r="J9" i="34"/>
  <c r="G10" i="34"/>
  <c r="H10" i="34"/>
  <c r="I10" i="34"/>
  <c r="J10" i="34"/>
  <c r="G11" i="34"/>
  <c r="H11" i="34"/>
  <c r="I11" i="34"/>
  <c r="J11" i="34"/>
  <c r="G12" i="34"/>
  <c r="H12" i="34"/>
  <c r="I12" i="34"/>
  <c r="J12" i="34"/>
  <c r="L12" i="34"/>
  <c r="P12" i="34" s="1"/>
  <c r="G13" i="34"/>
  <c r="H13" i="34"/>
  <c r="I13" i="34"/>
  <c r="J13" i="34"/>
  <c r="G14" i="34"/>
  <c r="H14" i="34"/>
  <c r="I14" i="34"/>
  <c r="J14" i="34"/>
  <c r="G15" i="34"/>
  <c r="H15" i="34"/>
  <c r="I15" i="34"/>
  <c r="J15" i="34"/>
  <c r="G16" i="34"/>
  <c r="H16" i="34"/>
  <c r="I16" i="34"/>
  <c r="J16" i="34"/>
  <c r="G17" i="34"/>
  <c r="H17" i="34"/>
  <c r="I17" i="34"/>
  <c r="J17" i="34"/>
  <c r="G18" i="34"/>
  <c r="H18" i="34"/>
  <c r="I18" i="34"/>
  <c r="J18" i="34"/>
  <c r="G19" i="34"/>
  <c r="H19" i="34"/>
  <c r="I19" i="34"/>
  <c r="J19" i="34"/>
  <c r="G20" i="34"/>
  <c r="H20" i="34"/>
  <c r="I20" i="34"/>
  <c r="J20" i="34"/>
  <c r="L20" i="34"/>
  <c r="M20" i="34" s="1"/>
  <c r="N20" i="34" s="1"/>
  <c r="G21" i="34"/>
  <c r="H21" i="34"/>
  <c r="I21" i="34"/>
  <c r="J21" i="34"/>
  <c r="G22" i="34"/>
  <c r="H22" i="34"/>
  <c r="I22" i="34"/>
  <c r="J22" i="34"/>
  <c r="G23" i="34"/>
  <c r="H23" i="34"/>
  <c r="I23" i="34"/>
  <c r="J23" i="34"/>
  <c r="G24" i="34"/>
  <c r="H24" i="34"/>
  <c r="I24" i="34"/>
  <c r="J24" i="34"/>
  <c r="G25" i="34"/>
  <c r="H25" i="34"/>
  <c r="I25" i="34"/>
  <c r="J25" i="34"/>
  <c r="G26" i="34"/>
  <c r="H26" i="34"/>
  <c r="I26" i="34"/>
  <c r="J26" i="34"/>
  <c r="G27" i="34"/>
  <c r="H27" i="34"/>
  <c r="I27" i="34"/>
  <c r="J27" i="34"/>
  <c r="G28" i="34"/>
  <c r="L28" i="34" s="1"/>
  <c r="M28" i="34" s="1"/>
  <c r="N28" i="34" s="1"/>
  <c r="H28" i="34"/>
  <c r="I28" i="34"/>
  <c r="J28" i="34"/>
  <c r="P28" i="34"/>
  <c r="G29" i="34"/>
  <c r="H29" i="34"/>
  <c r="I29" i="34"/>
  <c r="J29" i="34"/>
  <c r="G30" i="34"/>
  <c r="H30" i="34"/>
  <c r="I30" i="34"/>
  <c r="J30" i="34"/>
  <c r="P30" i="34"/>
  <c r="G31" i="34"/>
  <c r="H31" i="34"/>
  <c r="I31" i="34"/>
  <c r="J31" i="34"/>
  <c r="P31" i="34"/>
  <c r="G32" i="34"/>
  <c r="H32" i="34"/>
  <c r="I32" i="34"/>
  <c r="L32" i="34" s="1"/>
  <c r="M32" i="34" s="1"/>
  <c r="N32" i="34" s="1"/>
  <c r="J32" i="34"/>
  <c r="P32" i="34"/>
  <c r="G33" i="34"/>
  <c r="H33" i="34"/>
  <c r="L33" i="34" s="1"/>
  <c r="M33" i="34" s="1"/>
  <c r="N33" i="34" s="1"/>
  <c r="I33" i="34"/>
  <c r="J33" i="34"/>
  <c r="P33" i="34"/>
  <c r="G34" i="34"/>
  <c r="H34" i="34"/>
  <c r="I34" i="34"/>
  <c r="L34" i="34" s="1"/>
  <c r="M34" i="34" s="1"/>
  <c r="N34" i="34" s="1"/>
  <c r="J34" i="34"/>
  <c r="P34" i="34"/>
  <c r="G35" i="34"/>
  <c r="H35" i="34"/>
  <c r="I35" i="34"/>
  <c r="J35" i="34"/>
  <c r="L35" i="34" s="1"/>
  <c r="M35" i="34" s="1"/>
  <c r="N35" i="34" s="1"/>
  <c r="P35" i="34"/>
  <c r="G36" i="34"/>
  <c r="H36" i="34"/>
  <c r="I36" i="34"/>
  <c r="J36" i="34"/>
  <c r="P36" i="34"/>
  <c r="G5" i="33"/>
  <c r="H5" i="33"/>
  <c r="I5" i="33"/>
  <c r="J5" i="33"/>
  <c r="G6" i="33"/>
  <c r="H6" i="33"/>
  <c r="I6" i="33"/>
  <c r="J6" i="33"/>
  <c r="G7" i="33"/>
  <c r="H7" i="33"/>
  <c r="I7" i="33"/>
  <c r="J7" i="33"/>
  <c r="G8" i="33"/>
  <c r="H8" i="33"/>
  <c r="I8" i="33"/>
  <c r="J8" i="33"/>
  <c r="G9" i="33"/>
  <c r="H9" i="33"/>
  <c r="I9" i="33"/>
  <c r="J9" i="33"/>
  <c r="G10" i="33"/>
  <c r="H10" i="33"/>
  <c r="I10" i="33"/>
  <c r="J10" i="33"/>
  <c r="G11" i="33"/>
  <c r="H11" i="33"/>
  <c r="I11" i="33"/>
  <c r="J11" i="33"/>
  <c r="G12" i="33"/>
  <c r="H12" i="33"/>
  <c r="I12" i="33"/>
  <c r="J12" i="33"/>
  <c r="G13" i="33"/>
  <c r="H13" i="33"/>
  <c r="I13" i="33"/>
  <c r="J13" i="33"/>
  <c r="G14" i="33"/>
  <c r="H14" i="33"/>
  <c r="I14" i="33"/>
  <c r="J14" i="33"/>
  <c r="G15" i="33"/>
  <c r="H15" i="33"/>
  <c r="I15" i="33"/>
  <c r="J15" i="33"/>
  <c r="G16" i="33"/>
  <c r="H16" i="33"/>
  <c r="I16" i="33"/>
  <c r="J16" i="33"/>
  <c r="G17" i="33"/>
  <c r="H17" i="33"/>
  <c r="I17" i="33"/>
  <c r="J17" i="33"/>
  <c r="G18" i="33"/>
  <c r="H18" i="33"/>
  <c r="I18" i="33"/>
  <c r="J18" i="33"/>
  <c r="G19" i="33"/>
  <c r="H19" i="33"/>
  <c r="I19" i="33"/>
  <c r="J19" i="33"/>
  <c r="G20" i="33"/>
  <c r="H20" i="33"/>
  <c r="I20" i="33"/>
  <c r="J20" i="33"/>
  <c r="G21" i="33"/>
  <c r="H21" i="33"/>
  <c r="I21" i="33"/>
  <c r="J21" i="33"/>
  <c r="G22" i="33"/>
  <c r="H22" i="33"/>
  <c r="I22" i="33"/>
  <c r="J22" i="33"/>
  <c r="G23" i="33"/>
  <c r="H23" i="33"/>
  <c r="I23" i="33"/>
  <c r="J23" i="33"/>
  <c r="G24" i="33"/>
  <c r="H24" i="33"/>
  <c r="I24" i="33"/>
  <c r="J24" i="33"/>
  <c r="G25" i="33"/>
  <c r="H25" i="33"/>
  <c r="I25" i="33"/>
  <c r="J25" i="33"/>
  <c r="G26" i="33"/>
  <c r="H26" i="33"/>
  <c r="I26" i="33"/>
  <c r="J26" i="33"/>
  <c r="G27" i="33"/>
  <c r="H27" i="33"/>
  <c r="I27" i="33"/>
  <c r="J27" i="33"/>
  <c r="G28" i="33"/>
  <c r="H28" i="33"/>
  <c r="I28" i="33"/>
  <c r="J28" i="33"/>
  <c r="P28" i="33"/>
  <c r="G29" i="33"/>
  <c r="H29" i="33"/>
  <c r="I29" i="33"/>
  <c r="J29" i="33"/>
  <c r="G30" i="33"/>
  <c r="H30" i="33"/>
  <c r="I30" i="33"/>
  <c r="J30" i="33"/>
  <c r="P30" i="33"/>
  <c r="G31" i="33"/>
  <c r="H31" i="33"/>
  <c r="I31" i="33"/>
  <c r="J31" i="33"/>
  <c r="P31" i="33"/>
  <c r="G32" i="33"/>
  <c r="H32" i="33"/>
  <c r="I32" i="33"/>
  <c r="J32" i="33"/>
  <c r="P32" i="33"/>
  <c r="G33" i="33"/>
  <c r="H33" i="33"/>
  <c r="I33" i="33"/>
  <c r="J33" i="33"/>
  <c r="P33" i="33"/>
  <c r="G34" i="33"/>
  <c r="H34" i="33"/>
  <c r="I34" i="33"/>
  <c r="J34" i="33"/>
  <c r="P34" i="33"/>
  <c r="G35" i="33"/>
  <c r="H35" i="33"/>
  <c r="I35" i="33"/>
  <c r="J35" i="33"/>
  <c r="P35" i="33"/>
  <c r="G36" i="33"/>
  <c r="H36" i="33"/>
  <c r="I36" i="33"/>
  <c r="J36" i="33"/>
  <c r="P36" i="33"/>
  <c r="H7" i="32"/>
  <c r="J7" i="32" s="1"/>
  <c r="F8" i="32"/>
  <c r="G8" i="32"/>
  <c r="H8" i="32" s="1"/>
  <c r="F9" i="32"/>
  <c r="G9" i="32"/>
  <c r="H9" i="32" s="1"/>
  <c r="F10" i="32"/>
  <c r="G10" i="32" s="1"/>
  <c r="H10" i="32" s="1"/>
  <c r="F11" i="32"/>
  <c r="G11" i="32" s="1"/>
  <c r="H11" i="32" s="1"/>
  <c r="F12" i="32"/>
  <c r="G12" i="32"/>
  <c r="H12" i="32" s="1"/>
  <c r="F13" i="32"/>
  <c r="G13" i="32"/>
  <c r="H13" i="32" s="1"/>
  <c r="F14" i="32"/>
  <c r="F15" i="32"/>
  <c r="G5" i="31"/>
  <c r="H5" i="31"/>
  <c r="I5" i="31"/>
  <c r="J5" i="31"/>
  <c r="G6" i="31"/>
  <c r="H6" i="31"/>
  <c r="K6" i="31" s="1"/>
  <c r="I6" i="31"/>
  <c r="J6" i="31"/>
  <c r="G7" i="31"/>
  <c r="H7" i="31"/>
  <c r="I7" i="31"/>
  <c r="J7" i="31"/>
  <c r="G8" i="31"/>
  <c r="H8" i="31"/>
  <c r="I8" i="31"/>
  <c r="K8" i="31" s="1"/>
  <c r="J8" i="31"/>
  <c r="G9" i="31"/>
  <c r="H9" i="31"/>
  <c r="I9" i="31"/>
  <c r="J9" i="31"/>
  <c r="K9" i="31" s="1"/>
  <c r="G10" i="31"/>
  <c r="H10" i="31"/>
  <c r="I10" i="31"/>
  <c r="K10" i="31" s="1"/>
  <c r="J10" i="31"/>
  <c r="G11" i="31"/>
  <c r="H11" i="31"/>
  <c r="I11" i="31"/>
  <c r="J11" i="31"/>
  <c r="G12" i="31"/>
  <c r="H12" i="31"/>
  <c r="I12" i="31"/>
  <c r="J12" i="31"/>
  <c r="K12" i="31"/>
  <c r="L12" i="31" s="1"/>
  <c r="M12" i="31" s="1"/>
  <c r="N12" i="31"/>
  <c r="G13" i="31"/>
  <c r="H13" i="31"/>
  <c r="K13" i="31" s="1"/>
  <c r="I13" i="31"/>
  <c r="J13" i="31"/>
  <c r="G14" i="31"/>
  <c r="H14" i="31"/>
  <c r="I14" i="31"/>
  <c r="J14" i="31"/>
  <c r="G15" i="31"/>
  <c r="H15" i="31"/>
  <c r="K15" i="31" s="1"/>
  <c r="I15" i="31"/>
  <c r="J15" i="31"/>
  <c r="G16" i="31"/>
  <c r="H16" i="31"/>
  <c r="I16" i="31"/>
  <c r="J16" i="31"/>
  <c r="G17" i="31"/>
  <c r="H17" i="31"/>
  <c r="I17" i="31"/>
  <c r="J17" i="31"/>
  <c r="G18" i="31"/>
  <c r="H18" i="31"/>
  <c r="I18" i="31"/>
  <c r="J18" i="31"/>
  <c r="G19" i="31"/>
  <c r="H19" i="31"/>
  <c r="K19" i="31" s="1"/>
  <c r="I19" i="31"/>
  <c r="J19" i="31"/>
  <c r="G20" i="31"/>
  <c r="K20" i="31" s="1"/>
  <c r="N20" i="31" s="1"/>
  <c r="H20" i="31"/>
  <c r="I20" i="31"/>
  <c r="J20" i="31"/>
  <c r="G21" i="31"/>
  <c r="H21" i="31"/>
  <c r="I21" i="31"/>
  <c r="J21" i="31"/>
  <c r="G22" i="31"/>
  <c r="H22" i="31"/>
  <c r="I22" i="31"/>
  <c r="J22" i="31"/>
  <c r="G23" i="31"/>
  <c r="H23" i="31"/>
  <c r="I23" i="31"/>
  <c r="J23" i="31"/>
  <c r="K23" i="31" s="1"/>
  <c r="G24" i="31"/>
  <c r="H24" i="31"/>
  <c r="I24" i="31"/>
  <c r="K24" i="31" s="1"/>
  <c r="J24" i="31"/>
  <c r="G25" i="31"/>
  <c r="H25" i="31"/>
  <c r="I25" i="31"/>
  <c r="J25" i="31"/>
  <c r="K25" i="31" s="1"/>
  <c r="L25" i="31" s="1"/>
  <c r="M25" i="31" s="1"/>
  <c r="N25" i="31"/>
  <c r="G26" i="31"/>
  <c r="H26" i="31"/>
  <c r="I26" i="31"/>
  <c r="J26" i="31"/>
  <c r="N26" i="31"/>
  <c r="G27" i="31"/>
  <c r="H27" i="31"/>
  <c r="K27" i="31" s="1"/>
  <c r="L27" i="31" s="1"/>
  <c r="M27" i="31" s="1"/>
  <c r="I27" i="31"/>
  <c r="J27" i="31"/>
  <c r="N27" i="31"/>
  <c r="G28" i="31"/>
  <c r="K28" i="31" s="1"/>
  <c r="L28" i="31" s="1"/>
  <c r="M28" i="31" s="1"/>
  <c r="H28" i="31"/>
  <c r="I28" i="31"/>
  <c r="J28" i="31"/>
  <c r="N28" i="31"/>
  <c r="G29" i="31"/>
  <c r="H29" i="31"/>
  <c r="I29" i="31"/>
  <c r="J29" i="31"/>
  <c r="G30" i="31"/>
  <c r="H30" i="31"/>
  <c r="I30" i="31"/>
  <c r="J30" i="31"/>
  <c r="N30" i="31"/>
  <c r="G31" i="31"/>
  <c r="H31" i="31"/>
  <c r="I31" i="31"/>
  <c r="J31" i="31"/>
  <c r="N31" i="31"/>
  <c r="G32" i="31"/>
  <c r="H32" i="31"/>
  <c r="I32" i="31"/>
  <c r="K32" i="31" s="1"/>
  <c r="L32" i="31" s="1"/>
  <c r="M32" i="31" s="1"/>
  <c r="J32" i="31"/>
  <c r="N32" i="31"/>
  <c r="G33" i="31"/>
  <c r="H33" i="31"/>
  <c r="I33" i="31"/>
  <c r="J33" i="31"/>
  <c r="K33" i="31"/>
  <c r="L33" i="31" s="1"/>
  <c r="M33" i="31" s="1"/>
  <c r="N33" i="31"/>
  <c r="G34" i="31"/>
  <c r="H34" i="31"/>
  <c r="I34" i="31"/>
  <c r="K34" i="31" s="1"/>
  <c r="L34" i="31" s="1"/>
  <c r="M34" i="31" s="1"/>
  <c r="J34" i="31"/>
  <c r="N34" i="31"/>
  <c r="G35" i="31"/>
  <c r="H35" i="31"/>
  <c r="K35" i="31" s="1"/>
  <c r="L35" i="31" s="1"/>
  <c r="M35" i="31" s="1"/>
  <c r="I35" i="31"/>
  <c r="J35" i="31"/>
  <c r="N35" i="31"/>
  <c r="G36" i="31"/>
  <c r="H36" i="31"/>
  <c r="I36" i="31"/>
  <c r="J36" i="31"/>
  <c r="K36" i="31"/>
  <c r="L36" i="31" s="1"/>
  <c r="M36" i="31" s="1"/>
  <c r="N36" i="31"/>
  <c r="G37" i="31"/>
  <c r="K37" i="31" s="1"/>
  <c r="L37" i="31" s="1"/>
  <c r="M37" i="31" s="1"/>
  <c r="H37" i="31"/>
  <c r="I37" i="31"/>
  <c r="J37" i="31"/>
  <c r="N37" i="31"/>
  <c r="G38" i="31"/>
  <c r="K38" i="31" s="1"/>
  <c r="L38" i="31" s="1"/>
  <c r="M38" i="31" s="1"/>
  <c r="H38" i="31"/>
  <c r="I38" i="31"/>
  <c r="J38" i="31"/>
  <c r="N38" i="31"/>
  <c r="G39" i="31"/>
  <c r="H39" i="31"/>
  <c r="K39" i="31" s="1"/>
  <c r="L39" i="31" s="1"/>
  <c r="M39" i="31" s="1"/>
  <c r="I39" i="31"/>
  <c r="J39" i="31"/>
  <c r="N39" i="31"/>
  <c r="G40" i="31"/>
  <c r="H40" i="31"/>
  <c r="I40" i="31"/>
  <c r="J40" i="31"/>
  <c r="K40" i="31" s="1"/>
  <c r="L40" i="31" s="1"/>
  <c r="M40" i="31" s="1"/>
  <c r="N40" i="31"/>
  <c r="G41" i="31"/>
  <c r="K41" i="31" s="1"/>
  <c r="L41" i="31" s="1"/>
  <c r="M41" i="31" s="1"/>
  <c r="H41" i="31"/>
  <c r="I41" i="31"/>
  <c r="J41" i="31"/>
  <c r="N41" i="31"/>
  <c r="G42" i="31"/>
  <c r="K42" i="31" s="1"/>
  <c r="L42" i="31" s="1"/>
  <c r="M42" i="31" s="1"/>
  <c r="H42" i="31"/>
  <c r="I42" i="31"/>
  <c r="J42" i="31"/>
  <c r="N42" i="31"/>
  <c r="G43" i="31"/>
  <c r="H43" i="31"/>
  <c r="K43" i="31" s="1"/>
  <c r="L43" i="31" s="1"/>
  <c r="M43" i="31" s="1"/>
  <c r="I43" i="31"/>
  <c r="J43" i="31"/>
  <c r="N43" i="31"/>
  <c r="G44" i="31"/>
  <c r="H44" i="31"/>
  <c r="I44" i="31"/>
  <c r="J44" i="31"/>
  <c r="K44" i="31"/>
  <c r="L44" i="31" s="1"/>
  <c r="M44" i="31" s="1"/>
  <c r="N44" i="31"/>
  <c r="G45" i="31"/>
  <c r="H45" i="31"/>
  <c r="I45" i="31"/>
  <c r="J45" i="31"/>
  <c r="K45" i="31" s="1"/>
  <c r="L45" i="31" s="1"/>
  <c r="M45" i="31" s="1"/>
  <c r="N45" i="31"/>
  <c r="G46" i="31"/>
  <c r="H46" i="31"/>
  <c r="I46" i="31"/>
  <c r="K46" i="31" s="1"/>
  <c r="L46" i="31" s="1"/>
  <c r="M46" i="31" s="1"/>
  <c r="J46" i="31"/>
  <c r="N46" i="31"/>
  <c r="G47" i="31"/>
  <c r="H47" i="31"/>
  <c r="K47" i="31" s="1"/>
  <c r="L47" i="31" s="1"/>
  <c r="M47" i="31" s="1"/>
  <c r="I47" i="31"/>
  <c r="J47" i="31"/>
  <c r="N47" i="31"/>
  <c r="G48" i="31"/>
  <c r="H48" i="31"/>
  <c r="I48" i="31"/>
  <c r="J48" i="31"/>
  <c r="K48" i="31" s="1"/>
  <c r="L48" i="31" s="1"/>
  <c r="M48" i="31" s="1"/>
  <c r="N48" i="31"/>
  <c r="G49" i="31"/>
  <c r="H49" i="31"/>
  <c r="I49" i="31"/>
  <c r="J49" i="31"/>
  <c r="K49" i="31" s="1"/>
  <c r="L49" i="31" s="1"/>
  <c r="M49" i="31" s="1"/>
  <c r="N49" i="31"/>
  <c r="G50" i="31"/>
  <c r="H50" i="31"/>
  <c r="I50" i="31"/>
  <c r="K50" i="31" s="1"/>
  <c r="L50" i="31" s="1"/>
  <c r="M50" i="31" s="1"/>
  <c r="J50" i="31"/>
  <c r="N50" i="31"/>
  <c r="G51" i="31"/>
  <c r="H51" i="31"/>
  <c r="K51" i="31" s="1"/>
  <c r="L51" i="31" s="1"/>
  <c r="M51" i="31" s="1"/>
  <c r="I51" i="31"/>
  <c r="J51" i="31"/>
  <c r="N51" i="31"/>
  <c r="G52" i="31"/>
  <c r="H52" i="31"/>
  <c r="I52" i="31"/>
  <c r="J52" i="31"/>
  <c r="K52" i="31"/>
  <c r="L52" i="31" s="1"/>
  <c r="M52" i="31" s="1"/>
  <c r="N52" i="31"/>
  <c r="G5" i="30"/>
  <c r="K5" i="30" s="1"/>
  <c r="N5" i="30" s="1"/>
  <c r="H5" i="30"/>
  <c r="I5" i="30"/>
  <c r="J5" i="30"/>
  <c r="G6" i="30"/>
  <c r="K6" i="30" s="1"/>
  <c r="N6" i="30" s="1"/>
  <c r="H6" i="30"/>
  <c r="I6" i="30"/>
  <c r="J6" i="30"/>
  <c r="G7" i="30"/>
  <c r="H7" i="30"/>
  <c r="I7" i="30"/>
  <c r="J7" i="30"/>
  <c r="G8" i="30"/>
  <c r="H8" i="30"/>
  <c r="I8" i="30"/>
  <c r="J8" i="30"/>
  <c r="K8" i="30"/>
  <c r="N8" i="30" s="1"/>
  <c r="G9" i="30"/>
  <c r="H9" i="30"/>
  <c r="I9" i="30"/>
  <c r="J9" i="30"/>
  <c r="K9" i="30"/>
  <c r="N9" i="30" s="1"/>
  <c r="G10" i="30"/>
  <c r="H10" i="30"/>
  <c r="I10" i="30"/>
  <c r="J10" i="30"/>
  <c r="K10" i="30"/>
  <c r="N10" i="30" s="1"/>
  <c r="G11" i="30"/>
  <c r="K11" i="30" s="1"/>
  <c r="N11" i="30" s="1"/>
  <c r="H11" i="30"/>
  <c r="I11" i="30"/>
  <c r="J11" i="30"/>
  <c r="G12" i="30"/>
  <c r="K12" i="30" s="1"/>
  <c r="N12" i="30" s="1"/>
  <c r="H12" i="30"/>
  <c r="I12" i="30"/>
  <c r="J12" i="30"/>
  <c r="G13" i="30"/>
  <c r="K13" i="30" s="1"/>
  <c r="N13" i="30" s="1"/>
  <c r="H13" i="30"/>
  <c r="I13" i="30"/>
  <c r="J13" i="30"/>
  <c r="G14" i="30"/>
  <c r="K14" i="30" s="1"/>
  <c r="N14" i="30" s="1"/>
  <c r="H14" i="30"/>
  <c r="I14" i="30"/>
  <c r="J14" i="30"/>
  <c r="G15" i="30"/>
  <c r="H15" i="30"/>
  <c r="K15" i="30" s="1"/>
  <c r="N15" i="30" s="1"/>
  <c r="I15" i="30"/>
  <c r="J15" i="30"/>
  <c r="G16" i="30"/>
  <c r="H16" i="30"/>
  <c r="I16" i="30"/>
  <c r="J16" i="30"/>
  <c r="K16" i="30"/>
  <c r="N16" i="30" s="1"/>
  <c r="G17" i="30"/>
  <c r="H17" i="30"/>
  <c r="I17" i="30"/>
  <c r="J17" i="30"/>
  <c r="K17" i="30"/>
  <c r="N17" i="30" s="1"/>
  <c r="G18" i="30"/>
  <c r="H18" i="30"/>
  <c r="I18" i="30"/>
  <c r="J18" i="30"/>
  <c r="K18" i="30"/>
  <c r="N18" i="30" s="1"/>
  <c r="G19" i="30"/>
  <c r="K19" i="30" s="1"/>
  <c r="N19" i="30" s="1"/>
  <c r="H19" i="30"/>
  <c r="I19" i="30"/>
  <c r="J19" i="30"/>
  <c r="G20" i="30"/>
  <c r="K20" i="30" s="1"/>
  <c r="N20" i="30" s="1"/>
  <c r="H20" i="30"/>
  <c r="I20" i="30"/>
  <c r="J20" i="30"/>
  <c r="G21" i="30"/>
  <c r="K21" i="30" s="1"/>
  <c r="N21" i="30" s="1"/>
  <c r="H21" i="30"/>
  <c r="I21" i="30"/>
  <c r="J21" i="30"/>
  <c r="G22" i="30"/>
  <c r="K22" i="30" s="1"/>
  <c r="N22" i="30" s="1"/>
  <c r="H22" i="30"/>
  <c r="I22" i="30"/>
  <c r="J22" i="30"/>
  <c r="G23" i="30"/>
  <c r="H23" i="30"/>
  <c r="I23" i="30"/>
  <c r="J23" i="30"/>
  <c r="G24" i="30"/>
  <c r="H24" i="30"/>
  <c r="I24" i="30"/>
  <c r="J24" i="30"/>
  <c r="K24" i="30"/>
  <c r="N24" i="30" s="1"/>
  <c r="G25" i="30"/>
  <c r="H25" i="30"/>
  <c r="I25" i="30"/>
  <c r="J25" i="30"/>
  <c r="K25" i="30"/>
  <c r="N25" i="30" s="1"/>
  <c r="G26" i="30"/>
  <c r="H26" i="30"/>
  <c r="I26" i="30"/>
  <c r="J26" i="30"/>
  <c r="K26" i="30"/>
  <c r="N26" i="30" s="1"/>
  <c r="G27" i="30"/>
  <c r="K27" i="30" s="1"/>
  <c r="N27" i="30" s="1"/>
  <c r="H27" i="30"/>
  <c r="I27" i="30"/>
  <c r="J27" i="30"/>
  <c r="G28" i="30"/>
  <c r="K28" i="30" s="1"/>
  <c r="L28" i="30" s="1"/>
  <c r="M28" i="30" s="1"/>
  <c r="H28" i="30"/>
  <c r="I28" i="30"/>
  <c r="J28" i="30"/>
  <c r="N28" i="30"/>
  <c r="G29" i="30"/>
  <c r="H29" i="30"/>
  <c r="I29" i="30"/>
  <c r="J29" i="30"/>
  <c r="K29" i="30"/>
  <c r="N29" i="30" s="1"/>
  <c r="G30" i="30"/>
  <c r="K30" i="30" s="1"/>
  <c r="L30" i="30" s="1"/>
  <c r="M30" i="30" s="1"/>
  <c r="H30" i="30"/>
  <c r="I30" i="30"/>
  <c r="J30" i="30"/>
  <c r="N30" i="30"/>
  <c r="G31" i="30"/>
  <c r="K31" i="30" s="1"/>
  <c r="L31" i="30" s="1"/>
  <c r="M31" i="30" s="1"/>
  <c r="H31" i="30"/>
  <c r="I31" i="30"/>
  <c r="J31" i="30"/>
  <c r="N31" i="30"/>
  <c r="G32" i="30"/>
  <c r="H32" i="30"/>
  <c r="I32" i="30"/>
  <c r="J32" i="30"/>
  <c r="K32" i="30" s="1"/>
  <c r="L32" i="30" s="1"/>
  <c r="M32" i="30" s="1"/>
  <c r="N32" i="30"/>
  <c r="G33" i="30"/>
  <c r="H33" i="30"/>
  <c r="I33" i="30"/>
  <c r="J33" i="30"/>
  <c r="K33" i="30" s="1"/>
  <c r="L33" i="30" s="1"/>
  <c r="M33" i="30" s="1"/>
  <c r="N33" i="30"/>
  <c r="G34" i="30"/>
  <c r="K34" i="30" s="1"/>
  <c r="L34" i="30" s="1"/>
  <c r="M34" i="30" s="1"/>
  <c r="H34" i="30"/>
  <c r="I34" i="30"/>
  <c r="J34" i="30"/>
  <c r="N34" i="30"/>
  <c r="G35" i="30"/>
  <c r="H35" i="30"/>
  <c r="I35" i="30"/>
  <c r="J35" i="30"/>
  <c r="N35" i="30"/>
  <c r="G36" i="30"/>
  <c r="H36" i="30"/>
  <c r="I36" i="30"/>
  <c r="J36" i="30"/>
  <c r="K36" i="30"/>
  <c r="L36" i="30" s="1"/>
  <c r="M36" i="30" s="1"/>
  <c r="N36" i="30"/>
  <c r="G37" i="30"/>
  <c r="H37" i="30"/>
  <c r="I37" i="30"/>
  <c r="J37" i="30"/>
  <c r="K37" i="30" s="1"/>
  <c r="L37" i="30" s="1"/>
  <c r="M37" i="30" s="1"/>
  <c r="N37" i="30"/>
  <c r="G38" i="30"/>
  <c r="K38" i="30" s="1"/>
  <c r="L38" i="30" s="1"/>
  <c r="M38" i="30" s="1"/>
  <c r="H38" i="30"/>
  <c r="I38" i="30"/>
  <c r="J38" i="30"/>
  <c r="N38" i="30"/>
  <c r="G39" i="30"/>
  <c r="K39" i="30" s="1"/>
  <c r="L39" i="30" s="1"/>
  <c r="M39" i="30" s="1"/>
  <c r="H39" i="30"/>
  <c r="I39" i="30"/>
  <c r="J39" i="30"/>
  <c r="N39" i="30"/>
  <c r="G40" i="30"/>
  <c r="H40" i="30"/>
  <c r="I40" i="30"/>
  <c r="J40" i="30"/>
  <c r="K40" i="30" s="1"/>
  <c r="L40" i="30" s="1"/>
  <c r="M40" i="30" s="1"/>
  <c r="N40" i="30"/>
  <c r="G41" i="30"/>
  <c r="H41" i="30"/>
  <c r="I41" i="30"/>
  <c r="J41" i="30"/>
  <c r="K41" i="30" s="1"/>
  <c r="L41" i="30" s="1"/>
  <c r="M41" i="30" s="1"/>
  <c r="N41" i="30"/>
  <c r="G42" i="30"/>
  <c r="K42" i="30" s="1"/>
  <c r="L42" i="30" s="1"/>
  <c r="M42" i="30" s="1"/>
  <c r="H42" i="30"/>
  <c r="I42" i="30"/>
  <c r="J42" i="30"/>
  <c r="N42" i="30"/>
  <c r="G43" i="30"/>
  <c r="H43" i="30"/>
  <c r="I43" i="30"/>
  <c r="J43" i="30"/>
  <c r="N43" i="30"/>
  <c r="G44" i="30"/>
  <c r="H44" i="30"/>
  <c r="I44" i="30"/>
  <c r="J44" i="30"/>
  <c r="K44" i="30"/>
  <c r="L44" i="30" s="1"/>
  <c r="M44" i="30" s="1"/>
  <c r="N44" i="30"/>
  <c r="G45" i="30"/>
  <c r="H45" i="30"/>
  <c r="I45" i="30"/>
  <c r="J45" i="30"/>
  <c r="K45" i="30" s="1"/>
  <c r="L45" i="30" s="1"/>
  <c r="M45" i="30" s="1"/>
  <c r="N45" i="30"/>
  <c r="G46" i="30"/>
  <c r="H46" i="30"/>
  <c r="I46" i="30"/>
  <c r="K46" i="30" s="1"/>
  <c r="L46" i="30" s="1"/>
  <c r="M46" i="30" s="1"/>
  <c r="J46" i="30"/>
  <c r="N46" i="30"/>
  <c r="G47" i="30"/>
  <c r="H47" i="30"/>
  <c r="K47" i="30" s="1"/>
  <c r="L47" i="30" s="1"/>
  <c r="M47" i="30" s="1"/>
  <c r="I47" i="30"/>
  <c r="J47" i="30"/>
  <c r="N47" i="30"/>
  <c r="G48" i="30"/>
  <c r="H48" i="30"/>
  <c r="I48" i="30"/>
  <c r="J48" i="30"/>
  <c r="K48" i="30" s="1"/>
  <c r="L48" i="30" s="1"/>
  <c r="M48" i="30" s="1"/>
  <c r="N48" i="30"/>
  <c r="G49" i="30"/>
  <c r="H49" i="30"/>
  <c r="I49" i="30"/>
  <c r="J49" i="30"/>
  <c r="K49" i="30" s="1"/>
  <c r="L49" i="30" s="1"/>
  <c r="M49" i="30" s="1"/>
  <c r="N49" i="30"/>
  <c r="G50" i="30"/>
  <c r="H50" i="30"/>
  <c r="I50" i="30"/>
  <c r="K50" i="30" s="1"/>
  <c r="L50" i="30" s="1"/>
  <c r="M50" i="30" s="1"/>
  <c r="J50" i="30"/>
  <c r="N50" i="30"/>
  <c r="G51" i="30"/>
  <c r="H51" i="30"/>
  <c r="K51" i="30" s="1"/>
  <c r="L51" i="30" s="1"/>
  <c r="M51" i="30" s="1"/>
  <c r="I51" i="30"/>
  <c r="J51" i="30"/>
  <c r="N51" i="30"/>
  <c r="G52" i="30"/>
  <c r="H52" i="30"/>
  <c r="I52" i="30"/>
  <c r="J52" i="30"/>
  <c r="K52" i="30"/>
  <c r="L52" i="30" s="1"/>
  <c r="M52" i="30" s="1"/>
  <c r="N52" i="30"/>
  <c r="G5" i="29"/>
  <c r="H5" i="29"/>
  <c r="I5" i="29"/>
  <c r="J5" i="29"/>
  <c r="K5" i="29" s="1"/>
  <c r="G6" i="29"/>
  <c r="K6" i="29" s="1"/>
  <c r="H6" i="29"/>
  <c r="I6" i="29"/>
  <c r="J6" i="29"/>
  <c r="G7" i="29"/>
  <c r="H7" i="29"/>
  <c r="K7" i="29" s="1"/>
  <c r="I7" i="29"/>
  <c r="J7" i="29"/>
  <c r="G8" i="29"/>
  <c r="H8" i="29"/>
  <c r="I8" i="29"/>
  <c r="J8" i="29"/>
  <c r="K8" i="29"/>
  <c r="G9" i="29"/>
  <c r="K9" i="29" s="1"/>
  <c r="H9" i="29"/>
  <c r="I9" i="29"/>
  <c r="J9" i="29"/>
  <c r="G10" i="29"/>
  <c r="H10" i="29"/>
  <c r="I10" i="29"/>
  <c r="J10" i="29"/>
  <c r="K10" i="29"/>
  <c r="G11" i="29"/>
  <c r="K11" i="29" s="1"/>
  <c r="H11" i="29"/>
  <c r="I11" i="29"/>
  <c r="J11" i="29"/>
  <c r="G12" i="29"/>
  <c r="K12" i="29" s="1"/>
  <c r="H12" i="29"/>
  <c r="I12" i="29"/>
  <c r="J12" i="29"/>
  <c r="G13" i="29"/>
  <c r="H13" i="29"/>
  <c r="I13" i="29"/>
  <c r="J13" i="29"/>
  <c r="K13" i="29" s="1"/>
  <c r="G14" i="29"/>
  <c r="K14" i="29" s="1"/>
  <c r="H14" i="29"/>
  <c r="I14" i="29"/>
  <c r="J14" i="29"/>
  <c r="G15" i="29"/>
  <c r="H15" i="29"/>
  <c r="I15" i="29"/>
  <c r="J15" i="29"/>
  <c r="G16" i="29"/>
  <c r="H16" i="29"/>
  <c r="I16" i="29"/>
  <c r="J16" i="29"/>
  <c r="K16" i="29"/>
  <c r="G17" i="29"/>
  <c r="K17" i="29" s="1"/>
  <c r="H17" i="29"/>
  <c r="I17" i="29"/>
  <c r="J17" i="29"/>
  <c r="G18" i="29"/>
  <c r="H18" i="29"/>
  <c r="I18" i="29"/>
  <c r="J18" i="29"/>
  <c r="K18" i="29"/>
  <c r="G19" i="29"/>
  <c r="K19" i="29" s="1"/>
  <c r="H19" i="29"/>
  <c r="I19" i="29"/>
  <c r="J19" i="29"/>
  <c r="G20" i="29"/>
  <c r="K20" i="29" s="1"/>
  <c r="H20" i="29"/>
  <c r="I20" i="29"/>
  <c r="J20" i="29"/>
  <c r="G21" i="29"/>
  <c r="H21" i="29"/>
  <c r="I21" i="29"/>
  <c r="J21" i="29"/>
  <c r="K21" i="29" s="1"/>
  <c r="G22" i="29"/>
  <c r="K22" i="29" s="1"/>
  <c r="H22" i="29"/>
  <c r="I22" i="29"/>
  <c r="J22" i="29"/>
  <c r="G23" i="29"/>
  <c r="H23" i="29"/>
  <c r="I23" i="29"/>
  <c r="J23" i="29"/>
  <c r="G24" i="29"/>
  <c r="H24" i="29"/>
  <c r="I24" i="29"/>
  <c r="J24" i="29"/>
  <c r="K24" i="29"/>
  <c r="G25" i="29"/>
  <c r="K25" i="29" s="1"/>
  <c r="H25" i="29"/>
  <c r="I25" i="29"/>
  <c r="J25" i="29"/>
  <c r="G26" i="29"/>
  <c r="H26" i="29"/>
  <c r="I26" i="29"/>
  <c r="J26" i="29"/>
  <c r="K26" i="29"/>
  <c r="G27" i="29"/>
  <c r="K27" i="29" s="1"/>
  <c r="H27" i="29"/>
  <c r="I27" i="29"/>
  <c r="J27" i="29"/>
  <c r="G28" i="29"/>
  <c r="K28" i="29" s="1"/>
  <c r="H28" i="29"/>
  <c r="I28" i="29"/>
  <c r="J28" i="29"/>
  <c r="G29" i="29"/>
  <c r="H29" i="29"/>
  <c r="I29" i="29"/>
  <c r="J29" i="29"/>
  <c r="K29" i="29" s="1"/>
  <c r="G30" i="29"/>
  <c r="K30" i="29" s="1"/>
  <c r="H30" i="29"/>
  <c r="I30" i="29"/>
  <c r="J30" i="29"/>
  <c r="G31" i="29"/>
  <c r="H31" i="29"/>
  <c r="K31" i="29" s="1"/>
  <c r="I31" i="29"/>
  <c r="J31" i="29"/>
  <c r="G32" i="29"/>
  <c r="H32" i="29"/>
  <c r="I32" i="29"/>
  <c r="J32" i="29"/>
  <c r="K32" i="29"/>
  <c r="G33" i="29"/>
  <c r="K33" i="29" s="1"/>
  <c r="H33" i="29"/>
  <c r="I33" i="29"/>
  <c r="J33" i="29"/>
  <c r="G34" i="29"/>
  <c r="H34" i="29"/>
  <c r="I34" i="29"/>
  <c r="J34" i="29"/>
  <c r="K34" i="29"/>
  <c r="L34" i="29" s="1"/>
  <c r="M34" i="29" s="1"/>
  <c r="G35" i="29"/>
  <c r="K35" i="29" s="1"/>
  <c r="L35" i="29" s="1"/>
  <c r="M35" i="29" s="1"/>
  <c r="H35" i="29"/>
  <c r="I35" i="29"/>
  <c r="J35" i="29"/>
  <c r="G36" i="29"/>
  <c r="K36" i="29" s="1"/>
  <c r="L36" i="29" s="1"/>
  <c r="M36" i="29" s="1"/>
  <c r="H36" i="29"/>
  <c r="I36" i="29"/>
  <c r="J36" i="29"/>
  <c r="N36" i="29"/>
  <c r="G37" i="29"/>
  <c r="H37" i="29"/>
  <c r="I37" i="29"/>
  <c r="J37" i="29"/>
  <c r="G38" i="29"/>
  <c r="K38" i="29" s="1"/>
  <c r="N38" i="29" s="1"/>
  <c r="H38" i="29"/>
  <c r="I38" i="29"/>
  <c r="J38" i="29"/>
  <c r="G39" i="29"/>
  <c r="H39" i="29"/>
  <c r="I39" i="29"/>
  <c r="J39" i="29"/>
  <c r="G40" i="29"/>
  <c r="H40" i="29"/>
  <c r="I40" i="29"/>
  <c r="J40" i="29"/>
  <c r="K40" i="29"/>
  <c r="N40" i="29" s="1"/>
  <c r="G41" i="29"/>
  <c r="K41" i="29" s="1"/>
  <c r="L41" i="29" s="1"/>
  <c r="M41" i="29" s="1"/>
  <c r="H41" i="29"/>
  <c r="I41" i="29"/>
  <c r="J41" i="29"/>
  <c r="N41" i="29"/>
  <c r="G42" i="29"/>
  <c r="H42" i="29"/>
  <c r="I42" i="29"/>
  <c r="J42" i="29"/>
  <c r="K42" i="29"/>
  <c r="L42" i="29" s="1"/>
  <c r="M42" i="29" s="1"/>
  <c r="N42" i="29"/>
  <c r="G43" i="29"/>
  <c r="H43" i="29"/>
  <c r="I43" i="29"/>
  <c r="J43" i="29"/>
  <c r="K43" i="29"/>
  <c r="L43" i="29" s="1"/>
  <c r="M43" i="29" s="1"/>
  <c r="N43" i="29"/>
  <c r="G44" i="29"/>
  <c r="K44" i="29" s="1"/>
  <c r="L44" i="29" s="1"/>
  <c r="M44" i="29" s="1"/>
  <c r="H44" i="29"/>
  <c r="I44" i="29"/>
  <c r="J44" i="29"/>
  <c r="N44" i="29"/>
  <c r="G45" i="29"/>
  <c r="H45" i="29"/>
  <c r="K45" i="29" s="1"/>
  <c r="N45" i="29" s="1"/>
  <c r="I45" i="29"/>
  <c r="J45" i="29"/>
  <c r="G46" i="29"/>
  <c r="H46" i="29"/>
  <c r="I46" i="29"/>
  <c r="J46" i="29"/>
  <c r="K46" i="29"/>
  <c r="L46" i="29" s="1"/>
  <c r="M46" i="29" s="1"/>
  <c r="N46" i="29"/>
  <c r="G47" i="29"/>
  <c r="H47" i="29"/>
  <c r="I47" i="29"/>
  <c r="J47" i="29"/>
  <c r="K47" i="29"/>
  <c r="L47" i="29" s="1"/>
  <c r="M47" i="29" s="1"/>
  <c r="N47" i="29"/>
  <c r="G48" i="29"/>
  <c r="H48" i="29"/>
  <c r="I48" i="29"/>
  <c r="J48" i="29"/>
  <c r="K48" i="29" s="1"/>
  <c r="L48" i="29" s="1"/>
  <c r="M48" i="29" s="1"/>
  <c r="N48" i="29"/>
  <c r="G49" i="29"/>
  <c r="H49" i="29"/>
  <c r="I49" i="29"/>
  <c r="J49" i="29"/>
  <c r="K49" i="29" s="1"/>
  <c r="L49" i="29" s="1"/>
  <c r="M49" i="29" s="1"/>
  <c r="N49" i="29"/>
  <c r="G50" i="29"/>
  <c r="H50" i="29"/>
  <c r="I50" i="29"/>
  <c r="J50" i="29"/>
  <c r="K50" i="29"/>
  <c r="L50" i="29" s="1"/>
  <c r="M50" i="29" s="1"/>
  <c r="N50" i="29"/>
  <c r="G51" i="29"/>
  <c r="H51" i="29"/>
  <c r="I51" i="29"/>
  <c r="J51" i="29"/>
  <c r="K51" i="29"/>
  <c r="L51" i="29" s="1"/>
  <c r="M51" i="29" s="1"/>
  <c r="N51" i="29"/>
  <c r="G52" i="29"/>
  <c r="H52" i="29"/>
  <c r="I52" i="29"/>
  <c r="J52" i="29"/>
  <c r="K52" i="29"/>
  <c r="L52" i="29" s="1"/>
  <c r="M52" i="29" s="1"/>
  <c r="N52" i="29"/>
  <c r="G5" i="28"/>
  <c r="H5" i="28"/>
  <c r="I5" i="28"/>
  <c r="J5" i="28"/>
  <c r="G6" i="28"/>
  <c r="H6" i="28"/>
  <c r="I6" i="28"/>
  <c r="J6" i="28"/>
  <c r="K6" i="28"/>
  <c r="N6" i="28" s="1"/>
  <c r="G7" i="28"/>
  <c r="K7" i="28" s="1"/>
  <c r="N7" i="28" s="1"/>
  <c r="H7" i="28"/>
  <c r="I7" i="28"/>
  <c r="J7" i="28"/>
  <c r="G8" i="28"/>
  <c r="H8" i="28"/>
  <c r="I8" i="28"/>
  <c r="J8" i="28"/>
  <c r="K8" i="28" s="1"/>
  <c r="N8" i="28" s="1"/>
  <c r="G9" i="28"/>
  <c r="H9" i="28"/>
  <c r="I9" i="28"/>
  <c r="J9" i="28"/>
  <c r="K9" i="28"/>
  <c r="N9" i="28" s="1"/>
  <c r="G10" i="28"/>
  <c r="K10" i="28" s="1"/>
  <c r="N10" i="28" s="1"/>
  <c r="H10" i="28"/>
  <c r="I10" i="28"/>
  <c r="J10" i="28"/>
  <c r="G11" i="28"/>
  <c r="H11" i="28"/>
  <c r="I11" i="28"/>
  <c r="J11" i="28"/>
  <c r="K11" i="28"/>
  <c r="N11" i="28" s="1"/>
  <c r="G12" i="28"/>
  <c r="K12" i="28" s="1"/>
  <c r="N12" i="28" s="1"/>
  <c r="H12" i="28"/>
  <c r="I12" i="28"/>
  <c r="J12" i="28"/>
  <c r="G13" i="28"/>
  <c r="K13" i="28" s="1"/>
  <c r="N13" i="28" s="1"/>
  <c r="H13" i="28"/>
  <c r="I13" i="28"/>
  <c r="J13" i="28"/>
  <c r="G14" i="28"/>
  <c r="H14" i="28"/>
  <c r="I14" i="28"/>
  <c r="J14" i="28"/>
  <c r="K14" i="28"/>
  <c r="N14" i="28" s="1"/>
  <c r="G15" i="28"/>
  <c r="K15" i="28" s="1"/>
  <c r="N15" i="28" s="1"/>
  <c r="H15" i="28"/>
  <c r="I15" i="28"/>
  <c r="J15" i="28"/>
  <c r="G16" i="28"/>
  <c r="H16" i="28"/>
  <c r="I16" i="28"/>
  <c r="J16" i="28"/>
  <c r="K16" i="28" s="1"/>
  <c r="N16" i="28" s="1"/>
  <c r="G17" i="28"/>
  <c r="H17" i="28"/>
  <c r="I17" i="28"/>
  <c r="J17" i="28"/>
  <c r="K17" i="28"/>
  <c r="N17" i="28" s="1"/>
  <c r="G18" i="28"/>
  <c r="K18" i="28" s="1"/>
  <c r="N18" i="28" s="1"/>
  <c r="H18" i="28"/>
  <c r="I18" i="28"/>
  <c r="J18" i="28"/>
  <c r="G19" i="28"/>
  <c r="H19" i="28"/>
  <c r="I19" i="28"/>
  <c r="J19" i="28"/>
  <c r="K19" i="28"/>
  <c r="N19" i="28" s="1"/>
  <c r="G20" i="28"/>
  <c r="K20" i="28" s="1"/>
  <c r="N20" i="28" s="1"/>
  <c r="H20" i="28"/>
  <c r="I20" i="28"/>
  <c r="J20" i="28"/>
  <c r="G21" i="28"/>
  <c r="H21" i="28"/>
  <c r="I21" i="28"/>
  <c r="J21" i="28"/>
  <c r="G22" i="28"/>
  <c r="H22" i="28"/>
  <c r="I22" i="28"/>
  <c r="J22" i="28"/>
  <c r="K22" i="28"/>
  <c r="N22" i="28" s="1"/>
  <c r="G23" i="28"/>
  <c r="K23" i="28" s="1"/>
  <c r="N23" i="28" s="1"/>
  <c r="H23" i="28"/>
  <c r="I23" i="28"/>
  <c r="J23" i="28"/>
  <c r="G24" i="28"/>
  <c r="H24" i="28"/>
  <c r="I24" i="28"/>
  <c r="J24" i="28"/>
  <c r="K24" i="28" s="1"/>
  <c r="N24" i="28" s="1"/>
  <c r="G25" i="28"/>
  <c r="H25" i="28"/>
  <c r="I25" i="28"/>
  <c r="J25" i="28"/>
  <c r="K25" i="28"/>
  <c r="N25" i="28" s="1"/>
  <c r="G26" i="28"/>
  <c r="K26" i="28" s="1"/>
  <c r="N26" i="28" s="1"/>
  <c r="H26" i="28"/>
  <c r="I26" i="28"/>
  <c r="J26" i="28"/>
  <c r="G27" i="28"/>
  <c r="H27" i="28"/>
  <c r="I27" i="28"/>
  <c r="J27" i="28"/>
  <c r="K27" i="28"/>
  <c r="N27" i="28" s="1"/>
  <c r="G28" i="28"/>
  <c r="K28" i="28" s="1"/>
  <c r="N28" i="28" s="1"/>
  <c r="H28" i="28"/>
  <c r="I28" i="28"/>
  <c r="J28" i="28"/>
  <c r="G29" i="28"/>
  <c r="H29" i="28"/>
  <c r="I29" i="28"/>
  <c r="J29" i="28"/>
  <c r="G30" i="28"/>
  <c r="H30" i="28"/>
  <c r="I30" i="28"/>
  <c r="J30" i="28"/>
  <c r="K30" i="28"/>
  <c r="N30" i="28" s="1"/>
  <c r="G31" i="28"/>
  <c r="K31" i="28" s="1"/>
  <c r="N31" i="28" s="1"/>
  <c r="H31" i="28"/>
  <c r="I31" i="28"/>
  <c r="J31" i="28"/>
  <c r="G32" i="28"/>
  <c r="H32" i="28"/>
  <c r="I32" i="28"/>
  <c r="J32" i="28"/>
  <c r="K32" i="28" s="1"/>
  <c r="N32" i="28" s="1"/>
  <c r="G33" i="28"/>
  <c r="H33" i="28"/>
  <c r="I33" i="28"/>
  <c r="J33" i="28"/>
  <c r="K33" i="28"/>
  <c r="N33" i="28" s="1"/>
  <c r="G34" i="28"/>
  <c r="K34" i="28" s="1"/>
  <c r="N34" i="28" s="1"/>
  <c r="H34" i="28"/>
  <c r="I34" i="28"/>
  <c r="J34" i="28"/>
  <c r="G35" i="28"/>
  <c r="H35" i="28"/>
  <c r="I35" i="28"/>
  <c r="J35" i="28"/>
  <c r="K35" i="28"/>
  <c r="N35" i="28" s="1"/>
  <c r="G36" i="28"/>
  <c r="K36" i="28" s="1"/>
  <c r="L36" i="28" s="1"/>
  <c r="M36" i="28" s="1"/>
  <c r="H36" i="28"/>
  <c r="I36" i="28"/>
  <c r="J36" i="28"/>
  <c r="N36" i="28"/>
  <c r="G37" i="28"/>
  <c r="H37" i="28"/>
  <c r="I37" i="28"/>
  <c r="J37" i="28"/>
  <c r="G38" i="28"/>
  <c r="H38" i="28"/>
  <c r="I38" i="28"/>
  <c r="J38" i="28"/>
  <c r="K38" i="28"/>
  <c r="N38" i="28" s="1"/>
  <c r="G39" i="28"/>
  <c r="K39" i="28" s="1"/>
  <c r="N39" i="28" s="1"/>
  <c r="H39" i="28"/>
  <c r="I39" i="28"/>
  <c r="J39" i="28"/>
  <c r="G40" i="28"/>
  <c r="K40" i="28" s="1"/>
  <c r="N40" i="28" s="1"/>
  <c r="H40" i="28"/>
  <c r="I40" i="28"/>
  <c r="J40" i="28"/>
  <c r="G41" i="28"/>
  <c r="H41" i="28"/>
  <c r="I41" i="28"/>
  <c r="J41" i="28"/>
  <c r="K41" i="28" s="1"/>
  <c r="L41" i="28" s="1"/>
  <c r="M41" i="28" s="1"/>
  <c r="N41" i="28"/>
  <c r="G42" i="28"/>
  <c r="K42" i="28" s="1"/>
  <c r="L42" i="28" s="1"/>
  <c r="M42" i="28" s="1"/>
  <c r="H42" i="28"/>
  <c r="I42" i="28"/>
  <c r="J42" i="28"/>
  <c r="N42" i="28"/>
  <c r="G43" i="28"/>
  <c r="H43" i="28"/>
  <c r="I43" i="28"/>
  <c r="J43" i="28"/>
  <c r="N43" i="28"/>
  <c r="G44" i="28"/>
  <c r="H44" i="28"/>
  <c r="I44" i="28"/>
  <c r="J44" i="28"/>
  <c r="K44" i="28"/>
  <c r="L44" i="28" s="1"/>
  <c r="M44" i="28" s="1"/>
  <c r="N44" i="28"/>
  <c r="G45" i="28"/>
  <c r="H45" i="28"/>
  <c r="I45" i="28"/>
  <c r="J45" i="28"/>
  <c r="K45" i="28" s="1"/>
  <c r="N45" i="28" s="1"/>
  <c r="G46" i="28"/>
  <c r="H46" i="28"/>
  <c r="K46" i="28" s="1"/>
  <c r="L46" i="28" s="1"/>
  <c r="M46" i="28" s="1"/>
  <c r="I46" i="28"/>
  <c r="J46" i="28"/>
  <c r="N46" i="28"/>
  <c r="G47" i="28"/>
  <c r="H47" i="28"/>
  <c r="K47" i="28" s="1"/>
  <c r="L47" i="28" s="1"/>
  <c r="M47" i="28" s="1"/>
  <c r="I47" i="28"/>
  <c r="J47" i="28"/>
  <c r="N47" i="28"/>
  <c r="G48" i="28"/>
  <c r="H48" i="28"/>
  <c r="I48" i="28"/>
  <c r="J48" i="28"/>
  <c r="K48" i="28"/>
  <c r="L48" i="28" s="1"/>
  <c r="M48" i="28" s="1"/>
  <c r="N48" i="28"/>
  <c r="G49" i="28"/>
  <c r="H49" i="28"/>
  <c r="I49" i="28"/>
  <c r="J49" i="28"/>
  <c r="K49" i="28"/>
  <c r="L49" i="28" s="1"/>
  <c r="M49" i="28" s="1"/>
  <c r="N49" i="28"/>
  <c r="G50" i="28"/>
  <c r="H50" i="28"/>
  <c r="I50" i="28"/>
  <c r="J50" i="28"/>
  <c r="K50" i="28"/>
  <c r="L50" i="28" s="1"/>
  <c r="M50" i="28" s="1"/>
  <c r="N50" i="28"/>
  <c r="G51" i="28"/>
  <c r="H51" i="28"/>
  <c r="K51" i="28" s="1"/>
  <c r="L51" i="28" s="1"/>
  <c r="M51" i="28" s="1"/>
  <c r="I51" i="28"/>
  <c r="J51" i="28"/>
  <c r="N51" i="28"/>
  <c r="G52" i="28"/>
  <c r="H52" i="28"/>
  <c r="I52" i="28"/>
  <c r="J52" i="28"/>
  <c r="K52" i="28"/>
  <c r="L52" i="28" s="1"/>
  <c r="M52" i="28" s="1"/>
  <c r="N52" i="28"/>
  <c r="H5" i="27"/>
  <c r="I5" i="27"/>
  <c r="J5" i="27"/>
  <c r="G6" i="27"/>
  <c r="H6" i="27"/>
  <c r="K6" i="27" s="1"/>
  <c r="I6" i="27"/>
  <c r="J6" i="27"/>
  <c r="G7" i="27"/>
  <c r="H7" i="27"/>
  <c r="I7" i="27"/>
  <c r="J7" i="27"/>
  <c r="G8" i="27"/>
  <c r="H8" i="27"/>
  <c r="I8" i="27"/>
  <c r="J8" i="27"/>
  <c r="K8" i="27" s="1"/>
  <c r="G9" i="27"/>
  <c r="H9" i="27"/>
  <c r="I9" i="27"/>
  <c r="J9" i="27"/>
  <c r="K9" i="27" s="1"/>
  <c r="N9" i="27" s="1"/>
  <c r="G10" i="27"/>
  <c r="K10" i="27" s="1"/>
  <c r="H10" i="27"/>
  <c r="I10" i="27"/>
  <c r="J10" i="27"/>
  <c r="G11" i="27"/>
  <c r="H11" i="27"/>
  <c r="K11" i="27" s="1"/>
  <c r="I11" i="27"/>
  <c r="J11" i="27"/>
  <c r="G12" i="27"/>
  <c r="H12" i="27"/>
  <c r="I12" i="27"/>
  <c r="J12" i="27"/>
  <c r="K12" i="27"/>
  <c r="L12" i="27"/>
  <c r="M12" i="27" s="1"/>
  <c r="N12" i="27"/>
  <c r="H13" i="27"/>
  <c r="I13" i="27"/>
  <c r="J13" i="27"/>
  <c r="G14" i="27"/>
  <c r="H14" i="27"/>
  <c r="I14" i="27"/>
  <c r="J14" i="27"/>
  <c r="G15" i="27"/>
  <c r="K15" i="27" s="1"/>
  <c r="L15" i="27" s="1"/>
  <c r="M15" i="27" s="1"/>
  <c r="H15" i="27"/>
  <c r="I15" i="27"/>
  <c r="J15" i="27"/>
  <c r="G16" i="27"/>
  <c r="H16" i="27"/>
  <c r="I16" i="27"/>
  <c r="K16" i="27" s="1"/>
  <c r="J16" i="27"/>
  <c r="G17" i="27"/>
  <c r="H17" i="27"/>
  <c r="I17" i="27"/>
  <c r="J17" i="27"/>
  <c r="K17" i="27"/>
  <c r="L17" i="27" s="1"/>
  <c r="M17" i="27" s="1"/>
  <c r="G18" i="27"/>
  <c r="H18" i="27"/>
  <c r="I18" i="27"/>
  <c r="K18" i="27" s="1"/>
  <c r="J18" i="27"/>
  <c r="G19" i="27"/>
  <c r="H19" i="27"/>
  <c r="I19" i="27"/>
  <c r="J19" i="27"/>
  <c r="K19" i="27"/>
  <c r="L19" i="27" s="1"/>
  <c r="M19" i="27" s="1"/>
  <c r="G20" i="27"/>
  <c r="K20" i="27" s="1"/>
  <c r="L20" i="27" s="1"/>
  <c r="M20" i="27" s="1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K23" i="27" s="1"/>
  <c r="L23" i="27" s="1"/>
  <c r="M23" i="27" s="1"/>
  <c r="I23" i="27"/>
  <c r="J23" i="27"/>
  <c r="G24" i="27"/>
  <c r="H24" i="27"/>
  <c r="I24" i="27"/>
  <c r="K24" i="27" s="1"/>
  <c r="J24" i="27"/>
  <c r="G25" i="27"/>
  <c r="K25" i="27" s="1"/>
  <c r="L25" i="27" s="1"/>
  <c r="M25" i="27" s="1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K28" i="27"/>
  <c r="L28" i="27" s="1"/>
  <c r="M28" i="27" s="1"/>
  <c r="G29" i="27"/>
  <c r="H29" i="27"/>
  <c r="I29" i="27"/>
  <c r="J29" i="27"/>
  <c r="G30" i="27"/>
  <c r="H30" i="27"/>
  <c r="I30" i="27"/>
  <c r="J30" i="27"/>
  <c r="G31" i="27"/>
  <c r="K31" i="27" s="1"/>
  <c r="L31" i="27" s="1"/>
  <c r="M31" i="27" s="1"/>
  <c r="H31" i="27"/>
  <c r="I31" i="27"/>
  <c r="J31" i="27"/>
  <c r="G32" i="27"/>
  <c r="H32" i="27"/>
  <c r="I32" i="27"/>
  <c r="K32" i="27" s="1"/>
  <c r="J32" i="27"/>
  <c r="G33" i="27"/>
  <c r="H33" i="27"/>
  <c r="I33" i="27"/>
  <c r="J33" i="27"/>
  <c r="K33" i="27"/>
  <c r="L33" i="27" s="1"/>
  <c r="M33" i="27" s="1"/>
  <c r="G34" i="27"/>
  <c r="H34" i="27"/>
  <c r="I34" i="27"/>
  <c r="K34" i="27" s="1"/>
  <c r="J34" i="27"/>
  <c r="G35" i="27"/>
  <c r="H35" i="27"/>
  <c r="I35" i="27"/>
  <c r="J35" i="27"/>
  <c r="K35" i="27"/>
  <c r="L35" i="27" s="1"/>
  <c r="M35" i="27" s="1"/>
  <c r="G36" i="27"/>
  <c r="K36" i="27" s="1"/>
  <c r="L36" i="27" s="1"/>
  <c r="M36" i="27" s="1"/>
  <c r="H36" i="27"/>
  <c r="I36" i="27"/>
  <c r="J36" i="27"/>
  <c r="N36" i="27"/>
  <c r="G37" i="27"/>
  <c r="H37" i="27"/>
  <c r="I37" i="27"/>
  <c r="K37" i="27" s="1"/>
  <c r="L37" i="27" s="1"/>
  <c r="M37" i="27" s="1"/>
  <c r="J37" i="27"/>
  <c r="N37" i="27"/>
  <c r="G38" i="27"/>
  <c r="H38" i="27"/>
  <c r="I38" i="27"/>
  <c r="J38" i="27"/>
  <c r="N38" i="27"/>
  <c r="G39" i="27"/>
  <c r="K39" i="27" s="1"/>
  <c r="L39" i="27" s="1"/>
  <c r="M39" i="27" s="1"/>
  <c r="H39" i="27"/>
  <c r="I39" i="27"/>
  <c r="J39" i="27"/>
  <c r="N39" i="27"/>
  <c r="G40" i="27"/>
  <c r="H40" i="27"/>
  <c r="I40" i="27"/>
  <c r="K40" i="27" s="1"/>
  <c r="L40" i="27" s="1"/>
  <c r="M40" i="27" s="1"/>
  <c r="J40" i="27"/>
  <c r="N40" i="27"/>
  <c r="G41" i="27"/>
  <c r="H41" i="27"/>
  <c r="I41" i="27"/>
  <c r="J41" i="27"/>
  <c r="K41" i="27" s="1"/>
  <c r="L41" i="27" s="1"/>
  <c r="M41" i="27" s="1"/>
  <c r="N41" i="27"/>
  <c r="G42" i="27"/>
  <c r="H42" i="27"/>
  <c r="I42" i="27"/>
  <c r="J42" i="27"/>
  <c r="N42" i="27"/>
  <c r="G43" i="27"/>
  <c r="K43" i="27" s="1"/>
  <c r="L43" i="27" s="1"/>
  <c r="M43" i="27" s="1"/>
  <c r="H43" i="27"/>
  <c r="I43" i="27"/>
  <c r="J43" i="27"/>
  <c r="N43" i="27"/>
  <c r="G44" i="27"/>
  <c r="H44" i="27"/>
  <c r="I44" i="27"/>
  <c r="J44" i="27"/>
  <c r="K44" i="27"/>
  <c r="L44" i="27" s="1"/>
  <c r="M44" i="27" s="1"/>
  <c r="N44" i="27"/>
  <c r="G45" i="27"/>
  <c r="H45" i="27"/>
  <c r="I45" i="27"/>
  <c r="K45" i="27" s="1"/>
  <c r="L45" i="27" s="1"/>
  <c r="M45" i="27" s="1"/>
  <c r="J45" i="27"/>
  <c r="N45" i="27"/>
  <c r="G46" i="27"/>
  <c r="H46" i="27"/>
  <c r="I46" i="27"/>
  <c r="J46" i="27"/>
  <c r="N46" i="27"/>
  <c r="G47" i="27"/>
  <c r="H47" i="27"/>
  <c r="I47" i="27"/>
  <c r="J47" i="27"/>
  <c r="K47" i="27"/>
  <c r="L47" i="27" s="1"/>
  <c r="M47" i="27" s="1"/>
  <c r="N47" i="27"/>
  <c r="G48" i="27"/>
  <c r="H48" i="27"/>
  <c r="I48" i="27"/>
  <c r="K48" i="27" s="1"/>
  <c r="L48" i="27" s="1"/>
  <c r="M48" i="27" s="1"/>
  <c r="J48" i="27"/>
  <c r="N48" i="27"/>
  <c r="G49" i="27"/>
  <c r="H49" i="27"/>
  <c r="I49" i="27"/>
  <c r="J49" i="27"/>
  <c r="K49" i="27" s="1"/>
  <c r="L49" i="27" s="1"/>
  <c r="M49" i="27" s="1"/>
  <c r="N49" i="27"/>
  <c r="G50" i="27"/>
  <c r="H50" i="27"/>
  <c r="I50" i="27"/>
  <c r="K50" i="27" s="1"/>
  <c r="L50" i="27" s="1"/>
  <c r="M50" i="27" s="1"/>
  <c r="J50" i="27"/>
  <c r="N50" i="27"/>
  <c r="G51" i="27"/>
  <c r="H51" i="27"/>
  <c r="I51" i="27"/>
  <c r="J51" i="27"/>
  <c r="K51" i="27"/>
  <c r="L51" i="27" s="1"/>
  <c r="M51" i="27" s="1"/>
  <c r="N51" i="27"/>
  <c r="G52" i="27"/>
  <c r="H52" i="27"/>
  <c r="I52" i="27"/>
  <c r="J52" i="27"/>
  <c r="K52" i="27"/>
  <c r="L52" i="27" s="1"/>
  <c r="M52" i="27" s="1"/>
  <c r="N52" i="27"/>
  <c r="T9" i="13"/>
  <c r="B10" i="13"/>
  <c r="T10" i="13"/>
  <c r="B11" i="13"/>
  <c r="T11" i="13"/>
  <c r="B12" i="13"/>
  <c r="T12" i="13"/>
  <c r="B13" i="13"/>
  <c r="T13" i="13"/>
  <c r="B14" i="13"/>
  <c r="J19" i="13" s="1"/>
  <c r="F14" i="13"/>
  <c r="J18" i="13" s="1"/>
  <c r="T14" i="13"/>
  <c r="B15" i="13"/>
  <c r="F15" i="13"/>
  <c r="T15" i="13"/>
  <c r="T16" i="13"/>
  <c r="T17" i="13"/>
  <c r="T18" i="13"/>
  <c r="T19" i="13"/>
  <c r="J20" i="13"/>
  <c r="K20" i="13" s="1"/>
  <c r="N20" i="13"/>
  <c r="T20" i="13"/>
  <c r="K31" i="13"/>
  <c r="K32" i="13"/>
  <c r="K33" i="13"/>
  <c r="K34" i="13"/>
  <c r="T9" i="11"/>
  <c r="B10" i="11"/>
  <c r="J9" i="11" s="1"/>
  <c r="T10" i="11"/>
  <c r="B11" i="11"/>
  <c r="J11" i="11" s="1"/>
  <c r="T11" i="11"/>
  <c r="B12" i="11"/>
  <c r="J13" i="11" s="1"/>
  <c r="T12" i="11"/>
  <c r="B13" i="11"/>
  <c r="J15" i="11" s="1"/>
  <c r="T13" i="11"/>
  <c r="B14" i="11"/>
  <c r="F14" i="11"/>
  <c r="T14" i="11"/>
  <c r="B15" i="11"/>
  <c r="F15" i="11"/>
  <c r="J20" i="11" s="1"/>
  <c r="T15" i="11"/>
  <c r="T16" i="11"/>
  <c r="T17" i="11"/>
  <c r="J18" i="11"/>
  <c r="K18" i="11" s="1"/>
  <c r="T18" i="11"/>
  <c r="T19" i="11"/>
  <c r="T20" i="11"/>
  <c r="K31" i="11"/>
  <c r="K32" i="11"/>
  <c r="K33" i="11"/>
  <c r="K34" i="11"/>
  <c r="T9" i="17"/>
  <c r="W9" i="17"/>
  <c r="B10" i="17"/>
  <c r="J9" i="17" s="1"/>
  <c r="T10" i="17"/>
  <c r="W10" i="17"/>
  <c r="B11" i="17"/>
  <c r="J11" i="17" s="1"/>
  <c r="T11" i="17"/>
  <c r="W11" i="17"/>
  <c r="B12" i="17"/>
  <c r="J13" i="17" s="1"/>
  <c r="T12" i="17"/>
  <c r="W12" i="17"/>
  <c r="B13" i="17"/>
  <c r="J15" i="17" s="1"/>
  <c r="T13" i="17"/>
  <c r="W13" i="17"/>
  <c r="B14" i="17"/>
  <c r="F14" i="17"/>
  <c r="T14" i="17"/>
  <c r="W14" i="17"/>
  <c r="B15" i="17"/>
  <c r="J18" i="17" s="1"/>
  <c r="F15" i="17"/>
  <c r="J19" i="17" s="1"/>
  <c r="T15" i="17"/>
  <c r="W15" i="17"/>
  <c r="T16" i="17"/>
  <c r="W16" i="17"/>
  <c r="T17" i="17"/>
  <c r="W17" i="17"/>
  <c r="T18" i="17"/>
  <c r="W18" i="17"/>
  <c r="T19" i="17"/>
  <c r="W19" i="17"/>
  <c r="T20" i="17"/>
  <c r="K31" i="17"/>
  <c r="K32" i="17"/>
  <c r="K33" i="17"/>
  <c r="K34" i="17"/>
  <c r="B10" i="3"/>
  <c r="B11" i="3"/>
  <c r="D11" i="3"/>
  <c r="B12" i="3"/>
  <c r="B26" i="3" s="1"/>
  <c r="D12" i="3"/>
  <c r="F12" i="3"/>
  <c r="F26" i="3" s="1"/>
  <c r="B13" i="3"/>
  <c r="B27" i="3" s="1"/>
  <c r="D13" i="3"/>
  <c r="D27" i="3" s="1"/>
  <c r="F13" i="3"/>
  <c r="F41" i="3" s="1"/>
  <c r="H13" i="3"/>
  <c r="H27" i="3" s="1"/>
  <c r="B14" i="3"/>
  <c r="D14" i="3"/>
  <c r="D28" i="3" s="1"/>
  <c r="F14" i="3"/>
  <c r="H14" i="3"/>
  <c r="H28" i="3" s="1"/>
  <c r="J14" i="3"/>
  <c r="J28" i="3" s="1"/>
  <c r="B15" i="3"/>
  <c r="B29" i="3" s="1"/>
  <c r="D15" i="3"/>
  <c r="F15" i="3"/>
  <c r="F29" i="3" s="1"/>
  <c r="H15" i="3"/>
  <c r="J15" i="3"/>
  <c r="J29" i="3" s="1"/>
  <c r="L15" i="3"/>
  <c r="B16" i="3"/>
  <c r="B30" i="3" s="1"/>
  <c r="D16" i="3"/>
  <c r="D44" i="3" s="1"/>
  <c r="F16" i="3"/>
  <c r="F30" i="3" s="1"/>
  <c r="H16" i="3"/>
  <c r="H44" i="3" s="1"/>
  <c r="J16" i="3"/>
  <c r="J30" i="3" s="1"/>
  <c r="L16" i="3"/>
  <c r="N16" i="3"/>
  <c r="N30" i="3" s="1"/>
  <c r="B17" i="3"/>
  <c r="D17" i="3"/>
  <c r="D31" i="3" s="1"/>
  <c r="F17" i="3"/>
  <c r="F31" i="3" s="1"/>
  <c r="H17" i="3"/>
  <c r="H31" i="3" s="1"/>
  <c r="J17" i="3"/>
  <c r="L17" i="3"/>
  <c r="L31" i="3" s="1"/>
  <c r="N17" i="3"/>
  <c r="P17" i="3"/>
  <c r="P31" i="3" s="1"/>
  <c r="B18" i="3"/>
  <c r="D18" i="3"/>
  <c r="D32" i="3" s="1"/>
  <c r="F18" i="3"/>
  <c r="F32" i="3" s="1"/>
  <c r="H18" i="3"/>
  <c r="H32" i="3" s="1"/>
  <c r="J18" i="3"/>
  <c r="J32" i="3" s="1"/>
  <c r="L18" i="3"/>
  <c r="L32" i="3" s="1"/>
  <c r="N18" i="3"/>
  <c r="P18" i="3"/>
  <c r="P32" i="3" s="1"/>
  <c r="R18" i="3"/>
  <c r="B19" i="3"/>
  <c r="B33" i="3" s="1"/>
  <c r="D19" i="3"/>
  <c r="D33" i="3" s="1"/>
  <c r="F19" i="3"/>
  <c r="F33" i="3" s="1"/>
  <c r="H19" i="3"/>
  <c r="H33" i="3" s="1"/>
  <c r="J19" i="3"/>
  <c r="J33" i="3" s="1"/>
  <c r="L19" i="3"/>
  <c r="N19" i="3"/>
  <c r="N33" i="3" s="1"/>
  <c r="P19" i="3"/>
  <c r="R19" i="3"/>
  <c r="R33" i="3" s="1"/>
  <c r="T19" i="3"/>
  <c r="B20" i="3"/>
  <c r="B34" i="3" s="1"/>
  <c r="D20" i="3"/>
  <c r="F20" i="3"/>
  <c r="F34" i="3" s="1"/>
  <c r="H20" i="3"/>
  <c r="J20" i="3"/>
  <c r="J34" i="3" s="1"/>
  <c r="L20" i="3"/>
  <c r="N20" i="3"/>
  <c r="N34" i="3" s="1"/>
  <c r="P20" i="3"/>
  <c r="P34" i="3" s="1"/>
  <c r="R20" i="3"/>
  <c r="R34" i="3" s="1"/>
  <c r="T20" i="3"/>
  <c r="T34" i="3" s="1"/>
  <c r="B25" i="3"/>
  <c r="D25" i="3"/>
  <c r="D26" i="3"/>
  <c r="F27" i="3"/>
  <c r="B28" i="3"/>
  <c r="F28" i="3"/>
  <c r="H29" i="3"/>
  <c r="L29" i="3"/>
  <c r="L30" i="3"/>
  <c r="B31" i="3"/>
  <c r="N31" i="3"/>
  <c r="B32" i="3"/>
  <c r="N32" i="3"/>
  <c r="R32" i="3"/>
  <c r="H159" i="3" s="1"/>
  <c r="L33" i="3"/>
  <c r="P33" i="3"/>
  <c r="D34" i="3"/>
  <c r="H34" i="3"/>
  <c r="L34" i="3"/>
  <c r="B39" i="3"/>
  <c r="D39" i="3"/>
  <c r="D40" i="3"/>
  <c r="F40" i="3"/>
  <c r="B41" i="3"/>
  <c r="H41" i="3"/>
  <c r="B42" i="3"/>
  <c r="F42" i="3"/>
  <c r="H42" i="3"/>
  <c r="J42" i="3"/>
  <c r="F43" i="3"/>
  <c r="H43" i="3"/>
  <c r="L43" i="3"/>
  <c r="B44" i="3"/>
  <c r="J44" i="3"/>
  <c r="L44" i="3"/>
  <c r="B45" i="3"/>
  <c r="D45" i="3"/>
  <c r="F45" i="3"/>
  <c r="N45" i="3"/>
  <c r="B46" i="3"/>
  <c r="D46" i="3"/>
  <c r="F46" i="3"/>
  <c r="H46" i="3"/>
  <c r="J46" i="3"/>
  <c r="N46" i="3"/>
  <c r="R46" i="3"/>
  <c r="B47" i="3"/>
  <c r="D47" i="3"/>
  <c r="F47" i="3"/>
  <c r="H47" i="3"/>
  <c r="J47" i="3"/>
  <c r="L47" i="3"/>
  <c r="N47" i="3"/>
  <c r="P47" i="3"/>
  <c r="R47" i="3"/>
  <c r="B48" i="3"/>
  <c r="D48" i="3"/>
  <c r="F48" i="3"/>
  <c r="H48" i="3"/>
  <c r="J48" i="3"/>
  <c r="L48" i="3"/>
  <c r="N48" i="3"/>
  <c r="P48" i="3"/>
  <c r="R48" i="3"/>
  <c r="T48" i="3"/>
  <c r="M53" i="3"/>
  <c r="N53" i="3"/>
  <c r="O53" i="3"/>
  <c r="B73" i="3"/>
  <c r="B74" i="3"/>
  <c r="D74" i="3"/>
  <c r="B75" i="3"/>
  <c r="D75" i="3"/>
  <c r="F75" i="3"/>
  <c r="B76" i="3"/>
  <c r="D76" i="3"/>
  <c r="F76" i="3"/>
  <c r="H76" i="3"/>
  <c r="B77" i="3"/>
  <c r="D77" i="3"/>
  <c r="F77" i="3"/>
  <c r="H77" i="3"/>
  <c r="J77" i="3"/>
  <c r="B78" i="3"/>
  <c r="D78" i="3"/>
  <c r="F78" i="3"/>
  <c r="H78" i="3"/>
  <c r="J78" i="3"/>
  <c r="L78" i="3"/>
  <c r="B79" i="3"/>
  <c r="D79" i="3"/>
  <c r="F79" i="3"/>
  <c r="H79" i="3"/>
  <c r="J79" i="3"/>
  <c r="L79" i="3"/>
  <c r="N79" i="3"/>
  <c r="D80" i="3"/>
  <c r="F80" i="3"/>
  <c r="H80" i="3"/>
  <c r="J80" i="3"/>
  <c r="L80" i="3"/>
  <c r="N80" i="3"/>
  <c r="P80" i="3"/>
  <c r="L81" i="3"/>
  <c r="N81" i="3"/>
  <c r="P81" i="3"/>
  <c r="R81" i="3"/>
  <c r="R82" i="3"/>
  <c r="T82" i="3"/>
  <c r="B88" i="3"/>
  <c r="D88" i="3"/>
  <c r="F88" i="3"/>
  <c r="H88" i="3"/>
  <c r="J88" i="3"/>
  <c r="L88" i="3"/>
  <c r="N88" i="3"/>
  <c r="P88" i="3"/>
  <c r="R88" i="3"/>
  <c r="T88" i="3"/>
  <c r="B89" i="3"/>
  <c r="D89" i="3"/>
  <c r="F89" i="3"/>
  <c r="H89" i="3"/>
  <c r="J89" i="3"/>
  <c r="L89" i="3"/>
  <c r="N89" i="3"/>
  <c r="P89" i="3"/>
  <c r="R89" i="3"/>
  <c r="T89" i="3"/>
  <c r="B90" i="3"/>
  <c r="D90" i="3"/>
  <c r="F90" i="3"/>
  <c r="H90" i="3"/>
  <c r="J90" i="3"/>
  <c r="L90" i="3"/>
  <c r="N90" i="3"/>
  <c r="P90" i="3"/>
  <c r="R90" i="3"/>
  <c r="T90" i="3"/>
  <c r="B91" i="3"/>
  <c r="D91" i="3"/>
  <c r="F91" i="3"/>
  <c r="H91" i="3"/>
  <c r="J91" i="3"/>
  <c r="L91" i="3"/>
  <c r="N91" i="3"/>
  <c r="P91" i="3"/>
  <c r="R91" i="3"/>
  <c r="T91" i="3"/>
  <c r="B92" i="3"/>
  <c r="D92" i="3"/>
  <c r="F92" i="3"/>
  <c r="H92" i="3"/>
  <c r="J92" i="3"/>
  <c r="L92" i="3"/>
  <c r="N92" i="3"/>
  <c r="P92" i="3"/>
  <c r="R92" i="3"/>
  <c r="T92" i="3"/>
  <c r="B93" i="3"/>
  <c r="D93" i="3"/>
  <c r="F93" i="3"/>
  <c r="H93" i="3"/>
  <c r="J93" i="3"/>
  <c r="L93" i="3"/>
  <c r="N93" i="3"/>
  <c r="P93" i="3"/>
  <c r="R93" i="3"/>
  <c r="T93" i="3"/>
  <c r="B94" i="3"/>
  <c r="D94" i="3"/>
  <c r="F94" i="3"/>
  <c r="H94" i="3"/>
  <c r="J94" i="3"/>
  <c r="L94" i="3"/>
  <c r="N94" i="3"/>
  <c r="P94" i="3"/>
  <c r="R94" i="3"/>
  <c r="T94" i="3"/>
  <c r="B95" i="3"/>
  <c r="D95" i="3"/>
  <c r="F95" i="3"/>
  <c r="H95" i="3"/>
  <c r="J95" i="3"/>
  <c r="L95" i="3"/>
  <c r="N95" i="3"/>
  <c r="P95" i="3"/>
  <c r="R95" i="3"/>
  <c r="T95" i="3"/>
  <c r="B96" i="3"/>
  <c r="D96" i="3"/>
  <c r="F96" i="3"/>
  <c r="H96" i="3"/>
  <c r="J96" i="3"/>
  <c r="L96" i="3"/>
  <c r="N96" i="3"/>
  <c r="P96" i="3"/>
  <c r="R96" i="3"/>
  <c r="T96" i="3"/>
  <c r="B97" i="3"/>
  <c r="D97" i="3"/>
  <c r="F97" i="3"/>
  <c r="H97" i="3"/>
  <c r="J97" i="3"/>
  <c r="L97" i="3"/>
  <c r="N97" i="3"/>
  <c r="P97" i="3"/>
  <c r="R97" i="3"/>
  <c r="T97" i="3"/>
  <c r="B98" i="3"/>
  <c r="D98" i="3"/>
  <c r="F98" i="3"/>
  <c r="H98" i="3"/>
  <c r="J98" i="3"/>
  <c r="L98" i="3"/>
  <c r="N98" i="3"/>
  <c r="P98" i="3"/>
  <c r="R98" i="3"/>
  <c r="T98" i="3"/>
  <c r="B103" i="3"/>
  <c r="D103" i="3"/>
  <c r="F103" i="3"/>
  <c r="H103" i="3"/>
  <c r="J103" i="3"/>
  <c r="L103" i="3"/>
  <c r="N103" i="3"/>
  <c r="P103" i="3"/>
  <c r="R103" i="3"/>
  <c r="T103" i="3"/>
  <c r="B104" i="3"/>
  <c r="D104" i="3"/>
  <c r="F104" i="3"/>
  <c r="H104" i="3"/>
  <c r="J104" i="3"/>
  <c r="L104" i="3"/>
  <c r="N104" i="3"/>
  <c r="P104" i="3"/>
  <c r="R104" i="3"/>
  <c r="T104" i="3"/>
  <c r="B105" i="3"/>
  <c r="D105" i="3"/>
  <c r="F105" i="3"/>
  <c r="H105" i="3"/>
  <c r="J105" i="3"/>
  <c r="L105" i="3"/>
  <c r="N105" i="3"/>
  <c r="P105" i="3"/>
  <c r="R105" i="3"/>
  <c r="T105" i="3"/>
  <c r="B106" i="3"/>
  <c r="D106" i="3"/>
  <c r="F106" i="3"/>
  <c r="H106" i="3"/>
  <c r="J106" i="3"/>
  <c r="L106" i="3"/>
  <c r="N106" i="3"/>
  <c r="P106" i="3"/>
  <c r="R106" i="3"/>
  <c r="T106" i="3"/>
  <c r="B107" i="3"/>
  <c r="D107" i="3"/>
  <c r="F107" i="3"/>
  <c r="H107" i="3"/>
  <c r="J107" i="3"/>
  <c r="L107" i="3"/>
  <c r="N107" i="3"/>
  <c r="P107" i="3"/>
  <c r="R107" i="3"/>
  <c r="T107" i="3"/>
  <c r="B108" i="3"/>
  <c r="D108" i="3"/>
  <c r="F108" i="3"/>
  <c r="H108" i="3"/>
  <c r="J108" i="3"/>
  <c r="L108" i="3"/>
  <c r="N108" i="3"/>
  <c r="P108" i="3"/>
  <c r="R108" i="3"/>
  <c r="T108" i="3"/>
  <c r="B109" i="3"/>
  <c r="D109" i="3"/>
  <c r="F109" i="3"/>
  <c r="H109" i="3"/>
  <c r="J109" i="3"/>
  <c r="L109" i="3"/>
  <c r="N109" i="3"/>
  <c r="P109" i="3"/>
  <c r="R109" i="3"/>
  <c r="T109" i="3"/>
  <c r="B110" i="3"/>
  <c r="D110" i="3"/>
  <c r="F110" i="3"/>
  <c r="H110" i="3"/>
  <c r="J110" i="3"/>
  <c r="L110" i="3"/>
  <c r="N110" i="3"/>
  <c r="P110" i="3"/>
  <c r="R110" i="3"/>
  <c r="T110" i="3"/>
  <c r="B111" i="3"/>
  <c r="D111" i="3"/>
  <c r="F111" i="3"/>
  <c r="H111" i="3"/>
  <c r="J111" i="3"/>
  <c r="L111" i="3"/>
  <c r="N111" i="3"/>
  <c r="P111" i="3"/>
  <c r="R111" i="3"/>
  <c r="T111" i="3"/>
  <c r="B112" i="3"/>
  <c r="D112" i="3"/>
  <c r="F112" i="3"/>
  <c r="H112" i="3"/>
  <c r="J112" i="3"/>
  <c r="L112" i="3"/>
  <c r="N112" i="3"/>
  <c r="P112" i="3"/>
  <c r="R112" i="3"/>
  <c r="T112" i="3"/>
  <c r="B113" i="3"/>
  <c r="D113" i="3"/>
  <c r="F113" i="3"/>
  <c r="H113" i="3"/>
  <c r="J113" i="3"/>
  <c r="L113" i="3"/>
  <c r="N113" i="3"/>
  <c r="P113" i="3"/>
  <c r="R113" i="3"/>
  <c r="T113" i="3"/>
  <c r="B118" i="3"/>
  <c r="D118" i="3"/>
  <c r="F118" i="3"/>
  <c r="H118" i="3"/>
  <c r="J118" i="3"/>
  <c r="L118" i="3"/>
  <c r="N118" i="3"/>
  <c r="P118" i="3"/>
  <c r="R118" i="3"/>
  <c r="T118" i="3"/>
  <c r="B119" i="3"/>
  <c r="D119" i="3"/>
  <c r="F119" i="3"/>
  <c r="H119" i="3"/>
  <c r="J119" i="3"/>
  <c r="L119" i="3"/>
  <c r="N119" i="3"/>
  <c r="P119" i="3"/>
  <c r="R119" i="3"/>
  <c r="T119" i="3"/>
  <c r="B120" i="3"/>
  <c r="D120" i="3"/>
  <c r="F120" i="3"/>
  <c r="H120" i="3"/>
  <c r="J120" i="3"/>
  <c r="L120" i="3"/>
  <c r="N120" i="3"/>
  <c r="P120" i="3"/>
  <c r="R120" i="3"/>
  <c r="T120" i="3"/>
  <c r="B121" i="3"/>
  <c r="D121" i="3"/>
  <c r="F121" i="3"/>
  <c r="H121" i="3"/>
  <c r="J121" i="3"/>
  <c r="L121" i="3"/>
  <c r="N121" i="3"/>
  <c r="P121" i="3"/>
  <c r="R121" i="3"/>
  <c r="T121" i="3"/>
  <c r="B122" i="3"/>
  <c r="D122" i="3"/>
  <c r="F122" i="3"/>
  <c r="H122" i="3"/>
  <c r="J122" i="3"/>
  <c r="L122" i="3"/>
  <c r="N122" i="3"/>
  <c r="P122" i="3"/>
  <c r="R122" i="3"/>
  <c r="T122" i="3"/>
  <c r="B123" i="3"/>
  <c r="D123" i="3"/>
  <c r="F123" i="3"/>
  <c r="H123" i="3"/>
  <c r="J123" i="3"/>
  <c r="L123" i="3"/>
  <c r="N123" i="3"/>
  <c r="P123" i="3"/>
  <c r="R123" i="3"/>
  <c r="T123" i="3"/>
  <c r="B124" i="3"/>
  <c r="D124" i="3"/>
  <c r="F124" i="3"/>
  <c r="H124" i="3"/>
  <c r="J124" i="3"/>
  <c r="L124" i="3"/>
  <c r="N124" i="3"/>
  <c r="P124" i="3"/>
  <c r="R124" i="3"/>
  <c r="T124" i="3"/>
  <c r="B125" i="3"/>
  <c r="D125" i="3"/>
  <c r="F125" i="3"/>
  <c r="H125" i="3"/>
  <c r="J125" i="3"/>
  <c r="L125" i="3"/>
  <c r="N125" i="3"/>
  <c r="P125" i="3"/>
  <c r="R125" i="3"/>
  <c r="T125" i="3"/>
  <c r="B126" i="3"/>
  <c r="D126" i="3"/>
  <c r="F126" i="3"/>
  <c r="H126" i="3"/>
  <c r="J126" i="3"/>
  <c r="L126" i="3"/>
  <c r="N126" i="3"/>
  <c r="P126" i="3"/>
  <c r="R126" i="3"/>
  <c r="T126" i="3"/>
  <c r="B127" i="3"/>
  <c r="D127" i="3"/>
  <c r="F127" i="3"/>
  <c r="H127" i="3"/>
  <c r="J127" i="3"/>
  <c r="L127" i="3"/>
  <c r="N127" i="3"/>
  <c r="P127" i="3"/>
  <c r="R127" i="3"/>
  <c r="T127" i="3"/>
  <c r="B128" i="3"/>
  <c r="D128" i="3"/>
  <c r="F128" i="3"/>
  <c r="H128" i="3"/>
  <c r="J128" i="3"/>
  <c r="L128" i="3"/>
  <c r="N128" i="3"/>
  <c r="P128" i="3"/>
  <c r="R128" i="3"/>
  <c r="T128" i="3"/>
  <c r="B133" i="3"/>
  <c r="D133" i="3"/>
  <c r="F133" i="3"/>
  <c r="H133" i="3"/>
  <c r="J133" i="3"/>
  <c r="L133" i="3"/>
  <c r="N133" i="3"/>
  <c r="P133" i="3"/>
  <c r="R133" i="3"/>
  <c r="T133" i="3"/>
  <c r="B134" i="3"/>
  <c r="D134" i="3"/>
  <c r="F134" i="3"/>
  <c r="H134" i="3"/>
  <c r="J134" i="3"/>
  <c r="L134" i="3"/>
  <c r="N134" i="3"/>
  <c r="P134" i="3"/>
  <c r="R134" i="3"/>
  <c r="T134" i="3"/>
  <c r="B135" i="3"/>
  <c r="D135" i="3"/>
  <c r="F135" i="3"/>
  <c r="H135" i="3"/>
  <c r="J135" i="3"/>
  <c r="L135" i="3"/>
  <c r="N135" i="3"/>
  <c r="P135" i="3"/>
  <c r="R135" i="3"/>
  <c r="T135" i="3"/>
  <c r="B136" i="3"/>
  <c r="D136" i="3"/>
  <c r="F136" i="3"/>
  <c r="H136" i="3"/>
  <c r="J136" i="3"/>
  <c r="L136" i="3"/>
  <c r="N136" i="3"/>
  <c r="P136" i="3"/>
  <c r="R136" i="3"/>
  <c r="T136" i="3"/>
  <c r="B137" i="3"/>
  <c r="D137" i="3"/>
  <c r="F137" i="3"/>
  <c r="H137" i="3"/>
  <c r="J137" i="3"/>
  <c r="L137" i="3"/>
  <c r="N137" i="3"/>
  <c r="P137" i="3"/>
  <c r="R137" i="3"/>
  <c r="T137" i="3"/>
  <c r="B138" i="3"/>
  <c r="D138" i="3"/>
  <c r="F138" i="3"/>
  <c r="H138" i="3"/>
  <c r="J138" i="3"/>
  <c r="L138" i="3"/>
  <c r="N138" i="3"/>
  <c r="P138" i="3"/>
  <c r="R138" i="3"/>
  <c r="T138" i="3"/>
  <c r="B139" i="3"/>
  <c r="D139" i="3"/>
  <c r="F139" i="3"/>
  <c r="H139" i="3"/>
  <c r="J139" i="3"/>
  <c r="L139" i="3"/>
  <c r="N139" i="3"/>
  <c r="P139" i="3"/>
  <c r="R139" i="3"/>
  <c r="T139" i="3"/>
  <c r="B140" i="3"/>
  <c r="D140" i="3"/>
  <c r="F140" i="3"/>
  <c r="H140" i="3"/>
  <c r="J140" i="3"/>
  <c r="L140" i="3"/>
  <c r="N140" i="3"/>
  <c r="P140" i="3"/>
  <c r="R140" i="3"/>
  <c r="T140" i="3"/>
  <c r="B141" i="3"/>
  <c r="D141" i="3"/>
  <c r="F141" i="3"/>
  <c r="H141" i="3"/>
  <c r="J141" i="3"/>
  <c r="L141" i="3"/>
  <c r="N141" i="3"/>
  <c r="P141" i="3"/>
  <c r="R141" i="3"/>
  <c r="T141" i="3"/>
  <c r="B142" i="3"/>
  <c r="D142" i="3"/>
  <c r="F142" i="3"/>
  <c r="H142" i="3"/>
  <c r="J142" i="3"/>
  <c r="L142" i="3"/>
  <c r="N142" i="3"/>
  <c r="P142" i="3"/>
  <c r="R142" i="3"/>
  <c r="T142" i="3"/>
  <c r="B143" i="3"/>
  <c r="D143" i="3"/>
  <c r="F143" i="3"/>
  <c r="H143" i="3"/>
  <c r="J143" i="3"/>
  <c r="L143" i="3"/>
  <c r="N143" i="3"/>
  <c r="P143" i="3"/>
  <c r="R143" i="3"/>
  <c r="T143" i="3"/>
  <c r="B10" i="2"/>
  <c r="B11" i="2"/>
  <c r="C11" i="2"/>
  <c r="C25" i="2" s="1"/>
  <c r="B12" i="2"/>
  <c r="C12" i="2"/>
  <c r="C26" i="2" s="1"/>
  <c r="D12" i="2"/>
  <c r="E12" i="2"/>
  <c r="B13" i="2"/>
  <c r="C13" i="2"/>
  <c r="D13" i="2"/>
  <c r="E13" i="2"/>
  <c r="E27" i="2" s="1"/>
  <c r="F13" i="2"/>
  <c r="B14" i="2"/>
  <c r="B28" i="2" s="1"/>
  <c r="C14" i="2"/>
  <c r="D14" i="2"/>
  <c r="E14" i="2"/>
  <c r="F14" i="2"/>
  <c r="G14" i="2"/>
  <c r="B15" i="2"/>
  <c r="B43" i="2" s="1"/>
  <c r="C15" i="2"/>
  <c r="D15" i="2"/>
  <c r="D29" i="2" s="1"/>
  <c r="E15" i="2"/>
  <c r="F15" i="2"/>
  <c r="G15" i="2"/>
  <c r="H15" i="2"/>
  <c r="B16" i="2"/>
  <c r="C16" i="2"/>
  <c r="C44" i="2" s="1"/>
  <c r="D16" i="2"/>
  <c r="D30" i="2" s="1"/>
  <c r="E16" i="2"/>
  <c r="E30" i="2" s="1"/>
  <c r="F16" i="2"/>
  <c r="G16" i="2"/>
  <c r="H16" i="2"/>
  <c r="H30" i="2" s="1"/>
  <c r="I16" i="2"/>
  <c r="B17" i="2"/>
  <c r="C17" i="2"/>
  <c r="C45" i="2" s="1"/>
  <c r="D17" i="2"/>
  <c r="D31" i="2" s="1"/>
  <c r="E17" i="2"/>
  <c r="E31" i="2" s="1"/>
  <c r="F17" i="2"/>
  <c r="G17" i="2"/>
  <c r="H17" i="2"/>
  <c r="H31" i="2" s="1"/>
  <c r="I17" i="2"/>
  <c r="J17" i="2"/>
  <c r="B18" i="2"/>
  <c r="B32" i="2" s="1"/>
  <c r="C18" i="2"/>
  <c r="C32" i="2" s="1"/>
  <c r="D18" i="2"/>
  <c r="D32" i="2" s="1"/>
  <c r="E18" i="2"/>
  <c r="F18" i="2"/>
  <c r="G18" i="2"/>
  <c r="G32" i="2" s="1"/>
  <c r="H18" i="2"/>
  <c r="I18" i="2"/>
  <c r="J18" i="2"/>
  <c r="J32" i="2" s="1"/>
  <c r="K18" i="2"/>
  <c r="K32" i="2" s="1"/>
  <c r="B19" i="2"/>
  <c r="B33" i="2" s="1"/>
  <c r="C19" i="2"/>
  <c r="C33" i="2" s="1"/>
  <c r="D19" i="2"/>
  <c r="E19" i="2"/>
  <c r="E33" i="2" s="1"/>
  <c r="F19" i="2"/>
  <c r="G19" i="2"/>
  <c r="H19" i="2"/>
  <c r="I19" i="2"/>
  <c r="I33" i="2" s="1"/>
  <c r="J19" i="2"/>
  <c r="J33" i="2" s="1"/>
  <c r="K19" i="2"/>
  <c r="K33" i="2" s="1"/>
  <c r="L19" i="2"/>
  <c r="B20" i="2"/>
  <c r="B34" i="2" s="1"/>
  <c r="C20" i="2"/>
  <c r="D20" i="2"/>
  <c r="E20" i="2"/>
  <c r="E34" i="2" s="1"/>
  <c r="F20" i="2"/>
  <c r="F34" i="2" s="1"/>
  <c r="G20" i="2"/>
  <c r="G34" i="2" s="1"/>
  <c r="H20" i="2"/>
  <c r="I20" i="2"/>
  <c r="J20" i="2"/>
  <c r="J34" i="2" s="1"/>
  <c r="K20" i="2"/>
  <c r="L20" i="2"/>
  <c r="B24" i="2"/>
  <c r="B25" i="2"/>
  <c r="B26" i="2"/>
  <c r="D26" i="2"/>
  <c r="E26" i="2"/>
  <c r="B27" i="2"/>
  <c r="C27" i="2"/>
  <c r="D27" i="2"/>
  <c r="F27" i="2"/>
  <c r="C28" i="2"/>
  <c r="D28" i="2"/>
  <c r="E28" i="2"/>
  <c r="F28" i="2"/>
  <c r="G28" i="2"/>
  <c r="B29" i="2"/>
  <c r="C29" i="2"/>
  <c r="E29" i="2"/>
  <c r="F29" i="2"/>
  <c r="G29" i="2"/>
  <c r="H29" i="2"/>
  <c r="B30" i="2"/>
  <c r="F30" i="2"/>
  <c r="G30" i="2"/>
  <c r="I30" i="2"/>
  <c r="B31" i="2"/>
  <c r="F31" i="2"/>
  <c r="G31" i="2"/>
  <c r="I31" i="2"/>
  <c r="J31" i="2"/>
  <c r="E32" i="2"/>
  <c r="F32" i="2"/>
  <c r="H32" i="2"/>
  <c r="I32" i="2"/>
  <c r="D33" i="2"/>
  <c r="F33" i="2"/>
  <c r="G33" i="2"/>
  <c r="H33" i="2"/>
  <c r="L33" i="2"/>
  <c r="J162" i="3" s="1"/>
  <c r="C34" i="2"/>
  <c r="D34" i="2"/>
  <c r="H34" i="2"/>
  <c r="I34" i="2"/>
  <c r="K34" i="2"/>
  <c r="L34" i="2"/>
  <c r="L63" i="2" s="1"/>
  <c r="B38" i="2"/>
  <c r="B39" i="2"/>
  <c r="B40" i="2"/>
  <c r="C40" i="2"/>
  <c r="D40" i="2"/>
  <c r="E40" i="2"/>
  <c r="B41" i="2"/>
  <c r="C41" i="2"/>
  <c r="D41" i="2"/>
  <c r="F41" i="2"/>
  <c r="B42" i="2"/>
  <c r="C42" i="2"/>
  <c r="D42" i="2"/>
  <c r="E42" i="2"/>
  <c r="F42" i="2"/>
  <c r="G42" i="2"/>
  <c r="C43" i="2"/>
  <c r="D43" i="2"/>
  <c r="E43" i="2"/>
  <c r="F43" i="2"/>
  <c r="G43" i="2"/>
  <c r="H43" i="2"/>
  <c r="B44" i="2"/>
  <c r="D44" i="2"/>
  <c r="E44" i="2"/>
  <c r="F44" i="2"/>
  <c r="G44" i="2"/>
  <c r="H44" i="2"/>
  <c r="H64" i="2" s="1"/>
  <c r="I44" i="2"/>
  <c r="B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K46" i="2"/>
  <c r="B47" i="2"/>
  <c r="C47" i="2"/>
  <c r="D47" i="2"/>
  <c r="E47" i="2"/>
  <c r="F47" i="2"/>
  <c r="G47" i="2"/>
  <c r="H47" i="2"/>
  <c r="I47" i="2"/>
  <c r="J47" i="2"/>
  <c r="K47" i="2"/>
  <c r="L47" i="2"/>
  <c r="L64" i="2" s="1"/>
  <c r="B48" i="2"/>
  <c r="C48" i="2"/>
  <c r="D48" i="2"/>
  <c r="E48" i="2"/>
  <c r="F48" i="2"/>
  <c r="G48" i="2"/>
  <c r="H48" i="2"/>
  <c r="I48" i="2"/>
  <c r="J48" i="2"/>
  <c r="K48" i="2"/>
  <c r="L48" i="2"/>
  <c r="B65" i="2"/>
  <c r="C65" i="2"/>
  <c r="D65" i="2"/>
  <c r="E65" i="2"/>
  <c r="F65" i="2"/>
  <c r="G65" i="2"/>
  <c r="H65" i="2"/>
  <c r="I65" i="2"/>
  <c r="J65" i="2"/>
  <c r="K65" i="2"/>
  <c r="L65" i="2"/>
  <c r="B72" i="2"/>
  <c r="B73" i="2"/>
  <c r="C73" i="2"/>
  <c r="B74" i="2"/>
  <c r="C74" i="2"/>
  <c r="E74" i="2"/>
  <c r="B75" i="2"/>
  <c r="C75" i="2"/>
  <c r="E75" i="2"/>
  <c r="F75" i="2"/>
  <c r="B76" i="2"/>
  <c r="C76" i="2"/>
  <c r="E76" i="2"/>
  <c r="F76" i="2"/>
  <c r="G76" i="2"/>
  <c r="B77" i="2"/>
  <c r="C77" i="2"/>
  <c r="E77" i="2"/>
  <c r="F77" i="2"/>
  <c r="G77" i="2"/>
  <c r="H77" i="2"/>
  <c r="B78" i="2"/>
  <c r="C78" i="2"/>
  <c r="E78" i="2"/>
  <c r="F78" i="2"/>
  <c r="G78" i="2"/>
  <c r="H78" i="2"/>
  <c r="I78" i="2"/>
  <c r="C79" i="2"/>
  <c r="E79" i="2"/>
  <c r="F79" i="2"/>
  <c r="G79" i="2"/>
  <c r="H79" i="2"/>
  <c r="I79" i="2"/>
  <c r="J79" i="2"/>
  <c r="H80" i="2"/>
  <c r="I80" i="2"/>
  <c r="J80" i="2"/>
  <c r="K80" i="2"/>
  <c r="K81" i="2"/>
  <c r="L81" i="2"/>
  <c r="B87" i="2"/>
  <c r="C87" i="2"/>
  <c r="E87" i="2"/>
  <c r="F87" i="2"/>
  <c r="G87" i="2"/>
  <c r="H87" i="2"/>
  <c r="I87" i="2"/>
  <c r="J87" i="2"/>
  <c r="K87" i="2"/>
  <c r="L87" i="2"/>
  <c r="B88" i="2"/>
  <c r="C88" i="2"/>
  <c r="E88" i="2"/>
  <c r="F88" i="2"/>
  <c r="G88" i="2"/>
  <c r="H88" i="2"/>
  <c r="I88" i="2"/>
  <c r="J88" i="2"/>
  <c r="K88" i="2"/>
  <c r="L88" i="2"/>
  <c r="B89" i="2"/>
  <c r="C89" i="2"/>
  <c r="E89" i="2"/>
  <c r="F89" i="2"/>
  <c r="G89" i="2"/>
  <c r="H89" i="2"/>
  <c r="I89" i="2"/>
  <c r="J89" i="2"/>
  <c r="K89" i="2"/>
  <c r="L89" i="2"/>
  <c r="B90" i="2"/>
  <c r="C90" i="2"/>
  <c r="E90" i="2"/>
  <c r="F90" i="2"/>
  <c r="G90" i="2"/>
  <c r="H90" i="2"/>
  <c r="I90" i="2"/>
  <c r="J90" i="2"/>
  <c r="K90" i="2"/>
  <c r="L90" i="2"/>
  <c r="B91" i="2"/>
  <c r="C91" i="2"/>
  <c r="E91" i="2"/>
  <c r="F91" i="2"/>
  <c r="G91" i="2"/>
  <c r="H91" i="2"/>
  <c r="I91" i="2"/>
  <c r="J91" i="2"/>
  <c r="K91" i="2"/>
  <c r="L91" i="2"/>
  <c r="B92" i="2"/>
  <c r="C92" i="2"/>
  <c r="E92" i="2"/>
  <c r="F92" i="2"/>
  <c r="G92" i="2"/>
  <c r="H92" i="2"/>
  <c r="I92" i="2"/>
  <c r="J92" i="2"/>
  <c r="K92" i="2"/>
  <c r="L92" i="2"/>
  <c r="B93" i="2"/>
  <c r="C93" i="2"/>
  <c r="E93" i="2"/>
  <c r="F93" i="2"/>
  <c r="G93" i="2"/>
  <c r="H93" i="2"/>
  <c r="I93" i="2"/>
  <c r="J93" i="2"/>
  <c r="K93" i="2"/>
  <c r="L93" i="2"/>
  <c r="B94" i="2"/>
  <c r="C94" i="2"/>
  <c r="E94" i="2"/>
  <c r="F94" i="2"/>
  <c r="G94" i="2"/>
  <c r="H94" i="2"/>
  <c r="I94" i="2"/>
  <c r="J94" i="2"/>
  <c r="K94" i="2"/>
  <c r="L94" i="2"/>
  <c r="B95" i="2"/>
  <c r="C95" i="2"/>
  <c r="E95" i="2"/>
  <c r="F95" i="2"/>
  <c r="G95" i="2"/>
  <c r="H95" i="2"/>
  <c r="I95" i="2"/>
  <c r="J95" i="2"/>
  <c r="K95" i="2"/>
  <c r="L95" i="2"/>
  <c r="B96" i="2"/>
  <c r="C96" i="2"/>
  <c r="E96" i="2"/>
  <c r="F96" i="2"/>
  <c r="G96" i="2"/>
  <c r="H96" i="2"/>
  <c r="I96" i="2"/>
  <c r="J96" i="2"/>
  <c r="K96" i="2"/>
  <c r="L96" i="2"/>
  <c r="B97" i="2"/>
  <c r="C97" i="2"/>
  <c r="E97" i="2"/>
  <c r="F97" i="2"/>
  <c r="G97" i="2"/>
  <c r="H97" i="2"/>
  <c r="I97" i="2"/>
  <c r="J97" i="2"/>
  <c r="K97" i="2"/>
  <c r="L97" i="2"/>
  <c r="B102" i="2"/>
  <c r="C102" i="2"/>
  <c r="E102" i="2"/>
  <c r="F102" i="2"/>
  <c r="G102" i="2"/>
  <c r="H102" i="2"/>
  <c r="I102" i="2"/>
  <c r="J102" i="2"/>
  <c r="K102" i="2"/>
  <c r="L102" i="2"/>
  <c r="B103" i="2"/>
  <c r="C103" i="2"/>
  <c r="E103" i="2"/>
  <c r="F103" i="2"/>
  <c r="G103" i="2"/>
  <c r="H103" i="2"/>
  <c r="I103" i="2"/>
  <c r="J103" i="2"/>
  <c r="K103" i="2"/>
  <c r="L103" i="2"/>
  <c r="B104" i="2"/>
  <c r="C104" i="2"/>
  <c r="E104" i="2"/>
  <c r="F104" i="2"/>
  <c r="G104" i="2"/>
  <c r="H104" i="2"/>
  <c r="I104" i="2"/>
  <c r="J104" i="2"/>
  <c r="K104" i="2"/>
  <c r="L104" i="2"/>
  <c r="B105" i="2"/>
  <c r="C105" i="2"/>
  <c r="E105" i="2"/>
  <c r="F105" i="2"/>
  <c r="G105" i="2"/>
  <c r="H105" i="2"/>
  <c r="I105" i="2"/>
  <c r="J105" i="2"/>
  <c r="K105" i="2"/>
  <c r="L105" i="2"/>
  <c r="B106" i="2"/>
  <c r="C106" i="2"/>
  <c r="E106" i="2"/>
  <c r="F106" i="2"/>
  <c r="G106" i="2"/>
  <c r="H106" i="2"/>
  <c r="I106" i="2"/>
  <c r="J106" i="2"/>
  <c r="K106" i="2"/>
  <c r="L106" i="2"/>
  <c r="B107" i="2"/>
  <c r="C107" i="2"/>
  <c r="E107" i="2"/>
  <c r="F107" i="2"/>
  <c r="G107" i="2"/>
  <c r="H107" i="2"/>
  <c r="I107" i="2"/>
  <c r="J107" i="2"/>
  <c r="K107" i="2"/>
  <c r="L107" i="2"/>
  <c r="B108" i="2"/>
  <c r="C108" i="2"/>
  <c r="E108" i="2"/>
  <c r="F108" i="2"/>
  <c r="G108" i="2"/>
  <c r="H108" i="2"/>
  <c r="I108" i="2"/>
  <c r="J108" i="2"/>
  <c r="K108" i="2"/>
  <c r="L108" i="2"/>
  <c r="B109" i="2"/>
  <c r="C109" i="2"/>
  <c r="E109" i="2"/>
  <c r="F109" i="2"/>
  <c r="G109" i="2"/>
  <c r="H109" i="2"/>
  <c r="I109" i="2"/>
  <c r="J109" i="2"/>
  <c r="K109" i="2"/>
  <c r="L109" i="2"/>
  <c r="B110" i="2"/>
  <c r="C110" i="2"/>
  <c r="E110" i="2"/>
  <c r="F110" i="2"/>
  <c r="G110" i="2"/>
  <c r="H110" i="2"/>
  <c r="I110" i="2"/>
  <c r="J110" i="2"/>
  <c r="K110" i="2"/>
  <c r="L110" i="2"/>
  <c r="B111" i="2"/>
  <c r="C111" i="2"/>
  <c r="E111" i="2"/>
  <c r="F111" i="2"/>
  <c r="G111" i="2"/>
  <c r="H111" i="2"/>
  <c r="I111" i="2"/>
  <c r="J111" i="2"/>
  <c r="K111" i="2"/>
  <c r="L111" i="2"/>
  <c r="B112" i="2"/>
  <c r="C112" i="2"/>
  <c r="E112" i="2"/>
  <c r="F112" i="2"/>
  <c r="G112" i="2"/>
  <c r="H112" i="2"/>
  <c r="I112" i="2"/>
  <c r="J112" i="2"/>
  <c r="K112" i="2"/>
  <c r="L112" i="2"/>
  <c r="B117" i="2"/>
  <c r="C117" i="2"/>
  <c r="E117" i="2"/>
  <c r="F117" i="2"/>
  <c r="G117" i="2"/>
  <c r="H117" i="2"/>
  <c r="I117" i="2"/>
  <c r="J117" i="2"/>
  <c r="K117" i="2"/>
  <c r="L117" i="2"/>
  <c r="B118" i="2"/>
  <c r="C118" i="2"/>
  <c r="E118" i="2"/>
  <c r="F118" i="2"/>
  <c r="G118" i="2"/>
  <c r="H118" i="2"/>
  <c r="I118" i="2"/>
  <c r="J118" i="2"/>
  <c r="K118" i="2"/>
  <c r="L118" i="2"/>
  <c r="B119" i="2"/>
  <c r="C119" i="2"/>
  <c r="E119" i="2"/>
  <c r="F119" i="2"/>
  <c r="G119" i="2"/>
  <c r="H119" i="2"/>
  <c r="I119" i="2"/>
  <c r="J119" i="2"/>
  <c r="K119" i="2"/>
  <c r="L119" i="2"/>
  <c r="B120" i="2"/>
  <c r="C120" i="2"/>
  <c r="E120" i="2"/>
  <c r="F120" i="2"/>
  <c r="G120" i="2"/>
  <c r="H120" i="2"/>
  <c r="I120" i="2"/>
  <c r="J120" i="2"/>
  <c r="K120" i="2"/>
  <c r="L120" i="2"/>
  <c r="B121" i="2"/>
  <c r="C121" i="2"/>
  <c r="E121" i="2"/>
  <c r="F121" i="2"/>
  <c r="G121" i="2"/>
  <c r="H121" i="2"/>
  <c r="I121" i="2"/>
  <c r="J121" i="2"/>
  <c r="K121" i="2"/>
  <c r="L121" i="2"/>
  <c r="B122" i="2"/>
  <c r="C122" i="2"/>
  <c r="E122" i="2"/>
  <c r="F122" i="2"/>
  <c r="G122" i="2"/>
  <c r="H122" i="2"/>
  <c r="I122" i="2"/>
  <c r="J122" i="2"/>
  <c r="K122" i="2"/>
  <c r="L122" i="2"/>
  <c r="B123" i="2"/>
  <c r="C123" i="2"/>
  <c r="E123" i="2"/>
  <c r="F123" i="2"/>
  <c r="G123" i="2"/>
  <c r="H123" i="2"/>
  <c r="I123" i="2"/>
  <c r="J123" i="2"/>
  <c r="K123" i="2"/>
  <c r="L123" i="2"/>
  <c r="B124" i="2"/>
  <c r="C124" i="2"/>
  <c r="E124" i="2"/>
  <c r="F124" i="2"/>
  <c r="G124" i="2"/>
  <c r="H124" i="2"/>
  <c r="I124" i="2"/>
  <c r="J124" i="2"/>
  <c r="K124" i="2"/>
  <c r="L124" i="2"/>
  <c r="B125" i="2"/>
  <c r="C125" i="2"/>
  <c r="E125" i="2"/>
  <c r="F125" i="2"/>
  <c r="G125" i="2"/>
  <c r="H125" i="2"/>
  <c r="I125" i="2"/>
  <c r="J125" i="2"/>
  <c r="K125" i="2"/>
  <c r="L125" i="2"/>
  <c r="B126" i="2"/>
  <c r="C126" i="2"/>
  <c r="E126" i="2"/>
  <c r="F126" i="2"/>
  <c r="G126" i="2"/>
  <c r="H126" i="2"/>
  <c r="I126" i="2"/>
  <c r="J126" i="2"/>
  <c r="K126" i="2"/>
  <c r="L126" i="2"/>
  <c r="B127" i="2"/>
  <c r="C127" i="2"/>
  <c r="E127" i="2"/>
  <c r="F127" i="2"/>
  <c r="G127" i="2"/>
  <c r="H127" i="2"/>
  <c r="I127" i="2"/>
  <c r="J127" i="2"/>
  <c r="K127" i="2"/>
  <c r="L127" i="2"/>
  <c r="B132" i="2"/>
  <c r="C132" i="2"/>
  <c r="E132" i="2"/>
  <c r="F132" i="2"/>
  <c r="G132" i="2"/>
  <c r="H132" i="2"/>
  <c r="I132" i="2"/>
  <c r="J132" i="2"/>
  <c r="K132" i="2"/>
  <c r="L132" i="2"/>
  <c r="B133" i="2"/>
  <c r="C133" i="2"/>
  <c r="E133" i="2"/>
  <c r="F133" i="2"/>
  <c r="G133" i="2"/>
  <c r="H133" i="2"/>
  <c r="I133" i="2"/>
  <c r="J133" i="2"/>
  <c r="K133" i="2"/>
  <c r="L133" i="2"/>
  <c r="B134" i="2"/>
  <c r="C134" i="2"/>
  <c r="E134" i="2"/>
  <c r="F134" i="2"/>
  <c r="G134" i="2"/>
  <c r="H134" i="2"/>
  <c r="I134" i="2"/>
  <c r="J134" i="2"/>
  <c r="K134" i="2"/>
  <c r="L134" i="2"/>
  <c r="B135" i="2"/>
  <c r="C135" i="2"/>
  <c r="E135" i="2"/>
  <c r="F135" i="2"/>
  <c r="G135" i="2"/>
  <c r="H135" i="2"/>
  <c r="I135" i="2"/>
  <c r="J135" i="2"/>
  <c r="K135" i="2"/>
  <c r="L135" i="2"/>
  <c r="B136" i="2"/>
  <c r="C136" i="2"/>
  <c r="E136" i="2"/>
  <c r="F136" i="2"/>
  <c r="G136" i="2"/>
  <c r="H136" i="2"/>
  <c r="I136" i="2"/>
  <c r="J136" i="2"/>
  <c r="K136" i="2"/>
  <c r="L136" i="2"/>
  <c r="B137" i="2"/>
  <c r="C137" i="2"/>
  <c r="E137" i="2"/>
  <c r="F137" i="2"/>
  <c r="G137" i="2"/>
  <c r="H137" i="2"/>
  <c r="I137" i="2"/>
  <c r="J137" i="2"/>
  <c r="K137" i="2"/>
  <c r="L137" i="2"/>
  <c r="B138" i="2"/>
  <c r="C138" i="2"/>
  <c r="E138" i="2"/>
  <c r="F138" i="2"/>
  <c r="G138" i="2"/>
  <c r="H138" i="2"/>
  <c r="I138" i="2"/>
  <c r="J138" i="2"/>
  <c r="K138" i="2"/>
  <c r="L138" i="2"/>
  <c r="B139" i="2"/>
  <c r="C139" i="2"/>
  <c r="E139" i="2"/>
  <c r="F139" i="2"/>
  <c r="G139" i="2"/>
  <c r="H139" i="2"/>
  <c r="I139" i="2"/>
  <c r="J139" i="2"/>
  <c r="K139" i="2"/>
  <c r="L139" i="2"/>
  <c r="B140" i="2"/>
  <c r="C140" i="2"/>
  <c r="E140" i="2"/>
  <c r="F140" i="2"/>
  <c r="G140" i="2"/>
  <c r="H140" i="2"/>
  <c r="I140" i="2"/>
  <c r="J140" i="2"/>
  <c r="K140" i="2"/>
  <c r="L140" i="2"/>
  <c r="B141" i="2"/>
  <c r="C141" i="2"/>
  <c r="E141" i="2"/>
  <c r="F141" i="2"/>
  <c r="G141" i="2"/>
  <c r="H141" i="2"/>
  <c r="I141" i="2"/>
  <c r="J141" i="2"/>
  <c r="K141" i="2"/>
  <c r="L141" i="2"/>
  <c r="B142" i="2"/>
  <c r="C142" i="2"/>
  <c r="E142" i="2"/>
  <c r="F142" i="2"/>
  <c r="G142" i="2"/>
  <c r="H142" i="2"/>
  <c r="I142" i="2"/>
  <c r="J142" i="2"/>
  <c r="K142" i="2"/>
  <c r="L142" i="2"/>
  <c r="B10" i="20"/>
  <c r="C10" i="20"/>
  <c r="C15" i="20" s="1"/>
  <c r="C27" i="20" s="1"/>
  <c r="D10" i="20"/>
  <c r="D15" i="20" s="1"/>
  <c r="E10" i="20"/>
  <c r="E15" i="20" s="1"/>
  <c r="E27" i="20" s="1"/>
  <c r="F10" i="20"/>
  <c r="G10" i="20"/>
  <c r="G15" i="20" s="1"/>
  <c r="H10" i="20"/>
  <c r="H15" i="20" s="1"/>
  <c r="I10" i="20"/>
  <c r="J10" i="20"/>
  <c r="J15" i="20" s="1"/>
  <c r="K10" i="20"/>
  <c r="K15" i="20" s="1"/>
  <c r="L10" i="20"/>
  <c r="L15" i="20" s="1"/>
  <c r="B11" i="20"/>
  <c r="B21" i="20" s="1"/>
  <c r="C11" i="20"/>
  <c r="D11" i="20"/>
  <c r="D16" i="20" s="1"/>
  <c r="E11" i="20"/>
  <c r="E16" i="20" s="1"/>
  <c r="F11" i="20"/>
  <c r="G11" i="20"/>
  <c r="H11" i="20"/>
  <c r="H16" i="20" s="1"/>
  <c r="I11" i="20"/>
  <c r="I16" i="20" s="1"/>
  <c r="J11" i="20"/>
  <c r="J16" i="20" s="1"/>
  <c r="K11" i="20"/>
  <c r="K16" i="20" s="1"/>
  <c r="L11" i="20"/>
  <c r="L16" i="20" s="1"/>
  <c r="B15" i="20"/>
  <c r="B27" i="20" s="1"/>
  <c r="N27" i="20" s="1"/>
  <c r="F15" i="20"/>
  <c r="I15" i="20"/>
  <c r="I27" i="20" s="1"/>
  <c r="B16" i="20"/>
  <c r="C16" i="20"/>
  <c r="F16" i="20"/>
  <c r="G16" i="20"/>
  <c r="B20" i="20"/>
  <c r="C20" i="20"/>
  <c r="D20" i="20"/>
  <c r="E20" i="20"/>
  <c r="F20" i="20"/>
  <c r="G20" i="20"/>
  <c r="G28" i="20" s="1"/>
  <c r="H20" i="20"/>
  <c r="H28" i="20" s="1"/>
  <c r="I20" i="20"/>
  <c r="J20" i="20"/>
  <c r="J28" i="20" s="1"/>
  <c r="K20" i="20"/>
  <c r="L20" i="20"/>
  <c r="C21" i="20"/>
  <c r="D21" i="20"/>
  <c r="E21" i="20"/>
  <c r="E28" i="20" s="1"/>
  <c r="F21" i="20"/>
  <c r="G21" i="20"/>
  <c r="H21" i="20"/>
  <c r="I21" i="20"/>
  <c r="I28" i="20" s="1"/>
  <c r="J21" i="20"/>
  <c r="K21" i="20"/>
  <c r="K28" i="20" s="1"/>
  <c r="L21" i="20"/>
  <c r="F28" i="20"/>
  <c r="C29" i="20"/>
  <c r="D29" i="20"/>
  <c r="E29" i="20"/>
  <c r="F29" i="20"/>
  <c r="G29" i="20"/>
  <c r="H29" i="20"/>
  <c r="I29" i="20"/>
  <c r="J29" i="20"/>
  <c r="K29" i="20"/>
  <c r="L29" i="20"/>
  <c r="B36" i="20"/>
  <c r="C36" i="20"/>
  <c r="E36" i="20"/>
  <c r="F36" i="20"/>
  <c r="G36" i="20"/>
  <c r="H36" i="20"/>
  <c r="B37" i="20"/>
  <c r="C37" i="20"/>
  <c r="E37" i="20"/>
  <c r="F37" i="20"/>
  <c r="G37" i="20"/>
  <c r="H37" i="20"/>
  <c r="I37" i="20"/>
  <c r="C38" i="20"/>
  <c r="E38" i="20"/>
  <c r="F38" i="20"/>
  <c r="G38" i="20"/>
  <c r="H38" i="20"/>
  <c r="I38" i="20"/>
  <c r="J38" i="20"/>
  <c r="H39" i="20"/>
  <c r="I39" i="20"/>
  <c r="J39" i="20"/>
  <c r="K39" i="20"/>
  <c r="K40" i="20"/>
  <c r="L40" i="20"/>
  <c r="B46" i="20"/>
  <c r="C46" i="20"/>
  <c r="E46" i="20"/>
  <c r="F46" i="20"/>
  <c r="G46" i="20"/>
  <c r="H46" i="20"/>
  <c r="I46" i="20"/>
  <c r="J46" i="20"/>
  <c r="K46" i="20"/>
  <c r="L46" i="20"/>
  <c r="B47" i="20"/>
  <c r="C47" i="20"/>
  <c r="E47" i="20"/>
  <c r="F47" i="20"/>
  <c r="G47" i="20"/>
  <c r="H47" i="20"/>
  <c r="I47" i="20"/>
  <c r="J47" i="20"/>
  <c r="K47" i="20"/>
  <c r="L47" i="20"/>
  <c r="B48" i="20"/>
  <c r="C48" i="20"/>
  <c r="E48" i="20"/>
  <c r="F48" i="20"/>
  <c r="G48" i="20"/>
  <c r="H48" i="20"/>
  <c r="I48" i="20"/>
  <c r="J48" i="20"/>
  <c r="K48" i="20"/>
  <c r="L48" i="20"/>
  <c r="B49" i="20"/>
  <c r="C49" i="20"/>
  <c r="E49" i="20"/>
  <c r="F49" i="20"/>
  <c r="G49" i="20"/>
  <c r="H49" i="20"/>
  <c r="I49" i="20"/>
  <c r="J49" i="20"/>
  <c r="K49" i="20"/>
  <c r="L49" i="20"/>
  <c r="B50" i="20"/>
  <c r="C50" i="20"/>
  <c r="E50" i="20"/>
  <c r="F50" i="20"/>
  <c r="G50" i="20"/>
  <c r="H50" i="20"/>
  <c r="I50" i="20"/>
  <c r="J50" i="20"/>
  <c r="K50" i="20"/>
  <c r="L50" i="20"/>
  <c r="B51" i="20"/>
  <c r="C51" i="20"/>
  <c r="E51" i="20"/>
  <c r="F51" i="20"/>
  <c r="G51" i="20"/>
  <c r="H51" i="20"/>
  <c r="I51" i="20"/>
  <c r="J51" i="20"/>
  <c r="K51" i="20"/>
  <c r="L51" i="20"/>
  <c r="B56" i="20"/>
  <c r="C56" i="20"/>
  <c r="E56" i="20"/>
  <c r="F56" i="20"/>
  <c r="G56" i="20"/>
  <c r="H56" i="20"/>
  <c r="I56" i="20"/>
  <c r="J56" i="20"/>
  <c r="K56" i="20"/>
  <c r="L56" i="20"/>
  <c r="B57" i="20"/>
  <c r="C57" i="20"/>
  <c r="E57" i="20"/>
  <c r="F57" i="20"/>
  <c r="G57" i="20"/>
  <c r="H57" i="20"/>
  <c r="I57" i="20"/>
  <c r="J57" i="20"/>
  <c r="K57" i="20"/>
  <c r="L57" i="20"/>
  <c r="B58" i="20"/>
  <c r="C58" i="20"/>
  <c r="E58" i="20"/>
  <c r="F58" i="20"/>
  <c r="G58" i="20"/>
  <c r="H58" i="20"/>
  <c r="I58" i="20"/>
  <c r="J58" i="20"/>
  <c r="K58" i="20"/>
  <c r="L58" i="20"/>
  <c r="B59" i="20"/>
  <c r="C59" i="20"/>
  <c r="E59" i="20"/>
  <c r="F59" i="20"/>
  <c r="G59" i="20"/>
  <c r="H59" i="20"/>
  <c r="I59" i="20"/>
  <c r="J59" i="20"/>
  <c r="K59" i="20"/>
  <c r="L59" i="20"/>
  <c r="B60" i="20"/>
  <c r="C60" i="20"/>
  <c r="E60" i="20"/>
  <c r="F60" i="20"/>
  <c r="G60" i="20"/>
  <c r="H60" i="20"/>
  <c r="I60" i="20"/>
  <c r="J60" i="20"/>
  <c r="K60" i="20"/>
  <c r="L60" i="20"/>
  <c r="B61" i="20"/>
  <c r="C61" i="20"/>
  <c r="E61" i="20"/>
  <c r="F61" i="20"/>
  <c r="G61" i="20"/>
  <c r="H61" i="20"/>
  <c r="I61" i="20"/>
  <c r="J61" i="20"/>
  <c r="K61" i="20"/>
  <c r="L61" i="20"/>
  <c r="B66" i="20"/>
  <c r="C66" i="20"/>
  <c r="E66" i="20"/>
  <c r="F66" i="20"/>
  <c r="G66" i="20"/>
  <c r="H66" i="20"/>
  <c r="I66" i="20"/>
  <c r="J66" i="20"/>
  <c r="K66" i="20"/>
  <c r="L66" i="20"/>
  <c r="B67" i="20"/>
  <c r="C67" i="20"/>
  <c r="E67" i="20"/>
  <c r="F67" i="20"/>
  <c r="G67" i="20"/>
  <c r="H67" i="20"/>
  <c r="I67" i="20"/>
  <c r="J67" i="20"/>
  <c r="K67" i="20"/>
  <c r="L67" i="20"/>
  <c r="B68" i="20"/>
  <c r="C68" i="20"/>
  <c r="E68" i="20"/>
  <c r="F68" i="20"/>
  <c r="G68" i="20"/>
  <c r="H68" i="20"/>
  <c r="I68" i="20"/>
  <c r="J68" i="20"/>
  <c r="K68" i="20"/>
  <c r="L68" i="20"/>
  <c r="B69" i="20"/>
  <c r="C69" i="20"/>
  <c r="E69" i="20"/>
  <c r="F69" i="20"/>
  <c r="G69" i="20"/>
  <c r="H69" i="20"/>
  <c r="I69" i="20"/>
  <c r="J69" i="20"/>
  <c r="K69" i="20"/>
  <c r="L69" i="20"/>
  <c r="B70" i="20"/>
  <c r="C70" i="20"/>
  <c r="E70" i="20"/>
  <c r="F70" i="20"/>
  <c r="G70" i="20"/>
  <c r="H70" i="20"/>
  <c r="I70" i="20"/>
  <c r="J70" i="20"/>
  <c r="K70" i="20"/>
  <c r="L70" i="20"/>
  <c r="B71" i="20"/>
  <c r="C71" i="20"/>
  <c r="E71" i="20"/>
  <c r="F71" i="20"/>
  <c r="G71" i="20"/>
  <c r="H71" i="20"/>
  <c r="I71" i="20"/>
  <c r="J71" i="20"/>
  <c r="K71" i="20"/>
  <c r="L71" i="20"/>
  <c r="B76" i="20"/>
  <c r="C76" i="20"/>
  <c r="E76" i="20"/>
  <c r="F76" i="20"/>
  <c r="G76" i="20"/>
  <c r="H76" i="20"/>
  <c r="I76" i="20"/>
  <c r="J76" i="20"/>
  <c r="K76" i="20"/>
  <c r="L76" i="20"/>
  <c r="B77" i="20"/>
  <c r="C77" i="20"/>
  <c r="E77" i="20"/>
  <c r="F77" i="20"/>
  <c r="G77" i="20"/>
  <c r="H77" i="20"/>
  <c r="I77" i="20"/>
  <c r="J77" i="20"/>
  <c r="K77" i="20"/>
  <c r="L77" i="20"/>
  <c r="B78" i="20"/>
  <c r="C78" i="20"/>
  <c r="E78" i="20"/>
  <c r="F78" i="20"/>
  <c r="G78" i="20"/>
  <c r="H78" i="20"/>
  <c r="I78" i="20"/>
  <c r="J78" i="20"/>
  <c r="K78" i="20"/>
  <c r="L78" i="20"/>
  <c r="B79" i="20"/>
  <c r="C79" i="20"/>
  <c r="E79" i="20"/>
  <c r="F79" i="20"/>
  <c r="G79" i="20"/>
  <c r="H79" i="20"/>
  <c r="I79" i="20"/>
  <c r="J79" i="20"/>
  <c r="K79" i="20"/>
  <c r="L79" i="20"/>
  <c r="B80" i="20"/>
  <c r="C80" i="20"/>
  <c r="E80" i="20"/>
  <c r="F80" i="20"/>
  <c r="G80" i="20"/>
  <c r="H80" i="20"/>
  <c r="I80" i="20"/>
  <c r="J80" i="20"/>
  <c r="K80" i="20"/>
  <c r="L80" i="20"/>
  <c r="B81" i="20"/>
  <c r="C81" i="20"/>
  <c r="E81" i="20"/>
  <c r="F81" i="20"/>
  <c r="G81" i="20"/>
  <c r="H81" i="20"/>
  <c r="I81" i="20"/>
  <c r="J81" i="20"/>
  <c r="K81" i="20"/>
  <c r="L81" i="20"/>
  <c r="B10" i="19"/>
  <c r="C10" i="19"/>
  <c r="D10" i="19"/>
  <c r="E10" i="19"/>
  <c r="F10" i="19"/>
  <c r="G10" i="19"/>
  <c r="H10" i="19"/>
  <c r="B11" i="19"/>
  <c r="C11" i="19"/>
  <c r="D11" i="19"/>
  <c r="E11" i="19"/>
  <c r="F11" i="19"/>
  <c r="G11" i="19"/>
  <c r="H11" i="19"/>
  <c r="I11" i="19"/>
  <c r="B12" i="19"/>
  <c r="C12" i="19"/>
  <c r="D12" i="19"/>
  <c r="E12" i="19"/>
  <c r="F12" i="19"/>
  <c r="G12" i="19"/>
  <c r="H12" i="19"/>
  <c r="I12" i="19"/>
  <c r="J12" i="19"/>
  <c r="B13" i="19"/>
  <c r="C13" i="19"/>
  <c r="D13" i="19"/>
  <c r="E13" i="19"/>
  <c r="F13" i="19"/>
  <c r="G13" i="19"/>
  <c r="H13" i="19"/>
  <c r="I13" i="19"/>
  <c r="J13" i="19"/>
  <c r="K13" i="19"/>
  <c r="B14" i="19"/>
  <c r="C14" i="19"/>
  <c r="D14" i="19"/>
  <c r="E14" i="19"/>
  <c r="F14" i="19"/>
  <c r="G14" i="19"/>
  <c r="H14" i="19"/>
  <c r="I14" i="19"/>
  <c r="J14" i="19"/>
  <c r="K14" i="19"/>
  <c r="L14" i="19"/>
  <c r="B15" i="19"/>
  <c r="C15" i="19"/>
  <c r="D15" i="19"/>
  <c r="E15" i="19"/>
  <c r="F15" i="19"/>
  <c r="G15" i="19"/>
  <c r="H15" i="19"/>
  <c r="I15" i="19"/>
  <c r="I24" i="19" s="1"/>
  <c r="J15" i="19"/>
  <c r="K15" i="19"/>
  <c r="L15" i="19"/>
  <c r="L24" i="19" s="1"/>
  <c r="B19" i="19"/>
  <c r="C19" i="19"/>
  <c r="C43" i="19" s="1"/>
  <c r="D19" i="19"/>
  <c r="E19" i="19"/>
  <c r="F19" i="19"/>
  <c r="G19" i="19"/>
  <c r="H19" i="19"/>
  <c r="B20" i="19"/>
  <c r="C20" i="19"/>
  <c r="D20" i="19"/>
  <c r="E20" i="19"/>
  <c r="F20" i="19"/>
  <c r="G20" i="19"/>
  <c r="H20" i="19"/>
  <c r="I20" i="19"/>
  <c r="B21" i="19"/>
  <c r="C21" i="19"/>
  <c r="D21" i="19"/>
  <c r="E21" i="19"/>
  <c r="F21" i="19"/>
  <c r="G21" i="19"/>
  <c r="H21" i="19"/>
  <c r="I21" i="19"/>
  <c r="J21" i="19"/>
  <c r="B22" i="19"/>
  <c r="C22" i="19"/>
  <c r="D22" i="19"/>
  <c r="E22" i="19"/>
  <c r="F22" i="19"/>
  <c r="G22" i="19"/>
  <c r="H22" i="19"/>
  <c r="I22" i="19"/>
  <c r="J22" i="19"/>
  <c r="K22" i="19"/>
  <c r="B23" i="19"/>
  <c r="C23" i="19"/>
  <c r="D23" i="19"/>
  <c r="E23" i="19"/>
  <c r="F23" i="19"/>
  <c r="G23" i="19"/>
  <c r="H23" i="19"/>
  <c r="I23" i="19"/>
  <c r="J23" i="19"/>
  <c r="K23" i="19"/>
  <c r="L23" i="19"/>
  <c r="L43" i="19" s="1"/>
  <c r="B24" i="19"/>
  <c r="C24" i="19"/>
  <c r="D24" i="19"/>
  <c r="E24" i="19"/>
  <c r="F24" i="19"/>
  <c r="G24" i="19"/>
  <c r="H24" i="19"/>
  <c r="H43" i="19" s="1"/>
  <c r="J24" i="19"/>
  <c r="K24" i="19"/>
  <c r="B28" i="19"/>
  <c r="C28" i="19"/>
  <c r="D28" i="19"/>
  <c r="E28" i="19"/>
  <c r="F28" i="19"/>
  <c r="G28" i="19"/>
  <c r="H28" i="19"/>
  <c r="B29" i="19"/>
  <c r="B44" i="19" s="1"/>
  <c r="C29" i="19"/>
  <c r="D29" i="19"/>
  <c r="E29" i="19"/>
  <c r="F29" i="19"/>
  <c r="G29" i="19"/>
  <c r="H29" i="19"/>
  <c r="I29" i="19"/>
  <c r="B30" i="19"/>
  <c r="C30" i="19"/>
  <c r="D30" i="19"/>
  <c r="E30" i="19"/>
  <c r="F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K31" i="19"/>
  <c r="K44" i="19" s="1"/>
  <c r="B32" i="19"/>
  <c r="C32" i="19"/>
  <c r="D32" i="19"/>
  <c r="E32" i="19"/>
  <c r="F32" i="19"/>
  <c r="G32" i="19"/>
  <c r="H32" i="19"/>
  <c r="I32" i="19"/>
  <c r="J32" i="19"/>
  <c r="K32" i="19"/>
  <c r="L32" i="19"/>
  <c r="L44" i="19" s="1"/>
  <c r="B33" i="19"/>
  <c r="C33" i="19"/>
  <c r="D33" i="19"/>
  <c r="E33" i="19"/>
  <c r="F33" i="19"/>
  <c r="G33" i="19"/>
  <c r="H33" i="19"/>
  <c r="I33" i="19"/>
  <c r="J33" i="19"/>
  <c r="K33" i="19"/>
  <c r="L33" i="19"/>
  <c r="G44" i="19"/>
  <c r="B45" i="19"/>
  <c r="B46" i="19" s="1"/>
  <c r="C45" i="19"/>
  <c r="D45" i="19"/>
  <c r="E45" i="19"/>
  <c r="F45" i="19"/>
  <c r="G45" i="19"/>
  <c r="H45" i="19"/>
  <c r="I45" i="19"/>
  <c r="J45" i="19"/>
  <c r="K45" i="19"/>
  <c r="L45" i="19"/>
  <c r="B52" i="19"/>
  <c r="C52" i="19"/>
  <c r="E52" i="19"/>
  <c r="F52" i="19"/>
  <c r="G52" i="19"/>
  <c r="H52" i="19"/>
  <c r="B53" i="19"/>
  <c r="C53" i="19"/>
  <c r="E53" i="19"/>
  <c r="F53" i="19"/>
  <c r="G53" i="19"/>
  <c r="H53" i="19"/>
  <c r="I53" i="19"/>
  <c r="C54" i="19"/>
  <c r="E54" i="19"/>
  <c r="F54" i="19"/>
  <c r="G54" i="19"/>
  <c r="H54" i="19"/>
  <c r="I54" i="19"/>
  <c r="J54" i="19"/>
  <c r="H55" i="19"/>
  <c r="I55" i="19"/>
  <c r="J55" i="19"/>
  <c r="K55" i="19"/>
  <c r="K56" i="19"/>
  <c r="L56" i="19"/>
  <c r="B62" i="19"/>
  <c r="C62" i="19"/>
  <c r="E62" i="19"/>
  <c r="F62" i="19"/>
  <c r="G62" i="19"/>
  <c r="H62" i="19"/>
  <c r="I62" i="19"/>
  <c r="J62" i="19"/>
  <c r="K62" i="19"/>
  <c r="L62" i="19"/>
  <c r="B63" i="19"/>
  <c r="C63" i="19"/>
  <c r="E63" i="19"/>
  <c r="F63" i="19"/>
  <c r="G63" i="19"/>
  <c r="H63" i="19"/>
  <c r="I63" i="19"/>
  <c r="J63" i="19"/>
  <c r="K63" i="19"/>
  <c r="L63" i="19"/>
  <c r="B64" i="19"/>
  <c r="C64" i="19"/>
  <c r="E64" i="19"/>
  <c r="F64" i="19"/>
  <c r="G64" i="19"/>
  <c r="H64" i="19"/>
  <c r="I64" i="19"/>
  <c r="J64" i="19"/>
  <c r="K64" i="19"/>
  <c r="L64" i="19"/>
  <c r="B65" i="19"/>
  <c r="C65" i="19"/>
  <c r="E65" i="19"/>
  <c r="F65" i="19"/>
  <c r="G65" i="19"/>
  <c r="H65" i="19"/>
  <c r="I65" i="19"/>
  <c r="J65" i="19"/>
  <c r="K65" i="19"/>
  <c r="L65" i="19"/>
  <c r="B66" i="19"/>
  <c r="C66" i="19"/>
  <c r="E66" i="19"/>
  <c r="F66" i="19"/>
  <c r="G66" i="19"/>
  <c r="H66" i="19"/>
  <c r="I66" i="19"/>
  <c r="J66" i="19"/>
  <c r="K66" i="19"/>
  <c r="L66" i="19"/>
  <c r="B67" i="19"/>
  <c r="C67" i="19"/>
  <c r="E67" i="19"/>
  <c r="F67" i="19"/>
  <c r="G67" i="19"/>
  <c r="H67" i="19"/>
  <c r="I67" i="19"/>
  <c r="J67" i="19"/>
  <c r="K67" i="19"/>
  <c r="L67" i="19"/>
  <c r="B72" i="19"/>
  <c r="C72" i="19"/>
  <c r="E72" i="19"/>
  <c r="F72" i="19"/>
  <c r="G72" i="19"/>
  <c r="H72" i="19"/>
  <c r="I72" i="19"/>
  <c r="J72" i="19"/>
  <c r="K72" i="19"/>
  <c r="L72" i="19"/>
  <c r="B73" i="19"/>
  <c r="C73" i="19"/>
  <c r="E73" i="19"/>
  <c r="F73" i="19"/>
  <c r="G73" i="19"/>
  <c r="H73" i="19"/>
  <c r="I73" i="19"/>
  <c r="J73" i="19"/>
  <c r="K73" i="19"/>
  <c r="L73" i="19"/>
  <c r="B74" i="19"/>
  <c r="C74" i="19"/>
  <c r="E74" i="19"/>
  <c r="F74" i="19"/>
  <c r="G74" i="19"/>
  <c r="H74" i="19"/>
  <c r="I74" i="19"/>
  <c r="J74" i="19"/>
  <c r="K74" i="19"/>
  <c r="L74" i="19"/>
  <c r="B75" i="19"/>
  <c r="C75" i="19"/>
  <c r="E75" i="19"/>
  <c r="F75" i="19"/>
  <c r="G75" i="19"/>
  <c r="H75" i="19"/>
  <c r="I75" i="19"/>
  <c r="J75" i="19"/>
  <c r="K75" i="19"/>
  <c r="L75" i="19"/>
  <c r="B76" i="19"/>
  <c r="C76" i="19"/>
  <c r="E76" i="19"/>
  <c r="F76" i="19"/>
  <c r="G76" i="19"/>
  <c r="H76" i="19"/>
  <c r="I76" i="19"/>
  <c r="J76" i="19"/>
  <c r="K76" i="19"/>
  <c r="L76" i="19"/>
  <c r="B77" i="19"/>
  <c r="C77" i="19"/>
  <c r="E77" i="19"/>
  <c r="F77" i="19"/>
  <c r="G77" i="19"/>
  <c r="H77" i="19"/>
  <c r="I77" i="19"/>
  <c r="J77" i="19"/>
  <c r="K77" i="19"/>
  <c r="L77" i="19"/>
  <c r="B82" i="19"/>
  <c r="C82" i="19"/>
  <c r="E82" i="19"/>
  <c r="F82" i="19"/>
  <c r="G82" i="19"/>
  <c r="H82" i="19"/>
  <c r="I82" i="19"/>
  <c r="J82" i="19"/>
  <c r="K82" i="19"/>
  <c r="L82" i="19"/>
  <c r="B83" i="19"/>
  <c r="C83" i="19"/>
  <c r="E83" i="19"/>
  <c r="F83" i="19"/>
  <c r="G83" i="19"/>
  <c r="H83" i="19"/>
  <c r="I83" i="19"/>
  <c r="J83" i="19"/>
  <c r="K83" i="19"/>
  <c r="L83" i="19"/>
  <c r="B84" i="19"/>
  <c r="C84" i="19"/>
  <c r="E84" i="19"/>
  <c r="F84" i="19"/>
  <c r="G84" i="19"/>
  <c r="H84" i="19"/>
  <c r="I84" i="19"/>
  <c r="J84" i="19"/>
  <c r="K84" i="19"/>
  <c r="L84" i="19"/>
  <c r="B85" i="19"/>
  <c r="C85" i="19"/>
  <c r="E85" i="19"/>
  <c r="F85" i="19"/>
  <c r="G85" i="19"/>
  <c r="H85" i="19"/>
  <c r="I85" i="19"/>
  <c r="J85" i="19"/>
  <c r="K85" i="19"/>
  <c r="L85" i="19"/>
  <c r="B86" i="19"/>
  <c r="C86" i="19"/>
  <c r="E86" i="19"/>
  <c r="F86" i="19"/>
  <c r="G86" i="19"/>
  <c r="H86" i="19"/>
  <c r="I86" i="19"/>
  <c r="J86" i="19"/>
  <c r="K86" i="19"/>
  <c r="L86" i="19"/>
  <c r="B87" i="19"/>
  <c r="C87" i="19"/>
  <c r="E87" i="19"/>
  <c r="F87" i="19"/>
  <c r="G87" i="19"/>
  <c r="H87" i="19"/>
  <c r="I87" i="19"/>
  <c r="J87" i="19"/>
  <c r="K87" i="19"/>
  <c r="L87" i="19"/>
  <c r="B92" i="19"/>
  <c r="C92" i="19"/>
  <c r="E92" i="19"/>
  <c r="F92" i="19"/>
  <c r="G92" i="19"/>
  <c r="H92" i="19"/>
  <c r="I92" i="19"/>
  <c r="J92" i="19"/>
  <c r="K92" i="19"/>
  <c r="L92" i="19"/>
  <c r="B93" i="19"/>
  <c r="C93" i="19"/>
  <c r="E93" i="19"/>
  <c r="F93" i="19"/>
  <c r="G93" i="19"/>
  <c r="H93" i="19"/>
  <c r="I93" i="19"/>
  <c r="J93" i="19"/>
  <c r="K93" i="19"/>
  <c r="L93" i="19"/>
  <c r="B94" i="19"/>
  <c r="C94" i="19"/>
  <c r="E94" i="19"/>
  <c r="F94" i="19"/>
  <c r="G94" i="19"/>
  <c r="H94" i="19"/>
  <c r="I94" i="19"/>
  <c r="J94" i="19"/>
  <c r="K94" i="19"/>
  <c r="L94" i="19"/>
  <c r="B95" i="19"/>
  <c r="C95" i="19"/>
  <c r="E95" i="19"/>
  <c r="F95" i="19"/>
  <c r="G95" i="19"/>
  <c r="H95" i="19"/>
  <c r="I95" i="19"/>
  <c r="J95" i="19"/>
  <c r="K95" i="19"/>
  <c r="L95" i="19"/>
  <c r="B96" i="19"/>
  <c r="C96" i="19"/>
  <c r="E96" i="19"/>
  <c r="F96" i="19"/>
  <c r="G96" i="19"/>
  <c r="H96" i="19"/>
  <c r="I96" i="19"/>
  <c r="J96" i="19"/>
  <c r="K96" i="19"/>
  <c r="L96" i="19"/>
  <c r="B97" i="19"/>
  <c r="C97" i="19"/>
  <c r="E97" i="19"/>
  <c r="F97" i="19"/>
  <c r="G97" i="19"/>
  <c r="H97" i="19"/>
  <c r="I97" i="19"/>
  <c r="J97" i="19"/>
  <c r="K97" i="19"/>
  <c r="L97" i="19"/>
  <c r="G5" i="21"/>
  <c r="H5" i="21"/>
  <c r="I5" i="21"/>
  <c r="J5" i="21"/>
  <c r="G6" i="21"/>
  <c r="K6" i="21" s="1"/>
  <c r="H6" i="21"/>
  <c r="I6" i="21"/>
  <c r="J6" i="21"/>
  <c r="G7" i="21"/>
  <c r="H7" i="21"/>
  <c r="K7" i="21" s="1"/>
  <c r="I7" i="21"/>
  <c r="J7" i="21"/>
  <c r="G8" i="21"/>
  <c r="H8" i="21"/>
  <c r="I8" i="21"/>
  <c r="J8" i="21"/>
  <c r="K8" i="21"/>
  <c r="N8" i="21" s="1"/>
  <c r="G9" i="21"/>
  <c r="K9" i="21" s="1"/>
  <c r="H9" i="21"/>
  <c r="I9" i="21"/>
  <c r="J9" i="21"/>
  <c r="G10" i="21"/>
  <c r="H10" i="21"/>
  <c r="I10" i="21"/>
  <c r="J10" i="21"/>
  <c r="K10" i="21"/>
  <c r="N10" i="21" s="1"/>
  <c r="G11" i="21"/>
  <c r="H11" i="21"/>
  <c r="K11" i="21" s="1"/>
  <c r="I11" i="21"/>
  <c r="J11" i="21"/>
  <c r="G12" i="21"/>
  <c r="K12" i="21" s="1"/>
  <c r="H12" i="21"/>
  <c r="I12" i="21"/>
  <c r="J12" i="21"/>
  <c r="G13" i="21"/>
  <c r="H13" i="21"/>
  <c r="K13" i="21" s="1"/>
  <c r="I13" i="21"/>
  <c r="J13" i="21"/>
  <c r="G14" i="21"/>
  <c r="H14" i="21"/>
  <c r="I14" i="21"/>
  <c r="J14" i="21"/>
  <c r="G15" i="21"/>
  <c r="H15" i="21"/>
  <c r="K15" i="21" s="1"/>
  <c r="I15" i="21"/>
  <c r="J15" i="21"/>
  <c r="G16" i="21"/>
  <c r="K16" i="21" s="1"/>
  <c r="H16" i="21"/>
  <c r="I16" i="21"/>
  <c r="J16" i="21"/>
  <c r="G17" i="21"/>
  <c r="H17" i="21"/>
  <c r="I17" i="21"/>
  <c r="J17" i="21"/>
  <c r="K17" i="21"/>
  <c r="N17" i="21" s="1"/>
  <c r="G18" i="21"/>
  <c r="K18" i="21" s="1"/>
  <c r="H18" i="21"/>
  <c r="I18" i="21"/>
  <c r="J18" i="21"/>
  <c r="G19" i="21"/>
  <c r="H19" i="21"/>
  <c r="I19" i="21"/>
  <c r="J19" i="21"/>
  <c r="G20" i="21"/>
  <c r="H20" i="21"/>
  <c r="I20" i="21"/>
  <c r="J20" i="21"/>
  <c r="K20" i="21"/>
  <c r="N20" i="21" s="1"/>
  <c r="G21" i="21"/>
  <c r="H21" i="21"/>
  <c r="K21" i="21" s="1"/>
  <c r="I21" i="21"/>
  <c r="J21" i="21"/>
  <c r="G22" i="21"/>
  <c r="K22" i="21" s="1"/>
  <c r="H22" i="21"/>
  <c r="I22" i="21"/>
  <c r="J22" i="21"/>
  <c r="G23" i="21"/>
  <c r="H23" i="21"/>
  <c r="K23" i="21" s="1"/>
  <c r="I23" i="21"/>
  <c r="J23" i="21"/>
  <c r="G24" i="21"/>
  <c r="H24" i="21"/>
  <c r="I24" i="21"/>
  <c r="J24" i="21"/>
  <c r="K24" i="21"/>
  <c r="N24" i="21" s="1"/>
  <c r="G25" i="21"/>
  <c r="K25" i="21" s="1"/>
  <c r="H25" i="21"/>
  <c r="I25" i="21"/>
  <c r="J25" i="21"/>
  <c r="G26" i="21"/>
  <c r="H26" i="21"/>
  <c r="I26" i="21"/>
  <c r="J26" i="21"/>
  <c r="K26" i="21"/>
  <c r="N26" i="21" s="1"/>
  <c r="G27" i="21"/>
  <c r="H27" i="21"/>
  <c r="K27" i="21" s="1"/>
  <c r="I27" i="21"/>
  <c r="J27" i="21"/>
  <c r="G28" i="21"/>
  <c r="K28" i="21" s="1"/>
  <c r="H28" i="21"/>
  <c r="I28" i="21"/>
  <c r="J28" i="21"/>
  <c r="G29" i="21"/>
  <c r="H29" i="21"/>
  <c r="K29" i="21" s="1"/>
  <c r="I29" i="21"/>
  <c r="J29" i="21"/>
  <c r="G30" i="21"/>
  <c r="H30" i="21"/>
  <c r="I30" i="21"/>
  <c r="J30" i="21"/>
  <c r="G31" i="21"/>
  <c r="H31" i="21"/>
  <c r="K31" i="21" s="1"/>
  <c r="I31" i="21"/>
  <c r="J31" i="21"/>
  <c r="G32" i="21"/>
  <c r="K32" i="21" s="1"/>
  <c r="H32" i="21"/>
  <c r="I32" i="21"/>
  <c r="J32" i="21"/>
  <c r="G33" i="21"/>
  <c r="H33" i="21"/>
  <c r="I33" i="21"/>
  <c r="J33" i="21"/>
  <c r="K33" i="21"/>
  <c r="L33" i="21" s="1"/>
  <c r="M33" i="21" s="1"/>
  <c r="N33" i="21"/>
  <c r="G34" i="21"/>
  <c r="H34" i="21"/>
  <c r="I34" i="21"/>
  <c r="J34" i="21"/>
  <c r="K34" i="21"/>
  <c r="L34" i="21" s="1"/>
  <c r="M34" i="21" s="1"/>
  <c r="N34" i="21"/>
  <c r="G35" i="21"/>
  <c r="H35" i="21"/>
  <c r="I35" i="21"/>
  <c r="J35" i="21"/>
  <c r="G36" i="21"/>
  <c r="K36" i="21" s="1"/>
  <c r="L36" i="21" s="1"/>
  <c r="M36" i="21" s="1"/>
  <c r="H36" i="21"/>
  <c r="I36" i="21"/>
  <c r="J36" i="21"/>
  <c r="N36" i="21"/>
  <c r="G37" i="21"/>
  <c r="H37" i="21"/>
  <c r="I37" i="21"/>
  <c r="J37" i="21"/>
  <c r="G38" i="21"/>
  <c r="H38" i="21"/>
  <c r="I38" i="21"/>
  <c r="J38" i="21"/>
  <c r="K38" i="21"/>
  <c r="L38" i="21" s="1"/>
  <c r="M38" i="21" s="1"/>
  <c r="G39" i="21"/>
  <c r="H39" i="21"/>
  <c r="I39" i="21"/>
  <c r="J39" i="21"/>
  <c r="G40" i="21"/>
  <c r="K40" i="21" s="1"/>
  <c r="H40" i="21"/>
  <c r="I40" i="21"/>
  <c r="J40" i="21"/>
  <c r="G41" i="21"/>
  <c r="K41" i="21" s="1"/>
  <c r="H41" i="21"/>
  <c r="I41" i="21"/>
  <c r="J41" i="21"/>
  <c r="G42" i="21"/>
  <c r="H42" i="21"/>
  <c r="I42" i="21"/>
  <c r="J42" i="21"/>
  <c r="K42" i="21"/>
  <c r="L42" i="21" s="1"/>
  <c r="M42" i="21" s="1"/>
  <c r="G43" i="21"/>
  <c r="H43" i="21"/>
  <c r="I43" i="21"/>
  <c r="J43" i="21"/>
  <c r="K43" i="21"/>
  <c r="L43" i="21" s="1"/>
  <c r="M43" i="21" s="1"/>
  <c r="G44" i="21"/>
  <c r="H44" i="21"/>
  <c r="I44" i="21"/>
  <c r="J44" i="21"/>
  <c r="K44" i="21"/>
  <c r="L44" i="21" s="1"/>
  <c r="M44" i="21" s="1"/>
  <c r="N44" i="21"/>
  <c r="G45" i="21"/>
  <c r="H45" i="21"/>
  <c r="K45" i="21" s="1"/>
  <c r="I45" i="21"/>
  <c r="J45" i="21"/>
  <c r="G46" i="21"/>
  <c r="H46" i="21"/>
  <c r="I46" i="21"/>
  <c r="J46" i="21"/>
  <c r="K46" i="21"/>
  <c r="N46" i="21" s="1"/>
  <c r="G47" i="21"/>
  <c r="H47" i="21"/>
  <c r="K47" i="21" s="1"/>
  <c r="I47" i="21"/>
  <c r="J47" i="21"/>
  <c r="G48" i="21"/>
  <c r="H48" i="21"/>
  <c r="I48" i="21"/>
  <c r="J48" i="21"/>
  <c r="K48" i="21"/>
  <c r="N48" i="21" s="1"/>
  <c r="G49" i="21"/>
  <c r="H49" i="21"/>
  <c r="I49" i="21"/>
  <c r="J49" i="21"/>
  <c r="K49" i="21"/>
  <c r="L49" i="21" s="1"/>
  <c r="M49" i="21" s="1"/>
  <c r="N49" i="21"/>
  <c r="G50" i="21"/>
  <c r="H50" i="21"/>
  <c r="I50" i="21"/>
  <c r="J50" i="21"/>
  <c r="K50" i="21"/>
  <c r="L50" i="21"/>
  <c r="M50" i="21" s="1"/>
  <c r="N50" i="21"/>
  <c r="G51" i="21"/>
  <c r="H51" i="21"/>
  <c r="K51" i="21" s="1"/>
  <c r="L51" i="21" s="1"/>
  <c r="M51" i="21" s="1"/>
  <c r="I51" i="21"/>
  <c r="J51" i="21"/>
  <c r="N51" i="21"/>
  <c r="G52" i="21"/>
  <c r="H52" i="21"/>
  <c r="I52" i="21"/>
  <c r="J52" i="21"/>
  <c r="K52" i="21"/>
  <c r="L52" i="21" s="1"/>
  <c r="M52" i="21" s="1"/>
  <c r="N52" i="21"/>
  <c r="B10" i="1"/>
  <c r="B24" i="1" s="1"/>
  <c r="B11" i="1"/>
  <c r="B25" i="1" s="1"/>
  <c r="C11" i="1"/>
  <c r="B12" i="1"/>
  <c r="C12" i="1"/>
  <c r="C26" i="1" s="1"/>
  <c r="D12" i="1"/>
  <c r="D26" i="1" s="1"/>
  <c r="E12" i="1"/>
  <c r="B13" i="1"/>
  <c r="C13" i="1"/>
  <c r="C27" i="1" s="1"/>
  <c r="D13" i="1"/>
  <c r="D27" i="1" s="1"/>
  <c r="E13" i="1"/>
  <c r="F13" i="1"/>
  <c r="B14" i="1"/>
  <c r="B28" i="1" s="1"/>
  <c r="C14" i="1"/>
  <c r="C28" i="1" s="1"/>
  <c r="D14" i="1"/>
  <c r="E14" i="1"/>
  <c r="F14" i="1"/>
  <c r="F28" i="1" s="1"/>
  <c r="G14" i="1"/>
  <c r="G28" i="1" s="1"/>
  <c r="B15" i="1"/>
  <c r="C15" i="1"/>
  <c r="D15" i="1"/>
  <c r="D43" i="1" s="1"/>
  <c r="E15" i="1"/>
  <c r="E43" i="1" s="1"/>
  <c r="F15" i="1"/>
  <c r="G15" i="1"/>
  <c r="H15" i="1"/>
  <c r="H43" i="1" s="1"/>
  <c r="H42" i="1" s="1"/>
  <c r="B16" i="1"/>
  <c r="B30" i="1" s="1"/>
  <c r="C16" i="1"/>
  <c r="D16" i="1"/>
  <c r="E16" i="1"/>
  <c r="E44" i="1" s="1"/>
  <c r="F16" i="1"/>
  <c r="F44" i="1" s="1"/>
  <c r="G16" i="1"/>
  <c r="H16" i="1"/>
  <c r="I16" i="1"/>
  <c r="I44" i="1" s="1"/>
  <c r="B17" i="1"/>
  <c r="B31" i="1" s="1"/>
  <c r="C17" i="1"/>
  <c r="D17" i="1"/>
  <c r="E17" i="1"/>
  <c r="E31" i="1" s="1"/>
  <c r="F17" i="1"/>
  <c r="F45" i="1" s="1"/>
  <c r="G17" i="1"/>
  <c r="H17" i="1"/>
  <c r="I17" i="1"/>
  <c r="I45" i="1" s="1"/>
  <c r="J17" i="1"/>
  <c r="J45" i="1" s="1"/>
  <c r="B18" i="1"/>
  <c r="C18" i="1"/>
  <c r="D18" i="1"/>
  <c r="D32" i="1" s="1"/>
  <c r="E18" i="1"/>
  <c r="E32" i="1" s="1"/>
  <c r="F18" i="1"/>
  <c r="G18" i="1"/>
  <c r="H18" i="1"/>
  <c r="H32" i="1" s="1"/>
  <c r="I18" i="1"/>
  <c r="I46" i="1" s="1"/>
  <c r="J18" i="1"/>
  <c r="K18" i="1"/>
  <c r="B19" i="1"/>
  <c r="B33" i="1" s="1"/>
  <c r="C19" i="1"/>
  <c r="C33" i="1" s="1"/>
  <c r="D19" i="1"/>
  <c r="E19" i="1"/>
  <c r="F19" i="1"/>
  <c r="F33" i="1" s="1"/>
  <c r="G19" i="1"/>
  <c r="G33" i="1" s="1"/>
  <c r="H19" i="1"/>
  <c r="I19" i="1"/>
  <c r="J19" i="1"/>
  <c r="J33" i="1" s="1"/>
  <c r="K19" i="1"/>
  <c r="K33" i="1" s="1"/>
  <c r="L19" i="1"/>
  <c r="B20" i="1"/>
  <c r="B48" i="1" s="1"/>
  <c r="C20" i="1"/>
  <c r="C34" i="1" s="1"/>
  <c r="D20" i="1"/>
  <c r="D34" i="1" s="1"/>
  <c r="E20" i="1"/>
  <c r="F20" i="1"/>
  <c r="G20" i="1"/>
  <c r="G34" i="1" s="1"/>
  <c r="H20" i="1"/>
  <c r="H34" i="1" s="1"/>
  <c r="I20" i="1"/>
  <c r="J20" i="1"/>
  <c r="K20" i="1"/>
  <c r="K34" i="1" s="1"/>
  <c r="L20" i="1"/>
  <c r="L34" i="1" s="1"/>
  <c r="C25" i="1"/>
  <c r="B26" i="1"/>
  <c r="E26" i="1"/>
  <c r="B27" i="1"/>
  <c r="E27" i="1"/>
  <c r="F27" i="1"/>
  <c r="D28" i="1"/>
  <c r="E28" i="1"/>
  <c r="B29" i="1"/>
  <c r="C29" i="1"/>
  <c r="F29" i="1"/>
  <c r="G29" i="1"/>
  <c r="C30" i="1"/>
  <c r="D30" i="1"/>
  <c r="G30" i="1"/>
  <c r="H30" i="1"/>
  <c r="C31" i="1"/>
  <c r="D31" i="1"/>
  <c r="G31" i="1"/>
  <c r="H31" i="1"/>
  <c r="B32" i="1"/>
  <c r="C32" i="1"/>
  <c r="F32" i="1"/>
  <c r="G32" i="1"/>
  <c r="J32" i="1"/>
  <c r="K32" i="1"/>
  <c r="D33" i="1"/>
  <c r="E33" i="1"/>
  <c r="H33" i="1"/>
  <c r="I33" i="1"/>
  <c r="L33" i="1"/>
  <c r="L63" i="1" s="1"/>
  <c r="B34" i="1"/>
  <c r="E34" i="1"/>
  <c r="F34" i="1"/>
  <c r="I34" i="1"/>
  <c r="J34" i="1"/>
  <c r="B39" i="1"/>
  <c r="C39" i="1"/>
  <c r="B40" i="1"/>
  <c r="E40" i="1"/>
  <c r="B41" i="1"/>
  <c r="D41" i="1"/>
  <c r="E41" i="1"/>
  <c r="F41" i="1"/>
  <c r="D42" i="1"/>
  <c r="E42" i="1"/>
  <c r="G42" i="1"/>
  <c r="B43" i="1"/>
  <c r="C43" i="1"/>
  <c r="F43" i="1"/>
  <c r="G43" i="1"/>
  <c r="B44" i="1"/>
  <c r="C44" i="1"/>
  <c r="D44" i="1"/>
  <c r="G44" i="1"/>
  <c r="H44" i="1"/>
  <c r="B45" i="1"/>
  <c r="C45" i="1"/>
  <c r="D45" i="1"/>
  <c r="E45" i="1"/>
  <c r="G45" i="1"/>
  <c r="H45" i="1"/>
  <c r="B46" i="1"/>
  <c r="C46" i="1"/>
  <c r="D46" i="1"/>
  <c r="E46" i="1"/>
  <c r="F46" i="1"/>
  <c r="G46" i="1"/>
  <c r="H46" i="1"/>
  <c r="J46" i="1"/>
  <c r="K46" i="1"/>
  <c r="B47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B65" i="1"/>
  <c r="C65" i="1"/>
  <c r="E65" i="1"/>
  <c r="F65" i="1"/>
  <c r="G65" i="1"/>
  <c r="H65" i="1"/>
  <c r="I65" i="1"/>
  <c r="J65" i="1"/>
  <c r="K65" i="1"/>
  <c r="L65" i="1"/>
  <c r="K5" i="34"/>
  <c r="L18" i="34"/>
  <c r="L5" i="34"/>
  <c r="M5" i="34" s="1"/>
  <c r="N5" i="34" s="1"/>
  <c r="M12" i="34"/>
  <c r="N12" i="34" s="1"/>
  <c r="L16" i="34"/>
  <c r="M16" i="34" s="1"/>
  <c r="N16" i="34" s="1"/>
  <c r="L31" i="34"/>
  <c r="M31" i="34" s="1"/>
  <c r="N31" i="34" s="1"/>
  <c r="L10" i="34"/>
  <c r="L36" i="34"/>
  <c r="M36" i="34" s="1"/>
  <c r="N36" i="34" s="1"/>
  <c r="L24" i="34"/>
  <c r="P24" i="34" s="1"/>
  <c r="M24" i="34"/>
  <c r="N24" i="34" s="1"/>
  <c r="P20" i="34"/>
  <c r="L17" i="34"/>
  <c r="M17" i="34" s="1"/>
  <c r="N17" i="34" s="1"/>
  <c r="L26" i="34"/>
  <c r="P26" i="34" s="1"/>
  <c r="L11" i="34"/>
  <c r="P11" i="34" s="1"/>
  <c r="M11" i="34"/>
  <c r="N11" i="34" s="1"/>
  <c r="L19" i="34"/>
  <c r="P19" i="34" s="1"/>
  <c r="L30" i="34"/>
  <c r="M30" i="34" s="1"/>
  <c r="N30" i="34" s="1"/>
  <c r="L29" i="34"/>
  <c r="P29" i="34" s="1"/>
  <c r="L25" i="34"/>
  <c r="M25" i="34" s="1"/>
  <c r="N25" i="34" s="1"/>
  <c r="L23" i="34"/>
  <c r="L22" i="34"/>
  <c r="P22" i="34"/>
  <c r="L21" i="34"/>
  <c r="P21" i="34" s="1"/>
  <c r="L15" i="34"/>
  <c r="M15" i="34"/>
  <c r="N15" i="34" s="1"/>
  <c r="L14" i="34"/>
  <c r="P14" i="34" s="1"/>
  <c r="L13" i="34"/>
  <c r="M13" i="34" s="1"/>
  <c r="N13" i="34" s="1"/>
  <c r="L8" i="34"/>
  <c r="M8" i="34" s="1"/>
  <c r="N8" i="34" s="1"/>
  <c r="P9" i="34"/>
  <c r="M9" i="34"/>
  <c r="N9" i="34" s="1"/>
  <c r="P5" i="34"/>
  <c r="P15" i="34"/>
  <c r="M7" i="34"/>
  <c r="N7" i="34" s="1"/>
  <c r="P7" i="34"/>
  <c r="G15" i="32"/>
  <c r="H15" i="32" s="1"/>
  <c r="G14" i="32"/>
  <c r="H14" i="32" s="1"/>
  <c r="N38" i="21"/>
  <c r="L26" i="21"/>
  <c r="M26" i="21" s="1"/>
  <c r="L24" i="21"/>
  <c r="M24" i="21" s="1"/>
  <c r="L20" i="21"/>
  <c r="M20" i="21" s="1"/>
  <c r="L17" i="21"/>
  <c r="M17" i="21" s="1"/>
  <c r="L10" i="21"/>
  <c r="M10" i="21"/>
  <c r="L8" i="21"/>
  <c r="M8" i="21" s="1"/>
  <c r="P25" i="33"/>
  <c r="P27" i="33"/>
  <c r="P26" i="33"/>
  <c r="P8" i="34"/>
  <c r="M22" i="34"/>
  <c r="N22" i="34" s="1"/>
  <c r="N37" i="34"/>
  <c r="G2" i="34" s="1"/>
  <c r="K35" i="33"/>
  <c r="L35" i="33" s="1"/>
  <c r="O35" i="33" s="1"/>
  <c r="K18" i="33"/>
  <c r="K31" i="33"/>
  <c r="L31" i="33" s="1"/>
  <c r="O31" i="33" s="1"/>
  <c r="K17" i="33"/>
  <c r="L17" i="33" s="1"/>
  <c r="O17" i="33" s="1"/>
  <c r="V17" i="33" s="1"/>
  <c r="K7" i="33"/>
  <c r="L7" i="33" s="1"/>
  <c r="O7" i="33" s="1"/>
  <c r="AA7" i="33" s="1"/>
  <c r="K15" i="33"/>
  <c r="L15" i="33" s="1"/>
  <c r="O15" i="33" s="1"/>
  <c r="W15" i="33"/>
  <c r="K12" i="33"/>
  <c r="P12" i="33" s="1"/>
  <c r="K34" i="33"/>
  <c r="L34" i="33" s="1"/>
  <c r="O34" i="33" s="1"/>
  <c r="K30" i="33"/>
  <c r="L30" i="33"/>
  <c r="O30" i="33" s="1"/>
  <c r="K29" i="33"/>
  <c r="L29" i="33" s="1"/>
  <c r="O29" i="33" s="1"/>
  <c r="K24" i="33"/>
  <c r="L24" i="33" s="1"/>
  <c r="O24" i="33" s="1"/>
  <c r="K21" i="33"/>
  <c r="L21" i="33"/>
  <c r="O21" i="33" s="1"/>
  <c r="K19" i="33"/>
  <c r="L19" i="33"/>
  <c r="O19" i="33"/>
  <c r="V19" i="33" s="1"/>
  <c r="K14" i="33"/>
  <c r="P14" i="33" s="1"/>
  <c r="K8" i="33"/>
  <c r="L8" i="33" s="1"/>
  <c r="O8" i="33" s="1"/>
  <c r="P8" i="33"/>
  <c r="K6" i="33"/>
  <c r="L6" i="33" s="1"/>
  <c r="O6" i="33" s="1"/>
  <c r="AA6" i="33"/>
  <c r="K5" i="33"/>
  <c r="P5" i="33" s="1"/>
  <c r="K23" i="33"/>
  <c r="L23" i="33"/>
  <c r="O23" i="33" s="1"/>
  <c r="K22" i="33"/>
  <c r="L22" i="33" s="1"/>
  <c r="O22" i="33" s="1"/>
  <c r="K20" i="33"/>
  <c r="L20" i="33" s="1"/>
  <c r="O20" i="33" s="1"/>
  <c r="V20" i="33"/>
  <c r="K16" i="33"/>
  <c r="P16" i="33" s="1"/>
  <c r="K13" i="33"/>
  <c r="P13" i="33"/>
  <c r="K11" i="33"/>
  <c r="L11" i="33" s="1"/>
  <c r="O11" i="33" s="1"/>
  <c r="Y11" i="33" s="1"/>
  <c r="Y36" i="33" s="1"/>
  <c r="K10" i="33"/>
  <c r="P10" i="33"/>
  <c r="K9" i="33"/>
  <c r="P23" i="33"/>
  <c r="K36" i="33"/>
  <c r="L36" i="33"/>
  <c r="O36" i="33" s="1"/>
  <c r="K32" i="33"/>
  <c r="L32" i="33" s="1"/>
  <c r="O32" i="33" s="1"/>
  <c r="K28" i="33"/>
  <c r="L28" i="33" s="1"/>
  <c r="O28" i="33" s="1"/>
  <c r="K26" i="33"/>
  <c r="L26" i="33" s="1"/>
  <c r="O26" i="33" s="1"/>
  <c r="K25" i="33"/>
  <c r="L25" i="33" s="1"/>
  <c r="O25" i="33" s="1"/>
  <c r="P17" i="33"/>
  <c r="K33" i="33"/>
  <c r="L33" i="33" s="1"/>
  <c r="O33" i="33" s="1"/>
  <c r="K27" i="33"/>
  <c r="L27" i="33"/>
  <c r="O27" i="33" s="1"/>
  <c r="AA25" i="33"/>
  <c r="V25" i="33"/>
  <c r="W29" i="33"/>
  <c r="V29" i="33"/>
  <c r="Z21" i="33"/>
  <c r="V21" i="33"/>
  <c r="W17" i="33"/>
  <c r="W22" i="33"/>
  <c r="V22" i="33"/>
  <c r="W24" i="33"/>
  <c r="V24" i="33"/>
  <c r="Z11" i="33"/>
  <c r="V11" i="33"/>
  <c r="W23" i="33"/>
  <c r="V23" i="33"/>
  <c r="Z15" i="33"/>
  <c r="V15" i="33"/>
  <c r="W18" i="33"/>
  <c r="AA14" i="33"/>
  <c r="V14" i="33"/>
  <c r="W19" i="33"/>
  <c r="AB7" i="33"/>
  <c r="V7" i="33"/>
  <c r="AB6" i="33"/>
  <c r="V6" i="33"/>
  <c r="AA8" i="33"/>
  <c r="L12" i="33"/>
  <c r="O12" i="33" s="1"/>
  <c r="X12" i="33" s="1"/>
  <c r="P24" i="33"/>
  <c r="P15" i="33"/>
  <c r="P29" i="33"/>
  <c r="P21" i="33"/>
  <c r="P19" i="33"/>
  <c r="L13" i="33"/>
  <c r="O13" i="33" s="1"/>
  <c r="X13" i="33" s="1"/>
  <c r="P20" i="33"/>
  <c r="L16" i="33"/>
  <c r="O16" i="33" s="1"/>
  <c r="V16" i="33" s="1"/>
  <c r="L10" i="33"/>
  <c r="O10" i="33" s="1"/>
  <c r="Z10" i="33" s="1"/>
  <c r="P22" i="33"/>
  <c r="W12" i="33"/>
  <c r="V12" i="33"/>
  <c r="V10" i="33"/>
  <c r="AC13" i="33"/>
  <c r="AC36" i="33" s="1"/>
  <c r="V13" i="33"/>
  <c r="AB8" i="33"/>
  <c r="V8" i="33"/>
  <c r="AA9" i="33"/>
  <c r="V9" i="33"/>
  <c r="Z16" i="33"/>
  <c r="J9" i="51"/>
  <c r="AC9" i="51"/>
  <c r="R9" i="51"/>
  <c r="N9" i="51"/>
  <c r="O9" i="51" s="1"/>
  <c r="N13" i="51"/>
  <c r="O13" i="51" s="1"/>
  <c r="AC13" i="51"/>
  <c r="R13" i="51"/>
  <c r="J13" i="51"/>
  <c r="M13" i="51" s="1"/>
  <c r="W13" i="51" s="1"/>
  <c r="J18" i="51"/>
  <c r="M18" i="51" s="1"/>
  <c r="T18" i="51" s="1"/>
  <c r="AC18" i="51"/>
  <c r="R18" i="51"/>
  <c r="AC16" i="51"/>
  <c r="R16" i="51"/>
  <c r="N16" i="51"/>
  <c r="O16" i="51" s="1"/>
  <c r="J16" i="51"/>
  <c r="M16" i="51" s="1"/>
  <c r="T16" i="51" s="1"/>
  <c r="AC19" i="51"/>
  <c r="R19" i="51"/>
  <c r="J19" i="51"/>
  <c r="M19" i="51" s="1"/>
  <c r="T19" i="51" s="1"/>
  <c r="N19" i="51"/>
  <c r="O19" i="51" s="1"/>
  <c r="AC15" i="51"/>
  <c r="R15" i="51"/>
  <c r="J15" i="51"/>
  <c r="N18" i="51"/>
  <c r="O18" i="51" s="1"/>
  <c r="R7" i="51"/>
  <c r="N18" i="21" l="1"/>
  <c r="L18" i="21"/>
  <c r="M18" i="21" s="1"/>
  <c r="N16" i="21"/>
  <c r="L16" i="21"/>
  <c r="M16" i="21" s="1"/>
  <c r="N12" i="21"/>
  <c r="L12" i="21"/>
  <c r="M12" i="21" s="1"/>
  <c r="L21" i="21"/>
  <c r="M21" i="21" s="1"/>
  <c r="N21" i="21"/>
  <c r="J27" i="20"/>
  <c r="L41" i="21"/>
  <c r="M41" i="21" s="1"/>
  <c r="N41" i="21"/>
  <c r="N6" i="21"/>
  <c r="L6" i="21"/>
  <c r="M6" i="21" s="1"/>
  <c r="L9" i="21"/>
  <c r="M9" i="21" s="1"/>
  <c r="N9" i="21"/>
  <c r="N40" i="21"/>
  <c r="L40" i="21"/>
  <c r="M40" i="21" s="1"/>
  <c r="L25" i="21"/>
  <c r="M25" i="21" s="1"/>
  <c r="N25" i="21"/>
  <c r="N22" i="21"/>
  <c r="L22" i="21"/>
  <c r="M22" i="21" s="1"/>
  <c r="N32" i="21"/>
  <c r="L32" i="21"/>
  <c r="M32" i="21" s="1"/>
  <c r="N28" i="21"/>
  <c r="L28" i="21"/>
  <c r="M28" i="21" s="1"/>
  <c r="B28" i="20"/>
  <c r="N25" i="41"/>
  <c r="O25" i="41" s="1"/>
  <c r="M25" i="41"/>
  <c r="G25" i="41" s="1"/>
  <c r="S25" i="41" s="1"/>
  <c r="O10" i="43"/>
  <c r="P10" i="43" s="1"/>
  <c r="N10" i="43"/>
  <c r="F43" i="19"/>
  <c r="M43" i="19" s="1"/>
  <c r="AA26" i="46"/>
  <c r="X26" i="46"/>
  <c r="Y26" i="46"/>
  <c r="AB26" i="46"/>
  <c r="V26" i="46"/>
  <c r="P26" i="46"/>
  <c r="Q26" i="46" s="1"/>
  <c r="W26" i="46"/>
  <c r="Z26" i="46"/>
  <c r="O26" i="46"/>
  <c r="AC26" i="46"/>
  <c r="G27" i="20"/>
  <c r="C30" i="2"/>
  <c r="K27" i="27"/>
  <c r="L27" i="27" s="1"/>
  <c r="M27" i="27" s="1"/>
  <c r="N10" i="27"/>
  <c r="L10" i="27"/>
  <c r="M10" i="27" s="1"/>
  <c r="V36" i="39"/>
  <c r="V37" i="39" s="1"/>
  <c r="M26" i="41"/>
  <c r="N26" i="41"/>
  <c r="O26" i="41" s="1"/>
  <c r="M7" i="41"/>
  <c r="G7" i="41" s="1"/>
  <c r="Z7" i="41" s="1"/>
  <c r="N7" i="41"/>
  <c r="O7" i="41" s="1"/>
  <c r="N12" i="41"/>
  <c r="O12" i="41" s="1"/>
  <c r="M12" i="41"/>
  <c r="G12" i="41" s="1"/>
  <c r="U12" i="41" s="1"/>
  <c r="N13" i="41"/>
  <c r="O13" i="41" s="1"/>
  <c r="M13" i="41"/>
  <c r="G13" i="41" s="1"/>
  <c r="AA13" i="41" s="1"/>
  <c r="M15" i="41"/>
  <c r="G15" i="41" s="1"/>
  <c r="X15" i="41" s="1"/>
  <c r="N15" i="41"/>
  <c r="O15" i="41" s="1"/>
  <c r="N20" i="41"/>
  <c r="O20" i="41" s="1"/>
  <c r="M20" i="41"/>
  <c r="G20" i="41" s="1"/>
  <c r="S20" i="41" s="1"/>
  <c r="N23" i="41"/>
  <c r="O23" i="41" s="1"/>
  <c r="M23" i="41"/>
  <c r="G23" i="41" s="1"/>
  <c r="U23" i="41" s="1"/>
  <c r="P7" i="33"/>
  <c r="M14" i="34"/>
  <c r="N14" i="34" s="1"/>
  <c r="N42" i="21"/>
  <c r="M29" i="34"/>
  <c r="N29" i="34" s="1"/>
  <c r="G64" i="1"/>
  <c r="C42" i="1"/>
  <c r="D40" i="1"/>
  <c r="K39" i="21"/>
  <c r="K37" i="21"/>
  <c r="L37" i="21" s="1"/>
  <c r="M37" i="21" s="1"/>
  <c r="K19" i="21"/>
  <c r="N19" i="21" s="1"/>
  <c r="J44" i="19"/>
  <c r="E44" i="19"/>
  <c r="B43" i="19"/>
  <c r="B66" i="2"/>
  <c r="H160" i="3"/>
  <c r="H30" i="3"/>
  <c r="K20" i="11"/>
  <c r="N20" i="11"/>
  <c r="L9" i="27"/>
  <c r="M9" i="27" s="1"/>
  <c r="K29" i="28"/>
  <c r="N29" i="28" s="1"/>
  <c r="K23" i="29"/>
  <c r="L9" i="39"/>
  <c r="N9" i="39" s="1"/>
  <c r="O9" i="39" s="1"/>
  <c r="W9" i="39" s="1"/>
  <c r="W36" i="39" s="1"/>
  <c r="W37" i="39" s="1"/>
  <c r="O19" i="43"/>
  <c r="P19" i="43" s="1"/>
  <c r="N19" i="43"/>
  <c r="L9" i="41"/>
  <c r="L17" i="41"/>
  <c r="L28" i="41"/>
  <c r="N28" i="41" s="1"/>
  <c r="N23" i="48"/>
  <c r="O23" i="48" s="1"/>
  <c r="M23" i="48"/>
  <c r="Y23" i="48"/>
  <c r="W23" i="48"/>
  <c r="Z23" i="48"/>
  <c r="V23" i="48"/>
  <c r="X23" i="48"/>
  <c r="L64" i="1"/>
  <c r="B42" i="1"/>
  <c r="C40" i="1"/>
  <c r="C44" i="19"/>
  <c r="N44" i="19" s="1"/>
  <c r="I43" i="19"/>
  <c r="K43" i="19"/>
  <c r="L28" i="20"/>
  <c r="G64" i="2"/>
  <c r="B64" i="2"/>
  <c r="J31" i="3"/>
  <c r="J45" i="3"/>
  <c r="D29" i="3"/>
  <c r="D43" i="3"/>
  <c r="B24" i="3"/>
  <c r="B63" i="3" s="1"/>
  <c r="B38" i="3"/>
  <c r="K43" i="28"/>
  <c r="L43" i="28" s="1"/>
  <c r="M43" i="28" s="1"/>
  <c r="K5" i="28"/>
  <c r="N5" i="28" s="1"/>
  <c r="K43" i="30"/>
  <c r="L43" i="30" s="1"/>
  <c r="M43" i="30" s="1"/>
  <c r="K7" i="30"/>
  <c r="N7" i="30" s="1"/>
  <c r="M29" i="41"/>
  <c r="G29" i="41" s="1"/>
  <c r="T29" i="41" s="1"/>
  <c r="N6" i="41"/>
  <c r="O6" i="41" s="1"/>
  <c r="M6" i="41"/>
  <c r="G6" i="41" s="1"/>
  <c r="Z6" i="41" s="1"/>
  <c r="Z36" i="41" s="1"/>
  <c r="M14" i="41"/>
  <c r="N14" i="41"/>
  <c r="O14" i="41" s="1"/>
  <c r="N22" i="41"/>
  <c r="O22" i="41" s="1"/>
  <c r="M22" i="41"/>
  <c r="G22" i="41" s="1"/>
  <c r="U22" i="41" s="1"/>
  <c r="O12" i="43"/>
  <c r="P12" i="43" s="1"/>
  <c r="N12" i="43"/>
  <c r="O13" i="43"/>
  <c r="P13" i="43" s="1"/>
  <c r="N13" i="43"/>
  <c r="N15" i="43"/>
  <c r="G15" i="43" s="1"/>
  <c r="O15" i="43"/>
  <c r="P15" i="43" s="1"/>
  <c r="O21" i="43"/>
  <c r="P21" i="43" s="1"/>
  <c r="N21" i="43"/>
  <c r="H21" i="43" s="1"/>
  <c r="Y21" i="43" s="1"/>
  <c r="N18" i="43"/>
  <c r="G18" i="43" s="1"/>
  <c r="O18" i="43"/>
  <c r="P18" i="43" s="1"/>
  <c r="AA36" i="33"/>
  <c r="P11" i="33"/>
  <c r="M19" i="34"/>
  <c r="N19" i="34" s="1"/>
  <c r="P17" i="34"/>
  <c r="P13" i="34"/>
  <c r="J64" i="1"/>
  <c r="K30" i="21"/>
  <c r="K14" i="21"/>
  <c r="J43" i="19"/>
  <c r="C28" i="20"/>
  <c r="C31" i="2"/>
  <c r="K15" i="29"/>
  <c r="K35" i="30"/>
  <c r="L35" i="30" s="1"/>
  <c r="M35" i="30" s="1"/>
  <c r="L20" i="31"/>
  <c r="M20" i="31" s="1"/>
  <c r="O27" i="43"/>
  <c r="P27" i="43" s="1"/>
  <c r="J46" i="2"/>
  <c r="J64" i="2" s="1"/>
  <c r="E41" i="2"/>
  <c r="E64" i="2" s="1"/>
  <c r="C39" i="2"/>
  <c r="C64" i="2" s="1"/>
  <c r="T33" i="3"/>
  <c r="J159" i="3" s="1"/>
  <c r="T47" i="3"/>
  <c r="J160" i="3" s="1"/>
  <c r="K21" i="28"/>
  <c r="N21" i="28" s="1"/>
  <c r="K39" i="29"/>
  <c r="N39" i="29" s="1"/>
  <c r="K23" i="30"/>
  <c r="N23" i="30" s="1"/>
  <c r="L31" i="35"/>
  <c r="M31" i="35" s="1"/>
  <c r="G31" i="35" s="1"/>
  <c r="L19" i="39"/>
  <c r="M19" i="39" s="1"/>
  <c r="G19" i="39" s="1"/>
  <c r="N10" i="41"/>
  <c r="O10" i="41" s="1"/>
  <c r="M10" i="41"/>
  <c r="G10" i="41" s="1"/>
  <c r="X10" i="41" s="1"/>
  <c r="N5" i="41"/>
  <c r="O5" i="41" s="1"/>
  <c r="M5" i="41"/>
  <c r="P16" i="34"/>
  <c r="H64" i="1"/>
  <c r="K64" i="1"/>
  <c r="K35" i="21"/>
  <c r="L35" i="21" s="1"/>
  <c r="M35" i="21" s="1"/>
  <c r="K5" i="21"/>
  <c r="L5" i="21" s="1"/>
  <c r="M5" i="21" s="1"/>
  <c r="F44" i="19"/>
  <c r="I44" i="19"/>
  <c r="F27" i="20"/>
  <c r="K37" i="28"/>
  <c r="N37" i="28" s="1"/>
  <c r="L35" i="35"/>
  <c r="N35" i="35" s="1"/>
  <c r="K27" i="20"/>
  <c r="X36" i="33"/>
  <c r="N43" i="21"/>
  <c r="F42" i="1"/>
  <c r="C41" i="1"/>
  <c r="B38" i="1"/>
  <c r="B64" i="1" s="1"/>
  <c r="H44" i="19"/>
  <c r="E43" i="19"/>
  <c r="G43" i="19"/>
  <c r="N8" i="27"/>
  <c r="L8" i="27"/>
  <c r="M8" i="27" s="1"/>
  <c r="M11" i="35"/>
  <c r="G11" i="35" s="1"/>
  <c r="N11" i="35"/>
  <c r="O11" i="35" s="1"/>
  <c r="L5" i="35"/>
  <c r="F63" i="2"/>
  <c r="I63" i="2"/>
  <c r="C63" i="2"/>
  <c r="B159" i="3"/>
  <c r="J10" i="17"/>
  <c r="K10" i="17" s="1"/>
  <c r="J9" i="13"/>
  <c r="K30" i="27"/>
  <c r="K21" i="27"/>
  <c r="K14" i="27"/>
  <c r="K37" i="29"/>
  <c r="K30" i="31"/>
  <c r="L30" i="31" s="1"/>
  <c r="M30" i="31" s="1"/>
  <c r="L6" i="34"/>
  <c r="L34" i="35"/>
  <c r="N34" i="35" s="1"/>
  <c r="L29" i="35"/>
  <c r="L18" i="35"/>
  <c r="L16" i="35"/>
  <c r="L7" i="35"/>
  <c r="L35" i="36"/>
  <c r="N35" i="36" s="1"/>
  <c r="L28" i="36"/>
  <c r="N28" i="36" s="1"/>
  <c r="L27" i="36"/>
  <c r="N27" i="36" s="1"/>
  <c r="L17" i="36"/>
  <c r="M17" i="36" s="1"/>
  <c r="G17" i="36" s="1"/>
  <c r="L9" i="36"/>
  <c r="L29" i="38"/>
  <c r="L20" i="38"/>
  <c r="L12" i="38"/>
  <c r="L22" i="39"/>
  <c r="L16" i="39"/>
  <c r="W36" i="41"/>
  <c r="M8" i="41"/>
  <c r="G8" i="41" s="1"/>
  <c r="Y8" i="41" s="1"/>
  <c r="Y36" i="41" s="1"/>
  <c r="N5" i="43"/>
  <c r="L33" i="36"/>
  <c r="N33" i="36" s="1"/>
  <c r="L29" i="36"/>
  <c r="L10" i="39"/>
  <c r="G11" i="43"/>
  <c r="H11" i="43"/>
  <c r="X11" i="43" s="1"/>
  <c r="X20" i="48"/>
  <c r="N20" i="48"/>
  <c r="O20" i="48" s="1"/>
  <c r="V20" i="48"/>
  <c r="Y20" i="48"/>
  <c r="M20" i="48"/>
  <c r="T20" i="48"/>
  <c r="AA20" i="48"/>
  <c r="U20" i="48"/>
  <c r="D30" i="3"/>
  <c r="J15" i="13"/>
  <c r="K15" i="13" s="1"/>
  <c r="K38" i="27"/>
  <c r="L38" i="27" s="1"/>
  <c r="M38" i="27" s="1"/>
  <c r="K26" i="27"/>
  <c r="K31" i="31"/>
  <c r="L31" i="31" s="1"/>
  <c r="M31" i="31" s="1"/>
  <c r="K18" i="31"/>
  <c r="K16" i="31"/>
  <c r="L21" i="35"/>
  <c r="L31" i="36"/>
  <c r="N31" i="36" s="1"/>
  <c r="L23" i="36"/>
  <c r="N23" i="36" s="1"/>
  <c r="O23" i="36" s="1"/>
  <c r="L15" i="36"/>
  <c r="L7" i="36"/>
  <c r="L35" i="38"/>
  <c r="N35" i="38" s="1"/>
  <c r="L34" i="38"/>
  <c r="N34" i="38" s="1"/>
  <c r="L33" i="38"/>
  <c r="N33" i="38" s="1"/>
  <c r="L32" i="38"/>
  <c r="N32" i="38" s="1"/>
  <c r="L31" i="38"/>
  <c r="N31" i="38" s="1"/>
  <c r="L30" i="38"/>
  <c r="N30" i="38" s="1"/>
  <c r="L26" i="38"/>
  <c r="L18" i="38"/>
  <c r="L10" i="38"/>
  <c r="L34" i="39"/>
  <c r="N34" i="39" s="1"/>
  <c r="L33" i="39"/>
  <c r="N33" i="39" s="1"/>
  <c r="L32" i="39"/>
  <c r="N32" i="39" s="1"/>
  <c r="L26" i="39"/>
  <c r="N26" i="39" s="1"/>
  <c r="O26" i="39" s="1"/>
  <c r="S26" i="39" s="1"/>
  <c r="L20" i="39"/>
  <c r="M20" i="39" s="1"/>
  <c r="G20" i="39" s="1"/>
  <c r="L17" i="39"/>
  <c r="W33" i="47"/>
  <c r="O33" i="47"/>
  <c r="Y33" i="47"/>
  <c r="AC33" i="47"/>
  <c r="AB33" i="47"/>
  <c r="X33" i="47"/>
  <c r="P33" i="47"/>
  <c r="Q33" i="47" s="1"/>
  <c r="AA33" i="47"/>
  <c r="Z33" i="47"/>
  <c r="V33" i="47"/>
  <c r="K64" i="2"/>
  <c r="F64" i="2"/>
  <c r="I64" i="2"/>
  <c r="H66" i="3"/>
  <c r="L45" i="3"/>
  <c r="B160" i="3" s="1"/>
  <c r="J17" i="17"/>
  <c r="K21" i="31"/>
  <c r="K14" i="31"/>
  <c r="K11" i="31"/>
  <c r="K7" i="31"/>
  <c r="K5" i="31"/>
  <c r="L27" i="34"/>
  <c r="L17" i="35"/>
  <c r="N17" i="35" s="1"/>
  <c r="O17" i="35" s="1"/>
  <c r="L8" i="35"/>
  <c r="L30" i="36"/>
  <c r="N30" i="36" s="1"/>
  <c r="L18" i="36"/>
  <c r="L10" i="36"/>
  <c r="L21" i="38"/>
  <c r="L13" i="38"/>
  <c r="L5" i="38"/>
  <c r="M5" i="38" s="1"/>
  <c r="L11" i="39"/>
  <c r="M11" i="39" s="1"/>
  <c r="G11" i="39" s="1"/>
  <c r="F162" i="3"/>
  <c r="J66" i="3"/>
  <c r="F66" i="3"/>
  <c r="D66" i="3"/>
  <c r="J63" i="2"/>
  <c r="B63" i="2"/>
  <c r="E63" i="2"/>
  <c r="G63" i="2"/>
  <c r="L46" i="3"/>
  <c r="D159" i="3"/>
  <c r="F159" i="3"/>
  <c r="J13" i="13"/>
  <c r="K42" i="27"/>
  <c r="L42" i="27" s="1"/>
  <c r="M42" i="27" s="1"/>
  <c r="K29" i="27"/>
  <c r="K22" i="27"/>
  <c r="L22" i="27" s="1"/>
  <c r="M22" i="27" s="1"/>
  <c r="K29" i="31"/>
  <c r="N29" i="31" s="1"/>
  <c r="L21" i="36"/>
  <c r="L13" i="36"/>
  <c r="L5" i="36"/>
  <c r="L24" i="38"/>
  <c r="L16" i="38"/>
  <c r="L8" i="38"/>
  <c r="L28" i="39"/>
  <c r="N28" i="39" s="1"/>
  <c r="L24" i="39"/>
  <c r="M24" i="39" s="1"/>
  <c r="G24" i="39" s="1"/>
  <c r="L21" i="39"/>
  <c r="L14" i="39"/>
  <c r="M18" i="41"/>
  <c r="G18" i="41" s="1"/>
  <c r="V18" i="41" s="1"/>
  <c r="Z26" i="49"/>
  <c r="Y26" i="49"/>
  <c r="M26" i="49"/>
  <c r="V26" i="49"/>
  <c r="X26" i="49"/>
  <c r="T26" i="49"/>
  <c r="AA26" i="49"/>
  <c r="W26" i="49"/>
  <c r="N26" i="49"/>
  <c r="O26" i="49" s="1"/>
  <c r="U26" i="49"/>
  <c r="D162" i="3"/>
  <c r="J19" i="11"/>
  <c r="K19" i="11" s="1"/>
  <c r="K13" i="27"/>
  <c r="L13" i="27" s="1"/>
  <c r="M13" i="27" s="1"/>
  <c r="K7" i="27"/>
  <c r="K5" i="27"/>
  <c r="K26" i="31"/>
  <c r="L26" i="31" s="1"/>
  <c r="M26" i="31" s="1"/>
  <c r="K17" i="31"/>
  <c r="L30" i="35"/>
  <c r="L28" i="35"/>
  <c r="L24" i="36"/>
  <c r="M24" i="36" s="1"/>
  <c r="G24" i="36" s="1"/>
  <c r="L16" i="36"/>
  <c r="N16" i="36" s="1"/>
  <c r="O16" i="36" s="1"/>
  <c r="L8" i="36"/>
  <c r="L27" i="38"/>
  <c r="L19" i="38"/>
  <c r="L11" i="38"/>
  <c r="L29" i="39"/>
  <c r="L8" i="39"/>
  <c r="N9" i="43"/>
  <c r="H9" i="43" s="1"/>
  <c r="Y9" i="43" s="1"/>
  <c r="N24" i="48"/>
  <c r="O24" i="48" s="1"/>
  <c r="U24" i="48"/>
  <c r="Z24" i="48"/>
  <c r="H63" i="3"/>
  <c r="J11" i="13"/>
  <c r="K46" i="27"/>
  <c r="L46" i="27" s="1"/>
  <c r="M46" i="27" s="1"/>
  <c r="K22" i="31"/>
  <c r="L33" i="35"/>
  <c r="N33" i="35" s="1"/>
  <c r="L26" i="35"/>
  <c r="N26" i="35" s="1"/>
  <c r="O26" i="35" s="1"/>
  <c r="L24" i="35"/>
  <c r="L19" i="36"/>
  <c r="L11" i="36"/>
  <c r="L22" i="38"/>
  <c r="L14" i="38"/>
  <c r="L6" i="38"/>
  <c r="L25" i="39"/>
  <c r="N25" i="39" s="1"/>
  <c r="O25" i="39" s="1"/>
  <c r="S25" i="39" s="1"/>
  <c r="L18" i="39"/>
  <c r="N18" i="39" s="1"/>
  <c r="O18" i="39" s="1"/>
  <c r="M17" i="43"/>
  <c r="M23" i="43"/>
  <c r="M25" i="43"/>
  <c r="X24" i="46"/>
  <c r="AC24" i="46"/>
  <c r="AA24" i="46"/>
  <c r="O24" i="46"/>
  <c r="V24" i="46" s="1"/>
  <c r="AB24" i="46"/>
  <c r="Y24" i="46"/>
  <c r="AA12" i="46"/>
  <c r="Y12" i="46"/>
  <c r="O12" i="46"/>
  <c r="Z12" i="46" s="1"/>
  <c r="W12" i="46"/>
  <c r="V17" i="48"/>
  <c r="V13" i="48"/>
  <c r="P18" i="47"/>
  <c r="Q18" i="47" s="1"/>
  <c r="P12" i="46"/>
  <c r="Q12" i="46" s="1"/>
  <c r="P24" i="46"/>
  <c r="Q24" i="46" s="1"/>
  <c r="O34" i="46"/>
  <c r="AC34" i="46"/>
  <c r="P19" i="46"/>
  <c r="Q19" i="46" s="1"/>
  <c r="W19" i="46"/>
  <c r="M32" i="47"/>
  <c r="N32" i="47" s="1"/>
  <c r="F32" i="47" s="1"/>
  <c r="M20" i="47"/>
  <c r="N20" i="47" s="1"/>
  <c r="F20" i="47" s="1"/>
  <c r="M18" i="47"/>
  <c r="N18" i="47" s="1"/>
  <c r="M25" i="47"/>
  <c r="N25" i="47" s="1"/>
  <c r="F25" i="47" s="1"/>
  <c r="M35" i="47"/>
  <c r="N35" i="47" s="1"/>
  <c r="F35" i="47" s="1"/>
  <c r="M26" i="47"/>
  <c r="N26" i="47" s="1"/>
  <c r="F26" i="47" s="1"/>
  <c r="M21" i="47"/>
  <c r="N21" i="47" s="1"/>
  <c r="M7" i="47"/>
  <c r="N7" i="47" s="1"/>
  <c r="F7" i="47" s="1"/>
  <c r="M28" i="47"/>
  <c r="N28" i="47" s="1"/>
  <c r="F28" i="47" s="1"/>
  <c r="M27" i="47"/>
  <c r="N27" i="47" s="1"/>
  <c r="F27" i="47" s="1"/>
  <c r="M29" i="47"/>
  <c r="N29" i="47" s="1"/>
  <c r="M24" i="47"/>
  <c r="N24" i="47" s="1"/>
  <c r="F24" i="47" s="1"/>
  <c r="M23" i="47"/>
  <c r="N23" i="47" s="1"/>
  <c r="F23" i="47" s="1"/>
  <c r="M5" i="47"/>
  <c r="N5" i="47" s="1"/>
  <c r="M11" i="47"/>
  <c r="N11" i="47" s="1"/>
  <c r="O5" i="47"/>
  <c r="M36" i="47"/>
  <c r="N36" i="47" s="1"/>
  <c r="F36" i="47" s="1"/>
  <c r="M31" i="47"/>
  <c r="N31" i="47" s="1"/>
  <c r="V12" i="46"/>
  <c r="AB22" i="47"/>
  <c r="X22" i="47"/>
  <c r="W22" i="47"/>
  <c r="N21" i="49"/>
  <c r="O21" i="49" s="1"/>
  <c r="Y21" i="49"/>
  <c r="V21" i="49"/>
  <c r="T21" i="49"/>
  <c r="W23" i="46"/>
  <c r="AC23" i="46"/>
  <c r="AB31" i="46"/>
  <c r="AC31" i="46"/>
  <c r="P31" i="46"/>
  <c r="Q31" i="46" s="1"/>
  <c r="Z31" i="46"/>
  <c r="W8" i="46"/>
  <c r="Z8" i="46"/>
  <c r="X8" i="46"/>
  <c r="O8" i="46"/>
  <c r="AC8" i="46" s="1"/>
  <c r="V8" i="46"/>
  <c r="P8" i="46"/>
  <c r="Q8" i="46" s="1"/>
  <c r="W13" i="48"/>
  <c r="U17" i="48"/>
  <c r="AA17" i="48"/>
  <c r="Z13" i="48"/>
  <c r="O36" i="46"/>
  <c r="W21" i="49"/>
  <c r="AA8" i="46"/>
  <c r="X23" i="46"/>
  <c r="AB12" i="46"/>
  <c r="X31" i="46"/>
  <c r="O31" i="46"/>
  <c r="V31" i="46" s="1"/>
  <c r="W22" i="46"/>
  <c r="X22" i="46"/>
  <c r="Z22" i="46"/>
  <c r="V22" i="46"/>
  <c r="AA22" i="46"/>
  <c r="Y22" i="46"/>
  <c r="AC22" i="46"/>
  <c r="W11" i="46"/>
  <c r="AC11" i="46"/>
  <c r="V11" i="46"/>
  <c r="X11" i="46"/>
  <c r="Y11" i="46"/>
  <c r="X35" i="46"/>
  <c r="O35" i="46"/>
  <c r="AC35" i="46"/>
  <c r="AA35" i="46"/>
  <c r="W35" i="46"/>
  <c r="P35" i="46"/>
  <c r="Q35" i="46" s="1"/>
  <c r="P7" i="46"/>
  <c r="Q7" i="46" s="1"/>
  <c r="O7" i="46"/>
  <c r="AC7" i="46" s="1"/>
  <c r="X7" i="46"/>
  <c r="V7" i="46"/>
  <c r="W7" i="46"/>
  <c r="M22" i="43"/>
  <c r="O22" i="43" s="1"/>
  <c r="P22" i="43" s="1"/>
  <c r="M24" i="43"/>
  <c r="O24" i="43" s="1"/>
  <c r="P24" i="43" s="1"/>
  <c r="M26" i="43"/>
  <c r="U13" i="48"/>
  <c r="T17" i="48"/>
  <c r="Z21" i="49"/>
  <c r="W31" i="46"/>
  <c r="L30" i="41"/>
  <c r="N30" i="41" s="1"/>
  <c r="L34" i="41"/>
  <c r="N34" i="41" s="1"/>
  <c r="M29" i="43"/>
  <c r="P22" i="47"/>
  <c r="Q22" i="47" s="1"/>
  <c r="X21" i="49"/>
  <c r="Y31" i="46"/>
  <c r="P34" i="47"/>
  <c r="Q34" i="47" s="1"/>
  <c r="AA34" i="47"/>
  <c r="X34" i="47"/>
  <c r="O34" i="47"/>
  <c r="M27" i="49"/>
  <c r="N27" i="49"/>
  <c r="O27" i="49" s="1"/>
  <c r="U27" i="49"/>
  <c r="Z27" i="49"/>
  <c r="O28" i="46"/>
  <c r="V28" i="46"/>
  <c r="P28" i="46"/>
  <c r="Q28" i="46" s="1"/>
  <c r="W28" i="46"/>
  <c r="Y21" i="46"/>
  <c r="P21" i="46"/>
  <c r="Q21" i="46" s="1"/>
  <c r="M17" i="48"/>
  <c r="W17" i="48" s="1"/>
  <c r="Y17" i="48"/>
  <c r="Y22" i="47"/>
  <c r="M21" i="49"/>
  <c r="Z24" i="46"/>
  <c r="AA28" i="46"/>
  <c r="N17" i="48"/>
  <c r="O17" i="48" s="1"/>
  <c r="T13" i="48"/>
  <c r="M25" i="48"/>
  <c r="N13" i="48"/>
  <c r="O13" i="48" s="1"/>
  <c r="X12" i="46"/>
  <c r="AC22" i="47"/>
  <c r="U21" i="49"/>
  <c r="P13" i="46"/>
  <c r="Q13" i="46" s="1"/>
  <c r="X13" i="46"/>
  <c r="AC13" i="46"/>
  <c r="W13" i="46"/>
  <c r="AA13" i="46"/>
  <c r="AB13" i="46"/>
  <c r="L15" i="47"/>
  <c r="K7" i="48"/>
  <c r="L7" i="48" s="1"/>
  <c r="E7" i="48" s="1"/>
  <c r="K11" i="48"/>
  <c r="L11" i="48" s="1"/>
  <c r="E11" i="48" s="1"/>
  <c r="K12" i="48"/>
  <c r="L12" i="48" s="1"/>
  <c r="E12" i="48" s="1"/>
  <c r="K16" i="48"/>
  <c r="L16" i="48" s="1"/>
  <c r="E16" i="48" s="1"/>
  <c r="U16" i="48" s="1"/>
  <c r="K28" i="48"/>
  <c r="L28" i="48" s="1"/>
  <c r="E28" i="48" s="1"/>
  <c r="K19" i="48"/>
  <c r="L19" i="48" s="1"/>
  <c r="E19" i="48" s="1"/>
  <c r="K14" i="48"/>
  <c r="L14" i="48" s="1"/>
  <c r="E14" i="48" s="1"/>
  <c r="W14" i="48" s="1"/>
  <c r="K21" i="48"/>
  <c r="L21" i="48" s="1"/>
  <c r="E21" i="48" s="1"/>
  <c r="K9" i="48"/>
  <c r="L9" i="48" s="1"/>
  <c r="E9" i="48" s="1"/>
  <c r="K27" i="48"/>
  <c r="L27" i="48" s="1"/>
  <c r="E27" i="48" s="1"/>
  <c r="K10" i="49"/>
  <c r="L10" i="49" s="1"/>
  <c r="K5" i="49"/>
  <c r="L5" i="49" s="1"/>
  <c r="K8" i="49"/>
  <c r="L8" i="49" s="1"/>
  <c r="K24" i="49"/>
  <c r="L24" i="49" s="1"/>
  <c r="E24" i="49" s="1"/>
  <c r="K9" i="49"/>
  <c r="L9" i="49" s="1"/>
  <c r="K17" i="49"/>
  <c r="L17" i="49" s="1"/>
  <c r="K14" i="44"/>
  <c r="L14" i="44" s="1"/>
  <c r="K16" i="44"/>
  <c r="L16" i="44" s="1"/>
  <c r="K14" i="49"/>
  <c r="L14" i="49" s="1"/>
  <c r="K22" i="49"/>
  <c r="L22" i="49" s="1"/>
  <c r="E22" i="49" s="1"/>
  <c r="AC7" i="51"/>
  <c r="N7" i="51"/>
  <c r="O7" i="51" s="1"/>
  <c r="M27" i="46"/>
  <c r="N27" i="46" s="1"/>
  <c r="F27" i="46" s="1"/>
  <c r="M16" i="46"/>
  <c r="N16" i="46" s="1"/>
  <c r="F16" i="46" s="1"/>
  <c r="M20" i="46"/>
  <c r="N20" i="46" s="1"/>
  <c r="F20" i="46" s="1"/>
  <c r="M32" i="46"/>
  <c r="N32" i="46" s="1"/>
  <c r="F32" i="46" s="1"/>
  <c r="M30" i="46"/>
  <c r="N30" i="46" s="1"/>
  <c r="F30" i="46" s="1"/>
  <c r="M17" i="46"/>
  <c r="N17" i="46" s="1"/>
  <c r="F17" i="46" s="1"/>
  <c r="M29" i="46"/>
  <c r="N29" i="46" s="1"/>
  <c r="F29" i="46" s="1"/>
  <c r="I22" i="51"/>
  <c r="J22" i="51" s="1"/>
  <c r="M33" i="46"/>
  <c r="N33" i="46" s="1"/>
  <c r="F33" i="46" s="1"/>
  <c r="Y33" i="46" s="1"/>
  <c r="K5" i="44"/>
  <c r="L5" i="44" s="1"/>
  <c r="K6" i="45"/>
  <c r="L6" i="45" s="1"/>
  <c r="K32" i="45"/>
  <c r="L32" i="45" s="1"/>
  <c r="O32" i="45" s="1"/>
  <c r="K36" i="45"/>
  <c r="L36" i="45" s="1"/>
  <c r="O36" i="45" s="1"/>
  <c r="I18" i="49"/>
  <c r="I20" i="49"/>
  <c r="J20" i="49" s="1"/>
  <c r="K20" i="49" s="1"/>
  <c r="L20" i="49" s="1"/>
  <c r="E20" i="49" s="1"/>
  <c r="I19" i="50"/>
  <c r="I25" i="50"/>
  <c r="J25" i="50" s="1"/>
  <c r="M25" i="50" s="1"/>
  <c r="I27" i="50"/>
  <c r="J27" i="50" s="1"/>
  <c r="I10" i="51"/>
  <c r="K19" i="44"/>
  <c r="L19" i="44" s="1"/>
  <c r="K21" i="44"/>
  <c r="L21" i="44" s="1"/>
  <c r="K23" i="44"/>
  <c r="L23" i="44" s="1"/>
  <c r="K28" i="45"/>
  <c r="L28" i="45" s="1"/>
  <c r="K34" i="45"/>
  <c r="L34" i="45" s="1"/>
  <c r="O34" i="45" s="1"/>
  <c r="K10" i="47"/>
  <c r="I8" i="51"/>
  <c r="I24" i="51"/>
  <c r="J24" i="51" s="1"/>
  <c r="K8" i="44"/>
  <c r="L8" i="44" s="1"/>
  <c r="K25" i="44"/>
  <c r="L25" i="44" s="1"/>
  <c r="O25" i="44" s="1"/>
  <c r="K30" i="44"/>
  <c r="L30" i="44" s="1"/>
  <c r="O30" i="44" s="1"/>
  <c r="K33" i="44"/>
  <c r="L33" i="44" s="1"/>
  <c r="O33" i="44" s="1"/>
  <c r="K36" i="44"/>
  <c r="L36" i="44" s="1"/>
  <c r="O36" i="44" s="1"/>
  <c r="K13" i="45"/>
  <c r="L13" i="45" s="1"/>
  <c r="K15" i="45"/>
  <c r="L15" i="45" s="1"/>
  <c r="K26" i="45"/>
  <c r="L26" i="45" s="1"/>
  <c r="O26" i="45" s="1"/>
  <c r="I10" i="50"/>
  <c r="I17" i="50"/>
  <c r="I11" i="51"/>
  <c r="I14" i="51"/>
  <c r="I17" i="51"/>
  <c r="I26" i="51"/>
  <c r="J26" i="51" s="1"/>
  <c r="K6" i="44"/>
  <c r="L6" i="44" s="1"/>
  <c r="K12" i="44"/>
  <c r="L12" i="44" s="1"/>
  <c r="K30" i="45"/>
  <c r="L30" i="45" s="1"/>
  <c r="O30" i="45" s="1"/>
  <c r="K33" i="45"/>
  <c r="L33" i="45" s="1"/>
  <c r="O33" i="45" s="1"/>
  <c r="K9" i="47"/>
  <c r="K12" i="47"/>
  <c r="I28" i="49"/>
  <c r="J28" i="49" s="1"/>
  <c r="K28" i="49" s="1"/>
  <c r="L28" i="49" s="1"/>
  <c r="E28" i="49" s="1"/>
  <c r="I13" i="50"/>
  <c r="N13" i="50" s="1"/>
  <c r="O13" i="50" s="1"/>
  <c r="I20" i="50"/>
  <c r="J20" i="50" s="1"/>
  <c r="I22" i="50"/>
  <c r="J22" i="50" s="1"/>
  <c r="I24" i="50"/>
  <c r="J24" i="50" s="1"/>
  <c r="I6" i="51"/>
  <c r="I28" i="51"/>
  <c r="J28" i="51" s="1"/>
  <c r="K20" i="44"/>
  <c r="L20" i="44" s="1"/>
  <c r="K22" i="44"/>
  <c r="L22" i="44" s="1"/>
  <c r="K24" i="44"/>
  <c r="L24" i="44" s="1"/>
  <c r="K5" i="45"/>
  <c r="K24" i="45"/>
  <c r="L24" i="45" s="1"/>
  <c r="O24" i="45" s="1"/>
  <c r="K29" i="45"/>
  <c r="L29" i="45" s="1"/>
  <c r="O29" i="45" s="1"/>
  <c r="K14" i="47"/>
  <c r="I25" i="49"/>
  <c r="J25" i="49" s="1"/>
  <c r="I11" i="50"/>
  <c r="I18" i="50"/>
  <c r="I12" i="51"/>
  <c r="I21" i="51"/>
  <c r="J21" i="51" s="1"/>
  <c r="I25" i="51"/>
  <c r="K8" i="45"/>
  <c r="L8" i="45" s="1"/>
  <c r="K8" i="47"/>
  <c r="K19" i="47"/>
  <c r="I19" i="49"/>
  <c r="I23" i="51"/>
  <c r="T17" i="51"/>
  <c r="U19" i="51"/>
  <c r="I5" i="51"/>
  <c r="X13" i="51"/>
  <c r="P9" i="33"/>
  <c r="L9" i="33"/>
  <c r="O9" i="33" s="1"/>
  <c r="Z9" i="33" s="1"/>
  <c r="Z36" i="33" s="1"/>
  <c r="M15" i="51"/>
  <c r="U15" i="51" s="1"/>
  <c r="M9" i="51"/>
  <c r="X9" i="51" s="1"/>
  <c r="J14" i="32"/>
  <c r="I14" i="32"/>
  <c r="P18" i="34"/>
  <c r="M18" i="34"/>
  <c r="N18" i="34" s="1"/>
  <c r="L45" i="21"/>
  <c r="M45" i="21" s="1"/>
  <c r="N45" i="21"/>
  <c r="L18" i="33"/>
  <c r="O18" i="33" s="1"/>
  <c r="V18" i="33" s="1"/>
  <c r="V36" i="33" s="1"/>
  <c r="P18" i="33"/>
  <c r="M21" i="34"/>
  <c r="N21" i="34" s="1"/>
  <c r="J15" i="32"/>
  <c r="I15" i="32"/>
  <c r="P23" i="34"/>
  <c r="M23" i="34"/>
  <c r="N23" i="34" s="1"/>
  <c r="M10" i="34"/>
  <c r="N10" i="34" s="1"/>
  <c r="P10" i="34"/>
  <c r="K63" i="1"/>
  <c r="F64" i="1"/>
  <c r="E64" i="1"/>
  <c r="G63" i="1"/>
  <c r="N31" i="21"/>
  <c r="L31" i="21"/>
  <c r="M31" i="21" s="1"/>
  <c r="N30" i="21"/>
  <c r="L30" i="21"/>
  <c r="M30" i="21" s="1"/>
  <c r="N29" i="21"/>
  <c r="L29" i="21"/>
  <c r="M29" i="21" s="1"/>
  <c r="N15" i="21"/>
  <c r="L15" i="21"/>
  <c r="M15" i="21" s="1"/>
  <c r="N14" i="21"/>
  <c r="L14" i="21"/>
  <c r="M14" i="21" s="1"/>
  <c r="N13" i="21"/>
  <c r="L13" i="21"/>
  <c r="M13" i="21" s="1"/>
  <c r="L27" i="20"/>
  <c r="H27" i="20"/>
  <c r="I64" i="1"/>
  <c r="C63" i="1"/>
  <c r="B63" i="1"/>
  <c r="L27" i="21"/>
  <c r="M27" i="21" s="1"/>
  <c r="N27" i="21"/>
  <c r="L23" i="21"/>
  <c r="M23" i="21" s="1"/>
  <c r="N23" i="21"/>
  <c r="L11" i="21"/>
  <c r="M11" i="21" s="1"/>
  <c r="N11" i="21"/>
  <c r="L7" i="21"/>
  <c r="M7" i="21" s="1"/>
  <c r="N7" i="21"/>
  <c r="H162" i="3"/>
  <c r="K63" i="2"/>
  <c r="H63" i="2"/>
  <c r="B162" i="3"/>
  <c r="B66" i="1"/>
  <c r="D64" i="1"/>
  <c r="L47" i="21"/>
  <c r="M47" i="21" s="1"/>
  <c r="N47" i="21"/>
  <c r="L39" i="21"/>
  <c r="M39" i="21" s="1"/>
  <c r="N39" i="21"/>
  <c r="N35" i="21"/>
  <c r="L19" i="21"/>
  <c r="M19" i="21" s="1"/>
  <c r="B6" i="19"/>
  <c r="P6" i="33"/>
  <c r="L14" i="33"/>
  <c r="O14" i="33" s="1"/>
  <c r="W14" i="33" s="1"/>
  <c r="W36" i="33" s="1"/>
  <c r="L46" i="21"/>
  <c r="M46" i="21" s="1"/>
  <c r="L48" i="21"/>
  <c r="M48" i="21" s="1"/>
  <c r="P25" i="34"/>
  <c r="I32" i="1"/>
  <c r="J31" i="1"/>
  <c r="J63" i="1" s="1"/>
  <c r="F31" i="1"/>
  <c r="F30" i="1"/>
  <c r="F63" i="1" s="1"/>
  <c r="E29" i="1"/>
  <c r="E63" i="1" s="1"/>
  <c r="L5" i="33"/>
  <c r="M26" i="34"/>
  <c r="N26" i="34" s="1"/>
  <c r="I31" i="1"/>
  <c r="I30" i="1"/>
  <c r="E30" i="1"/>
  <c r="H29" i="1"/>
  <c r="H63" i="1" s="1"/>
  <c r="D29" i="1"/>
  <c r="D63" i="1" s="1"/>
  <c r="M44" i="19"/>
  <c r="M27" i="20"/>
  <c r="O27" i="20" s="1"/>
  <c r="B66" i="3"/>
  <c r="P46" i="3"/>
  <c r="P45" i="3"/>
  <c r="H45" i="3"/>
  <c r="N44" i="3"/>
  <c r="D160" i="3" s="1"/>
  <c r="F44" i="3"/>
  <c r="F64" i="3" s="1"/>
  <c r="J43" i="3"/>
  <c r="J64" i="3" s="1"/>
  <c r="B43" i="3"/>
  <c r="D42" i="3"/>
  <c r="D41" i="3"/>
  <c r="B40" i="3"/>
  <c r="B64" i="3" s="1"/>
  <c r="K13" i="17"/>
  <c r="N13" i="17"/>
  <c r="N15" i="13"/>
  <c r="N11" i="13"/>
  <c r="K11" i="13"/>
  <c r="L34" i="27"/>
  <c r="M34" i="27" s="1"/>
  <c r="N34" i="27"/>
  <c r="L26" i="27"/>
  <c r="M26" i="27" s="1"/>
  <c r="N26" i="27"/>
  <c r="L18" i="27"/>
  <c r="M18" i="27" s="1"/>
  <c r="N18" i="27"/>
  <c r="B6" i="20"/>
  <c r="J63" i="3"/>
  <c r="F63" i="3"/>
  <c r="K19" i="17"/>
  <c r="N19" i="17"/>
  <c r="K17" i="17"/>
  <c r="N17" i="17"/>
  <c r="K15" i="17"/>
  <c r="N15" i="17"/>
  <c r="K15" i="11"/>
  <c r="N15" i="11"/>
  <c r="N11" i="11"/>
  <c r="K11" i="11"/>
  <c r="L32" i="27"/>
  <c r="M32" i="27" s="1"/>
  <c r="N32" i="27"/>
  <c r="L24" i="27"/>
  <c r="M24" i="27" s="1"/>
  <c r="N24" i="27"/>
  <c r="L16" i="27"/>
  <c r="M16" i="27" s="1"/>
  <c r="N16" i="27"/>
  <c r="L11" i="27"/>
  <c r="M11" i="27" s="1"/>
  <c r="N11" i="27"/>
  <c r="H64" i="3"/>
  <c r="K18" i="17"/>
  <c r="N18" i="17"/>
  <c r="K19" i="13"/>
  <c r="N19" i="13"/>
  <c r="N13" i="13"/>
  <c r="K13" i="13"/>
  <c r="N9" i="13"/>
  <c r="F21" i="13"/>
  <c r="F22" i="13" s="1"/>
  <c r="K9" i="13"/>
  <c r="K7" i="13" s="1"/>
  <c r="L30" i="27"/>
  <c r="M30" i="27" s="1"/>
  <c r="N30" i="27"/>
  <c r="L29" i="27"/>
  <c r="M29" i="27" s="1"/>
  <c r="N29" i="27"/>
  <c r="L21" i="27"/>
  <c r="M21" i="27" s="1"/>
  <c r="N21" i="27"/>
  <c r="L14" i="27"/>
  <c r="M14" i="27" s="1"/>
  <c r="N14" i="27"/>
  <c r="L37" i="29"/>
  <c r="M37" i="29" s="1"/>
  <c r="N37" i="29"/>
  <c r="N11" i="17"/>
  <c r="K11" i="17"/>
  <c r="K9" i="17"/>
  <c r="K7" i="17" s="1"/>
  <c r="N9" i="17"/>
  <c r="N13" i="11"/>
  <c r="K13" i="11"/>
  <c r="N9" i="11"/>
  <c r="K9" i="11"/>
  <c r="K7" i="11" s="1"/>
  <c r="N13" i="27"/>
  <c r="L7" i="27"/>
  <c r="M7" i="27" s="1"/>
  <c r="N7" i="27"/>
  <c r="L6" i="27"/>
  <c r="M6" i="27" s="1"/>
  <c r="N6" i="27"/>
  <c r="L5" i="27"/>
  <c r="M5" i="27" s="1"/>
  <c r="N5" i="27"/>
  <c r="N53" i="28"/>
  <c r="N54" i="28" s="1"/>
  <c r="J12" i="17"/>
  <c r="N18" i="11"/>
  <c r="J16" i="11"/>
  <c r="J14" i="11"/>
  <c r="N18" i="13"/>
  <c r="J16" i="13"/>
  <c r="J14" i="13"/>
  <c r="N30" i="29"/>
  <c r="L30" i="29"/>
  <c r="M30" i="29" s="1"/>
  <c r="N26" i="29"/>
  <c r="L26" i="29"/>
  <c r="M26" i="29" s="1"/>
  <c r="N22" i="29"/>
  <c r="L22" i="29"/>
  <c r="M22" i="29" s="1"/>
  <c r="N18" i="29"/>
  <c r="L18" i="29"/>
  <c r="M18" i="29" s="1"/>
  <c r="N14" i="29"/>
  <c r="L14" i="29"/>
  <c r="M14" i="29" s="1"/>
  <c r="N10" i="29"/>
  <c r="L10" i="29"/>
  <c r="M10" i="29" s="1"/>
  <c r="N6" i="29"/>
  <c r="L6" i="29"/>
  <c r="M6" i="29" s="1"/>
  <c r="N24" i="31"/>
  <c r="L24" i="31"/>
  <c r="M24" i="31" s="1"/>
  <c r="N22" i="31"/>
  <c r="L22" i="31"/>
  <c r="M22" i="31" s="1"/>
  <c r="N18" i="31"/>
  <c r="L18" i="31"/>
  <c r="M18" i="31" s="1"/>
  <c r="N16" i="31"/>
  <c r="L16" i="31"/>
  <c r="M16" i="31" s="1"/>
  <c r="N10" i="31"/>
  <c r="L10" i="31"/>
  <c r="M10" i="31" s="1"/>
  <c r="N8" i="31"/>
  <c r="L8" i="31"/>
  <c r="M8" i="31" s="1"/>
  <c r="M24" i="35"/>
  <c r="G24" i="35" s="1"/>
  <c r="N24" i="35"/>
  <c r="O24" i="35" s="1"/>
  <c r="M21" i="35"/>
  <c r="G21" i="35" s="1"/>
  <c r="N21" i="35"/>
  <c r="O21" i="35" s="1"/>
  <c r="J14" i="17"/>
  <c r="J17" i="11"/>
  <c r="J12" i="11"/>
  <c r="J10" i="11"/>
  <c r="K18" i="13"/>
  <c r="J17" i="13"/>
  <c r="J12" i="13"/>
  <c r="J10" i="13"/>
  <c r="N35" i="27"/>
  <c r="N33" i="27"/>
  <c r="N31" i="27"/>
  <c r="N28" i="27"/>
  <c r="N27" i="27"/>
  <c r="N25" i="27"/>
  <c r="N23" i="27"/>
  <c r="N20" i="27"/>
  <c r="N19" i="27"/>
  <c r="N17" i="27"/>
  <c r="N15" i="27"/>
  <c r="L45" i="28"/>
  <c r="M45" i="28" s="1"/>
  <c r="L40" i="28"/>
  <c r="M40" i="28" s="1"/>
  <c r="L39" i="28"/>
  <c r="M39" i="28" s="1"/>
  <c r="L38" i="28"/>
  <c r="M38" i="28" s="1"/>
  <c r="L37" i="28"/>
  <c r="M37" i="28" s="1"/>
  <c r="L35" i="28"/>
  <c r="M35" i="28" s="1"/>
  <c r="L34" i="28"/>
  <c r="M34" i="28" s="1"/>
  <c r="L33" i="28"/>
  <c r="M33" i="28" s="1"/>
  <c r="L32" i="28"/>
  <c r="M32" i="28" s="1"/>
  <c r="L31" i="28"/>
  <c r="M31" i="28" s="1"/>
  <c r="L30" i="28"/>
  <c r="M30" i="28" s="1"/>
  <c r="L29" i="28"/>
  <c r="M29" i="28" s="1"/>
  <c r="L28" i="28"/>
  <c r="M28" i="28" s="1"/>
  <c r="L27" i="28"/>
  <c r="M27" i="28" s="1"/>
  <c r="L26" i="28"/>
  <c r="M26" i="28" s="1"/>
  <c r="L25" i="28"/>
  <c r="M25" i="28" s="1"/>
  <c r="L24" i="28"/>
  <c r="M24" i="28" s="1"/>
  <c r="L23" i="28"/>
  <c r="M23" i="28" s="1"/>
  <c r="L22" i="28"/>
  <c r="M22" i="28" s="1"/>
  <c r="L21" i="28"/>
  <c r="M21" i="28" s="1"/>
  <c r="L20" i="28"/>
  <c r="M20" i="28" s="1"/>
  <c r="L19" i="28"/>
  <c r="M19" i="28" s="1"/>
  <c r="L18" i="28"/>
  <c r="M18" i="28" s="1"/>
  <c r="L17" i="28"/>
  <c r="M17" i="28" s="1"/>
  <c r="L16" i="28"/>
  <c r="M16" i="28" s="1"/>
  <c r="L15" i="28"/>
  <c r="M15" i="28" s="1"/>
  <c r="L14" i="28"/>
  <c r="M14" i="28" s="1"/>
  <c r="L13" i="28"/>
  <c r="M13" i="28" s="1"/>
  <c r="L12" i="28"/>
  <c r="M12" i="28" s="1"/>
  <c r="L11" i="28"/>
  <c r="M11" i="28" s="1"/>
  <c r="L10" i="28"/>
  <c r="M10" i="28" s="1"/>
  <c r="L9" i="28"/>
  <c r="M9" i="28" s="1"/>
  <c r="L8" i="28"/>
  <c r="M8" i="28" s="1"/>
  <c r="L7" i="28"/>
  <c r="M7" i="28" s="1"/>
  <c r="L6" i="28"/>
  <c r="M6" i="28" s="1"/>
  <c r="L5" i="28"/>
  <c r="M5" i="28" s="1"/>
  <c r="L45" i="29"/>
  <c r="M45" i="29" s="1"/>
  <c r="L40" i="29"/>
  <c r="M40" i="29" s="1"/>
  <c r="L39" i="29"/>
  <c r="M39" i="29" s="1"/>
  <c r="L38" i="29"/>
  <c r="M38" i="29" s="1"/>
  <c r="N35" i="29"/>
  <c r="N33" i="29"/>
  <c r="L33" i="29"/>
  <c r="M33" i="29" s="1"/>
  <c r="N29" i="29"/>
  <c r="L29" i="29"/>
  <c r="M29" i="29" s="1"/>
  <c r="N25" i="29"/>
  <c r="L25" i="29"/>
  <c r="M25" i="29" s="1"/>
  <c r="N21" i="29"/>
  <c r="L21" i="29"/>
  <c r="M21" i="29" s="1"/>
  <c r="N17" i="29"/>
  <c r="L17" i="29"/>
  <c r="M17" i="29" s="1"/>
  <c r="N13" i="29"/>
  <c r="L13" i="29"/>
  <c r="M13" i="29" s="1"/>
  <c r="N9" i="29"/>
  <c r="L9" i="29"/>
  <c r="M9" i="29" s="1"/>
  <c r="N5" i="29"/>
  <c r="L5" i="29"/>
  <c r="M5" i="29" s="1"/>
  <c r="N21" i="31"/>
  <c r="L21" i="31"/>
  <c r="M21" i="31" s="1"/>
  <c r="N19" i="31"/>
  <c r="L19" i="31"/>
  <c r="M19" i="31" s="1"/>
  <c r="N15" i="31"/>
  <c r="L15" i="31"/>
  <c r="M15" i="31" s="1"/>
  <c r="N14" i="31"/>
  <c r="L14" i="31"/>
  <c r="M14" i="31" s="1"/>
  <c r="N13" i="31"/>
  <c r="L13" i="31"/>
  <c r="M13" i="31" s="1"/>
  <c r="N11" i="31"/>
  <c r="L11" i="31"/>
  <c r="M11" i="31" s="1"/>
  <c r="N7" i="31"/>
  <c r="L7" i="31"/>
  <c r="M7" i="31" s="1"/>
  <c r="N6" i="31"/>
  <c r="L6" i="31"/>
  <c r="M6" i="31" s="1"/>
  <c r="N5" i="31"/>
  <c r="L5" i="31"/>
  <c r="M5" i="31" s="1"/>
  <c r="J13" i="32"/>
  <c r="I13" i="32"/>
  <c r="J11" i="32"/>
  <c r="I11" i="32"/>
  <c r="J9" i="32"/>
  <c r="I9" i="32"/>
  <c r="N22" i="35"/>
  <c r="O22" i="35" s="1"/>
  <c r="M22" i="35"/>
  <c r="G22" i="35" s="1"/>
  <c r="M20" i="35"/>
  <c r="G20" i="35" s="1"/>
  <c r="N20" i="35"/>
  <c r="O20" i="35" s="1"/>
  <c r="M17" i="35"/>
  <c r="G17" i="35" s="1"/>
  <c r="M14" i="35"/>
  <c r="G14" i="35" s="1"/>
  <c r="N14" i="35"/>
  <c r="O14" i="35" s="1"/>
  <c r="N9" i="35"/>
  <c r="O9" i="35" s="1"/>
  <c r="M9" i="35"/>
  <c r="G9" i="35" s="1"/>
  <c r="N8" i="35"/>
  <c r="O8" i="35" s="1"/>
  <c r="M8" i="35"/>
  <c r="G8" i="35" s="1"/>
  <c r="N32" i="29"/>
  <c r="L32" i="29"/>
  <c r="M32" i="29" s="1"/>
  <c r="N28" i="29"/>
  <c r="L28" i="29"/>
  <c r="M28" i="29" s="1"/>
  <c r="N24" i="29"/>
  <c r="L24" i="29"/>
  <c r="M24" i="29" s="1"/>
  <c r="N20" i="29"/>
  <c r="L20" i="29"/>
  <c r="M20" i="29" s="1"/>
  <c r="N16" i="29"/>
  <c r="L16" i="29"/>
  <c r="M16" i="29" s="1"/>
  <c r="N12" i="29"/>
  <c r="L12" i="29"/>
  <c r="M12" i="29" s="1"/>
  <c r="N8" i="29"/>
  <c r="L8" i="29"/>
  <c r="M8" i="29" s="1"/>
  <c r="N53" i="30"/>
  <c r="N54" i="30" s="1"/>
  <c r="L29" i="31"/>
  <c r="M29" i="31" s="1"/>
  <c r="M32" i="35"/>
  <c r="G32" i="35" s="1"/>
  <c r="N32" i="35"/>
  <c r="O32" i="35" s="1"/>
  <c r="M29" i="35"/>
  <c r="G29" i="35" s="1"/>
  <c r="N29" i="35"/>
  <c r="O29" i="35" s="1"/>
  <c r="N18" i="35"/>
  <c r="O18" i="35" s="1"/>
  <c r="M18" i="35"/>
  <c r="G18" i="35" s="1"/>
  <c r="M16" i="35"/>
  <c r="G16" i="35" s="1"/>
  <c r="N16" i="35"/>
  <c r="O16" i="35" s="1"/>
  <c r="J20" i="17"/>
  <c r="J16" i="17"/>
  <c r="N34" i="29"/>
  <c r="N31" i="29"/>
  <c r="L31" i="29"/>
  <c r="M31" i="29" s="1"/>
  <c r="N27" i="29"/>
  <c r="L27" i="29"/>
  <c r="M27" i="29" s="1"/>
  <c r="N23" i="29"/>
  <c r="L23" i="29"/>
  <c r="M23" i="29" s="1"/>
  <c r="N19" i="29"/>
  <c r="L19" i="29"/>
  <c r="M19" i="29" s="1"/>
  <c r="N15" i="29"/>
  <c r="L15" i="29"/>
  <c r="M15" i="29" s="1"/>
  <c r="N11" i="29"/>
  <c r="L11" i="29"/>
  <c r="M11" i="29" s="1"/>
  <c r="N7" i="29"/>
  <c r="L7" i="29"/>
  <c r="M7" i="29" s="1"/>
  <c r="N23" i="31"/>
  <c r="L23" i="31"/>
  <c r="M23" i="31" s="1"/>
  <c r="N17" i="31"/>
  <c r="L17" i="31"/>
  <c r="M17" i="31" s="1"/>
  <c r="N9" i="31"/>
  <c r="L9" i="31"/>
  <c r="M9" i="31" s="1"/>
  <c r="J12" i="32"/>
  <c r="I12" i="32"/>
  <c r="J10" i="32"/>
  <c r="I10" i="32"/>
  <c r="J8" i="32"/>
  <c r="I8" i="32"/>
  <c r="N30" i="35"/>
  <c r="O30" i="35" s="1"/>
  <c r="M30" i="35"/>
  <c r="G30" i="35" s="1"/>
  <c r="M28" i="35"/>
  <c r="G28" i="35" s="1"/>
  <c r="N28" i="35"/>
  <c r="O28" i="35" s="1"/>
  <c r="M25" i="35"/>
  <c r="G25" i="35" s="1"/>
  <c r="N25" i="35"/>
  <c r="O25" i="35" s="1"/>
  <c r="M12" i="35"/>
  <c r="G12" i="35" s="1"/>
  <c r="N12" i="35"/>
  <c r="O12" i="35" s="1"/>
  <c r="M10" i="35"/>
  <c r="G10" i="35" s="1"/>
  <c r="N10" i="35"/>
  <c r="O10" i="35" s="1"/>
  <c r="M5" i="35"/>
  <c r="G5" i="35" s="1"/>
  <c r="N5" i="35"/>
  <c r="O5" i="35" s="1"/>
  <c r="N19" i="36"/>
  <c r="O19" i="36" s="1"/>
  <c r="M19" i="36"/>
  <c r="G19" i="36" s="1"/>
  <c r="N15" i="36"/>
  <c r="O15" i="36" s="1"/>
  <c r="M15" i="36"/>
  <c r="G15" i="36" s="1"/>
  <c r="N11" i="36"/>
  <c r="O11" i="36" s="1"/>
  <c r="M11" i="36"/>
  <c r="G11" i="36" s="1"/>
  <c r="N7" i="36"/>
  <c r="O7" i="36" s="1"/>
  <c r="M7" i="36"/>
  <c r="G7" i="36" s="1"/>
  <c r="M26" i="38"/>
  <c r="G26" i="38" s="1"/>
  <c r="N26" i="38"/>
  <c r="O26" i="38" s="1"/>
  <c r="M22" i="38"/>
  <c r="G22" i="38" s="1"/>
  <c r="N22" i="38"/>
  <c r="O22" i="38" s="1"/>
  <c r="M18" i="38"/>
  <c r="G18" i="38" s="1"/>
  <c r="N18" i="38"/>
  <c r="O18" i="38" s="1"/>
  <c r="M14" i="38"/>
  <c r="G14" i="38" s="1"/>
  <c r="N14" i="38"/>
  <c r="O14" i="38" s="1"/>
  <c r="M10" i="38"/>
  <c r="G10" i="38" s="1"/>
  <c r="N10" i="38"/>
  <c r="O10" i="38" s="1"/>
  <c r="M6" i="38"/>
  <c r="G6" i="38" s="1"/>
  <c r="N6" i="38"/>
  <c r="O6" i="38" s="1"/>
  <c r="M26" i="39"/>
  <c r="G26" i="39" s="1"/>
  <c r="N17" i="39"/>
  <c r="O17" i="39" s="1"/>
  <c r="T17" i="39" s="1"/>
  <c r="M17" i="39"/>
  <c r="G17" i="39" s="1"/>
  <c r="L29" i="30"/>
  <c r="M29" i="30" s="1"/>
  <c r="L27" i="30"/>
  <c r="M27" i="30" s="1"/>
  <c r="L26" i="30"/>
  <c r="M26" i="30" s="1"/>
  <c r="L25" i="30"/>
  <c r="M25" i="30" s="1"/>
  <c r="L24" i="30"/>
  <c r="M24" i="30" s="1"/>
  <c r="L23" i="30"/>
  <c r="M23" i="30" s="1"/>
  <c r="L22" i="30"/>
  <c r="M22" i="30" s="1"/>
  <c r="L21" i="30"/>
  <c r="M21" i="30" s="1"/>
  <c r="L20" i="30"/>
  <c r="M20" i="30" s="1"/>
  <c r="L19" i="30"/>
  <c r="M19" i="30" s="1"/>
  <c r="L18" i="30"/>
  <c r="M18" i="30" s="1"/>
  <c r="L17" i="30"/>
  <c r="M17" i="30" s="1"/>
  <c r="L16" i="30"/>
  <c r="M16" i="30" s="1"/>
  <c r="L15" i="30"/>
  <c r="M15" i="30" s="1"/>
  <c r="L14" i="30"/>
  <c r="M14" i="30" s="1"/>
  <c r="L13" i="30"/>
  <c r="M13" i="30" s="1"/>
  <c r="L12" i="30"/>
  <c r="M12" i="30" s="1"/>
  <c r="L11" i="30"/>
  <c r="M11" i="30" s="1"/>
  <c r="L10" i="30"/>
  <c r="M10" i="30" s="1"/>
  <c r="L9" i="30"/>
  <c r="M9" i="30" s="1"/>
  <c r="L8" i="30"/>
  <c r="M8" i="30" s="1"/>
  <c r="L7" i="30"/>
  <c r="M7" i="30" s="1"/>
  <c r="L6" i="30"/>
  <c r="M6" i="30" s="1"/>
  <c r="L5" i="30"/>
  <c r="M5" i="30" s="1"/>
  <c r="L15" i="35"/>
  <c r="M13" i="35"/>
  <c r="G13" i="35" s="1"/>
  <c r="L34" i="36"/>
  <c r="N34" i="36" s="1"/>
  <c r="N22" i="36"/>
  <c r="O22" i="36" s="1"/>
  <c r="M22" i="36"/>
  <c r="G22" i="36" s="1"/>
  <c r="N18" i="36"/>
  <c r="O18" i="36" s="1"/>
  <c r="M18" i="36"/>
  <c r="G18" i="36" s="1"/>
  <c r="N14" i="36"/>
  <c r="O14" i="36" s="1"/>
  <c r="M14" i="36"/>
  <c r="G14" i="36" s="1"/>
  <c r="N10" i="36"/>
  <c r="O10" i="36" s="1"/>
  <c r="M10" i="36"/>
  <c r="G10" i="36" s="1"/>
  <c r="N6" i="36"/>
  <c r="O6" i="36" s="1"/>
  <c r="M6" i="36"/>
  <c r="G6" i="36" s="1"/>
  <c r="M25" i="38"/>
  <c r="G25" i="38" s="1"/>
  <c r="N25" i="38"/>
  <c r="O25" i="38" s="1"/>
  <c r="M21" i="38"/>
  <c r="G21" i="38" s="1"/>
  <c r="N21" i="38"/>
  <c r="O21" i="38" s="1"/>
  <c r="M17" i="38"/>
  <c r="G17" i="38" s="1"/>
  <c r="N17" i="38"/>
  <c r="O17" i="38" s="1"/>
  <c r="M13" i="38"/>
  <c r="G13" i="38" s="1"/>
  <c r="N13" i="38"/>
  <c r="O13" i="38" s="1"/>
  <c r="M9" i="38"/>
  <c r="G9" i="38" s="1"/>
  <c r="N9" i="38"/>
  <c r="O9" i="38" s="1"/>
  <c r="M12" i="39"/>
  <c r="G12" i="39" s="1"/>
  <c r="N12" i="39"/>
  <c r="O12" i="39" s="1"/>
  <c r="T12" i="39" s="1"/>
  <c r="I7" i="32"/>
  <c r="I16" i="32" s="1"/>
  <c r="N31" i="35"/>
  <c r="O31" i="35" s="1"/>
  <c r="N27" i="35"/>
  <c r="O27" i="35" s="1"/>
  <c r="N23" i="35"/>
  <c r="O23" i="35" s="1"/>
  <c r="N19" i="35"/>
  <c r="O19" i="35" s="1"/>
  <c r="N21" i="36"/>
  <c r="O21" i="36" s="1"/>
  <c r="M21" i="36"/>
  <c r="G21" i="36" s="1"/>
  <c r="N13" i="36"/>
  <c r="O13" i="36" s="1"/>
  <c r="M13" i="36"/>
  <c r="G13" i="36" s="1"/>
  <c r="N9" i="36"/>
  <c r="O9" i="36" s="1"/>
  <c r="M9" i="36"/>
  <c r="G9" i="36" s="1"/>
  <c r="N5" i="36"/>
  <c r="O5" i="36" s="1"/>
  <c r="M5" i="36"/>
  <c r="M29" i="38"/>
  <c r="G29" i="38" s="1"/>
  <c r="N29" i="38"/>
  <c r="O29" i="38" s="1"/>
  <c r="M24" i="38"/>
  <c r="G24" i="38" s="1"/>
  <c r="N24" i="38"/>
  <c r="O24" i="38" s="1"/>
  <c r="M20" i="38"/>
  <c r="G20" i="38" s="1"/>
  <c r="N20" i="38"/>
  <c r="O20" i="38" s="1"/>
  <c r="M16" i="38"/>
  <c r="G16" i="38" s="1"/>
  <c r="N16" i="38"/>
  <c r="O16" i="38" s="1"/>
  <c r="M12" i="38"/>
  <c r="G12" i="38" s="1"/>
  <c r="N12" i="38"/>
  <c r="O12" i="38" s="1"/>
  <c r="M8" i="38"/>
  <c r="G8" i="38" s="1"/>
  <c r="N8" i="38"/>
  <c r="O8" i="38" s="1"/>
  <c r="M22" i="39"/>
  <c r="G22" i="39" s="1"/>
  <c r="N22" i="39"/>
  <c r="O22" i="39" s="1"/>
  <c r="N21" i="39"/>
  <c r="O21" i="39" s="1"/>
  <c r="X21" i="39" s="1"/>
  <c r="M21" i="39"/>
  <c r="G21" i="39" s="1"/>
  <c r="M16" i="39"/>
  <c r="G16" i="39" s="1"/>
  <c r="N16" i="39"/>
  <c r="O16" i="39" s="1"/>
  <c r="X16" i="39" s="1"/>
  <c r="M14" i="39"/>
  <c r="G14" i="39" s="1"/>
  <c r="N14" i="39"/>
  <c r="O14" i="39" s="1"/>
  <c r="L6" i="35"/>
  <c r="L32" i="36"/>
  <c r="N32" i="36" s="1"/>
  <c r="M29" i="36"/>
  <c r="G29" i="36" s="1"/>
  <c r="N29" i="36"/>
  <c r="O29" i="36" s="1"/>
  <c r="N24" i="36"/>
  <c r="O24" i="36" s="1"/>
  <c r="N20" i="36"/>
  <c r="O20" i="36" s="1"/>
  <c r="M20" i="36"/>
  <c r="G20" i="36" s="1"/>
  <c r="N12" i="36"/>
  <c r="O12" i="36" s="1"/>
  <c r="M12" i="36"/>
  <c r="G12" i="36" s="1"/>
  <c r="N8" i="36"/>
  <c r="O8" i="36" s="1"/>
  <c r="M8" i="36"/>
  <c r="G8" i="36" s="1"/>
  <c r="M27" i="38"/>
  <c r="G27" i="38" s="1"/>
  <c r="N27" i="38"/>
  <c r="O27" i="38" s="1"/>
  <c r="M23" i="38"/>
  <c r="G23" i="38" s="1"/>
  <c r="N23" i="38"/>
  <c r="O23" i="38" s="1"/>
  <c r="M19" i="38"/>
  <c r="G19" i="38" s="1"/>
  <c r="N19" i="38"/>
  <c r="O19" i="38" s="1"/>
  <c r="M15" i="38"/>
  <c r="G15" i="38" s="1"/>
  <c r="N15" i="38"/>
  <c r="O15" i="38" s="1"/>
  <c r="M11" i="38"/>
  <c r="G11" i="38" s="1"/>
  <c r="N11" i="38"/>
  <c r="O11" i="38" s="1"/>
  <c r="M7" i="38"/>
  <c r="G7" i="38" s="1"/>
  <c r="N7" i="38"/>
  <c r="O7" i="38" s="1"/>
  <c r="N29" i="39"/>
  <c r="O29" i="39" s="1"/>
  <c r="M29" i="39"/>
  <c r="G29" i="39" s="1"/>
  <c r="M10" i="39"/>
  <c r="G10" i="39" s="1"/>
  <c r="N10" i="39"/>
  <c r="O10" i="39" s="1"/>
  <c r="X10" i="39" s="1"/>
  <c r="M8" i="39"/>
  <c r="G8" i="39" s="1"/>
  <c r="N8" i="39"/>
  <c r="O8" i="39" s="1"/>
  <c r="M7" i="39"/>
  <c r="G7" i="39" s="1"/>
  <c r="N7" i="39"/>
  <c r="O7" i="39" s="1"/>
  <c r="Z7" i="39" s="1"/>
  <c r="Z36" i="39" s="1"/>
  <c r="Z37" i="39" s="1"/>
  <c r="M13" i="39"/>
  <c r="G13" i="39" s="1"/>
  <c r="M9" i="39"/>
  <c r="G9" i="39" s="1"/>
  <c r="L6" i="39"/>
  <c r="O26" i="43"/>
  <c r="P26" i="43" s="1"/>
  <c r="N26" i="43"/>
  <c r="N27" i="39"/>
  <c r="O27" i="39" s="1"/>
  <c r="S27" i="39" s="1"/>
  <c r="N23" i="39"/>
  <c r="O23" i="39" s="1"/>
  <c r="T23" i="39" s="1"/>
  <c r="N15" i="39"/>
  <c r="O15" i="39" s="1"/>
  <c r="X15" i="39" s="1"/>
  <c r="T36" i="41"/>
  <c r="P26" i="41"/>
  <c r="Q26" i="41" s="1"/>
  <c r="G26" i="41"/>
  <c r="S26" i="41" s="1"/>
  <c r="O23" i="43"/>
  <c r="P23" i="43" s="1"/>
  <c r="N23" i="43"/>
  <c r="O25" i="43"/>
  <c r="P25" i="43" s="1"/>
  <c r="N25" i="43"/>
  <c r="O29" i="43"/>
  <c r="P29" i="43" s="1"/>
  <c r="N29" i="43"/>
  <c r="M5" i="39"/>
  <c r="N5" i="39"/>
  <c r="O5" i="39" s="1"/>
  <c r="G27" i="41"/>
  <c r="S27" i="41" s="1"/>
  <c r="P27" i="41"/>
  <c r="Q27" i="41" s="1"/>
  <c r="G21" i="41"/>
  <c r="X21" i="41" s="1"/>
  <c r="P21" i="41"/>
  <c r="Q21" i="41" s="1"/>
  <c r="P14" i="41"/>
  <c r="Q14" i="41" s="1"/>
  <c r="G14" i="41"/>
  <c r="X14" i="41" s="1"/>
  <c r="H8" i="43"/>
  <c r="Y8" i="43" s="1"/>
  <c r="G8" i="43"/>
  <c r="Q8" i="43"/>
  <c r="R8" i="43" s="1"/>
  <c r="G21" i="43"/>
  <c r="G16" i="32"/>
  <c r="H16" i="32" s="1"/>
  <c r="J16" i="32" s="1"/>
  <c r="V6" i="48"/>
  <c r="N6" i="48"/>
  <c r="M6" i="48"/>
  <c r="AA6" i="48" s="1"/>
  <c r="Z8" i="48"/>
  <c r="U8" i="48"/>
  <c r="M22" i="48"/>
  <c r="AA22" i="48"/>
  <c r="U22" i="48"/>
  <c r="V22" i="48"/>
  <c r="T22" i="48"/>
  <c r="Y22" i="48"/>
  <c r="T16" i="48"/>
  <c r="Z16" i="48"/>
  <c r="W16" i="48"/>
  <c r="Y16" i="48"/>
  <c r="N16" i="48"/>
  <c r="O16" i="48" s="1"/>
  <c r="X16" i="48"/>
  <c r="AA16" i="48"/>
  <c r="X10" i="48"/>
  <c r="U10" i="48"/>
  <c r="M10" i="48"/>
  <c r="W10" i="48" s="1"/>
  <c r="T10" i="48"/>
  <c r="AA10" i="48"/>
  <c r="Y10" i="48"/>
  <c r="N10" i="48"/>
  <c r="O10" i="48" s="1"/>
  <c r="Z10" i="48"/>
  <c r="X14" i="46"/>
  <c r="AB14" i="46"/>
  <c r="AC14" i="46"/>
  <c r="AA14" i="46"/>
  <c r="Z14" i="46"/>
  <c r="O14" i="46"/>
  <c r="Y14" i="46" s="1"/>
  <c r="P14" i="46"/>
  <c r="Q14" i="46" s="1"/>
  <c r="W14" i="46"/>
  <c r="V14" i="46"/>
  <c r="AA5" i="46"/>
  <c r="V5" i="46"/>
  <c r="AB5" i="46"/>
  <c r="W5" i="46"/>
  <c r="Y5" i="46"/>
  <c r="O5" i="46"/>
  <c r="Z5" i="46"/>
  <c r="X5" i="46"/>
  <c r="AC5" i="46"/>
  <c r="P11" i="41"/>
  <c r="Q11" i="41" s="1"/>
  <c r="H14" i="43"/>
  <c r="Y14" i="43" s="1"/>
  <c r="N21" i="41"/>
  <c r="O21" i="41" s="1"/>
  <c r="H6" i="43"/>
  <c r="H7" i="43"/>
  <c r="Z7" i="43" s="1"/>
  <c r="O8" i="43"/>
  <c r="P8" i="43" s="1"/>
  <c r="H20" i="43"/>
  <c r="T20" i="43" s="1"/>
  <c r="H15" i="43"/>
  <c r="X15" i="43" s="1"/>
  <c r="U27" i="48"/>
  <c r="M27" i="48"/>
  <c r="N27" i="48"/>
  <c r="O27" i="48" s="1"/>
  <c r="W8" i="48"/>
  <c r="T6" i="48"/>
  <c r="AA8" i="48"/>
  <c r="W22" i="48"/>
  <c r="V16" i="48"/>
  <c r="AA12" i="48"/>
  <c r="T11" i="48"/>
  <c r="AA11" i="48"/>
  <c r="Y24" i="48"/>
  <c r="M24" i="48"/>
  <c r="T24" i="48" s="1"/>
  <c r="X24" i="48"/>
  <c r="AA24" i="48"/>
  <c r="W24" i="48"/>
  <c r="V24" i="48"/>
  <c r="V9" i="48"/>
  <c r="N9" i="48"/>
  <c r="O9" i="48" s="1"/>
  <c r="Y9" i="48"/>
  <c r="W9" i="48"/>
  <c r="U9" i="48"/>
  <c r="M9" i="48"/>
  <c r="X9" i="48" s="1"/>
  <c r="G27" i="43"/>
  <c r="Y8" i="48"/>
  <c r="X27" i="48"/>
  <c r="W27" i="48"/>
  <c r="N8" i="48"/>
  <c r="O8" i="48" s="1"/>
  <c r="V8" i="48"/>
  <c r="U6" i="48"/>
  <c r="W6" i="48"/>
  <c r="M8" i="48"/>
  <c r="Z22" i="48"/>
  <c r="AA23" i="48"/>
  <c r="U23" i="48"/>
  <c r="T23" i="48"/>
  <c r="P23" i="41"/>
  <c r="Q23" i="41" s="1"/>
  <c r="H18" i="43"/>
  <c r="W18" i="43" s="1"/>
  <c r="N16" i="43"/>
  <c r="AA27" i="48"/>
  <c r="V27" i="48"/>
  <c r="Z6" i="48"/>
  <c r="T8" i="48"/>
  <c r="Y6" i="48"/>
  <c r="N22" i="48"/>
  <c r="O22" i="48" s="1"/>
  <c r="M16" i="48"/>
  <c r="Y18" i="48"/>
  <c r="M18" i="48"/>
  <c r="T18" i="48" s="1"/>
  <c r="Z18" i="48"/>
  <c r="N18" i="48"/>
  <c r="O18" i="48" s="1"/>
  <c r="N26" i="48"/>
  <c r="O26" i="48" s="1"/>
  <c r="M26" i="48"/>
  <c r="X26" i="48"/>
  <c r="W26" i="48"/>
  <c r="T26" i="48"/>
  <c r="V26" i="48"/>
  <c r="U26" i="48"/>
  <c r="AA26" i="48"/>
  <c r="V15" i="48"/>
  <c r="Z15" i="48"/>
  <c r="M15" i="48"/>
  <c r="T15" i="48" s="1"/>
  <c r="AA15" i="48"/>
  <c r="Y15" i="48"/>
  <c r="W15" i="48"/>
  <c r="U15" i="48"/>
  <c r="N15" i="48"/>
  <c r="O15" i="48" s="1"/>
  <c r="O7" i="49"/>
  <c r="O29" i="46"/>
  <c r="AA29" i="46"/>
  <c r="Z29" i="46"/>
  <c r="X29" i="46"/>
  <c r="V29" i="46"/>
  <c r="W29" i="46"/>
  <c r="P29" i="46"/>
  <c r="Q29" i="46" s="1"/>
  <c r="Y29" i="46"/>
  <c r="P23" i="46"/>
  <c r="Q23" i="46" s="1"/>
  <c r="O23" i="46"/>
  <c r="V23" i="46" s="1"/>
  <c r="Y23" i="46"/>
  <c r="AB23" i="46"/>
  <c r="AA23" i="46"/>
  <c r="Z23" i="46"/>
  <c r="O21" i="46"/>
  <c r="W21" i="46" s="1"/>
  <c r="X21" i="46"/>
  <c r="V21" i="46"/>
  <c r="AC21" i="46"/>
  <c r="Z21" i="46"/>
  <c r="AB21" i="46"/>
  <c r="AB9" i="46"/>
  <c r="Y9" i="46"/>
  <c r="V9" i="46"/>
  <c r="AC9" i="46"/>
  <c r="W9" i="46"/>
  <c r="P9" i="46"/>
  <c r="Q9" i="46" s="1"/>
  <c r="X9" i="46"/>
  <c r="X6" i="46"/>
  <c r="V6" i="46"/>
  <c r="AC6" i="46"/>
  <c r="P6" i="46"/>
  <c r="Q6" i="46" s="1"/>
  <c r="AA6" i="46"/>
  <c r="Y6" i="46"/>
  <c r="W6" i="46"/>
  <c r="Z19" i="46"/>
  <c r="AA19" i="46"/>
  <c r="Y19" i="46"/>
  <c r="X19" i="46"/>
  <c r="O19" i="46"/>
  <c r="V19" i="46" s="1"/>
  <c r="AB19" i="46"/>
  <c r="AC19" i="46"/>
  <c r="O15" i="46"/>
  <c r="X15" i="46" s="1"/>
  <c r="Z15" i="46"/>
  <c r="AC15" i="46"/>
  <c r="W15" i="46"/>
  <c r="Y15" i="46"/>
  <c r="AB15" i="46"/>
  <c r="P15" i="46"/>
  <c r="Q15" i="46" s="1"/>
  <c r="W33" i="46"/>
  <c r="AC20" i="46"/>
  <c r="AA20" i="46"/>
  <c r="Z20" i="46"/>
  <c r="AB20" i="46"/>
  <c r="W20" i="46"/>
  <c r="Y20" i="46"/>
  <c r="P20" i="46"/>
  <c r="Q20" i="46" s="1"/>
  <c r="Z18" i="46"/>
  <c r="AB18" i="46"/>
  <c r="AA18" i="46"/>
  <c r="Y18" i="46"/>
  <c r="P18" i="46"/>
  <c r="Q18" i="46" s="1"/>
  <c r="O18" i="46"/>
  <c r="V18" i="46" s="1"/>
  <c r="X18" i="46"/>
  <c r="AC18" i="46"/>
  <c r="AA16" i="46"/>
  <c r="V16" i="46"/>
  <c r="O16" i="46"/>
  <c r="X16" i="46" s="1"/>
  <c r="Z16" i="46"/>
  <c r="AC16" i="46"/>
  <c r="W16" i="46"/>
  <c r="Y16" i="46"/>
  <c r="W10" i="46"/>
  <c r="Y10" i="46"/>
  <c r="X10" i="46"/>
  <c r="O10" i="46"/>
  <c r="AB10" i="46" s="1"/>
  <c r="Z10" i="46"/>
  <c r="AC10" i="46"/>
  <c r="P10" i="46"/>
  <c r="Q10" i="46" s="1"/>
  <c r="N5" i="50"/>
  <c r="J5" i="50"/>
  <c r="N9" i="50"/>
  <c r="O9" i="50" s="1"/>
  <c r="J9" i="50"/>
  <c r="M9" i="50" s="1"/>
  <c r="X9" i="50" s="1"/>
  <c r="K10" i="44"/>
  <c r="L10" i="44" s="1"/>
  <c r="M10" i="44" s="1"/>
  <c r="N10" i="44" s="1"/>
  <c r="F10" i="44" s="1"/>
  <c r="AB28" i="46"/>
  <c r="Y28" i="46"/>
  <c r="K11" i="44"/>
  <c r="L11" i="44" s="1"/>
  <c r="M11" i="44" s="1"/>
  <c r="N11" i="44" s="1"/>
  <c r="F11" i="44" s="1"/>
  <c r="K7" i="44"/>
  <c r="L7" i="44" s="1"/>
  <c r="M7" i="44" s="1"/>
  <c r="N7" i="44" s="1"/>
  <c r="F7" i="44" s="1"/>
  <c r="M64" i="2" l="1"/>
  <c r="U21" i="48"/>
  <c r="V21" i="48"/>
  <c r="W21" i="48"/>
  <c r="AA21" i="48"/>
  <c r="X21" i="48"/>
  <c r="M21" i="48"/>
  <c r="N21" i="48"/>
  <c r="O21" i="48" s="1"/>
  <c r="G13" i="43"/>
  <c r="H13" i="43"/>
  <c r="AA13" i="43" s="1"/>
  <c r="J17" i="51"/>
  <c r="M17" i="51" s="1"/>
  <c r="W17" i="51" s="1"/>
  <c r="R17" i="51"/>
  <c r="N17" i="51"/>
  <c r="O17" i="51" s="1"/>
  <c r="AC17" i="51"/>
  <c r="N19" i="50"/>
  <c r="O19" i="50" s="1"/>
  <c r="J19" i="50"/>
  <c r="M19" i="50" s="1"/>
  <c r="T19" i="50" s="1"/>
  <c r="N9" i="41"/>
  <c r="O9" i="41" s="1"/>
  <c r="M9" i="41"/>
  <c r="G9" i="41" s="1"/>
  <c r="X9" i="41" s="1"/>
  <c r="AC33" i="46"/>
  <c r="Z21" i="48"/>
  <c r="Y36" i="43"/>
  <c r="N17" i="36"/>
  <c r="O17" i="36" s="1"/>
  <c r="N11" i="39"/>
  <c r="O11" i="39" s="1"/>
  <c r="X11" i="39" s="1"/>
  <c r="M18" i="39"/>
  <c r="G18" i="39" s="1"/>
  <c r="N22" i="27"/>
  <c r="N43" i="19"/>
  <c r="O43" i="19" s="1"/>
  <c r="J19" i="49"/>
  <c r="N19" i="49"/>
  <c r="O19" i="49" s="1"/>
  <c r="N11" i="50"/>
  <c r="O11" i="50" s="1"/>
  <c r="J11" i="50"/>
  <c r="M11" i="50" s="1"/>
  <c r="Y11" i="50" s="1"/>
  <c r="L12" i="47"/>
  <c r="P12" i="47"/>
  <c r="Q12" i="47" s="1"/>
  <c r="J14" i="51"/>
  <c r="M14" i="51" s="1"/>
  <c r="R14" i="51"/>
  <c r="AC14" i="51"/>
  <c r="N14" i="51"/>
  <c r="O14" i="51" s="1"/>
  <c r="Z20" i="49"/>
  <c r="Y20" i="49"/>
  <c r="AA20" i="49"/>
  <c r="M20" i="49"/>
  <c r="W20" i="49"/>
  <c r="N20" i="49"/>
  <c r="O20" i="49" s="1"/>
  <c r="V20" i="49"/>
  <c r="U20" i="49"/>
  <c r="X20" i="49"/>
  <c r="T20" i="49"/>
  <c r="AC29" i="46"/>
  <c r="AB29" i="46"/>
  <c r="AA24" i="49"/>
  <c r="V24" i="49"/>
  <c r="M24" i="49"/>
  <c r="T24" i="49" s="1"/>
  <c r="Z24" i="49"/>
  <c r="N24" i="49"/>
  <c r="O24" i="49" s="1"/>
  <c r="Y24" i="49"/>
  <c r="U24" i="49"/>
  <c r="X24" i="49"/>
  <c r="W24" i="49"/>
  <c r="U19" i="48"/>
  <c r="V19" i="48"/>
  <c r="N19" i="48"/>
  <c r="O19" i="48" s="1"/>
  <c r="Y19" i="48"/>
  <c r="X19" i="48"/>
  <c r="M19" i="48"/>
  <c r="T19" i="48" s="1"/>
  <c r="W19" i="48"/>
  <c r="Z19" i="48"/>
  <c r="AA19" i="48"/>
  <c r="W23" i="47"/>
  <c r="AC23" i="47"/>
  <c r="V23" i="47"/>
  <c r="Z23" i="47"/>
  <c r="Y23" i="47"/>
  <c r="AB23" i="47"/>
  <c r="X23" i="47"/>
  <c r="P23" i="47"/>
  <c r="Q23" i="47" s="1"/>
  <c r="AA23" i="47"/>
  <c r="O23" i="47"/>
  <c r="P35" i="47"/>
  <c r="Q35" i="47" s="1"/>
  <c r="Z35" i="47"/>
  <c r="O35" i="47"/>
  <c r="AC35" i="47"/>
  <c r="V35" i="47"/>
  <c r="Y35" i="47"/>
  <c r="AB35" i="47"/>
  <c r="X35" i="47"/>
  <c r="AA35" i="47"/>
  <c r="W35" i="47"/>
  <c r="G12" i="43"/>
  <c r="H12" i="43"/>
  <c r="U12" i="43" s="1"/>
  <c r="D63" i="3"/>
  <c r="B6" i="3" s="1"/>
  <c r="G19" i="43"/>
  <c r="H19" i="43"/>
  <c r="V19" i="43" s="1"/>
  <c r="U36" i="41"/>
  <c r="AB36" i="41" s="1"/>
  <c r="X33" i="46"/>
  <c r="X36" i="46" s="1"/>
  <c r="Y21" i="48"/>
  <c r="X36" i="41"/>
  <c r="S36" i="41"/>
  <c r="M16" i="36"/>
  <c r="G16" i="36" s="1"/>
  <c r="N20" i="39"/>
  <c r="O20" i="39" s="1"/>
  <c r="S20" i="39" s="1"/>
  <c r="N37" i="21"/>
  <c r="N53" i="21" s="1"/>
  <c r="N54" i="21" s="1"/>
  <c r="N64" i="2"/>
  <c r="L19" i="47"/>
  <c r="P19" i="47"/>
  <c r="Q19" i="47" s="1"/>
  <c r="M25" i="49"/>
  <c r="K25" i="49"/>
  <c r="L25" i="49" s="1"/>
  <c r="L9" i="47"/>
  <c r="P9" i="47"/>
  <c r="Q9" i="47" s="1"/>
  <c r="N11" i="51"/>
  <c r="O11" i="51" s="1"/>
  <c r="AC11" i="51"/>
  <c r="R11" i="51"/>
  <c r="J11" i="51"/>
  <c r="M11" i="51" s="1"/>
  <c r="Y11" i="51" s="1"/>
  <c r="J18" i="49"/>
  <c r="N18" i="49"/>
  <c r="Z17" i="46"/>
  <c r="AA17" i="46"/>
  <c r="W17" i="46"/>
  <c r="W36" i="46" s="1"/>
  <c r="AC17" i="46"/>
  <c r="Y17" i="46"/>
  <c r="P17" i="46"/>
  <c r="Q17" i="46" s="1"/>
  <c r="X17" i="46"/>
  <c r="V17" i="46"/>
  <c r="O17" i="46"/>
  <c r="AB17" i="46"/>
  <c r="M22" i="49"/>
  <c r="Y22" i="49"/>
  <c r="X22" i="49"/>
  <c r="V22" i="49"/>
  <c r="N22" i="49"/>
  <c r="O22" i="49" s="1"/>
  <c r="U22" i="49"/>
  <c r="T22" i="49"/>
  <c r="AA22" i="49"/>
  <c r="W22" i="49"/>
  <c r="Z22" i="49"/>
  <c r="M28" i="48"/>
  <c r="T28" i="48"/>
  <c r="U28" i="48"/>
  <c r="X28" i="48"/>
  <c r="AA28" i="48"/>
  <c r="N28" i="48"/>
  <c r="O28" i="48" s="1"/>
  <c r="W28" i="48"/>
  <c r="Z28" i="48"/>
  <c r="V28" i="48"/>
  <c r="Y28" i="48"/>
  <c r="Y24" i="47"/>
  <c r="AC24" i="47"/>
  <c r="X24" i="47"/>
  <c r="O24" i="47"/>
  <c r="V24" i="47" s="1"/>
  <c r="AB24" i="47"/>
  <c r="P24" i="47"/>
  <c r="Q24" i="47" s="1"/>
  <c r="AA24" i="47"/>
  <c r="W24" i="47"/>
  <c r="Z24" i="47"/>
  <c r="O25" i="47"/>
  <c r="Z25" i="47"/>
  <c r="Y25" i="47"/>
  <c r="AB25" i="47"/>
  <c r="X25" i="47"/>
  <c r="P25" i="47"/>
  <c r="Q25" i="47" s="1"/>
  <c r="AA25" i="47"/>
  <c r="W25" i="47"/>
  <c r="V25" i="47"/>
  <c r="AC25" i="47"/>
  <c r="AA33" i="46"/>
  <c r="Y28" i="49"/>
  <c r="U28" i="49"/>
  <c r="X28" i="49"/>
  <c r="V28" i="49"/>
  <c r="N28" i="49"/>
  <c r="O28" i="49" s="1"/>
  <c r="M28" i="49"/>
  <c r="T28" i="49"/>
  <c r="AA28" i="49"/>
  <c r="W28" i="49"/>
  <c r="Z28" i="49"/>
  <c r="AA26" i="47"/>
  <c r="X26" i="47"/>
  <c r="AB26" i="47"/>
  <c r="O26" i="47"/>
  <c r="P26" i="47"/>
  <c r="Q26" i="47" s="1"/>
  <c r="W26" i="47"/>
  <c r="Z26" i="47"/>
  <c r="V26" i="47"/>
  <c r="AC26" i="47"/>
  <c r="Y26" i="47"/>
  <c r="O33" i="46"/>
  <c r="T21" i="48"/>
  <c r="N14" i="48"/>
  <c r="O14" i="48" s="1"/>
  <c r="N24" i="43"/>
  <c r="H24" i="43" s="1"/>
  <c r="U24" i="43" s="1"/>
  <c r="U36" i="43" s="1"/>
  <c r="M63" i="2"/>
  <c r="L8" i="47"/>
  <c r="P8" i="47"/>
  <c r="Q8" i="47" s="1"/>
  <c r="L14" i="47"/>
  <c r="P14" i="47"/>
  <c r="Q14" i="47" s="1"/>
  <c r="AC6" i="51"/>
  <c r="R6" i="51"/>
  <c r="J6" i="51"/>
  <c r="M6" i="51" s="1"/>
  <c r="AA6" i="51" s="1"/>
  <c r="N6" i="51"/>
  <c r="O6" i="51" s="1"/>
  <c r="N17" i="50"/>
  <c r="O17" i="50" s="1"/>
  <c r="J17" i="50"/>
  <c r="M17" i="50" s="1"/>
  <c r="W17" i="50" s="1"/>
  <c r="P30" i="46"/>
  <c r="Q30" i="46" s="1"/>
  <c r="W30" i="46"/>
  <c r="O30" i="46"/>
  <c r="V30" i="46" s="1"/>
  <c r="Y30" i="46"/>
  <c r="AB30" i="46"/>
  <c r="Z30" i="46"/>
  <c r="X30" i="46"/>
  <c r="AA30" i="46"/>
  <c r="AC30" i="46"/>
  <c r="O36" i="47"/>
  <c r="P36" i="47"/>
  <c r="Q36" i="47" s="1"/>
  <c r="M7" i="35"/>
  <c r="G7" i="35" s="1"/>
  <c r="N7" i="35"/>
  <c r="O7" i="35" s="1"/>
  <c r="AB33" i="46"/>
  <c r="J13" i="50"/>
  <c r="M13" i="50" s="1"/>
  <c r="W13" i="50" s="1"/>
  <c r="Z33" i="46"/>
  <c r="P33" i="46"/>
  <c r="Q33" i="46" s="1"/>
  <c r="X14" i="48"/>
  <c r="G9" i="43"/>
  <c r="N24" i="39"/>
  <c r="O24" i="39" s="1"/>
  <c r="T24" i="39" s="1"/>
  <c r="M25" i="39"/>
  <c r="G25" i="39" s="1"/>
  <c r="M23" i="36"/>
  <c r="G23" i="36" s="1"/>
  <c r="J26" i="11"/>
  <c r="M26" i="35"/>
  <c r="G26" i="35" s="1"/>
  <c r="D64" i="3"/>
  <c r="N5" i="21"/>
  <c r="B6" i="2"/>
  <c r="N10" i="50"/>
  <c r="O10" i="50" s="1"/>
  <c r="J10" i="50"/>
  <c r="M10" i="50" s="1"/>
  <c r="W10" i="50" s="1"/>
  <c r="O32" i="46"/>
  <c r="O37" i="46" s="1"/>
  <c r="W32" i="46"/>
  <c r="Y32" i="46"/>
  <c r="V32" i="46"/>
  <c r="X32" i="46"/>
  <c r="Z32" i="46"/>
  <c r="AA32" i="46"/>
  <c r="AB32" i="46"/>
  <c r="AC32" i="46"/>
  <c r="P32" i="46"/>
  <c r="Q32" i="46" s="1"/>
  <c r="Y12" i="48"/>
  <c r="V12" i="48"/>
  <c r="N12" i="48"/>
  <c r="O12" i="48" s="1"/>
  <c r="T12" i="48"/>
  <c r="M12" i="48"/>
  <c r="W12" i="48" s="1"/>
  <c r="U12" i="48"/>
  <c r="X12" i="48"/>
  <c r="Z12" i="48"/>
  <c r="V27" i="47"/>
  <c r="W27" i="47"/>
  <c r="AA27" i="47"/>
  <c r="Z27" i="47"/>
  <c r="AC27" i="47"/>
  <c r="Y27" i="47"/>
  <c r="AB27" i="47"/>
  <c r="X27" i="47"/>
  <c r="P27" i="47"/>
  <c r="Q27" i="47" s="1"/>
  <c r="O27" i="47"/>
  <c r="P32" i="41"/>
  <c r="Q32" i="41" s="1"/>
  <c r="P31" i="41"/>
  <c r="Q31" i="41" s="1"/>
  <c r="P34" i="41"/>
  <c r="Q34" i="41" s="1"/>
  <c r="P33" i="41"/>
  <c r="Q33" i="41" s="1"/>
  <c r="P12" i="41"/>
  <c r="Q12" i="41" s="1"/>
  <c r="P28" i="41"/>
  <c r="Q28" i="41" s="1"/>
  <c r="P20" i="41"/>
  <c r="Q20" i="41" s="1"/>
  <c r="P24" i="41"/>
  <c r="Q24" i="41" s="1"/>
  <c r="P19" i="41"/>
  <c r="Q19" i="41" s="1"/>
  <c r="P30" i="41"/>
  <c r="Q30" i="41" s="1"/>
  <c r="P13" i="41"/>
  <c r="Q13" i="41" s="1"/>
  <c r="P7" i="41"/>
  <c r="Q7" i="41" s="1"/>
  <c r="P16" i="41"/>
  <c r="Q16" i="41" s="1"/>
  <c r="P10" i="41"/>
  <c r="Q10" i="41" s="1"/>
  <c r="P8" i="41"/>
  <c r="Q8" i="41" s="1"/>
  <c r="P15" i="41"/>
  <c r="Q15" i="41" s="1"/>
  <c r="P22" i="41"/>
  <c r="Q22" i="41" s="1"/>
  <c r="P9" i="41"/>
  <c r="Q9" i="41" s="1"/>
  <c r="P6" i="41"/>
  <c r="Q6" i="41" s="1"/>
  <c r="G5" i="41"/>
  <c r="AA5" i="41" s="1"/>
  <c r="AA36" i="41" s="1"/>
  <c r="P29" i="41"/>
  <c r="Q29" i="41" s="1"/>
  <c r="P35" i="41"/>
  <c r="Q35" i="41" s="1"/>
  <c r="P18" i="41"/>
  <c r="Q18" i="41" s="1"/>
  <c r="P5" i="41"/>
  <c r="Q5" i="41" s="1"/>
  <c r="P25" i="41"/>
  <c r="Q25" i="41" s="1"/>
  <c r="C64" i="1"/>
  <c r="M28" i="20"/>
  <c r="O28" i="20" s="1"/>
  <c r="N28" i="20"/>
  <c r="J27" i="17"/>
  <c r="O15" i="47"/>
  <c r="Y15" i="47" s="1"/>
  <c r="M15" i="47"/>
  <c r="N15" i="47" s="1"/>
  <c r="J26" i="13"/>
  <c r="P37" i="33"/>
  <c r="P38" i="33" s="1"/>
  <c r="T38" i="33" s="1"/>
  <c r="N18" i="50"/>
  <c r="O18" i="50" s="1"/>
  <c r="J18" i="50"/>
  <c r="M18" i="50" s="1"/>
  <c r="T18" i="50" s="1"/>
  <c r="P27" i="34"/>
  <c r="M27" i="34"/>
  <c r="N27" i="34" s="1"/>
  <c r="M6" i="34"/>
  <c r="N6" i="34" s="1"/>
  <c r="P6" i="34"/>
  <c r="G10" i="43"/>
  <c r="H10" i="43"/>
  <c r="X10" i="43" s="1"/>
  <c r="V33" i="46"/>
  <c r="N22" i="43"/>
  <c r="H22" i="43" s="1"/>
  <c r="V22" i="43" s="1"/>
  <c r="V36" i="43" s="1"/>
  <c r="N5" i="38"/>
  <c r="O5" i="38" s="1"/>
  <c r="N19" i="11"/>
  <c r="J25" i="51"/>
  <c r="M25" i="51" s="1"/>
  <c r="AC25" i="51"/>
  <c r="R25" i="51"/>
  <c r="R10" i="51"/>
  <c r="AC10" i="51"/>
  <c r="N10" i="51"/>
  <c r="O10" i="51" s="1"/>
  <c r="J10" i="51"/>
  <c r="M10" i="51" s="1"/>
  <c r="X10" i="51" s="1"/>
  <c r="X20" i="46"/>
  <c r="O20" i="46"/>
  <c r="V20" i="46" s="1"/>
  <c r="Y27" i="48"/>
  <c r="T27" i="48"/>
  <c r="Z27" i="48"/>
  <c r="U11" i="48"/>
  <c r="V11" i="48"/>
  <c r="W11" i="48"/>
  <c r="N11" i="48"/>
  <c r="O11" i="48" s="1"/>
  <c r="M11" i="48"/>
  <c r="Y11" i="48"/>
  <c r="X11" i="48"/>
  <c r="Z11" i="48"/>
  <c r="AB28" i="47"/>
  <c r="AA28" i="47"/>
  <c r="O28" i="47"/>
  <c r="V28" i="47"/>
  <c r="AC28" i="47"/>
  <c r="Y28" i="47"/>
  <c r="X28" i="47"/>
  <c r="P28" i="47"/>
  <c r="Q28" i="47" s="1"/>
  <c r="W28" i="47"/>
  <c r="Z28" i="47"/>
  <c r="X20" i="47"/>
  <c r="W20" i="47"/>
  <c r="Z20" i="47"/>
  <c r="AC20" i="47"/>
  <c r="Y20" i="47"/>
  <c r="AB20" i="47"/>
  <c r="P20" i="47"/>
  <c r="Q20" i="47" s="1"/>
  <c r="AA20" i="47"/>
  <c r="O20" i="47"/>
  <c r="V20" i="47" s="1"/>
  <c r="O44" i="19"/>
  <c r="J12" i="51"/>
  <c r="M12" i="51" s="1"/>
  <c r="N12" i="51"/>
  <c r="O12" i="51" s="1"/>
  <c r="AC12" i="51"/>
  <c r="R12" i="51"/>
  <c r="L10" i="47"/>
  <c r="P10" i="47"/>
  <c r="Q10" i="47" s="1"/>
  <c r="AC27" i="46"/>
  <c r="AB27" i="46"/>
  <c r="W27" i="46"/>
  <c r="AA27" i="46"/>
  <c r="X27" i="46"/>
  <c r="O27" i="46"/>
  <c r="P27" i="46"/>
  <c r="Q27" i="46" s="1"/>
  <c r="Z27" i="46"/>
  <c r="Z36" i="46" s="1"/>
  <c r="V27" i="46"/>
  <c r="Y27" i="46"/>
  <c r="N17" i="41"/>
  <c r="O17" i="41" s="1"/>
  <c r="O36" i="41" s="1"/>
  <c r="M17" i="41"/>
  <c r="G17" i="41" s="1"/>
  <c r="V17" i="41" s="1"/>
  <c r="V36" i="41" s="1"/>
  <c r="N23" i="51"/>
  <c r="O23" i="51" s="1"/>
  <c r="AC23" i="51"/>
  <c r="R23" i="51"/>
  <c r="J23" i="51"/>
  <c r="M23" i="51" s="1"/>
  <c r="V23" i="51" s="1"/>
  <c r="V14" i="48"/>
  <c r="Y14" i="48"/>
  <c r="U14" i="48"/>
  <c r="Z14" i="48"/>
  <c r="AA14" i="48"/>
  <c r="M14" i="48"/>
  <c r="T14" i="48" s="1"/>
  <c r="N19" i="39"/>
  <c r="O19" i="39" s="1"/>
  <c r="U19" i="39" s="1"/>
  <c r="U36" i="39" s="1"/>
  <c r="U37" i="39" s="1"/>
  <c r="N10" i="17"/>
  <c r="P37" i="34"/>
  <c r="Q37" i="34" s="1"/>
  <c r="R37" i="34" s="1"/>
  <c r="L5" i="45"/>
  <c r="P5" i="45"/>
  <c r="Q5" i="45" s="1"/>
  <c r="J8" i="51"/>
  <c r="M8" i="51" s="1"/>
  <c r="Y8" i="51" s="1"/>
  <c r="N8" i="51"/>
  <c r="O8" i="51" s="1"/>
  <c r="R8" i="51"/>
  <c r="AC8" i="51"/>
  <c r="M26" i="44"/>
  <c r="N26" i="44" s="1"/>
  <c r="M14" i="44"/>
  <c r="N14" i="44" s="1"/>
  <c r="F14" i="44" s="1"/>
  <c r="M33" i="44"/>
  <c r="N33" i="44" s="1"/>
  <c r="M23" i="44"/>
  <c r="N23" i="44" s="1"/>
  <c r="F23" i="44" s="1"/>
  <c r="M9" i="44"/>
  <c r="N9" i="44" s="1"/>
  <c r="F9" i="44" s="1"/>
  <c r="M34" i="44"/>
  <c r="N34" i="44" s="1"/>
  <c r="M20" i="44"/>
  <c r="N20" i="44" s="1"/>
  <c r="F20" i="44" s="1"/>
  <c r="M25" i="44"/>
  <c r="N25" i="44" s="1"/>
  <c r="M13" i="44"/>
  <c r="N13" i="44" s="1"/>
  <c r="F13" i="44" s="1"/>
  <c r="M18" i="44"/>
  <c r="N18" i="44" s="1"/>
  <c r="F18" i="44" s="1"/>
  <c r="M35" i="44"/>
  <c r="N35" i="44" s="1"/>
  <c r="M6" i="44"/>
  <c r="N6" i="44" s="1"/>
  <c r="F6" i="44" s="1"/>
  <c r="M17" i="44"/>
  <c r="N17" i="44" s="1"/>
  <c r="F17" i="44" s="1"/>
  <c r="M30" i="44"/>
  <c r="N30" i="44" s="1"/>
  <c r="M5" i="44"/>
  <c r="N5" i="44" s="1"/>
  <c r="F5" i="44" s="1"/>
  <c r="M28" i="44"/>
  <c r="N28" i="44" s="1"/>
  <c r="F28" i="44" s="1"/>
  <c r="M19" i="44"/>
  <c r="N19" i="44" s="1"/>
  <c r="F19" i="44" s="1"/>
  <c r="M24" i="44"/>
  <c r="N24" i="44" s="1"/>
  <c r="F24" i="44" s="1"/>
  <c r="M15" i="44"/>
  <c r="N15" i="44" s="1"/>
  <c r="F15" i="44" s="1"/>
  <c r="M22" i="44"/>
  <c r="N22" i="44" s="1"/>
  <c r="F22" i="44" s="1"/>
  <c r="M31" i="44"/>
  <c r="N31" i="44" s="1"/>
  <c r="M29" i="44"/>
  <c r="N29" i="44" s="1"/>
  <c r="M16" i="44"/>
  <c r="N16" i="44" s="1"/>
  <c r="F16" i="44" s="1"/>
  <c r="M27" i="44"/>
  <c r="N27" i="44" s="1"/>
  <c r="M36" i="44"/>
  <c r="N36" i="44" s="1"/>
  <c r="M12" i="44"/>
  <c r="N12" i="44" s="1"/>
  <c r="F12" i="44" s="1"/>
  <c r="M32" i="44"/>
  <c r="N32" i="44" s="1"/>
  <c r="M8" i="44"/>
  <c r="N8" i="44" s="1"/>
  <c r="F8" i="44" s="1"/>
  <c r="M21" i="44"/>
  <c r="N21" i="44" s="1"/>
  <c r="F21" i="44" s="1"/>
  <c r="AB16" i="46"/>
  <c r="P16" i="46"/>
  <c r="Q16" i="46" s="1"/>
  <c r="AA9" i="48"/>
  <c r="T9" i="48"/>
  <c r="Z9" i="48"/>
  <c r="N7" i="48"/>
  <c r="O7" i="48" s="1"/>
  <c r="T7" i="48"/>
  <c r="X7" i="48"/>
  <c r="U7" i="48"/>
  <c r="M7" i="48"/>
  <c r="AA7" i="48"/>
  <c r="Y7" i="48"/>
  <c r="Z7" i="48"/>
  <c r="V7" i="48"/>
  <c r="W7" i="48"/>
  <c r="X7" i="47"/>
  <c r="V7" i="47"/>
  <c r="Y7" i="47"/>
  <c r="P7" i="47"/>
  <c r="Z7" i="47"/>
  <c r="AA7" i="47"/>
  <c r="O7" i="47"/>
  <c r="W7" i="47"/>
  <c r="AB7" i="47"/>
  <c r="P32" i="47"/>
  <c r="Q32" i="47" s="1"/>
  <c r="Z32" i="47"/>
  <c r="Y32" i="47"/>
  <c r="AC32" i="47"/>
  <c r="AB32" i="47"/>
  <c r="X32" i="47"/>
  <c r="AA32" i="47"/>
  <c r="W32" i="47"/>
  <c r="O32" i="47"/>
  <c r="V32" i="47"/>
  <c r="O17" i="43"/>
  <c r="P17" i="43" s="1"/>
  <c r="P36" i="43" s="1"/>
  <c r="N17" i="43"/>
  <c r="G5" i="43"/>
  <c r="Q31" i="43"/>
  <c r="R31" i="43" s="1"/>
  <c r="Q18" i="43"/>
  <c r="R18" i="43" s="1"/>
  <c r="Q32" i="43"/>
  <c r="R32" i="43" s="1"/>
  <c r="H5" i="43"/>
  <c r="AA5" i="43" s="1"/>
  <c r="Q27" i="43"/>
  <c r="R27" i="43" s="1"/>
  <c r="Q14" i="43"/>
  <c r="R14" i="43" s="1"/>
  <c r="Q33" i="43"/>
  <c r="R33" i="43" s="1"/>
  <c r="Q19" i="43"/>
  <c r="R19" i="43" s="1"/>
  <c r="Q10" i="43"/>
  <c r="R10" i="43" s="1"/>
  <c r="Q28" i="43"/>
  <c r="R28" i="43" s="1"/>
  <c r="Q21" i="43"/>
  <c r="R21" i="43" s="1"/>
  <c r="Q15" i="43"/>
  <c r="R15" i="43" s="1"/>
  <c r="Q6" i="43"/>
  <c r="R6" i="43" s="1"/>
  <c r="Q13" i="43"/>
  <c r="R13" i="43" s="1"/>
  <c r="Q11" i="43"/>
  <c r="R11" i="43" s="1"/>
  <c r="Q17" i="43"/>
  <c r="R17" i="43" s="1"/>
  <c r="Q20" i="43"/>
  <c r="R20" i="43" s="1"/>
  <c r="Q9" i="43"/>
  <c r="R9" i="43" s="1"/>
  <c r="Q7" i="43"/>
  <c r="R7" i="43" s="1"/>
  <c r="Q5" i="43"/>
  <c r="R5" i="43" s="1"/>
  <c r="Q34" i="43"/>
  <c r="R34" i="43" s="1"/>
  <c r="Q12" i="43"/>
  <c r="R12" i="43" s="1"/>
  <c r="Q35" i="43"/>
  <c r="R35" i="43" s="1"/>
  <c r="Q30" i="43"/>
  <c r="R30" i="43" s="1"/>
  <c r="AC5" i="51"/>
  <c r="N5" i="51"/>
  <c r="R5" i="51"/>
  <c r="J5" i="51"/>
  <c r="N26" i="13"/>
  <c r="N32" i="13" s="1"/>
  <c r="R26" i="13"/>
  <c r="R32" i="13" s="1"/>
  <c r="K26" i="13"/>
  <c r="O26" i="13"/>
  <c r="O32" i="13" s="1"/>
  <c r="S26" i="13"/>
  <c r="S32" i="13" s="1"/>
  <c r="L26" i="13"/>
  <c r="L32" i="13" s="1"/>
  <c r="P26" i="13"/>
  <c r="P32" i="13" s="1"/>
  <c r="T26" i="13"/>
  <c r="T32" i="13" s="1"/>
  <c r="M26" i="13"/>
  <c r="M32" i="13" s="1"/>
  <c r="Q26" i="13"/>
  <c r="Q32" i="13" s="1"/>
  <c r="U26" i="13"/>
  <c r="U32" i="13" s="1"/>
  <c r="L26" i="11"/>
  <c r="L32" i="11" s="1"/>
  <c r="P26" i="11"/>
  <c r="P32" i="11" s="1"/>
  <c r="T26" i="11"/>
  <c r="T32" i="11" s="1"/>
  <c r="M26" i="11"/>
  <c r="M32" i="11" s="1"/>
  <c r="Q26" i="11"/>
  <c r="Q32" i="11" s="1"/>
  <c r="U26" i="11"/>
  <c r="U32" i="11" s="1"/>
  <c r="N26" i="11"/>
  <c r="N32" i="11" s="1"/>
  <c r="R26" i="11"/>
  <c r="R32" i="11" s="1"/>
  <c r="K26" i="11"/>
  <c r="O26" i="11"/>
  <c r="O32" i="11" s="1"/>
  <c r="S26" i="11"/>
  <c r="S32" i="11" s="1"/>
  <c r="K27" i="17"/>
  <c r="O27" i="17"/>
  <c r="O33" i="17" s="1"/>
  <c r="S27" i="17"/>
  <c r="S33" i="17" s="1"/>
  <c r="L27" i="17"/>
  <c r="L33" i="17" s="1"/>
  <c r="P27" i="17"/>
  <c r="P33" i="17" s="1"/>
  <c r="T27" i="17"/>
  <c r="T33" i="17" s="1"/>
  <c r="M27" i="17"/>
  <c r="M33" i="17" s="1"/>
  <c r="Q27" i="17"/>
  <c r="Q33" i="17" s="1"/>
  <c r="U27" i="17"/>
  <c r="U33" i="17" s="1"/>
  <c r="N27" i="17"/>
  <c r="N33" i="17" s="1"/>
  <c r="R27" i="17"/>
  <c r="R33" i="17" s="1"/>
  <c r="AB36" i="46"/>
  <c r="AA5" i="39"/>
  <c r="AA36" i="39" s="1"/>
  <c r="AA37" i="39" s="1"/>
  <c r="H29" i="43"/>
  <c r="U29" i="43" s="1"/>
  <c r="Q29" i="43"/>
  <c r="R29" i="43" s="1"/>
  <c r="G29" i="43"/>
  <c r="G23" i="43"/>
  <c r="Q23" i="43"/>
  <c r="R23" i="43" s="1"/>
  <c r="H23" i="43"/>
  <c r="V23" i="43" s="1"/>
  <c r="G26" i="43"/>
  <c r="Q26" i="43"/>
  <c r="R26" i="43" s="1"/>
  <c r="H26" i="43"/>
  <c r="T26" i="43" s="1"/>
  <c r="N14" i="17"/>
  <c r="K14" i="17"/>
  <c r="O14" i="17" s="1"/>
  <c r="P14" i="17" s="1"/>
  <c r="Q14" i="17" s="1"/>
  <c r="Z7" i="44"/>
  <c r="X7" i="44"/>
  <c r="O7" i="44"/>
  <c r="V7" i="44"/>
  <c r="AB7" i="44"/>
  <c r="Y7" i="44"/>
  <c r="P7" i="44"/>
  <c r="Q7" i="44" s="1"/>
  <c r="AA7" i="44"/>
  <c r="W7" i="44"/>
  <c r="Z6" i="43"/>
  <c r="Z36" i="43" s="1"/>
  <c r="O36" i="38"/>
  <c r="K16" i="17"/>
  <c r="N16" i="17"/>
  <c r="J41" i="17"/>
  <c r="N53" i="29"/>
  <c r="N54" i="29" s="1"/>
  <c r="M53" i="28"/>
  <c r="A1" i="28" s="1"/>
  <c r="N12" i="13"/>
  <c r="K12" i="13"/>
  <c r="N12" i="11"/>
  <c r="K12" i="11"/>
  <c r="K14" i="13"/>
  <c r="N14" i="13"/>
  <c r="K16" i="11"/>
  <c r="O16" i="11" s="1"/>
  <c r="P16" i="11" s="1"/>
  <c r="Q16" i="11" s="1"/>
  <c r="N16" i="11"/>
  <c r="O18" i="13"/>
  <c r="P18" i="13" s="1"/>
  <c r="Q18" i="13" s="1"/>
  <c r="O9" i="13"/>
  <c r="P9" i="13" s="1"/>
  <c r="Q9" i="13" s="1"/>
  <c r="O11" i="13"/>
  <c r="P11" i="13" s="1"/>
  <c r="Q11" i="13" s="1"/>
  <c r="O12" i="13"/>
  <c r="P12" i="13" s="1"/>
  <c r="Q12" i="13" s="1"/>
  <c r="O13" i="13"/>
  <c r="P13" i="13" s="1"/>
  <c r="Q13" i="13" s="1"/>
  <c r="O14" i="13"/>
  <c r="P14" i="13" s="1"/>
  <c r="Q14" i="13" s="1"/>
  <c r="O16" i="13"/>
  <c r="P16" i="13" s="1"/>
  <c r="Q16" i="13" s="1"/>
  <c r="O20" i="13"/>
  <c r="P20" i="13" s="1"/>
  <c r="Q20" i="13" s="1"/>
  <c r="O15" i="13"/>
  <c r="P15" i="13" s="1"/>
  <c r="Q15" i="13" s="1"/>
  <c r="O19" i="13"/>
  <c r="P19" i="13" s="1"/>
  <c r="Q19" i="13" s="1"/>
  <c r="O5" i="50"/>
  <c r="N10" i="13"/>
  <c r="K10" i="13"/>
  <c r="O10" i="13" s="1"/>
  <c r="P10" i="13" s="1"/>
  <c r="Q10" i="13" s="1"/>
  <c r="K14" i="11"/>
  <c r="O14" i="11" s="1"/>
  <c r="P14" i="11" s="1"/>
  <c r="Q14" i="11" s="1"/>
  <c r="N14" i="11"/>
  <c r="J25" i="17"/>
  <c r="O10" i="44"/>
  <c r="W10" i="44"/>
  <c r="V10" i="44"/>
  <c r="Z10" i="44"/>
  <c r="X10" i="44"/>
  <c r="AB10" i="44"/>
  <c r="P10" i="44"/>
  <c r="Q10" i="44" s="1"/>
  <c r="Y10" i="44"/>
  <c r="AC10" i="44"/>
  <c r="AA10" i="44"/>
  <c r="P37" i="46"/>
  <c r="AC36" i="46"/>
  <c r="H25" i="43"/>
  <c r="T25" i="43" s="1"/>
  <c r="T36" i="43" s="1"/>
  <c r="G25" i="43"/>
  <c r="Q25" i="43"/>
  <c r="R25" i="43" s="1"/>
  <c r="Q24" i="43"/>
  <c r="R24" i="43" s="1"/>
  <c r="X36" i="39"/>
  <c r="X37" i="39" s="1"/>
  <c r="P25" i="36"/>
  <c r="Q25" i="36" s="1"/>
  <c r="P26" i="36"/>
  <c r="Q26" i="36" s="1"/>
  <c r="G5" i="36"/>
  <c r="P27" i="36"/>
  <c r="Q27" i="36" s="1"/>
  <c r="P5" i="36"/>
  <c r="Q5" i="36" s="1"/>
  <c r="P6" i="36"/>
  <c r="Q6" i="36" s="1"/>
  <c r="P7" i="36"/>
  <c r="Q7" i="36" s="1"/>
  <c r="P8" i="36"/>
  <c r="Q8" i="36" s="1"/>
  <c r="P9" i="36"/>
  <c r="Q9" i="36" s="1"/>
  <c r="P10" i="36"/>
  <c r="Q10" i="36" s="1"/>
  <c r="P11" i="36"/>
  <c r="Q11" i="36" s="1"/>
  <c r="P12" i="36"/>
  <c r="Q12" i="36" s="1"/>
  <c r="P13" i="36"/>
  <c r="Q13" i="36" s="1"/>
  <c r="P14" i="36"/>
  <c r="Q14" i="36" s="1"/>
  <c r="P15" i="36"/>
  <c r="Q15" i="36" s="1"/>
  <c r="P16" i="36"/>
  <c r="Q16" i="36" s="1"/>
  <c r="P17" i="36"/>
  <c r="Q17" i="36" s="1"/>
  <c r="P18" i="36"/>
  <c r="Q18" i="36" s="1"/>
  <c r="P19" i="36"/>
  <c r="Q19" i="36" s="1"/>
  <c r="P20" i="36"/>
  <c r="Q20" i="36" s="1"/>
  <c r="P21" i="36"/>
  <c r="Q21" i="36" s="1"/>
  <c r="P22" i="36"/>
  <c r="Q22" i="36" s="1"/>
  <c r="P24" i="36"/>
  <c r="Q24" i="36" s="1"/>
  <c r="P28" i="36"/>
  <c r="Q28" i="36" s="1"/>
  <c r="P29" i="36"/>
  <c r="Q29" i="36" s="1"/>
  <c r="P30" i="36"/>
  <c r="Q30" i="36" s="1"/>
  <c r="P31" i="36"/>
  <c r="Q31" i="36" s="1"/>
  <c r="P32" i="36"/>
  <c r="Q32" i="36" s="1"/>
  <c r="P33" i="36"/>
  <c r="Q33" i="36" s="1"/>
  <c r="P34" i="36"/>
  <c r="Q34" i="36" s="1"/>
  <c r="P35" i="36"/>
  <c r="Q35" i="36" s="1"/>
  <c r="G5" i="38"/>
  <c r="G36" i="38" s="1"/>
  <c r="J2" i="38" s="1"/>
  <c r="P5" i="38"/>
  <c r="Q5" i="38" s="1"/>
  <c r="P6" i="38"/>
  <c r="Q6" i="38" s="1"/>
  <c r="P7" i="38"/>
  <c r="Q7" i="38" s="1"/>
  <c r="P8" i="38"/>
  <c r="Q8" i="38" s="1"/>
  <c r="P9" i="38"/>
  <c r="Q9" i="38" s="1"/>
  <c r="P10" i="38"/>
  <c r="Q10" i="38" s="1"/>
  <c r="P11" i="38"/>
  <c r="Q11" i="38" s="1"/>
  <c r="P12" i="38"/>
  <c r="Q12" i="38" s="1"/>
  <c r="P13" i="38"/>
  <c r="Q13" i="38" s="1"/>
  <c r="P14" i="38"/>
  <c r="Q14" i="38" s="1"/>
  <c r="P15" i="38"/>
  <c r="Q15" i="38" s="1"/>
  <c r="P16" i="38"/>
  <c r="Q16" i="38" s="1"/>
  <c r="P17" i="38"/>
  <c r="Q17" i="38" s="1"/>
  <c r="P18" i="38"/>
  <c r="Q18" i="38" s="1"/>
  <c r="P19" i="38"/>
  <c r="Q19" i="38" s="1"/>
  <c r="P20" i="38"/>
  <c r="Q20" i="38" s="1"/>
  <c r="P21" i="38"/>
  <c r="Q21" i="38" s="1"/>
  <c r="P22" i="38"/>
  <c r="Q22" i="38" s="1"/>
  <c r="P23" i="38"/>
  <c r="Q23" i="38" s="1"/>
  <c r="P24" i="38"/>
  <c r="Q24" i="38" s="1"/>
  <c r="P25" i="38"/>
  <c r="Q25" i="38" s="1"/>
  <c r="P26" i="38"/>
  <c r="Q26" i="38" s="1"/>
  <c r="P27" i="38"/>
  <c r="Q27" i="38" s="1"/>
  <c r="P28" i="38"/>
  <c r="Q28" i="38" s="1"/>
  <c r="P29" i="38"/>
  <c r="Q29" i="38" s="1"/>
  <c r="P30" i="38"/>
  <c r="Q30" i="38" s="1"/>
  <c r="P31" i="38"/>
  <c r="Q31" i="38" s="1"/>
  <c r="P32" i="38"/>
  <c r="Q32" i="38" s="1"/>
  <c r="P33" i="38"/>
  <c r="Q33" i="38" s="1"/>
  <c r="P34" i="38"/>
  <c r="Q34" i="38" s="1"/>
  <c r="P35" i="38"/>
  <c r="Q35" i="38" s="1"/>
  <c r="M53" i="30"/>
  <c r="A1" i="30" s="1"/>
  <c r="S36" i="39"/>
  <c r="S37" i="39" s="1"/>
  <c r="K20" i="17"/>
  <c r="N20" i="17"/>
  <c r="M53" i="31"/>
  <c r="A1" i="31" s="1"/>
  <c r="N17" i="13"/>
  <c r="J27" i="13"/>
  <c r="K17" i="13"/>
  <c r="O17" i="13" s="1"/>
  <c r="P17" i="13" s="1"/>
  <c r="Q17" i="13" s="1"/>
  <c r="N17" i="11"/>
  <c r="J27" i="11"/>
  <c r="K17" i="11"/>
  <c r="K16" i="13"/>
  <c r="N16" i="13"/>
  <c r="N53" i="27"/>
  <c r="N54" i="27" s="1"/>
  <c r="O18" i="11"/>
  <c r="P18" i="11" s="1"/>
  <c r="Q18" i="11" s="1"/>
  <c r="O9" i="11"/>
  <c r="P9" i="11" s="1"/>
  <c r="Q9" i="11" s="1"/>
  <c r="O10" i="11"/>
  <c r="P10" i="11" s="1"/>
  <c r="Q10" i="11" s="1"/>
  <c r="O11" i="11"/>
  <c r="P11" i="11" s="1"/>
  <c r="Q11" i="11" s="1"/>
  <c r="O12" i="11"/>
  <c r="P12" i="11" s="1"/>
  <c r="Q12" i="11" s="1"/>
  <c r="O13" i="11"/>
  <c r="P13" i="11" s="1"/>
  <c r="Q13" i="11" s="1"/>
  <c r="O17" i="11"/>
  <c r="P17" i="11" s="1"/>
  <c r="Q17" i="11" s="1"/>
  <c r="O20" i="11"/>
  <c r="P20" i="11" s="1"/>
  <c r="Q20" i="11" s="1"/>
  <c r="O15" i="11"/>
  <c r="P15" i="11" s="1"/>
  <c r="Q15" i="11" s="1"/>
  <c r="O19" i="11"/>
  <c r="P19" i="11" s="1"/>
  <c r="Q19" i="11" s="1"/>
  <c r="O10" i="17"/>
  <c r="P10" i="17" s="1"/>
  <c r="Q10" i="17" s="1"/>
  <c r="O11" i="17"/>
  <c r="P11" i="17" s="1"/>
  <c r="Q11" i="17" s="1"/>
  <c r="O9" i="17"/>
  <c r="P9" i="17" s="1"/>
  <c r="Q9" i="17" s="1"/>
  <c r="O13" i="17"/>
  <c r="P13" i="17" s="1"/>
  <c r="Q13" i="17" s="1"/>
  <c r="O15" i="17"/>
  <c r="P15" i="17" s="1"/>
  <c r="Q15" i="17" s="1"/>
  <c r="O16" i="17"/>
  <c r="P16" i="17" s="1"/>
  <c r="Q16" i="17" s="1"/>
  <c r="O17" i="17"/>
  <c r="P17" i="17" s="1"/>
  <c r="Q17" i="17" s="1"/>
  <c r="O18" i="17"/>
  <c r="P18" i="17" s="1"/>
  <c r="Q18" i="17" s="1"/>
  <c r="O19" i="17"/>
  <c r="P19" i="17" s="1"/>
  <c r="Q19" i="17" s="1"/>
  <c r="O20" i="17"/>
  <c r="P20" i="17" s="1"/>
  <c r="Q20" i="17" s="1"/>
  <c r="M6" i="33"/>
  <c r="N6" i="33" s="1"/>
  <c r="M10" i="33"/>
  <c r="N10" i="33" s="1"/>
  <c r="M14" i="33"/>
  <c r="N14" i="33" s="1"/>
  <c r="M18" i="33"/>
  <c r="N18" i="33" s="1"/>
  <c r="M22" i="33"/>
  <c r="N22" i="33" s="1"/>
  <c r="M26" i="33"/>
  <c r="N26" i="33" s="1"/>
  <c r="M30" i="33"/>
  <c r="N30" i="33" s="1"/>
  <c r="M34" i="33"/>
  <c r="N34" i="33" s="1"/>
  <c r="M38" i="33"/>
  <c r="N38" i="33" s="1"/>
  <c r="M7" i="33"/>
  <c r="N7" i="33" s="1"/>
  <c r="M11" i="33"/>
  <c r="N11" i="33" s="1"/>
  <c r="M15" i="33"/>
  <c r="N15" i="33" s="1"/>
  <c r="M19" i="33"/>
  <c r="N19" i="33" s="1"/>
  <c r="M23" i="33"/>
  <c r="N23" i="33" s="1"/>
  <c r="M27" i="33"/>
  <c r="N27" i="33" s="1"/>
  <c r="M31" i="33"/>
  <c r="N31" i="33" s="1"/>
  <c r="M35" i="33"/>
  <c r="N35" i="33" s="1"/>
  <c r="M5" i="33"/>
  <c r="N5" i="33" s="1"/>
  <c r="M8" i="33"/>
  <c r="N8" i="33" s="1"/>
  <c r="M12" i="33"/>
  <c r="N12" i="33" s="1"/>
  <c r="M16" i="33"/>
  <c r="N16" i="33" s="1"/>
  <c r="M20" i="33"/>
  <c r="N20" i="33" s="1"/>
  <c r="M24" i="33"/>
  <c r="N24" i="33" s="1"/>
  <c r="M28" i="33"/>
  <c r="N28" i="33" s="1"/>
  <c r="M32" i="33"/>
  <c r="N32" i="33" s="1"/>
  <c r="M36" i="33"/>
  <c r="N36" i="33" s="1"/>
  <c r="M21" i="33"/>
  <c r="N21" i="33" s="1"/>
  <c r="M37" i="33"/>
  <c r="N37" i="33" s="1"/>
  <c r="M9" i="33"/>
  <c r="N9" i="33" s="1"/>
  <c r="M25" i="33"/>
  <c r="N25" i="33" s="1"/>
  <c r="M13" i="33"/>
  <c r="N13" i="33" s="1"/>
  <c r="M29" i="33"/>
  <c r="N29" i="33" s="1"/>
  <c r="M17" i="33"/>
  <c r="N17" i="33" s="1"/>
  <c r="M33" i="33"/>
  <c r="N33" i="33" s="1"/>
  <c r="O5" i="33"/>
  <c r="N63" i="2"/>
  <c r="H16" i="43"/>
  <c r="X16" i="43" s="1"/>
  <c r="X36" i="43" s="1"/>
  <c r="G16" i="43"/>
  <c r="Q16" i="43"/>
  <c r="R16" i="43" s="1"/>
  <c r="Q22" i="43"/>
  <c r="R22" i="43" s="1"/>
  <c r="M53" i="29"/>
  <c r="A1" i="29" s="1"/>
  <c r="N10" i="11"/>
  <c r="K10" i="11"/>
  <c r="K12" i="17"/>
  <c r="O12" i="17" s="1"/>
  <c r="P12" i="17" s="1"/>
  <c r="Q12" i="17" s="1"/>
  <c r="N12" i="17"/>
  <c r="N7" i="17" s="1"/>
  <c r="T7" i="17" s="1"/>
  <c r="J28" i="11"/>
  <c r="J26" i="17"/>
  <c r="J28" i="13"/>
  <c r="V36" i="46"/>
  <c r="G5" i="39"/>
  <c r="P7" i="39"/>
  <c r="Q7" i="39" s="1"/>
  <c r="P11" i="39"/>
  <c r="Q11" i="39" s="1"/>
  <c r="P15" i="39"/>
  <c r="Q15" i="39" s="1"/>
  <c r="P19" i="39"/>
  <c r="Q19" i="39" s="1"/>
  <c r="P23" i="39"/>
  <c r="Q23" i="39" s="1"/>
  <c r="P27" i="39"/>
  <c r="Q27" i="39" s="1"/>
  <c r="P31" i="39"/>
  <c r="Q31" i="39" s="1"/>
  <c r="P35" i="39"/>
  <c r="Q35" i="39" s="1"/>
  <c r="P8" i="39"/>
  <c r="Q8" i="39" s="1"/>
  <c r="P12" i="39"/>
  <c r="Q12" i="39" s="1"/>
  <c r="P16" i="39"/>
  <c r="Q16" i="39" s="1"/>
  <c r="P20" i="39"/>
  <c r="Q20" i="39" s="1"/>
  <c r="P24" i="39"/>
  <c r="Q24" i="39" s="1"/>
  <c r="P28" i="39"/>
  <c r="Q28" i="39" s="1"/>
  <c r="P32" i="39"/>
  <c r="Q32" i="39" s="1"/>
  <c r="P5" i="39"/>
  <c r="Q5" i="39" s="1"/>
  <c r="P9" i="39"/>
  <c r="Q9" i="39" s="1"/>
  <c r="P13" i="39"/>
  <c r="Q13" i="39" s="1"/>
  <c r="P17" i="39"/>
  <c r="Q17" i="39" s="1"/>
  <c r="P21" i="39"/>
  <c r="Q21" i="39" s="1"/>
  <c r="P25" i="39"/>
  <c r="Q25" i="39" s="1"/>
  <c r="P29" i="39"/>
  <c r="Q29" i="39" s="1"/>
  <c r="P33" i="39"/>
  <c r="Q33" i="39" s="1"/>
  <c r="P10" i="39"/>
  <c r="Q10" i="39" s="1"/>
  <c r="P14" i="39"/>
  <c r="Q14" i="39" s="1"/>
  <c r="P18" i="39"/>
  <c r="Q18" i="39" s="1"/>
  <c r="P22" i="39"/>
  <c r="Q22" i="39" s="1"/>
  <c r="P26" i="39"/>
  <c r="Q26" i="39" s="1"/>
  <c r="P30" i="39"/>
  <c r="Q30" i="39" s="1"/>
  <c r="P34" i="39"/>
  <c r="Q34" i="39" s="1"/>
  <c r="M15" i="35"/>
  <c r="G15" i="35" s="1"/>
  <c r="N15" i="35"/>
  <c r="O15" i="35" s="1"/>
  <c r="Z11" i="44"/>
  <c r="W11" i="44"/>
  <c r="X11" i="44"/>
  <c r="O11" i="44"/>
  <c r="AA11" i="44" s="1"/>
  <c r="V11" i="44"/>
  <c r="P11" i="44"/>
  <c r="Q11" i="44" s="1"/>
  <c r="AC11" i="44"/>
  <c r="Y11" i="44"/>
  <c r="AB11" i="44"/>
  <c r="Y36" i="46"/>
  <c r="AA36" i="46"/>
  <c r="M29" i="48"/>
  <c r="K7" i="50"/>
  <c r="L7" i="50" s="1"/>
  <c r="K23" i="50"/>
  <c r="L23" i="50" s="1"/>
  <c r="K26" i="50"/>
  <c r="L26" i="50" s="1"/>
  <c r="E26" i="50" s="1"/>
  <c r="K19" i="50"/>
  <c r="L19" i="50" s="1"/>
  <c r="K11" i="50"/>
  <c r="L11" i="50" s="1"/>
  <c r="K8" i="50"/>
  <c r="L8" i="50" s="1"/>
  <c r="K27" i="50"/>
  <c r="L27" i="50" s="1"/>
  <c r="E27" i="50" s="1"/>
  <c r="K17" i="50"/>
  <c r="L17" i="50" s="1"/>
  <c r="K9" i="50"/>
  <c r="L9" i="50" s="1"/>
  <c r="K22" i="50"/>
  <c r="L22" i="50" s="1"/>
  <c r="E22" i="50" s="1"/>
  <c r="K14" i="50"/>
  <c r="L14" i="50" s="1"/>
  <c r="K6" i="50"/>
  <c r="L6" i="50" s="1"/>
  <c r="K24" i="50"/>
  <c r="L24" i="50" s="1"/>
  <c r="E24" i="50" s="1"/>
  <c r="K16" i="50"/>
  <c r="L16" i="50" s="1"/>
  <c r="K21" i="50"/>
  <c r="L21" i="50" s="1"/>
  <c r="E21" i="50" s="1"/>
  <c r="K28" i="50"/>
  <c r="L28" i="50" s="1"/>
  <c r="E28" i="50" s="1"/>
  <c r="K15" i="50"/>
  <c r="L15" i="50" s="1"/>
  <c r="M5" i="50"/>
  <c r="K12" i="50"/>
  <c r="L12" i="50" s="1"/>
  <c r="K25" i="50"/>
  <c r="L25" i="50" s="1"/>
  <c r="K13" i="50"/>
  <c r="L13" i="50" s="1"/>
  <c r="K5" i="50"/>
  <c r="L5" i="50" s="1"/>
  <c r="K10" i="50"/>
  <c r="L10" i="50" s="1"/>
  <c r="K20" i="50"/>
  <c r="L20" i="50" s="1"/>
  <c r="E20" i="50" s="1"/>
  <c r="O6" i="48"/>
  <c r="N29" i="48"/>
  <c r="N6" i="39"/>
  <c r="O6" i="39" s="1"/>
  <c r="O36" i="39" s="1"/>
  <c r="M6" i="39"/>
  <c r="G6" i="39" s="1"/>
  <c r="M6" i="35"/>
  <c r="G6" i="35" s="1"/>
  <c r="G36" i="35" s="1"/>
  <c r="J2" i="35" s="1"/>
  <c r="N6" i="35"/>
  <c r="O6" i="35" s="1"/>
  <c r="O36" i="35" s="1"/>
  <c r="O36" i="36"/>
  <c r="T36" i="39"/>
  <c r="T37" i="39" s="1"/>
  <c r="N53" i="31"/>
  <c r="N54" i="31" s="1"/>
  <c r="J25" i="11"/>
  <c r="M53" i="27"/>
  <c r="A1" i="27" s="1"/>
  <c r="J41" i="11"/>
  <c r="J28" i="17"/>
  <c r="J41" i="13"/>
  <c r="J25" i="13"/>
  <c r="F160" i="3"/>
  <c r="I63" i="1"/>
  <c r="B6" i="1" s="1"/>
  <c r="M53" i="21"/>
  <c r="A1" i="21" s="1"/>
  <c r="P37" i="43" l="1"/>
  <c r="N37" i="43" s="1"/>
  <c r="G37" i="43" s="1"/>
  <c r="N36" i="43"/>
  <c r="G36" i="43" s="1"/>
  <c r="O37" i="41"/>
  <c r="M37" i="41" s="1"/>
  <c r="M36" i="41"/>
  <c r="O63" i="2"/>
  <c r="Y36" i="47"/>
  <c r="AC16" i="44"/>
  <c r="Y16" i="44"/>
  <c r="X16" i="44"/>
  <c r="P16" i="44"/>
  <c r="Q16" i="44" s="1"/>
  <c r="Z16" i="44"/>
  <c r="AA16" i="44"/>
  <c r="AB16" i="44"/>
  <c r="O16" i="44"/>
  <c r="W16" i="44" s="1"/>
  <c r="V16" i="44"/>
  <c r="O5" i="44"/>
  <c r="V5" i="44"/>
  <c r="AA5" i="44"/>
  <c r="AA36" i="44" s="1"/>
  <c r="P5" i="44"/>
  <c r="Q5" i="44" s="1"/>
  <c r="Z5" i="44"/>
  <c r="W5" i="44"/>
  <c r="AC5" i="44"/>
  <c r="Y5" i="44"/>
  <c r="AB5" i="44"/>
  <c r="X5" i="44"/>
  <c r="X20" i="44"/>
  <c r="Y20" i="44"/>
  <c r="O20" i="44"/>
  <c r="W20" i="44"/>
  <c r="AC20" i="44"/>
  <c r="V20" i="44"/>
  <c r="AB20" i="44"/>
  <c r="Z20" i="44"/>
  <c r="P20" i="44"/>
  <c r="Q20" i="44" s="1"/>
  <c r="AA20" i="44"/>
  <c r="O10" i="47"/>
  <c r="AB10" i="47" s="1"/>
  <c r="M10" i="47"/>
  <c r="N10" i="47" s="1"/>
  <c r="G22" i="43"/>
  <c r="P23" i="36"/>
  <c r="Q23" i="36" s="1"/>
  <c r="N7" i="13"/>
  <c r="T7" i="13" s="1"/>
  <c r="V36" i="47"/>
  <c r="O9" i="47"/>
  <c r="AB9" i="47" s="1"/>
  <c r="AB36" i="47" s="1"/>
  <c r="M9" i="47"/>
  <c r="N9" i="47" s="1"/>
  <c r="M19" i="49"/>
  <c r="T19" i="49" s="1"/>
  <c r="K19" i="49"/>
  <c r="L19" i="49" s="1"/>
  <c r="AA28" i="44"/>
  <c r="AB28" i="44"/>
  <c r="X28" i="44"/>
  <c r="V28" i="44"/>
  <c r="P28" i="44"/>
  <c r="Q28" i="44" s="1"/>
  <c r="Z28" i="44"/>
  <c r="O28" i="44"/>
  <c r="Y28" i="44"/>
  <c r="AC28" i="44"/>
  <c r="W28" i="44"/>
  <c r="G24" i="43"/>
  <c r="W36" i="47"/>
  <c r="AB21" i="44"/>
  <c r="P21" i="44"/>
  <c r="Q21" i="44" s="1"/>
  <c r="Y21" i="44"/>
  <c r="X21" i="44"/>
  <c r="AA21" i="44"/>
  <c r="O21" i="44"/>
  <c r="V21" i="44" s="1"/>
  <c r="Z21" i="44"/>
  <c r="W21" i="44"/>
  <c r="AC21" i="44"/>
  <c r="V17" i="44"/>
  <c r="AA17" i="44"/>
  <c r="AC17" i="44"/>
  <c r="Y17" i="44"/>
  <c r="AB17" i="44"/>
  <c r="Z17" i="44"/>
  <c r="X17" i="44"/>
  <c r="P17" i="44"/>
  <c r="Q17" i="44" s="1"/>
  <c r="O17" i="44"/>
  <c r="W17" i="44" s="1"/>
  <c r="W9" i="44"/>
  <c r="P9" i="44"/>
  <c r="Q9" i="44" s="1"/>
  <c r="Z9" i="44"/>
  <c r="AC9" i="44"/>
  <c r="Y9" i="44"/>
  <c r="O9" i="44"/>
  <c r="AB9" i="44" s="1"/>
  <c r="AA9" i="44"/>
  <c r="V9" i="44"/>
  <c r="X9" i="44"/>
  <c r="O18" i="49"/>
  <c r="N29" i="49"/>
  <c r="AA36" i="43"/>
  <c r="W8" i="44"/>
  <c r="O8" i="44"/>
  <c r="AC8" i="44" s="1"/>
  <c r="V8" i="44"/>
  <c r="V36" i="44" s="1"/>
  <c r="P8" i="44"/>
  <c r="Q8" i="44" s="1"/>
  <c r="AA8" i="44"/>
  <c r="X8" i="44"/>
  <c r="Y8" i="44"/>
  <c r="AB8" i="44"/>
  <c r="Z8" i="44"/>
  <c r="V22" i="44"/>
  <c r="AC22" i="44"/>
  <c r="AB22" i="44"/>
  <c r="O22" i="44"/>
  <c r="W22" i="44"/>
  <c r="P22" i="44"/>
  <c r="Q22" i="44" s="1"/>
  <c r="Z22" i="44"/>
  <c r="AA22" i="44"/>
  <c r="Y22" i="44"/>
  <c r="X22" i="44"/>
  <c r="AB6" i="44"/>
  <c r="P6" i="44"/>
  <c r="Q6" i="44" s="1"/>
  <c r="O6" i="44"/>
  <c r="AC6" i="44" s="1"/>
  <c r="W6" i="44"/>
  <c r="AA6" i="44"/>
  <c r="Y6" i="44"/>
  <c r="Y36" i="44" s="1"/>
  <c r="Z6" i="44"/>
  <c r="X6" i="44"/>
  <c r="V6" i="44"/>
  <c r="AA23" i="44"/>
  <c r="AC23" i="44"/>
  <c r="O23" i="44"/>
  <c r="V23" i="44" s="1"/>
  <c r="AB23" i="44"/>
  <c r="X23" i="44"/>
  <c r="Y23" i="44"/>
  <c r="W23" i="44"/>
  <c r="Z23" i="44"/>
  <c r="P23" i="44"/>
  <c r="Q23" i="44" s="1"/>
  <c r="K18" i="49"/>
  <c r="L18" i="49" s="1"/>
  <c r="M18" i="49"/>
  <c r="V14" i="51"/>
  <c r="U14" i="51"/>
  <c r="M63" i="1"/>
  <c r="AA36" i="47"/>
  <c r="AC15" i="44"/>
  <c r="X15" i="44"/>
  <c r="O15" i="44"/>
  <c r="W15" i="44" s="1"/>
  <c r="AA15" i="44"/>
  <c r="P15" i="44"/>
  <c r="Q15" i="44" s="1"/>
  <c r="V15" i="44"/>
  <c r="Z15" i="44"/>
  <c r="AB15" i="44"/>
  <c r="Y15" i="44"/>
  <c r="M21" i="45"/>
  <c r="N21" i="45" s="1"/>
  <c r="M27" i="45"/>
  <c r="N27" i="45" s="1"/>
  <c r="F27" i="45" s="1"/>
  <c r="M16" i="45"/>
  <c r="N16" i="45" s="1"/>
  <c r="F16" i="45" s="1"/>
  <c r="M8" i="45"/>
  <c r="N8" i="45" s="1"/>
  <c r="F8" i="45" s="1"/>
  <c r="M25" i="45"/>
  <c r="N25" i="45" s="1"/>
  <c r="M36" i="45"/>
  <c r="N36" i="45" s="1"/>
  <c r="M26" i="45"/>
  <c r="N26" i="45" s="1"/>
  <c r="M19" i="45"/>
  <c r="N19" i="45" s="1"/>
  <c r="F19" i="45" s="1"/>
  <c r="M31" i="45"/>
  <c r="N31" i="45" s="1"/>
  <c r="M29" i="45"/>
  <c r="N29" i="45" s="1"/>
  <c r="M22" i="45"/>
  <c r="N22" i="45" s="1"/>
  <c r="M34" i="45"/>
  <c r="N34" i="45" s="1"/>
  <c r="M32" i="45"/>
  <c r="N32" i="45" s="1"/>
  <c r="M10" i="45"/>
  <c r="N10" i="45" s="1"/>
  <c r="F10" i="45" s="1"/>
  <c r="M6" i="45"/>
  <c r="N6" i="45" s="1"/>
  <c r="F6" i="45" s="1"/>
  <c r="O5" i="45"/>
  <c r="M24" i="45"/>
  <c r="N24" i="45" s="1"/>
  <c r="M23" i="45"/>
  <c r="N23" i="45" s="1"/>
  <c r="M20" i="45"/>
  <c r="N20" i="45" s="1"/>
  <c r="M28" i="45"/>
  <c r="N28" i="45" s="1"/>
  <c r="F28" i="45" s="1"/>
  <c r="M18" i="45"/>
  <c r="N18" i="45" s="1"/>
  <c r="F18" i="45" s="1"/>
  <c r="M12" i="45"/>
  <c r="N12" i="45" s="1"/>
  <c r="F12" i="45" s="1"/>
  <c r="M35" i="45"/>
  <c r="N35" i="45" s="1"/>
  <c r="M17" i="45"/>
  <c r="N17" i="45" s="1"/>
  <c r="F17" i="45" s="1"/>
  <c r="M15" i="45"/>
  <c r="N15" i="45" s="1"/>
  <c r="F15" i="45" s="1"/>
  <c r="M13" i="45"/>
  <c r="N13" i="45" s="1"/>
  <c r="F13" i="45" s="1"/>
  <c r="M7" i="45"/>
  <c r="N7" i="45" s="1"/>
  <c r="F7" i="45" s="1"/>
  <c r="M11" i="45"/>
  <c r="N11" i="45" s="1"/>
  <c r="F11" i="45" s="1"/>
  <c r="M14" i="45"/>
  <c r="N14" i="45" s="1"/>
  <c r="F14" i="45" s="1"/>
  <c r="M30" i="45"/>
  <c r="N30" i="45" s="1"/>
  <c r="M33" i="45"/>
  <c r="N33" i="45" s="1"/>
  <c r="M5" i="45"/>
  <c r="N5" i="45" s="1"/>
  <c r="M9" i="45"/>
  <c r="N9" i="45" s="1"/>
  <c r="F9" i="45" s="1"/>
  <c r="W12" i="51"/>
  <c r="X12" i="51"/>
  <c r="P17" i="41"/>
  <c r="Q17" i="41" s="1"/>
  <c r="O14" i="47"/>
  <c r="Z14" i="47" s="1"/>
  <c r="Z36" i="47" s="1"/>
  <c r="M14" i="47"/>
  <c r="N14" i="47" s="1"/>
  <c r="K18" i="50"/>
  <c r="L18" i="50" s="1"/>
  <c r="G36" i="41"/>
  <c r="J2" i="41" s="1"/>
  <c r="N7" i="11"/>
  <c r="T7" i="11" s="1"/>
  <c r="G36" i="36"/>
  <c r="J2" i="36" s="1"/>
  <c r="H17" i="43"/>
  <c r="W17" i="43" s="1"/>
  <c r="W36" i="43" s="1"/>
  <c r="AB36" i="43" s="1"/>
  <c r="G17" i="43"/>
  <c r="AC7" i="47"/>
  <c r="AC36" i="47" s="1"/>
  <c r="Y12" i="44"/>
  <c r="P12" i="44"/>
  <c r="Q12" i="44" s="1"/>
  <c r="X12" i="44"/>
  <c r="W12" i="44"/>
  <c r="Z12" i="44"/>
  <c r="AB12" i="44"/>
  <c r="AB36" i="44" s="1"/>
  <c r="AC12" i="44"/>
  <c r="V12" i="44"/>
  <c r="O12" i="44"/>
  <c r="AA12" i="44" s="1"/>
  <c r="AA24" i="44"/>
  <c r="X24" i="44"/>
  <c r="AB24" i="44"/>
  <c r="AC24" i="44"/>
  <c r="W24" i="44"/>
  <c r="Y24" i="44"/>
  <c r="O24" i="44"/>
  <c r="V24" i="44" s="1"/>
  <c r="P24" i="44"/>
  <c r="Q24" i="44" s="1"/>
  <c r="Z24" i="44"/>
  <c r="O18" i="44"/>
  <c r="AA18" i="44"/>
  <c r="AC18" i="44"/>
  <c r="X18" i="44"/>
  <c r="Y18" i="44"/>
  <c r="P18" i="44"/>
  <c r="Q18" i="44" s="1"/>
  <c r="W18" i="44"/>
  <c r="V18" i="44"/>
  <c r="AB18" i="44"/>
  <c r="Z18" i="44"/>
  <c r="AB14" i="44"/>
  <c r="W14" i="44"/>
  <c r="AA14" i="44"/>
  <c r="AC14" i="44"/>
  <c r="Y14" i="44"/>
  <c r="P14" i="44"/>
  <c r="Q14" i="44" s="1"/>
  <c r="Z14" i="44"/>
  <c r="V14" i="44"/>
  <c r="O14" i="44"/>
  <c r="X14" i="44" s="1"/>
  <c r="O19" i="47"/>
  <c r="X19" i="47" s="1"/>
  <c r="X36" i="47" s="1"/>
  <c r="M19" i="47"/>
  <c r="N19" i="47" s="1"/>
  <c r="O12" i="47"/>
  <c r="Z12" i="47" s="1"/>
  <c r="M12" i="47"/>
  <c r="N12" i="47" s="1"/>
  <c r="Q7" i="47"/>
  <c r="P37" i="47"/>
  <c r="Z19" i="44"/>
  <c r="AB19" i="44"/>
  <c r="X19" i="44"/>
  <c r="O19" i="44"/>
  <c r="V19" i="44"/>
  <c r="W19" i="44"/>
  <c r="AA19" i="44"/>
  <c r="P19" i="44"/>
  <c r="Q19" i="44" s="1"/>
  <c r="Y19" i="44"/>
  <c r="AC19" i="44"/>
  <c r="O13" i="44"/>
  <c r="Y13" i="44" s="1"/>
  <c r="P13" i="44"/>
  <c r="Q13" i="44" s="1"/>
  <c r="X13" i="44"/>
  <c r="Z13" i="44"/>
  <c r="AC13" i="44"/>
  <c r="AA13" i="44"/>
  <c r="AB13" i="44"/>
  <c r="W13" i="44"/>
  <c r="V13" i="44"/>
  <c r="O8" i="47"/>
  <c r="AC8" i="47" s="1"/>
  <c r="M8" i="47"/>
  <c r="N8" i="47" s="1"/>
  <c r="O64" i="2"/>
  <c r="K22" i="51"/>
  <c r="L22" i="51" s="1"/>
  <c r="E22" i="51" s="1"/>
  <c r="K5" i="51"/>
  <c r="L5" i="51" s="1"/>
  <c r="M5" i="51"/>
  <c r="AA5" i="51" s="1"/>
  <c r="K8" i="51"/>
  <c r="L8" i="51" s="1"/>
  <c r="K14" i="51"/>
  <c r="L14" i="51" s="1"/>
  <c r="K17" i="51"/>
  <c r="L17" i="51" s="1"/>
  <c r="K23" i="51"/>
  <c r="L23" i="51" s="1"/>
  <c r="K7" i="51"/>
  <c r="L7" i="51" s="1"/>
  <c r="K26" i="51"/>
  <c r="L26" i="51" s="1"/>
  <c r="E26" i="51" s="1"/>
  <c r="K11" i="51"/>
  <c r="L11" i="51" s="1"/>
  <c r="K21" i="51"/>
  <c r="L21" i="51" s="1"/>
  <c r="E21" i="51" s="1"/>
  <c r="K24" i="51"/>
  <c r="L24" i="51" s="1"/>
  <c r="K6" i="51"/>
  <c r="L6" i="51" s="1"/>
  <c r="K19" i="51"/>
  <c r="L19" i="51" s="1"/>
  <c r="K12" i="51"/>
  <c r="L12" i="51" s="1"/>
  <c r="K13" i="51"/>
  <c r="L13" i="51" s="1"/>
  <c r="K10" i="51"/>
  <c r="L10" i="51" s="1"/>
  <c r="K28" i="51"/>
  <c r="L28" i="51" s="1"/>
  <c r="E28" i="51" s="1"/>
  <c r="K27" i="51"/>
  <c r="L27" i="51" s="1"/>
  <c r="E27" i="51" s="1"/>
  <c r="K9" i="51"/>
  <c r="L9" i="51" s="1"/>
  <c r="K16" i="51"/>
  <c r="L16" i="51" s="1"/>
  <c r="K18" i="51"/>
  <c r="L18" i="51" s="1"/>
  <c r="K15" i="51"/>
  <c r="L15" i="51" s="1"/>
  <c r="K25" i="51"/>
  <c r="L25" i="51" s="1"/>
  <c r="K20" i="51"/>
  <c r="L20" i="51" s="1"/>
  <c r="E20" i="51" s="1"/>
  <c r="O5" i="51"/>
  <c r="M36" i="35"/>
  <c r="O37" i="35"/>
  <c r="M37" i="35" s="1"/>
  <c r="G36" i="39"/>
  <c r="J2" i="39" s="1"/>
  <c r="M36" i="39"/>
  <c r="O37" i="39"/>
  <c r="M37" i="39" s="1"/>
  <c r="K41" i="13"/>
  <c r="K42" i="13" s="1"/>
  <c r="L41" i="13"/>
  <c r="L42" i="13" s="1"/>
  <c r="J42" i="13"/>
  <c r="L25" i="11"/>
  <c r="L31" i="11" s="1"/>
  <c r="P25" i="11"/>
  <c r="P31" i="11" s="1"/>
  <c r="T25" i="11"/>
  <c r="T31" i="11" s="1"/>
  <c r="M25" i="11"/>
  <c r="M31" i="11" s="1"/>
  <c r="Q25" i="11"/>
  <c r="Q31" i="11" s="1"/>
  <c r="U25" i="11"/>
  <c r="U31" i="11" s="1"/>
  <c r="N25" i="11"/>
  <c r="N31" i="11" s="1"/>
  <c r="R25" i="11"/>
  <c r="R31" i="11" s="1"/>
  <c r="K25" i="11"/>
  <c r="O25" i="11"/>
  <c r="O31" i="11" s="1"/>
  <c r="S25" i="11"/>
  <c r="S31" i="11" s="1"/>
  <c r="O37" i="36"/>
  <c r="M37" i="36" s="1"/>
  <c r="M36" i="36"/>
  <c r="M28" i="50"/>
  <c r="Z28" i="50"/>
  <c r="X28" i="50"/>
  <c r="AA28" i="50"/>
  <c r="V28" i="50"/>
  <c r="T28" i="50"/>
  <c r="W28" i="50"/>
  <c r="N28" i="50"/>
  <c r="O28" i="50" s="1"/>
  <c r="Y28" i="50"/>
  <c r="U28" i="50"/>
  <c r="P6" i="39"/>
  <c r="Q6" i="39" s="1"/>
  <c r="N28" i="13"/>
  <c r="N34" i="13" s="1"/>
  <c r="R28" i="13"/>
  <c r="R34" i="13" s="1"/>
  <c r="K28" i="13"/>
  <c r="O28" i="13"/>
  <c r="O34" i="13" s="1"/>
  <c r="S28" i="13"/>
  <c r="S34" i="13" s="1"/>
  <c r="L28" i="13"/>
  <c r="L34" i="13" s="1"/>
  <c r="P28" i="13"/>
  <c r="P34" i="13" s="1"/>
  <c r="T28" i="13"/>
  <c r="T34" i="13" s="1"/>
  <c r="M28" i="13"/>
  <c r="M34" i="13" s="1"/>
  <c r="Q28" i="13"/>
  <c r="Q34" i="13" s="1"/>
  <c r="U28" i="13"/>
  <c r="U34" i="13" s="1"/>
  <c r="Q7" i="17"/>
  <c r="Q7" i="11"/>
  <c r="H36" i="43"/>
  <c r="K2" i="43" s="1"/>
  <c r="N25" i="13"/>
  <c r="N31" i="13" s="1"/>
  <c r="R25" i="13"/>
  <c r="R31" i="13" s="1"/>
  <c r="K25" i="13"/>
  <c r="O25" i="13"/>
  <c r="O31" i="13" s="1"/>
  <c r="S25" i="13"/>
  <c r="S31" i="13" s="1"/>
  <c r="L25" i="13"/>
  <c r="L31" i="13" s="1"/>
  <c r="P25" i="13"/>
  <c r="P31" i="13" s="1"/>
  <c r="T25" i="13"/>
  <c r="T31" i="13" s="1"/>
  <c r="M25" i="13"/>
  <c r="M31" i="13" s="1"/>
  <c r="Q25" i="13"/>
  <c r="Q31" i="13" s="1"/>
  <c r="U25" i="13"/>
  <c r="U31" i="13" s="1"/>
  <c r="N20" i="50"/>
  <c r="X20" i="50"/>
  <c r="Y20" i="50"/>
  <c r="AA20" i="50"/>
  <c r="U20" i="50"/>
  <c r="W20" i="50"/>
  <c r="Z20" i="50"/>
  <c r="M20" i="50"/>
  <c r="T20" i="50"/>
  <c r="V20" i="50"/>
  <c r="M3" i="48"/>
  <c r="A1" i="48"/>
  <c r="N64" i="1"/>
  <c r="K41" i="17"/>
  <c r="K42" i="17" s="1"/>
  <c r="J42" i="17"/>
  <c r="L41" i="17"/>
  <c r="L42" i="17" s="1"/>
  <c r="K28" i="17"/>
  <c r="O28" i="17"/>
  <c r="O34" i="17" s="1"/>
  <c r="S28" i="17"/>
  <c r="S34" i="17" s="1"/>
  <c r="L28" i="17"/>
  <c r="L34" i="17" s="1"/>
  <c r="P28" i="17"/>
  <c r="P34" i="17" s="1"/>
  <c r="T28" i="17"/>
  <c r="T34" i="17" s="1"/>
  <c r="M28" i="17"/>
  <c r="M34" i="17" s="1"/>
  <c r="Q28" i="17"/>
  <c r="Q34" i="17" s="1"/>
  <c r="U28" i="17"/>
  <c r="U34" i="17" s="1"/>
  <c r="N28" i="17"/>
  <c r="N34" i="17" s="1"/>
  <c r="R28" i="17"/>
  <c r="R34" i="17" s="1"/>
  <c r="P29" i="48"/>
  <c r="N30" i="48"/>
  <c r="R30" i="48" s="1"/>
  <c r="V21" i="50"/>
  <c r="W21" i="50"/>
  <c r="X21" i="50"/>
  <c r="N21" i="50"/>
  <c r="O21" i="50" s="1"/>
  <c r="M21" i="50"/>
  <c r="AA21" i="50"/>
  <c r="T21" i="50"/>
  <c r="Y21" i="50"/>
  <c r="Z21" i="50"/>
  <c r="U21" i="50"/>
  <c r="X27" i="50"/>
  <c r="AA27" i="50"/>
  <c r="N27" i="50"/>
  <c r="O27" i="50" s="1"/>
  <c r="M27" i="50"/>
  <c r="W27" i="50"/>
  <c r="U27" i="50"/>
  <c r="T27" i="50"/>
  <c r="Z27" i="50"/>
  <c r="Y27" i="50"/>
  <c r="V27" i="50"/>
  <c r="X26" i="50"/>
  <c r="AA26" i="50"/>
  <c r="N26" i="50"/>
  <c r="O26" i="50" s="1"/>
  <c r="T26" i="50"/>
  <c r="W26" i="50"/>
  <c r="Z26" i="50"/>
  <c r="V26" i="50"/>
  <c r="Y26" i="50"/>
  <c r="U26" i="50"/>
  <c r="M26" i="50"/>
  <c r="AD36" i="46"/>
  <c r="K26" i="17"/>
  <c r="O26" i="17"/>
  <c r="O32" i="17" s="1"/>
  <c r="S26" i="17"/>
  <c r="S32" i="17" s="1"/>
  <c r="L26" i="17"/>
  <c r="L32" i="17" s="1"/>
  <c r="P26" i="17"/>
  <c r="P32" i="17" s="1"/>
  <c r="T26" i="17"/>
  <c r="T32" i="17" s="1"/>
  <c r="M26" i="17"/>
  <c r="M32" i="17" s="1"/>
  <c r="Q26" i="17"/>
  <c r="Q32" i="17" s="1"/>
  <c r="U26" i="17"/>
  <c r="U32" i="17" s="1"/>
  <c r="N26" i="17"/>
  <c r="N32" i="17" s="1"/>
  <c r="R26" i="17"/>
  <c r="R32" i="17" s="1"/>
  <c r="O37" i="33"/>
  <c r="AB5" i="33"/>
  <c r="AB36" i="33" s="1"/>
  <c r="AD36" i="33" s="1"/>
  <c r="N27" i="13"/>
  <c r="N33" i="13" s="1"/>
  <c r="R27" i="13"/>
  <c r="R33" i="13" s="1"/>
  <c r="K27" i="13"/>
  <c r="O27" i="13"/>
  <c r="O33" i="13" s="1"/>
  <c r="S27" i="13"/>
  <c r="S33" i="13" s="1"/>
  <c r="L27" i="13"/>
  <c r="L33" i="13" s="1"/>
  <c r="P27" i="13"/>
  <c r="P33" i="13" s="1"/>
  <c r="T27" i="13"/>
  <c r="T33" i="13" s="1"/>
  <c r="M27" i="13"/>
  <c r="M33" i="13" s="1"/>
  <c r="Q27" i="13"/>
  <c r="Q33" i="13" s="1"/>
  <c r="U27" i="13"/>
  <c r="U33" i="13" s="1"/>
  <c r="P38" i="46"/>
  <c r="T38" i="46" s="1"/>
  <c r="R37" i="46"/>
  <c r="A1" i="46"/>
  <c r="O3" i="46"/>
  <c r="K25" i="17"/>
  <c r="O25" i="17"/>
  <c r="O31" i="17" s="1"/>
  <c r="S25" i="17"/>
  <c r="S31" i="17" s="1"/>
  <c r="L25" i="17"/>
  <c r="L31" i="17" s="1"/>
  <c r="P25" i="17"/>
  <c r="P31" i="17" s="1"/>
  <c r="T25" i="17"/>
  <c r="T31" i="17" s="1"/>
  <c r="M25" i="17"/>
  <c r="M31" i="17" s="1"/>
  <c r="Q25" i="17"/>
  <c r="Q31" i="17" s="1"/>
  <c r="U25" i="17"/>
  <c r="U31" i="17" s="1"/>
  <c r="N25" i="17"/>
  <c r="N31" i="17" s="1"/>
  <c r="R25" i="17"/>
  <c r="R31" i="17" s="1"/>
  <c r="N63" i="1"/>
  <c r="AC7" i="44"/>
  <c r="W24" i="50"/>
  <c r="V24" i="50"/>
  <c r="M24" i="50"/>
  <c r="T24" i="50" s="1"/>
  <c r="N24" i="50"/>
  <c r="O24" i="50" s="1"/>
  <c r="X24" i="50"/>
  <c r="AA24" i="50"/>
  <c r="Y24" i="50"/>
  <c r="U24" i="50"/>
  <c r="Z24" i="50"/>
  <c r="L41" i="11"/>
  <c r="L42" i="11" s="1"/>
  <c r="J42" i="11"/>
  <c r="K41" i="11"/>
  <c r="K42" i="11" s="1"/>
  <c r="N22" i="50"/>
  <c r="O22" i="50" s="1"/>
  <c r="M22" i="50"/>
  <c r="T22" i="50"/>
  <c r="AA22" i="50"/>
  <c r="Z22" i="50"/>
  <c r="Y22" i="50"/>
  <c r="W22" i="50"/>
  <c r="V22" i="50"/>
  <c r="U22" i="50"/>
  <c r="X22" i="50"/>
  <c r="L28" i="11"/>
  <c r="L34" i="11" s="1"/>
  <c r="P28" i="11"/>
  <c r="P34" i="11" s="1"/>
  <c r="T28" i="11"/>
  <c r="T34" i="11" s="1"/>
  <c r="M28" i="11"/>
  <c r="M34" i="11" s="1"/>
  <c r="Q28" i="11"/>
  <c r="Q34" i="11" s="1"/>
  <c r="U28" i="11"/>
  <c r="U34" i="11" s="1"/>
  <c r="N28" i="11"/>
  <c r="N34" i="11" s="1"/>
  <c r="R28" i="11"/>
  <c r="R34" i="11" s="1"/>
  <c r="K28" i="11"/>
  <c r="O28" i="11"/>
  <c r="O34" i="11" s="1"/>
  <c r="S28" i="11"/>
  <c r="S34" i="11" s="1"/>
  <c r="L27" i="11"/>
  <c r="L33" i="11" s="1"/>
  <c r="P27" i="11"/>
  <c r="P33" i="11" s="1"/>
  <c r="T27" i="11"/>
  <c r="T33" i="11" s="1"/>
  <c r="M27" i="11"/>
  <c r="M33" i="11" s="1"/>
  <c r="Q27" i="11"/>
  <c r="Q33" i="11" s="1"/>
  <c r="U27" i="11"/>
  <c r="U33" i="11" s="1"/>
  <c r="N27" i="11"/>
  <c r="N33" i="11" s="1"/>
  <c r="R27" i="11"/>
  <c r="R33" i="11" s="1"/>
  <c r="K27" i="11"/>
  <c r="O27" i="11"/>
  <c r="O33" i="11" s="1"/>
  <c r="S27" i="11"/>
  <c r="S33" i="11" s="1"/>
  <c r="Q7" i="13"/>
  <c r="M36" i="38"/>
  <c r="O37" i="38"/>
  <c r="M37" i="38" s="1"/>
  <c r="W36" i="44" l="1"/>
  <c r="Y28" i="45"/>
  <c r="O28" i="45"/>
  <c r="AC28" i="45"/>
  <c r="AB28" i="45"/>
  <c r="W28" i="45"/>
  <c r="Z28" i="45"/>
  <c r="AA28" i="45"/>
  <c r="X28" i="45"/>
  <c r="V28" i="45"/>
  <c r="P28" i="45"/>
  <c r="Q28" i="45" s="1"/>
  <c r="P38" i="47"/>
  <c r="T38" i="47" s="1"/>
  <c r="R37" i="47"/>
  <c r="AB13" i="45"/>
  <c r="P13" i="45"/>
  <c r="Q13" i="45" s="1"/>
  <c r="AC13" i="45"/>
  <c r="AA13" i="45"/>
  <c r="V13" i="45"/>
  <c r="Z13" i="45"/>
  <c r="O13" i="45"/>
  <c r="W13" i="45" s="1"/>
  <c r="X13" i="45"/>
  <c r="Y13" i="45"/>
  <c r="W27" i="45"/>
  <c r="P27" i="45"/>
  <c r="Q27" i="45" s="1"/>
  <c r="V27" i="45"/>
  <c r="X27" i="45"/>
  <c r="AC27" i="45"/>
  <c r="Y27" i="45"/>
  <c r="AB27" i="45"/>
  <c r="AA27" i="45"/>
  <c r="O27" i="45"/>
  <c r="Z27" i="45"/>
  <c r="T18" i="49"/>
  <c r="M29" i="49"/>
  <c r="Z36" i="44"/>
  <c r="W11" i="45"/>
  <c r="X11" i="45"/>
  <c r="AA11" i="45"/>
  <c r="AB11" i="45"/>
  <c r="V11" i="45"/>
  <c r="O11" i="45"/>
  <c r="Z11" i="45"/>
  <c r="Y11" i="45"/>
  <c r="AC11" i="45"/>
  <c r="P11" i="45"/>
  <c r="Q11" i="45" s="1"/>
  <c r="AA16" i="45"/>
  <c r="W16" i="45"/>
  <c r="O16" i="45"/>
  <c r="Z16" i="45"/>
  <c r="V16" i="45"/>
  <c r="AB16" i="45"/>
  <c r="Y16" i="45"/>
  <c r="X16" i="45"/>
  <c r="AC16" i="45"/>
  <c r="P16" i="45"/>
  <c r="Q16" i="45" s="1"/>
  <c r="AA9" i="45"/>
  <c r="P9" i="45"/>
  <c r="Q9" i="45" s="1"/>
  <c r="Y9" i="45"/>
  <c r="AB9" i="45"/>
  <c r="O9" i="45"/>
  <c r="Z9" i="45" s="1"/>
  <c r="AC9" i="45"/>
  <c r="V9" i="45"/>
  <c r="X9" i="45"/>
  <c r="W9" i="45"/>
  <c r="O15" i="45"/>
  <c r="V15" i="45" s="1"/>
  <c r="Z15" i="45"/>
  <c r="AC15" i="45"/>
  <c r="P15" i="45"/>
  <c r="Q15" i="45" s="1"/>
  <c r="Y15" i="45"/>
  <c r="AB15" i="45"/>
  <c r="W15" i="45"/>
  <c r="X15" i="45"/>
  <c r="AA15" i="45"/>
  <c r="AD36" i="47"/>
  <c r="O37" i="47"/>
  <c r="O37" i="44"/>
  <c r="AB17" i="45"/>
  <c r="AC17" i="45"/>
  <c r="AA17" i="45"/>
  <c r="O17" i="45"/>
  <c r="V17" i="45" s="1"/>
  <c r="Z17" i="45"/>
  <c r="X17" i="45"/>
  <c r="W17" i="45"/>
  <c r="Y17" i="45"/>
  <c r="P17" i="45"/>
  <c r="Q17" i="45" s="1"/>
  <c r="AB5" i="45"/>
  <c r="Z19" i="45"/>
  <c r="X19" i="45"/>
  <c r="P19" i="45"/>
  <c r="Q19" i="45" s="1"/>
  <c r="AA19" i="45"/>
  <c r="W19" i="45"/>
  <c r="O19" i="45"/>
  <c r="V19" i="45" s="1"/>
  <c r="Y19" i="45"/>
  <c r="AB19" i="45"/>
  <c r="AC19" i="45"/>
  <c r="W7" i="45"/>
  <c r="Z7" i="45"/>
  <c r="V7" i="45"/>
  <c r="O7" i="45"/>
  <c r="AA7" i="45" s="1"/>
  <c r="Y7" i="45"/>
  <c r="AC7" i="45"/>
  <c r="P7" i="45"/>
  <c r="Q7" i="45" s="1"/>
  <c r="X7" i="45"/>
  <c r="AB7" i="45"/>
  <c r="O6" i="45"/>
  <c r="O37" i="45" s="1"/>
  <c r="W6" i="45"/>
  <c r="X6" i="45"/>
  <c r="Z6" i="45"/>
  <c r="P6" i="45"/>
  <c r="V6" i="45"/>
  <c r="Y6" i="45"/>
  <c r="AA6" i="45"/>
  <c r="AC6" i="45"/>
  <c r="AB6" i="45"/>
  <c r="P29" i="49"/>
  <c r="N30" i="49"/>
  <c r="R30" i="49" s="1"/>
  <c r="X36" i="44"/>
  <c r="AD36" i="44" s="1"/>
  <c r="M29" i="50"/>
  <c r="AC36" i="44"/>
  <c r="AB12" i="45"/>
  <c r="W12" i="45"/>
  <c r="O12" i="45"/>
  <c r="X12" i="45" s="1"/>
  <c r="AA12" i="45"/>
  <c r="AC12" i="45"/>
  <c r="Y12" i="45"/>
  <c r="V12" i="45"/>
  <c r="P12" i="45"/>
  <c r="Q12" i="45" s="1"/>
  <c r="Z12" i="45"/>
  <c r="Z10" i="45"/>
  <c r="X10" i="45"/>
  <c r="AA10" i="45"/>
  <c r="P10" i="45"/>
  <c r="Q10" i="45" s="1"/>
  <c r="W10" i="45"/>
  <c r="O10" i="45"/>
  <c r="V10" i="45"/>
  <c r="AC10" i="45"/>
  <c r="Y10" i="45"/>
  <c r="AB10" i="45"/>
  <c r="V8" i="45"/>
  <c r="AA8" i="45"/>
  <c r="AC8" i="45"/>
  <c r="Y8" i="45"/>
  <c r="AB8" i="45"/>
  <c r="X8" i="45"/>
  <c r="P8" i="45"/>
  <c r="Q8" i="45" s="1"/>
  <c r="O8" i="45"/>
  <c r="Z8" i="45" s="1"/>
  <c r="W8" i="45"/>
  <c r="P37" i="44"/>
  <c r="AA14" i="45"/>
  <c r="V14" i="45"/>
  <c r="X14" i="45"/>
  <c r="Z14" i="45"/>
  <c r="P14" i="45"/>
  <c r="Q14" i="45" s="1"/>
  <c r="AC14" i="45"/>
  <c r="O14" i="45"/>
  <c r="Y14" i="45"/>
  <c r="W14" i="45"/>
  <c r="AB14" i="45"/>
  <c r="AB18" i="45"/>
  <c r="Z18" i="45"/>
  <c r="O18" i="45"/>
  <c r="V18" i="45" s="1"/>
  <c r="Y18" i="45"/>
  <c r="X18" i="45"/>
  <c r="AC18" i="45"/>
  <c r="P18" i="45"/>
  <c r="Q18" i="45" s="1"/>
  <c r="AA18" i="45"/>
  <c r="W18" i="45"/>
  <c r="M24" i="51"/>
  <c r="T24" i="51" s="1"/>
  <c r="W24" i="51"/>
  <c r="X24" i="51"/>
  <c r="Z24" i="51"/>
  <c r="U24" i="51"/>
  <c r="AC24" i="51"/>
  <c r="R24" i="51"/>
  <c r="Y24" i="51"/>
  <c r="AA24" i="51"/>
  <c r="N24" i="51"/>
  <c r="O24" i="51" s="1"/>
  <c r="V24" i="51"/>
  <c r="X27" i="51"/>
  <c r="Y27" i="51"/>
  <c r="M27" i="51"/>
  <c r="W27" i="51"/>
  <c r="V27" i="51"/>
  <c r="U27" i="51"/>
  <c r="T27" i="51"/>
  <c r="AC27" i="51"/>
  <c r="R27" i="51"/>
  <c r="N27" i="51"/>
  <c r="O27" i="51" s="1"/>
  <c r="AA27" i="51"/>
  <c r="Z27" i="51"/>
  <c r="W21" i="51"/>
  <c r="AA21" i="51"/>
  <c r="V21" i="51"/>
  <c r="T21" i="51"/>
  <c r="R21" i="51"/>
  <c r="U21" i="51"/>
  <c r="AC21" i="51"/>
  <c r="X21" i="51"/>
  <c r="Y21" i="51"/>
  <c r="M21" i="51"/>
  <c r="Z21" i="51"/>
  <c r="N21" i="51"/>
  <c r="O21" i="51" s="1"/>
  <c r="Z28" i="51"/>
  <c r="U28" i="51"/>
  <c r="T28" i="51"/>
  <c r="V28" i="51"/>
  <c r="N28" i="51"/>
  <c r="O28" i="51" s="1"/>
  <c r="R28" i="51"/>
  <c r="AA28" i="51"/>
  <c r="Y28" i="51"/>
  <c r="AC28" i="51"/>
  <c r="X28" i="51"/>
  <c r="W28" i="51"/>
  <c r="M28" i="51"/>
  <c r="N20" i="51"/>
  <c r="M20" i="51"/>
  <c r="X20" i="51"/>
  <c r="AC20" i="51"/>
  <c r="T20" i="51"/>
  <c r="Y20" i="51"/>
  <c r="R20" i="51"/>
  <c r="Z20" i="51"/>
  <c r="U20" i="51"/>
  <c r="W20" i="51"/>
  <c r="V20" i="51"/>
  <c r="AA20" i="51"/>
  <c r="U26" i="51"/>
  <c r="V26" i="51"/>
  <c r="Y26" i="51"/>
  <c r="AA26" i="51"/>
  <c r="N26" i="51"/>
  <c r="O26" i="51" s="1"/>
  <c r="T26" i="51"/>
  <c r="W26" i="51"/>
  <c r="X26" i="51"/>
  <c r="AC26" i="51"/>
  <c r="R26" i="51"/>
  <c r="M26" i="51"/>
  <c r="Z26" i="51"/>
  <c r="W22" i="51"/>
  <c r="AC22" i="51"/>
  <c r="V22" i="51"/>
  <c r="T22" i="51"/>
  <c r="X22" i="51"/>
  <c r="U22" i="51"/>
  <c r="AA22" i="51"/>
  <c r="Y22" i="51"/>
  <c r="M22" i="51"/>
  <c r="Z22" i="51"/>
  <c r="R22" i="51"/>
  <c r="N22" i="51"/>
  <c r="O22" i="51" s="1"/>
  <c r="M3" i="50"/>
  <c r="A1" i="50"/>
  <c r="O3" i="44"/>
  <c r="A1" i="44"/>
  <c r="P38" i="44"/>
  <c r="T38" i="44" s="1"/>
  <c r="R37" i="44"/>
  <c r="O20" i="50"/>
  <c r="N29" i="50"/>
  <c r="O3" i="33"/>
  <c r="A1" i="33"/>
  <c r="O3" i="45" l="1"/>
  <c r="A1" i="45"/>
  <c r="AC36" i="45"/>
  <c r="AA36" i="45"/>
  <c r="O3" i="47"/>
  <c r="A1" i="47"/>
  <c r="X36" i="45"/>
  <c r="W36" i="45"/>
  <c r="Y36" i="45"/>
  <c r="A1" i="49"/>
  <c r="M3" i="49"/>
  <c r="AB36" i="45"/>
  <c r="V36" i="45"/>
  <c r="Q6" i="45"/>
  <c r="P37" i="45"/>
  <c r="Z36" i="45"/>
  <c r="Z29" i="51"/>
  <c r="V29" i="51"/>
  <c r="AF4" i="51"/>
  <c r="AF5" i="51" s="1"/>
  <c r="AF11" i="51" s="1"/>
  <c r="M29" i="51"/>
  <c r="M3" i="51" s="1"/>
  <c r="T29" i="51"/>
  <c r="AA29" i="51"/>
  <c r="W29" i="51"/>
  <c r="Y29" i="51"/>
  <c r="U29" i="51"/>
  <c r="N29" i="51"/>
  <c r="O20" i="51"/>
  <c r="X29" i="51"/>
  <c r="N30" i="50"/>
  <c r="R30" i="50" s="1"/>
  <c r="P29" i="50"/>
  <c r="G19" i="53"/>
  <c r="R37" i="45" l="1"/>
  <c r="P38" i="45"/>
  <c r="T38" i="45" s="1"/>
  <c r="AD36" i="45"/>
  <c r="AF13" i="51"/>
  <c r="A1" i="51"/>
  <c r="AF12" i="51"/>
  <c r="AB29" i="51"/>
  <c r="P29" i="51"/>
  <c r="N30" i="51"/>
  <c r="P30" i="51" s="1"/>
  <c r="G21" i="53"/>
  <c r="D19" i="53"/>
  <c r="B2" i="53"/>
  <c r="H19" i="53"/>
  <c r="B7" i="53"/>
  <c r="B8" i="53" s="1"/>
  <c r="B3" i="53" l="1"/>
  <c r="B9" i="53"/>
  <c r="B4" i="5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Kfir Matalon</author>
  </authors>
  <commentList>
    <comment ref="L9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M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  <comment ref="T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Kfir Matalon:</t>
        </r>
        <r>
          <rPr>
            <sz val="9"/>
            <color indexed="81"/>
            <rFont val="Tahoma"/>
            <family val="2"/>
          </rPr>
          <t xml:space="preserve">
JP</t>
        </r>
      </text>
    </comment>
  </commentList>
</comments>
</file>

<file path=xl/sharedStrings.xml><?xml version="1.0" encoding="utf-8"?>
<sst xmlns="http://schemas.openxmlformats.org/spreadsheetml/2006/main" count="837" uniqueCount="168">
  <si>
    <t>KENO</t>
  </si>
  <si>
    <t>Field</t>
  </si>
  <si>
    <t>Draw</t>
  </si>
  <si>
    <t>Ticket Price</t>
  </si>
  <si>
    <t>Average Payout</t>
  </si>
  <si>
    <t>Odds</t>
  </si>
  <si>
    <t>Match</t>
  </si>
  <si>
    <t>Payout</t>
  </si>
  <si>
    <t>Probability</t>
  </si>
  <si>
    <t>Pick</t>
  </si>
  <si>
    <t>Prize Payout</t>
  </si>
  <si>
    <t>Overall Odds</t>
  </si>
  <si>
    <t>8 - Jack</t>
  </si>
  <si>
    <t>1 in 100</t>
  </si>
  <si>
    <t>Same</t>
  </si>
  <si>
    <t>Instant</t>
  </si>
  <si>
    <t>Club</t>
  </si>
  <si>
    <t>Spot</t>
  </si>
  <si>
    <t>Odds (Shaded = 1 in 200 or better)</t>
  </si>
  <si>
    <t xml:space="preserve">according to retail keno </t>
  </si>
  <si>
    <t>Odds white</t>
  </si>
  <si>
    <t>Odds Gold</t>
  </si>
  <si>
    <t>white</t>
  </si>
  <si>
    <t>Gold</t>
  </si>
  <si>
    <t>White</t>
  </si>
  <si>
    <t>Mega Millions</t>
  </si>
  <si>
    <t>Original game</t>
  </si>
  <si>
    <t>With 2 white balls</t>
  </si>
  <si>
    <t>With 1 white balls</t>
  </si>
  <si>
    <t>with all options</t>
  </si>
  <si>
    <t>Odds single ticket</t>
  </si>
  <si>
    <t>Multi tickets Probability</t>
  </si>
  <si>
    <t>Multi tickets Odds</t>
  </si>
  <si>
    <t>On Demand</t>
  </si>
  <si>
    <t>RTP</t>
  </si>
  <si>
    <t>Tickets</t>
  </si>
  <si>
    <t>Tickets Round</t>
  </si>
  <si>
    <t>Amount</t>
  </si>
  <si>
    <t>Lotto on Demand</t>
  </si>
  <si>
    <t>V2</t>
  </si>
  <si>
    <t>V1</t>
  </si>
  <si>
    <t>Probabilty</t>
  </si>
  <si>
    <t>1 tckt</t>
  </si>
  <si>
    <t>5 tckts</t>
  </si>
  <si>
    <t>10 tckts</t>
  </si>
  <si>
    <t>White Balls</t>
  </si>
  <si>
    <t xml:space="preserve"> Payout</t>
  </si>
  <si>
    <t>Power1</t>
  </si>
  <si>
    <t>Power2</t>
  </si>
  <si>
    <t>Power3</t>
  </si>
  <si>
    <t>Stack</t>
  </si>
  <si>
    <t>Max Hits</t>
  </si>
  <si>
    <t>Probability White</t>
  </si>
  <si>
    <t>Probability Power1</t>
  </si>
  <si>
    <t>Probability Power2</t>
  </si>
  <si>
    <t>Probability Power3</t>
  </si>
  <si>
    <t>Probability Total</t>
  </si>
  <si>
    <t>Odds Total</t>
  </si>
  <si>
    <t>Hit Rate</t>
  </si>
  <si>
    <t>Prize Multiplier</t>
  </si>
  <si>
    <t>Instant Lotto with few power balls</t>
  </si>
  <si>
    <t>Prob (if paid)</t>
  </si>
  <si>
    <t># of multi tickets</t>
  </si>
  <si>
    <t>10 tickets</t>
  </si>
  <si>
    <t>Odds White</t>
  </si>
  <si>
    <t>Odds Power1</t>
  </si>
  <si>
    <t>Odds Power2</t>
  </si>
  <si>
    <t>Odds Power3</t>
  </si>
  <si>
    <t>Odds paid</t>
  </si>
  <si>
    <t>10 Tickets</t>
  </si>
  <si>
    <t>RTP Target</t>
  </si>
  <si>
    <t>RTP Real</t>
  </si>
  <si>
    <t>BET TYPE</t>
  </si>
  <si>
    <t>PRIZE</t>
  </si>
  <si>
    <t>ODDS</t>
  </si>
  <si>
    <t>Straight</t>
  </si>
  <si>
    <t>1: 10,000</t>
  </si>
  <si>
    <t>Box</t>
  </si>
  <si>
    <t>4-Way</t>
  </si>
  <si>
    <t>1: 2,500</t>
  </si>
  <si>
    <t>6-Way</t>
  </si>
  <si>
    <t>1: 1,666</t>
  </si>
  <si>
    <t>12-Way</t>
  </si>
  <si>
    <t>24-Way</t>
  </si>
  <si>
    <t>Wheel</t>
  </si>
  <si>
    <t>2-Way</t>
  </si>
  <si>
    <t>4-Way Straight</t>
  </si>
  <si>
    <t>4-Way Box</t>
  </si>
  <si>
    <t>6-Way Straight</t>
  </si>
  <si>
    <t>6-Way Box</t>
  </si>
  <si>
    <t>12-Way Straight</t>
  </si>
  <si>
    <t>12-Way Box</t>
  </si>
  <si>
    <t>24-Way Straight</t>
  </si>
  <si>
    <t>24-Way Box</t>
  </si>
  <si>
    <t>1-Off</t>
  </si>
  <si>
    <t>1: 1,250</t>
  </si>
  <si>
    <t>we can make all the game with $1 or add that for each group of prizes, you need to pay additional extra $1.</t>
  </si>
  <si>
    <t>Between</t>
  </si>
  <si>
    <t>Multi of 10 tickets prizes frequency by range</t>
  </si>
  <si>
    <t>prizes per group</t>
  </si>
  <si>
    <t>tickets for simulation</t>
  </si>
  <si>
    <t>Quick6</t>
  </si>
  <si>
    <t>Single probability</t>
  </si>
  <si>
    <t>Multi 0f 10 probability</t>
  </si>
  <si>
    <t>tickets</t>
  </si>
  <si>
    <t>RTP per group</t>
  </si>
  <si>
    <t>Big win odds comparing to other odds</t>
  </si>
  <si>
    <t>Prize according to Odds</t>
  </si>
  <si>
    <t>Tickets for simulator</t>
  </si>
  <si>
    <t>Tickets Total</t>
  </si>
  <si>
    <t>for reference only</t>
  </si>
  <si>
    <t>Red</t>
  </si>
  <si>
    <t>Probability Red</t>
  </si>
  <si>
    <t>Probability Green</t>
  </si>
  <si>
    <t>Targets</t>
  </si>
  <si>
    <t>Better mid tier prizes experience</t>
  </si>
  <si>
    <t>Less RTP on high rare prizes and more on the mid tier.</t>
  </si>
  <si>
    <t>Mid volatility</t>
  </si>
  <si>
    <t>Odds Single</t>
  </si>
  <si>
    <t>Odds multi of 10</t>
  </si>
  <si>
    <t>Probability Single</t>
  </si>
  <si>
    <t>Probability multi of 10</t>
  </si>
  <si>
    <t>Probability      (paid results)</t>
  </si>
  <si>
    <t>Hit rate 1:15 for single, 1:2 for multi of 10</t>
  </si>
  <si>
    <t>Uper Limit</t>
  </si>
  <si>
    <t>Lower Limit</t>
  </si>
  <si>
    <t>X^2*P</t>
  </si>
  <si>
    <t>X*P</t>
  </si>
  <si>
    <t>Var one game</t>
  </si>
  <si>
    <t>STD one game</t>
  </si>
  <si>
    <t>#Rounds</t>
  </si>
  <si>
    <t>Delta</t>
  </si>
  <si>
    <t>Blue</t>
  </si>
  <si>
    <t>Orange</t>
  </si>
  <si>
    <t>Prize</t>
  </si>
  <si>
    <t>No. of Tickets</t>
  </si>
  <si>
    <t>Game RTP</t>
  </si>
  <si>
    <t>Odds per Ticket (1 to ..)</t>
  </si>
  <si>
    <t>AVG prize</t>
  </si>
  <si>
    <t>Odds per Game (1 to ..)</t>
  </si>
  <si>
    <t>Probability single tckt</t>
  </si>
  <si>
    <t>Tickets per game</t>
  </si>
  <si>
    <t>Total no of Tickets</t>
  </si>
  <si>
    <t>Odds single tckt</t>
  </si>
  <si>
    <t>Total # of winning Tickets</t>
  </si>
  <si>
    <t>Win prob. Per Ticket</t>
  </si>
  <si>
    <t>Win prob. Per Game</t>
  </si>
  <si>
    <t>Big win popups calculation</t>
  </si>
  <si>
    <t>Popup</t>
  </si>
  <si>
    <t>Big win</t>
  </si>
  <si>
    <t>Non Win:</t>
  </si>
  <si>
    <t>Probability 10 tckts</t>
  </si>
  <si>
    <t>Odds 10 tckts</t>
  </si>
  <si>
    <t>3-2-1 Draw!</t>
  </si>
  <si>
    <t>It's a winner</t>
  </si>
  <si>
    <t>Main Game</t>
  </si>
  <si>
    <t>X &gt;= 120</t>
  </si>
  <si>
    <t>50 &lt;= X &lt; 120</t>
  </si>
  <si>
    <t>Prize (X)</t>
  </si>
  <si>
    <t>GameID</t>
  </si>
  <si>
    <t>PrizeFactor</t>
  </si>
  <si>
    <t>PrizeDescription</t>
  </si>
  <si>
    <t>NoOfCards</t>
  </si>
  <si>
    <t>AccumulatedNoOfCards</t>
  </si>
  <si>
    <t>Parameters</t>
  </si>
  <si>
    <t>RTPPercentage</t>
  </si>
  <si>
    <t>Parameter</t>
  </si>
  <si>
    <t>CasinoID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</si>
</sst>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&quot;$&quot;#,##0.00"/>
    <numFmt numFmtId="169" formatCode="#,##0.00000000"/>
    <numFmt numFmtId="170" formatCode="#,##0.00000000000000"/>
    <numFmt numFmtId="171" formatCode="#,##0.0000000"/>
    <numFmt numFmtId="172" formatCode="#,##0.00000000000"/>
    <numFmt numFmtId="173" formatCode="#,##0.0000000000"/>
    <numFmt numFmtId="174" formatCode="&quot;$&quot;#,##0"/>
    <numFmt numFmtId="175" formatCode="#,##0.0000"/>
    <numFmt numFmtId="176" formatCode="#,##0.000"/>
    <numFmt numFmtId="177" formatCode="0.000%"/>
    <numFmt numFmtId="178" formatCode="_-[$$-409]* #,##0.00_ ;_-[$$-409]* \-#,##0.00\ ;_-[$$-409]* &quot;-&quot;??_ ;_-@_ "/>
    <numFmt numFmtId="179" formatCode="0.00000%"/>
    <numFmt numFmtId="180" formatCode="_(* #,##0.000000000_);_(* \(#,##0.000000000\);_(* &quot;-&quot;??_);_(@_)"/>
    <numFmt numFmtId="181" formatCode="_(* #,##0.00000000_);_(* \(#,##0.00000000\);_(* &quot;-&quot;??_);_(@_)"/>
    <numFmt numFmtId="182" formatCode="_(* #,##0.0000000000_);_(* \(#,##0.0000000000\);_(* &quot;-&quot;??_);_(@_)"/>
    <numFmt numFmtId="183" formatCode="_(* #,##0.0_);_(* \(#,##0.0\);_(* &quot;-&quot;??_);_(@_)"/>
    <numFmt numFmtId="184" formatCode="_(* #,##0.000000000000000000000000000000000_);_(* \(#,##0.000000000000000000000000000000000\);_(* &quot;-&quot;??_);_(@_)"/>
    <numFmt numFmtId="185" formatCode="0.000000%"/>
    <numFmt numFmtId="186" formatCode="_(* #,##0.00000_);_(* \(#,##0.00000\);_(* &quot;-&quot;??_);_(@_)"/>
    <numFmt numFmtId="187" formatCode="0.0%"/>
  </numFmts>
  <fonts count="3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33333"/>
      <name val="Calibri"/>
      <family val="2"/>
    </font>
    <font>
      <sz val="11"/>
      <color rgb="FF3C4042"/>
      <name val="Calibri"/>
      <family val="2"/>
    </font>
    <font>
      <b/>
      <sz val="11"/>
      <color rgb="FF3C4042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b/>
      <i/>
      <sz val="11"/>
      <color rgb="FF000000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E7F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rgb="FFFFC000"/>
      </patternFill>
    </fill>
    <fill>
      <patternFill patternType="solid">
        <fgColor theme="0"/>
        <bgColor rgb="FFD8D8D8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B4C6E7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rgb="FFFFC000"/>
      </patternFill>
    </fill>
    <fill>
      <patternFill patternType="solid">
        <fgColor theme="3" tint="0.79998168889431442"/>
        <bgColor rgb="FFFFC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8D8D8"/>
      </patternFill>
    </fill>
    <fill>
      <patternFill patternType="solid">
        <fgColor theme="3" tint="0.79998168889431442"/>
        <bgColor rgb="FF00B0F0"/>
      </patternFill>
    </fill>
    <fill>
      <patternFill patternType="solid">
        <fgColor theme="3" tint="0.39997558519241921"/>
        <bgColor rgb="FFFFC000"/>
      </patternFill>
    </fill>
    <fill>
      <patternFill patternType="solid">
        <fgColor theme="3" tint="0.59999389629810485"/>
        <bgColor rgb="FFFFC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64"/>
      </right>
      <top style="hair">
        <color theme="0" tint="-0.2499465926084170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rgb="FF007CC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9" fontId="1" fillId="0" borderId="0" applyFont="0" applyFill="0" applyBorder="0" applyAlignment="0" applyProtection="0"/>
  </cellStyleXfs>
  <cellXfs count="368">
    <xf numFmtId="0" fontId="0" fillId="0" borderId="0" xfId="0"/>
    <xf numFmtId="0" fontId="2" fillId="0" borderId="0" xfId="0" applyFont="1" applyFill="1" applyBorder="1" applyAlignment="1">
      <alignment horizontal="left"/>
    </xf>
    <xf numFmtId="167" fontId="3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3" fontId="5" fillId="0" borderId="2" xfId="1" applyNumberFormat="1" applyFont="1" applyFill="1" applyBorder="1" applyProtection="1">
      <protection locked="0"/>
    </xf>
    <xf numFmtId="0" fontId="4" fillId="0" borderId="3" xfId="0" applyFont="1" applyFill="1" applyBorder="1" applyAlignment="1">
      <alignment horizontal="left"/>
    </xf>
    <xf numFmtId="3" fontId="5" fillId="0" borderId="4" xfId="1" applyNumberFormat="1" applyFont="1" applyFill="1" applyBorder="1" applyProtection="1">
      <protection locked="0"/>
    </xf>
    <xf numFmtId="168" fontId="5" fillId="0" borderId="4" xfId="2" applyNumberFormat="1" applyFont="1" applyFill="1" applyBorder="1" applyProtection="1">
      <protection locked="0"/>
    </xf>
    <xf numFmtId="0" fontId="4" fillId="0" borderId="5" xfId="0" applyFont="1" applyFill="1" applyBorder="1" applyAlignment="1">
      <alignment horizontal="left"/>
    </xf>
    <xf numFmtId="10" fontId="3" fillId="0" borderId="6" xfId="4" applyNumberFormat="1" applyFont="1" applyFill="1" applyBorder="1"/>
    <xf numFmtId="167" fontId="4" fillId="0" borderId="7" xfId="1" applyNumberFormat="1" applyFont="1" applyFill="1" applyBorder="1" applyAlignment="1">
      <alignment horizontal="centerContinuous"/>
    </xf>
    <xf numFmtId="3" fontId="4" fillId="0" borderId="7" xfId="0" applyNumberFormat="1" applyFont="1" applyFill="1" applyBorder="1" applyAlignment="1">
      <alignment horizontal="center"/>
    </xf>
    <xf numFmtId="3" fontId="4" fillId="0" borderId="7" xfId="1" applyNumberFormat="1" applyFont="1" applyFill="1" applyBorder="1" applyAlignment="1">
      <alignment horizontal="center"/>
    </xf>
    <xf numFmtId="3" fontId="4" fillId="0" borderId="8" xfId="0" applyNumberFormat="1" applyFont="1" applyFill="1" applyBorder="1" applyAlignment="1">
      <alignment horizontal="center"/>
    </xf>
    <xf numFmtId="3" fontId="3" fillId="0" borderId="8" xfId="1" applyNumberFormat="1" applyFont="1" applyFill="1" applyBorder="1" applyAlignment="1">
      <alignment horizontal="right"/>
    </xf>
    <xf numFmtId="3" fontId="6" fillId="0" borderId="8" xfId="2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center"/>
    </xf>
    <xf numFmtId="3" fontId="3" fillId="0" borderId="9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center"/>
    </xf>
    <xf numFmtId="167" fontId="4" fillId="0" borderId="10" xfId="1" applyNumberFormat="1" applyFont="1" applyFill="1" applyBorder="1" applyAlignment="1">
      <alignment horizontal="centerContinuous"/>
    </xf>
    <xf numFmtId="167" fontId="4" fillId="0" borderId="11" xfId="1" applyNumberFormat="1" applyFont="1" applyFill="1" applyBorder="1" applyAlignment="1">
      <alignment horizontal="centerContinuous"/>
    </xf>
    <xf numFmtId="167" fontId="4" fillId="0" borderId="12" xfId="1" applyNumberFormat="1" applyFont="1" applyFill="1" applyBorder="1" applyAlignment="1">
      <alignment horizontal="centerContinuous"/>
    </xf>
    <xf numFmtId="0" fontId="4" fillId="0" borderId="7" xfId="1" applyNumberFormat="1" applyFont="1" applyFill="1" applyBorder="1" applyAlignment="1">
      <alignment horizontal="center"/>
    </xf>
    <xf numFmtId="10" fontId="3" fillId="0" borderId="7" xfId="4" applyNumberFormat="1" applyFont="1" applyFill="1" applyBorder="1" applyAlignment="1">
      <alignment horizontal="right"/>
    </xf>
    <xf numFmtId="10" fontId="3" fillId="0" borderId="7" xfId="2" applyNumberFormat="1" applyFont="1" applyFill="1" applyBorder="1" applyAlignment="1">
      <alignment horizontal="right"/>
    </xf>
    <xf numFmtId="9" fontId="3" fillId="0" borderId="0" xfId="4" applyFont="1" applyFill="1" applyBorder="1" applyAlignment="1">
      <alignment horizontal="right"/>
    </xf>
    <xf numFmtId="169" fontId="4" fillId="0" borderId="7" xfId="4" applyNumberFormat="1" applyFont="1" applyFill="1" applyBorder="1" applyAlignment="1">
      <alignment horizontal="centerContinuous"/>
    </xf>
    <xf numFmtId="170" fontId="3" fillId="0" borderId="7" xfId="1" applyNumberFormat="1" applyFont="1" applyFill="1" applyBorder="1"/>
    <xf numFmtId="171" fontId="3" fillId="0" borderId="7" xfId="2" applyNumberFormat="1" applyFont="1" applyFill="1" applyBorder="1" applyAlignment="1">
      <alignment horizontal="right"/>
    </xf>
    <xf numFmtId="172" fontId="3" fillId="0" borderId="7" xfId="1" applyNumberFormat="1" applyFont="1" applyFill="1" applyBorder="1"/>
    <xf numFmtId="173" fontId="3" fillId="0" borderId="7" xfId="1" applyNumberFormat="1" applyFont="1" applyFill="1" applyBorder="1"/>
    <xf numFmtId="169" fontId="3" fillId="0" borderId="7" xfId="1" applyNumberFormat="1" applyFont="1" applyFill="1" applyBorder="1"/>
    <xf numFmtId="171" fontId="3" fillId="0" borderId="7" xfId="1" applyNumberFormat="1" applyFont="1" applyFill="1" applyBorder="1"/>
    <xf numFmtId="0" fontId="4" fillId="0" borderId="0" xfId="0" applyFont="1" applyFill="1" applyBorder="1"/>
    <xf numFmtId="0" fontId="4" fillId="0" borderId="10" xfId="0" applyFont="1" applyFill="1" applyBorder="1" applyAlignment="1">
      <alignment horizontal="centerContinuous"/>
    </xf>
    <xf numFmtId="0" fontId="4" fillId="0" borderId="11" xfId="0" applyFont="1" applyFill="1" applyBorder="1" applyAlignment="1">
      <alignment horizontal="centerContinuous"/>
    </xf>
    <xf numFmtId="0" fontId="4" fillId="0" borderId="12" xfId="0" applyFont="1" applyFill="1" applyBorder="1" applyAlignment="1">
      <alignment horizontal="centerContinuous"/>
    </xf>
    <xf numFmtId="3" fontId="4" fillId="0" borderId="13" xfId="0" applyNumberFormat="1" applyFont="1" applyFill="1" applyBorder="1" applyAlignment="1">
      <alignment horizontal="center"/>
    </xf>
    <xf numFmtId="1" fontId="4" fillId="0" borderId="13" xfId="1" applyNumberFormat="1" applyFont="1" applyFill="1" applyBorder="1" applyAlignment="1">
      <alignment horizontal="center"/>
    </xf>
    <xf numFmtId="174" fontId="5" fillId="0" borderId="8" xfId="2" applyNumberFormat="1" applyFont="1" applyFill="1" applyBorder="1" applyAlignment="1" applyProtection="1">
      <alignment horizontal="right"/>
      <protection locked="0"/>
    </xf>
    <xf numFmtId="174" fontId="5" fillId="0" borderId="8" xfId="2" applyNumberFormat="1" applyFont="1" applyFill="1" applyBorder="1" applyAlignment="1" applyProtection="1">
      <alignment horizontal="right"/>
    </xf>
    <xf numFmtId="10" fontId="4" fillId="0" borderId="8" xfId="4" applyNumberFormat="1" applyFont="1" applyFill="1" applyBorder="1"/>
    <xf numFmtId="2" fontId="4" fillId="0" borderId="9" xfId="1" applyNumberFormat="1" applyFont="1" applyFill="1" applyBorder="1"/>
    <xf numFmtId="168" fontId="5" fillId="0" borderId="8" xfId="2" applyNumberFormat="1" applyFont="1" applyFill="1" applyBorder="1" applyAlignment="1" applyProtection="1">
      <alignment horizontal="right"/>
      <protection locked="0"/>
    </xf>
    <xf numFmtId="174" fontId="17" fillId="0" borderId="8" xfId="2" applyNumberFormat="1" applyFont="1" applyFill="1" applyBorder="1" applyAlignment="1" applyProtection="1">
      <alignment horizontal="right"/>
      <protection locked="0"/>
    </xf>
    <xf numFmtId="168" fontId="0" fillId="0" borderId="0" xfId="0" applyNumberFormat="1"/>
    <xf numFmtId="168" fontId="4" fillId="0" borderId="10" xfId="0" applyNumberFormat="1" applyFont="1" applyFill="1" applyBorder="1" applyAlignment="1">
      <alignment horizontal="centerContinuous"/>
    </xf>
    <xf numFmtId="168" fontId="4" fillId="0" borderId="11" xfId="0" applyNumberFormat="1" applyFont="1" applyFill="1" applyBorder="1" applyAlignment="1">
      <alignment horizontal="centerContinuous"/>
    </xf>
    <xf numFmtId="168" fontId="4" fillId="0" borderId="12" xfId="0" applyNumberFormat="1" applyFont="1" applyFill="1" applyBorder="1" applyAlignment="1">
      <alignment horizontal="centerContinuous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168" fontId="3" fillId="0" borderId="0" xfId="0" applyNumberFormat="1" applyFont="1"/>
    <xf numFmtId="168" fontId="3" fillId="0" borderId="8" xfId="2" applyNumberFormat="1" applyFont="1" applyFill="1" applyBorder="1" applyAlignment="1" applyProtection="1">
      <alignment horizontal="right"/>
      <protection locked="0"/>
    </xf>
    <xf numFmtId="168" fontId="3" fillId="0" borderId="8" xfId="2" applyNumberFormat="1" applyFont="1" applyFill="1" applyBorder="1" applyAlignment="1" applyProtection="1">
      <alignment horizontal="right"/>
    </xf>
    <xf numFmtId="4" fontId="4" fillId="0" borderId="9" xfId="1" applyNumberFormat="1" applyFont="1" applyFill="1" applyBorder="1"/>
    <xf numFmtId="3" fontId="4" fillId="0" borderId="13" xfId="1" applyNumberFormat="1" applyFont="1" applyFill="1" applyBorder="1" applyAlignment="1">
      <alignment horizontal="center"/>
    </xf>
    <xf numFmtId="10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5" fillId="0" borderId="0" xfId="1" applyNumberFormat="1" applyFont="1" applyFill="1" applyBorder="1" applyProtection="1">
      <protection locked="0"/>
    </xf>
    <xf numFmtId="168" fontId="5" fillId="0" borderId="0" xfId="2" applyNumberFormat="1" applyFont="1" applyFill="1" applyBorder="1" applyProtection="1">
      <protection locked="0"/>
    </xf>
    <xf numFmtId="10" fontId="3" fillId="0" borderId="0" xfId="4" applyNumberFormat="1" applyFont="1" applyFill="1" applyBorder="1"/>
    <xf numFmtId="0" fontId="0" fillId="0" borderId="0" xfId="0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right"/>
    </xf>
    <xf numFmtId="3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/>
    <xf numFmtId="0" fontId="3" fillId="0" borderId="0" xfId="0" applyFont="1" applyFill="1"/>
    <xf numFmtId="10" fontId="4" fillId="2" borderId="8" xfId="4" applyNumberFormat="1" applyFont="1" applyFill="1" applyBorder="1"/>
    <xf numFmtId="4" fontId="4" fillId="2" borderId="9" xfId="1" applyNumberFormat="1" applyFont="1" applyFill="1" applyBorder="1"/>
    <xf numFmtId="10" fontId="4" fillId="0" borderId="8" xfId="4" applyNumberFormat="1" applyFont="1" applyFill="1" applyBorder="1" applyAlignment="1">
      <alignment horizontal="left"/>
    </xf>
    <xf numFmtId="4" fontId="4" fillId="0" borderId="9" xfId="1" applyNumberFormat="1" applyFont="1" applyFill="1" applyBorder="1" applyAlignment="1">
      <alignment horizontal="left"/>
    </xf>
    <xf numFmtId="10" fontId="4" fillId="2" borderId="8" xfId="4" applyNumberFormat="1" applyFont="1" applyFill="1" applyBorder="1" applyAlignment="1">
      <alignment horizontal="left"/>
    </xf>
    <xf numFmtId="4" fontId="4" fillId="2" borderId="9" xfId="1" applyNumberFormat="1" applyFont="1" applyFill="1" applyBorder="1" applyAlignment="1">
      <alignment horizontal="left"/>
    </xf>
    <xf numFmtId="10" fontId="4" fillId="0" borderId="4" xfId="0" applyNumberFormat="1" applyFont="1" applyFill="1" applyBorder="1" applyAlignment="1">
      <alignment horizontal="left"/>
    </xf>
    <xf numFmtId="2" fontId="4" fillId="0" borderId="6" xfId="0" applyNumberFormat="1" applyFont="1" applyFill="1" applyBorder="1" applyAlignment="1">
      <alignment horizontal="left"/>
    </xf>
    <xf numFmtId="3" fontId="4" fillId="0" borderId="21" xfId="0" applyNumberFormat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right"/>
    </xf>
    <xf numFmtId="1" fontId="4" fillId="0" borderId="21" xfId="1" applyNumberFormat="1" applyFont="1" applyFill="1" applyBorder="1" applyAlignment="1">
      <alignment horizontal="left"/>
    </xf>
    <xf numFmtId="1" fontId="4" fillId="2" borderId="21" xfId="1" applyNumberFormat="1" applyFont="1" applyFill="1" applyBorder="1" applyAlignment="1">
      <alignment horizontal="right"/>
    </xf>
    <xf numFmtId="1" fontId="4" fillId="2" borderId="21" xfId="1" applyNumberFormat="1" applyFont="1" applyFill="1" applyBorder="1" applyAlignment="1">
      <alignment horizontal="left"/>
    </xf>
    <xf numFmtId="3" fontId="4" fillId="0" borderId="22" xfId="0" applyNumberFormat="1" applyFont="1" applyFill="1" applyBorder="1" applyAlignment="1">
      <alignment horizontal="center"/>
    </xf>
    <xf numFmtId="168" fontId="3" fillId="0" borderId="22" xfId="2" applyNumberFormat="1" applyFont="1" applyFill="1" applyBorder="1" applyAlignment="1" applyProtection="1">
      <alignment horizontal="right"/>
      <protection locked="0"/>
    </xf>
    <xf numFmtId="168" fontId="3" fillId="0" borderId="22" xfId="2" applyNumberFormat="1" applyFont="1" applyFill="1" applyBorder="1" applyAlignment="1" applyProtection="1">
      <alignment horizontal="left"/>
      <protection locked="0"/>
    </xf>
    <xf numFmtId="168" fontId="3" fillId="2" borderId="22" xfId="2" applyNumberFormat="1" applyFont="1" applyFill="1" applyBorder="1" applyAlignment="1" applyProtection="1">
      <alignment horizontal="right"/>
    </xf>
    <xf numFmtId="168" fontId="3" fillId="2" borderId="22" xfId="2" applyNumberFormat="1" applyFont="1" applyFill="1" applyBorder="1" applyAlignment="1" applyProtection="1">
      <alignment horizontal="left"/>
    </xf>
    <xf numFmtId="168" fontId="3" fillId="0" borderId="22" xfId="2" applyNumberFormat="1" applyFont="1" applyFill="1" applyBorder="1" applyAlignment="1" applyProtection="1">
      <alignment horizontal="right"/>
    </xf>
    <xf numFmtId="168" fontId="3" fillId="0" borderId="22" xfId="2" applyNumberFormat="1" applyFont="1" applyFill="1" applyBorder="1" applyAlignment="1" applyProtection="1">
      <alignment horizontal="left"/>
    </xf>
    <xf numFmtId="168" fontId="3" fillId="2" borderId="22" xfId="2" applyNumberFormat="1" applyFont="1" applyFill="1" applyBorder="1" applyAlignment="1" applyProtection="1">
      <alignment horizontal="right"/>
      <protection locked="0"/>
    </xf>
    <xf numFmtId="168" fontId="3" fillId="2" borderId="22" xfId="2" applyNumberFormat="1" applyFont="1" applyFill="1" applyBorder="1" applyAlignment="1" applyProtection="1">
      <alignment horizontal="left"/>
      <protection locked="0"/>
    </xf>
    <xf numFmtId="168" fontId="18" fillId="0" borderId="22" xfId="2" applyNumberFormat="1" applyFont="1" applyFill="1" applyBorder="1" applyAlignment="1" applyProtection="1">
      <alignment horizontal="right"/>
      <protection locked="0"/>
    </xf>
    <xf numFmtId="168" fontId="18" fillId="0" borderId="22" xfId="2" applyNumberFormat="1" applyFont="1" applyFill="1" applyBorder="1" applyAlignment="1" applyProtection="1">
      <alignment horizontal="left"/>
      <protection locked="0"/>
    </xf>
    <xf numFmtId="168" fontId="18" fillId="2" borderId="22" xfId="2" applyNumberFormat="1" applyFont="1" applyFill="1" applyBorder="1" applyAlignment="1" applyProtection="1">
      <alignment horizontal="right"/>
      <protection locked="0"/>
    </xf>
    <xf numFmtId="168" fontId="18" fillId="2" borderId="22" xfId="2" applyNumberFormat="1" applyFont="1" applyFill="1" applyBorder="1" applyAlignment="1" applyProtection="1">
      <alignment horizontal="left"/>
      <protection locked="0"/>
    </xf>
    <xf numFmtId="3" fontId="4" fillId="0" borderId="23" xfId="0" applyNumberFormat="1" applyFont="1" applyFill="1" applyBorder="1" applyAlignment="1">
      <alignment horizontal="center"/>
    </xf>
    <xf numFmtId="168" fontId="3" fillId="0" borderId="23" xfId="2" applyNumberFormat="1" applyFont="1" applyFill="1" applyBorder="1" applyAlignment="1" applyProtection="1">
      <alignment horizontal="right"/>
      <protection locked="0"/>
    </xf>
    <xf numFmtId="168" fontId="3" fillId="0" borderId="23" xfId="2" applyNumberFormat="1" applyFont="1" applyFill="1" applyBorder="1" applyAlignment="1" applyProtection="1">
      <alignment horizontal="left"/>
      <protection locked="0"/>
    </xf>
    <xf numFmtId="168" fontId="3" fillId="2" borderId="23" xfId="2" applyNumberFormat="1" applyFont="1" applyFill="1" applyBorder="1" applyAlignment="1" applyProtection="1">
      <alignment horizontal="right"/>
      <protection locked="0"/>
    </xf>
    <xf numFmtId="168" fontId="3" fillId="2" borderId="23" xfId="2" applyNumberFormat="1" applyFont="1" applyFill="1" applyBorder="1" applyAlignment="1" applyProtection="1">
      <alignment horizontal="left"/>
      <protection locked="0"/>
    </xf>
    <xf numFmtId="0" fontId="3" fillId="0" borderId="24" xfId="0" applyFont="1" applyFill="1" applyBorder="1" applyAlignment="1">
      <alignment horizontal="left"/>
    </xf>
    <xf numFmtId="168" fontId="18" fillId="0" borderId="24" xfId="0" applyNumberFormat="1" applyFont="1" applyFill="1" applyBorder="1" applyAlignment="1">
      <alignment horizontal="left"/>
    </xf>
    <xf numFmtId="168" fontId="3" fillId="0" borderId="25" xfId="0" applyNumberFormat="1" applyFont="1" applyFill="1" applyBorder="1" applyAlignment="1">
      <alignment horizontal="left"/>
    </xf>
    <xf numFmtId="168" fontId="18" fillId="3" borderId="22" xfId="2" applyNumberFormat="1" applyFont="1" applyFill="1" applyBorder="1" applyAlignment="1" applyProtection="1">
      <alignment horizontal="right"/>
      <protection locked="0"/>
    </xf>
    <xf numFmtId="168" fontId="18" fillId="3" borderId="22" xfId="2" applyNumberFormat="1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>
      <alignment horizontal="center"/>
    </xf>
    <xf numFmtId="10" fontId="0" fillId="0" borderId="0" xfId="4" applyNumberFormat="1" applyFont="1" applyAlignment="1">
      <alignment horizontal="center"/>
    </xf>
    <xf numFmtId="168" fontId="18" fillId="0" borderId="23" xfId="2" applyNumberFormat="1" applyFont="1" applyFill="1" applyBorder="1" applyAlignment="1" applyProtection="1">
      <alignment horizontal="left"/>
      <protection locked="0"/>
    </xf>
    <xf numFmtId="3" fontId="0" fillId="0" borderId="0" xfId="0" applyNumberFormat="1"/>
    <xf numFmtId="10" fontId="3" fillId="0" borderId="0" xfId="0" applyNumberFormat="1" applyFont="1" applyFill="1" applyAlignment="1">
      <alignment horizontal="center"/>
    </xf>
    <xf numFmtId="10" fontId="3" fillId="0" borderId="0" xfId="0" applyNumberFormat="1" applyFont="1" applyFill="1" applyAlignment="1">
      <alignment horizontal="right"/>
    </xf>
    <xf numFmtId="168" fontId="18" fillId="0" borderId="26" xfId="0" applyNumberFormat="1" applyFont="1" applyFill="1" applyBorder="1" applyAlignment="1">
      <alignment horizontal="right"/>
    </xf>
    <xf numFmtId="168" fontId="18" fillId="4" borderId="7" xfId="0" applyNumberFormat="1" applyFont="1" applyFill="1" applyBorder="1" applyAlignment="1">
      <alignment horizontal="right"/>
    </xf>
    <xf numFmtId="167" fontId="4" fillId="0" borderId="13" xfId="1" applyNumberFormat="1" applyFont="1" applyFill="1" applyBorder="1"/>
    <xf numFmtId="3" fontId="5" fillId="0" borderId="7" xfId="1" applyNumberFormat="1" applyFont="1" applyFill="1" applyBorder="1" applyProtection="1">
      <protection locked="0"/>
    </xf>
    <xf numFmtId="0" fontId="0" fillId="0" borderId="7" xfId="0" applyBorder="1"/>
    <xf numFmtId="0" fontId="4" fillId="0" borderId="7" xfId="0" applyFont="1" applyFill="1" applyBorder="1" applyAlignment="1">
      <alignment horizontal="left"/>
    </xf>
    <xf numFmtId="0" fontId="3" fillId="0" borderId="7" xfId="0" applyFont="1" applyBorder="1"/>
    <xf numFmtId="167" fontId="0" fillId="0" borderId="7" xfId="1" applyNumberFormat="1" applyFont="1" applyBorder="1"/>
    <xf numFmtId="0" fontId="0" fillId="5" borderId="7" xfId="0" applyFill="1" applyBorder="1"/>
    <xf numFmtId="167" fontId="10" fillId="5" borderId="7" xfId="1" applyNumberFormat="1" applyFont="1" applyFill="1" applyBorder="1"/>
    <xf numFmtId="168" fontId="18" fillId="5" borderId="7" xfId="0" applyNumberFormat="1" applyFont="1" applyFill="1" applyBorder="1" applyAlignment="1">
      <alignment horizontal="right"/>
    </xf>
    <xf numFmtId="0" fontId="0" fillId="6" borderId="7" xfId="0" applyFill="1" applyBorder="1"/>
    <xf numFmtId="167" fontId="10" fillId="6" borderId="7" xfId="1" applyNumberFormat="1" applyFont="1" applyFill="1" applyBorder="1"/>
    <xf numFmtId="168" fontId="18" fillId="6" borderId="7" xfId="0" applyNumberFormat="1" applyFont="1" applyFill="1" applyBorder="1" applyAlignment="1">
      <alignment horizontal="right"/>
    </xf>
    <xf numFmtId="0" fontId="0" fillId="0" borderId="7" xfId="0" applyFill="1" applyBorder="1"/>
    <xf numFmtId="10" fontId="0" fillId="0" borderId="7" xfId="4" applyNumberFormat="1" applyFont="1" applyBorder="1" applyAlignment="1">
      <alignment horizontal="center"/>
    </xf>
    <xf numFmtId="2" fontId="0" fillId="0" borderId="7" xfId="0" applyNumberFormat="1" applyBorder="1"/>
    <xf numFmtId="2" fontId="0" fillId="7" borderId="7" xfId="0" applyNumberFormat="1" applyFill="1" applyBorder="1"/>
    <xf numFmtId="10" fontId="10" fillId="7" borderId="7" xfId="4" applyNumberFormat="1" applyFont="1" applyFill="1" applyBorder="1" applyAlignment="1">
      <alignment horizontal="center"/>
    </xf>
    <xf numFmtId="2" fontId="0" fillId="8" borderId="7" xfId="0" applyNumberFormat="1" applyFill="1" applyBorder="1"/>
    <xf numFmtId="167" fontId="0" fillId="0" borderId="0" xfId="0" applyNumberFormat="1"/>
    <xf numFmtId="177" fontId="0" fillId="0" borderId="7" xfId="4" applyNumberFormat="1" applyFont="1" applyBorder="1"/>
    <xf numFmtId="168" fontId="0" fillId="0" borderId="7" xfId="0" applyNumberFormat="1" applyBorder="1"/>
    <xf numFmtId="177" fontId="10" fillId="6" borderId="7" xfId="4" applyNumberFormat="1" applyFont="1" applyFill="1" applyBorder="1"/>
    <xf numFmtId="168" fontId="0" fillId="6" borderId="7" xfId="0" applyNumberFormat="1" applyFill="1" applyBorder="1"/>
    <xf numFmtId="177" fontId="10" fillId="5" borderId="7" xfId="4" applyNumberFormat="1" applyFont="1" applyFill="1" applyBorder="1"/>
    <xf numFmtId="168" fontId="0" fillId="5" borderId="7" xfId="0" applyNumberFormat="1" applyFill="1" applyBorder="1"/>
    <xf numFmtId="168" fontId="19" fillId="4" borderId="7" xfId="0" applyNumberFormat="1" applyFont="1" applyFill="1" applyBorder="1" applyAlignment="1">
      <alignment horizontal="right"/>
    </xf>
    <xf numFmtId="168" fontId="19" fillId="5" borderId="7" xfId="0" applyNumberFormat="1" applyFont="1" applyFill="1" applyBorder="1" applyAlignment="1">
      <alignment horizontal="right"/>
    </xf>
    <xf numFmtId="168" fontId="19" fillId="6" borderId="7" xfId="0" applyNumberFormat="1" applyFont="1" applyFill="1" applyBorder="1" applyAlignment="1">
      <alignment horizontal="right"/>
    </xf>
    <xf numFmtId="167" fontId="4" fillId="0" borderId="7" xfId="1" applyNumberFormat="1" applyFont="1" applyBorder="1" applyAlignment="1">
      <alignment horizontal="center"/>
    </xf>
    <xf numFmtId="0" fontId="4" fillId="0" borderId="7" xfId="0" applyFont="1" applyBorder="1"/>
    <xf numFmtId="167" fontId="4" fillId="0" borderId="0" xfId="1" applyNumberFormat="1" applyFont="1" applyFill="1" applyBorder="1" applyAlignment="1">
      <alignment horizontal="centerContinuous"/>
    </xf>
    <xf numFmtId="0" fontId="4" fillId="0" borderId="0" xfId="1" applyNumberFormat="1" applyFont="1" applyFill="1" applyBorder="1" applyAlignment="1">
      <alignment horizontal="center"/>
    </xf>
    <xf numFmtId="10" fontId="3" fillId="0" borderId="0" xfId="4" applyNumberFormat="1" applyFont="1" applyFill="1" applyBorder="1" applyAlignment="1">
      <alignment horizontal="right"/>
    </xf>
    <xf numFmtId="169" fontId="4" fillId="0" borderId="0" xfId="4" applyNumberFormat="1" applyFont="1" applyFill="1" applyBorder="1" applyAlignment="1">
      <alignment horizontal="centerContinuous"/>
    </xf>
    <xf numFmtId="172" fontId="3" fillId="0" borderId="0" xfId="1" applyNumberFormat="1" applyFont="1" applyFill="1" applyBorder="1"/>
    <xf numFmtId="170" fontId="3" fillId="0" borderId="0" xfId="1" applyNumberFormat="1" applyFont="1" applyFill="1" applyBorder="1"/>
    <xf numFmtId="0" fontId="0" fillId="0" borderId="0" xfId="0" applyFill="1" applyBorder="1"/>
    <xf numFmtId="3" fontId="3" fillId="0" borderId="7" xfId="1" applyNumberFormat="1" applyFont="1" applyFill="1" applyBorder="1" applyAlignment="1">
      <alignment horizontal="right"/>
    </xf>
    <xf numFmtId="175" fontId="3" fillId="0" borderId="7" xfId="1" applyNumberFormat="1" applyFont="1" applyFill="1" applyBorder="1" applyAlignment="1">
      <alignment horizontal="right"/>
    </xf>
    <xf numFmtId="0" fontId="4" fillId="0" borderId="13" xfId="0" applyFont="1" applyFill="1" applyBorder="1" applyAlignment="1">
      <alignment horizontal="left"/>
    </xf>
    <xf numFmtId="168" fontId="5" fillId="0" borderId="13" xfId="2" applyNumberFormat="1" applyFont="1" applyFill="1" applyBorder="1" applyProtection="1">
      <protection locked="0"/>
    </xf>
    <xf numFmtId="0" fontId="0" fillId="0" borderId="13" xfId="0" applyBorder="1"/>
    <xf numFmtId="0" fontId="4" fillId="0" borderId="14" xfId="0" applyFont="1" applyFill="1" applyBorder="1" applyAlignment="1">
      <alignment horizontal="left"/>
    </xf>
    <xf numFmtId="10" fontId="3" fillId="0" borderId="14" xfId="4" applyNumberFormat="1" applyFont="1" applyFill="1" applyBorder="1"/>
    <xf numFmtId="0" fontId="0" fillId="0" borderId="14" xfId="0" applyBorder="1"/>
    <xf numFmtId="177" fontId="0" fillId="3" borderId="7" xfId="0" applyNumberFormat="1" applyFill="1" applyBorder="1"/>
    <xf numFmtId="0" fontId="3" fillId="0" borderId="7" xfId="0" applyFont="1" applyBorder="1" applyAlignment="1">
      <alignment horizontal="center"/>
    </xf>
    <xf numFmtId="0" fontId="3" fillId="9" borderId="7" xfId="0" applyFont="1" applyFill="1" applyBorder="1"/>
    <xf numFmtId="0" fontId="0" fillId="9" borderId="7" xfId="0" applyFill="1" applyBorder="1"/>
    <xf numFmtId="167" fontId="10" fillId="9" borderId="7" xfId="1" applyNumberFormat="1" applyFont="1" applyFill="1" applyBorder="1"/>
    <xf numFmtId="168" fontId="18" fillId="9" borderId="7" xfId="0" applyNumberFormat="1" applyFont="1" applyFill="1" applyBorder="1" applyAlignment="1">
      <alignment horizontal="right"/>
    </xf>
    <xf numFmtId="168" fontId="19" fillId="9" borderId="7" xfId="0" applyNumberFormat="1" applyFont="1" applyFill="1" applyBorder="1" applyAlignment="1">
      <alignment horizontal="right"/>
    </xf>
    <xf numFmtId="177" fontId="3" fillId="9" borderId="7" xfId="4" applyNumberFormat="1" applyFont="1" applyFill="1" applyBorder="1"/>
    <xf numFmtId="168" fontId="0" fillId="9" borderId="7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78" fontId="3" fillId="0" borderId="16" xfId="2" applyNumberFormat="1" applyFont="1" applyFill="1" applyBorder="1"/>
    <xf numFmtId="178" fontId="3" fillId="0" borderId="17" xfId="2" applyNumberFormat="1" applyFont="1" applyFill="1" applyBorder="1" applyAlignment="1">
      <alignment horizontal="right"/>
    </xf>
    <xf numFmtId="178" fontId="3" fillId="0" borderId="18" xfId="2" applyNumberFormat="1" applyFont="1" applyFill="1" applyBorder="1"/>
    <xf numFmtId="178" fontId="3" fillId="0" borderId="19" xfId="2" applyNumberFormat="1" applyFont="1" applyFill="1" applyBorder="1" applyAlignment="1">
      <alignment horizontal="right"/>
    </xf>
    <xf numFmtId="177" fontId="0" fillId="0" borderId="20" xfId="0" applyNumberFormat="1" applyBorder="1"/>
    <xf numFmtId="4" fontId="3" fillId="0" borderId="0" xfId="3" applyNumberFormat="1" applyFont="1" applyFill="1" applyBorder="1" applyAlignment="1">
      <alignment horizontal="center"/>
    </xf>
    <xf numFmtId="10" fontId="0" fillId="0" borderId="7" xfId="4" applyNumberFormat="1" applyFont="1" applyBorder="1"/>
    <xf numFmtId="179" fontId="0" fillId="0" borderId="7" xfId="4" applyNumberFormat="1" applyFont="1" applyBorder="1"/>
    <xf numFmtId="179" fontId="11" fillId="5" borderId="7" xfId="4" applyNumberFormat="1" applyFont="1" applyFill="1" applyBorder="1"/>
    <xf numFmtId="179" fontId="11" fillId="6" borderId="7" xfId="4" applyNumberFormat="1" applyFont="1" applyFill="1" applyBorder="1"/>
    <xf numFmtId="179" fontId="11" fillId="9" borderId="7" xfId="4" applyNumberFormat="1" applyFont="1" applyFill="1" applyBorder="1"/>
    <xf numFmtId="167" fontId="0" fillId="0" borderId="0" xfId="1" applyNumberFormat="1" applyFont="1" applyFill="1" applyBorder="1"/>
    <xf numFmtId="168" fontId="18" fillId="3" borderId="26" xfId="0" applyNumberFormat="1" applyFont="1" applyFill="1" applyBorder="1" applyAlignment="1">
      <alignment horizontal="right"/>
    </xf>
    <xf numFmtId="176" fontId="3" fillId="0" borderId="8" xfId="1" applyNumberFormat="1" applyFont="1" applyFill="1" applyBorder="1" applyAlignment="1">
      <alignment horizontal="right"/>
    </xf>
    <xf numFmtId="4" fontId="3" fillId="0" borderId="9" xfId="1" applyNumberFormat="1" applyFont="1" applyFill="1" applyBorder="1" applyAlignment="1">
      <alignment horizontal="right"/>
    </xf>
    <xf numFmtId="0" fontId="20" fillId="10" borderId="7" xfId="0" applyFont="1" applyFill="1" applyBorder="1" applyAlignment="1">
      <alignment horizontal="center"/>
    </xf>
    <xf numFmtId="0" fontId="20" fillId="10" borderId="7" xfId="0" quotePrefix="1" applyFont="1" applyFill="1" applyBorder="1" applyAlignment="1">
      <alignment horizontal="center"/>
    </xf>
    <xf numFmtId="0" fontId="20" fillId="11" borderId="7" xfId="0" applyFont="1" applyFill="1" applyBorder="1" applyAlignment="1">
      <alignment horizontal="center"/>
    </xf>
    <xf numFmtId="0" fontId="20" fillId="11" borderId="7" xfId="0" quotePrefix="1" applyFont="1" applyFill="1" applyBorder="1" applyAlignment="1">
      <alignment horizontal="center"/>
    </xf>
    <xf numFmtId="0" fontId="20" fillId="12" borderId="7" xfId="0" applyFont="1" applyFill="1" applyBorder="1" applyAlignment="1">
      <alignment horizontal="center"/>
    </xf>
    <xf numFmtId="0" fontId="20" fillId="13" borderId="7" xfId="0" applyFont="1" applyFill="1" applyBorder="1" applyAlignment="1">
      <alignment horizontal="center"/>
    </xf>
    <xf numFmtId="0" fontId="20" fillId="13" borderId="7" xfId="0" quotePrefix="1" applyFont="1" applyFill="1" applyBorder="1" applyAlignment="1">
      <alignment horizontal="center"/>
    </xf>
    <xf numFmtId="0" fontId="20" fillId="14" borderId="7" xfId="0" applyFont="1" applyFill="1" applyBorder="1" applyAlignment="1">
      <alignment horizontal="center"/>
    </xf>
    <xf numFmtId="0" fontId="20" fillId="14" borderId="7" xfId="0" quotePrefix="1" applyFont="1" applyFill="1" applyBorder="1" applyAlignment="1">
      <alignment horizontal="center"/>
    </xf>
    <xf numFmtId="0" fontId="20" fillId="12" borderId="7" xfId="0" quotePrefix="1" applyFont="1" applyFill="1" applyBorder="1" applyAlignment="1">
      <alignment horizontal="center"/>
    </xf>
    <xf numFmtId="0" fontId="20" fillId="3" borderId="7" xfId="0" applyFont="1" applyFill="1" applyBorder="1" applyAlignment="1">
      <alignment horizontal="center"/>
    </xf>
    <xf numFmtId="39" fontId="16" fillId="4" borderId="7" xfId="2" applyNumberFormat="1" applyFont="1" applyFill="1" applyBorder="1" applyAlignment="1">
      <alignment horizontal="right"/>
    </xf>
    <xf numFmtId="39" fontId="21" fillId="4" borderId="7" xfId="2" applyNumberFormat="1" applyFont="1" applyFill="1" applyBorder="1" applyAlignment="1">
      <alignment horizontal="right"/>
    </xf>
    <xf numFmtId="0" fontId="3" fillId="0" borderId="0" xfId="0" applyFont="1"/>
    <xf numFmtId="180" fontId="0" fillId="0" borderId="7" xfId="1" applyNumberFormat="1" applyFont="1" applyBorder="1"/>
    <xf numFmtId="49" fontId="20" fillId="2" borderId="7" xfId="0" applyNumberFormat="1" applyFont="1" applyFill="1" applyBorder="1" applyAlignment="1">
      <alignment horizontal="center" vertical="distributed" wrapText="1" shrinkToFit="1"/>
    </xf>
    <xf numFmtId="180" fontId="0" fillId="0" borderId="7" xfId="1" applyNumberFormat="1" applyFont="1" applyFill="1" applyBorder="1"/>
    <xf numFmtId="167" fontId="0" fillId="0" borderId="7" xfId="0" applyNumberFormat="1" applyBorder="1"/>
    <xf numFmtId="10" fontId="4" fillId="0" borderId="7" xfId="0" applyNumberFormat="1" applyFont="1" applyFill="1" applyBorder="1" applyAlignment="1">
      <alignment horizontal="left"/>
    </xf>
    <xf numFmtId="0" fontId="0" fillId="0" borderId="0" xfId="0" applyFill="1"/>
    <xf numFmtId="0" fontId="4" fillId="0" borderId="0" xfId="0" applyFont="1" applyFill="1"/>
    <xf numFmtId="0" fontId="20" fillId="15" borderId="7" xfId="0" applyFont="1" applyFill="1" applyBorder="1" applyAlignment="1">
      <alignment horizontal="center"/>
    </xf>
    <xf numFmtId="0" fontId="20" fillId="15" borderId="7" xfId="0" quotePrefix="1" applyFont="1" applyFill="1" applyBorder="1" applyAlignment="1">
      <alignment horizontal="center"/>
    </xf>
    <xf numFmtId="179" fontId="0" fillId="14" borderId="10" xfId="0" applyNumberFormat="1" applyFill="1" applyBorder="1"/>
    <xf numFmtId="180" fontId="0" fillId="14" borderId="7" xfId="0" applyNumberFormat="1" applyFill="1" applyBorder="1"/>
    <xf numFmtId="166" fontId="0" fillId="14" borderId="7" xfId="0" applyNumberFormat="1" applyFill="1" applyBorder="1"/>
    <xf numFmtId="39" fontId="14" fillId="4" borderId="7" xfId="2" applyNumberFormat="1" applyFont="1" applyFill="1" applyBorder="1" applyAlignment="1">
      <alignment horizontal="right"/>
    </xf>
    <xf numFmtId="10" fontId="4" fillId="14" borderId="7" xfId="0" applyNumberFormat="1" applyFont="1" applyFill="1" applyBorder="1" applyAlignment="1">
      <alignment horizontal="left"/>
    </xf>
    <xf numFmtId="182" fontId="0" fillId="0" borderId="0" xfId="1" applyNumberFormat="1" applyFont="1"/>
    <xf numFmtId="166" fontId="0" fillId="0" borderId="0" xfId="0" applyNumberFormat="1"/>
    <xf numFmtId="179" fontId="12" fillId="14" borderId="7" xfId="4" applyNumberFormat="1" applyFont="1" applyFill="1" applyBorder="1"/>
    <xf numFmtId="180" fontId="22" fillId="0" borderId="7" xfId="1" applyNumberFormat="1" applyFont="1" applyBorder="1"/>
    <xf numFmtId="182" fontId="22" fillId="0" borderId="7" xfId="1" applyNumberFormat="1" applyFont="1" applyBorder="1"/>
    <xf numFmtId="0" fontId="0" fillId="4" borderId="0" xfId="0" applyFill="1"/>
    <xf numFmtId="167" fontId="0" fillId="4" borderId="7" xfId="0" applyNumberFormat="1" applyFill="1" applyBorder="1"/>
    <xf numFmtId="49" fontId="20" fillId="2" borderId="0" xfId="0" applyNumberFormat="1" applyFont="1" applyFill="1" applyBorder="1" applyAlignment="1">
      <alignment horizontal="center" vertical="distributed" wrapText="1" shrinkToFit="1"/>
    </xf>
    <xf numFmtId="182" fontId="0" fillId="3" borderId="7" xfId="0" applyNumberFormat="1" applyFill="1" applyBorder="1"/>
    <xf numFmtId="0" fontId="0" fillId="3" borderId="0" xfId="0" applyFill="1"/>
    <xf numFmtId="0" fontId="4" fillId="3" borderId="7" xfId="0" applyFont="1" applyFill="1" applyBorder="1" applyAlignment="1">
      <alignment horizontal="center"/>
    </xf>
    <xf numFmtId="182" fontId="23" fillId="7" borderId="7" xfId="1" applyNumberFormat="1" applyFont="1" applyFill="1" applyBorder="1"/>
    <xf numFmtId="166" fontId="22" fillId="0" borderId="7" xfId="1" applyNumberFormat="1" applyFont="1" applyBorder="1"/>
    <xf numFmtId="166" fontId="22" fillId="0" borderId="7" xfId="1" applyNumberFormat="1" applyFont="1" applyFill="1" applyBorder="1"/>
    <xf numFmtId="181" fontId="0" fillId="0" borderId="7" xfId="0" applyNumberFormat="1" applyBorder="1"/>
    <xf numFmtId="181" fontId="4" fillId="3" borderId="7" xfId="0" applyNumberFormat="1" applyFont="1" applyFill="1" applyBorder="1"/>
    <xf numFmtId="166" fontId="23" fillId="3" borderId="7" xfId="1" applyNumberFormat="1" applyFont="1" applyFill="1" applyBorder="1"/>
    <xf numFmtId="0" fontId="4" fillId="16" borderId="7" xfId="0" applyFont="1" applyFill="1" applyBorder="1" applyAlignment="1">
      <alignment horizontal="center"/>
    </xf>
    <xf numFmtId="181" fontId="0" fillId="16" borderId="8" xfId="0" applyNumberFormat="1" applyFill="1" applyBorder="1"/>
    <xf numFmtId="166" fontId="23" fillId="16" borderId="7" xfId="1" applyNumberFormat="1" applyFont="1" applyFill="1" applyBorder="1"/>
    <xf numFmtId="10" fontId="22" fillId="0" borderId="7" xfId="4" applyNumberFormat="1" applyFont="1" applyBorder="1"/>
    <xf numFmtId="167" fontId="22" fillId="0" borderId="7" xfId="1" applyNumberFormat="1" applyFont="1" applyBorder="1"/>
    <xf numFmtId="10" fontId="23" fillId="3" borderId="7" xfId="4" applyNumberFormat="1" applyFont="1" applyFill="1" applyBorder="1"/>
    <xf numFmtId="9" fontId="0" fillId="0" borderId="7" xfId="0" applyNumberFormat="1" applyBorder="1" applyAlignment="1">
      <alignment horizontal="center"/>
    </xf>
    <xf numFmtId="10" fontId="0" fillId="0" borderId="7" xfId="0" applyNumberFormat="1" applyBorder="1"/>
    <xf numFmtId="10" fontId="0" fillId="3" borderId="7" xfId="0" applyNumberFormat="1" applyFill="1" applyBorder="1"/>
    <xf numFmtId="0" fontId="24" fillId="17" borderId="27" xfId="0" applyFont="1" applyFill="1" applyBorder="1" applyAlignment="1">
      <alignment horizontal="left" vertical="center" indent="1"/>
    </xf>
    <xf numFmtId="0" fontId="24" fillId="17" borderId="27" xfId="0" applyFont="1" applyFill="1" applyBorder="1" applyAlignment="1">
      <alignment horizontal="right" vertical="center" indent="1"/>
    </xf>
    <xf numFmtId="0" fontId="25" fillId="0" borderId="0" xfId="0" applyFont="1" applyAlignment="1">
      <alignment horizontal="left" vertical="center" indent="1"/>
    </xf>
    <xf numFmtId="164" fontId="25" fillId="0" borderId="0" xfId="0" applyNumberFormat="1" applyFont="1" applyAlignment="1">
      <alignment horizontal="right" vertical="center" indent="1"/>
    </xf>
    <xf numFmtId="0" fontId="25" fillId="0" borderId="0" xfId="0" applyFont="1" applyAlignment="1">
      <alignment horizontal="right" vertical="center" indent="1"/>
    </xf>
    <xf numFmtId="0" fontId="26" fillId="18" borderId="0" xfId="0" applyFont="1" applyFill="1" applyAlignment="1">
      <alignment horizontal="left" vertical="center" indent="1"/>
    </xf>
    <xf numFmtId="0" fontId="13" fillId="18" borderId="0" xfId="0" applyFont="1" applyFill="1" applyAlignment="1">
      <alignment horizontal="left" vertical="center" indent="1"/>
    </xf>
    <xf numFmtId="0" fontId="25" fillId="18" borderId="0" xfId="0" applyFont="1" applyFill="1" applyAlignment="1">
      <alignment horizontal="left" vertical="center" indent="1"/>
    </xf>
    <xf numFmtId="164" fontId="25" fillId="18" borderId="0" xfId="0" applyNumberFormat="1" applyFont="1" applyFill="1" applyAlignment="1">
      <alignment horizontal="right" vertical="center" indent="1"/>
    </xf>
    <xf numFmtId="0" fontId="25" fillId="18" borderId="0" xfId="0" applyFont="1" applyFill="1" applyAlignment="1">
      <alignment horizontal="right" vertical="center" indent="1"/>
    </xf>
    <xf numFmtId="0" fontId="26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167" fontId="22" fillId="0" borderId="7" xfId="1" applyNumberFormat="1" applyFont="1" applyFill="1" applyBorder="1"/>
    <xf numFmtId="181" fontId="4" fillId="3" borderId="0" xfId="0" applyNumberFormat="1" applyFont="1" applyFill="1" applyBorder="1"/>
    <xf numFmtId="181" fontId="0" fillId="16" borderId="0" xfId="0" applyNumberFormat="1" applyFill="1" applyBorder="1"/>
    <xf numFmtId="183" fontId="22" fillId="0" borderId="0" xfId="1" applyNumberFormat="1" applyFont="1" applyBorder="1"/>
    <xf numFmtId="0" fontId="3" fillId="3" borderId="0" xfId="0" applyFont="1" applyFill="1"/>
    <xf numFmtId="184" fontId="0" fillId="0" borderId="0" xfId="0" applyNumberFormat="1"/>
    <xf numFmtId="1" fontId="0" fillId="0" borderId="0" xfId="0" applyNumberFormat="1"/>
    <xf numFmtId="185" fontId="12" fillId="3" borderId="0" xfId="4" applyNumberFormat="1" applyFont="1" applyFill="1"/>
    <xf numFmtId="10" fontId="0" fillId="14" borderId="0" xfId="0" applyNumberFormat="1" applyFill="1"/>
    <xf numFmtId="49" fontId="20" fillId="2" borderId="10" xfId="0" applyNumberFormat="1" applyFont="1" applyFill="1" applyBorder="1" applyAlignment="1">
      <alignment horizontal="center" vertical="distributed" wrapText="1" shrinkToFit="1"/>
    </xf>
    <xf numFmtId="0" fontId="0" fillId="0" borderId="10" xfId="0" applyBorder="1"/>
    <xf numFmtId="10" fontId="12" fillId="3" borderId="7" xfId="4" applyNumberFormat="1" applyFont="1" applyFill="1" applyBorder="1"/>
    <xf numFmtId="0" fontId="3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79" fontId="0" fillId="3" borderId="0" xfId="0" applyNumberFormat="1" applyFill="1"/>
    <xf numFmtId="182" fontId="22" fillId="7" borderId="7" xfId="1" applyNumberFormat="1" applyFont="1" applyFill="1" applyBorder="1"/>
    <xf numFmtId="166" fontId="3" fillId="0" borderId="0" xfId="0" applyNumberFormat="1" applyFont="1"/>
    <xf numFmtId="10" fontId="12" fillId="14" borderId="7" xfId="4" applyNumberFormat="1" applyFont="1" applyFill="1" applyBorder="1"/>
    <xf numFmtId="49" fontId="20" fillId="2" borderId="8" xfId="0" applyNumberFormat="1" applyFont="1" applyFill="1" applyBorder="1" applyAlignment="1">
      <alignment horizontal="center" vertical="distributed" wrapText="1" shrinkToFit="1"/>
    </xf>
    <xf numFmtId="49" fontId="0" fillId="0" borderId="0" xfId="0" applyNumberFormat="1"/>
    <xf numFmtId="0" fontId="0" fillId="2" borderId="7" xfId="0" applyFill="1" applyBorder="1"/>
    <xf numFmtId="10" fontId="4" fillId="3" borderId="7" xfId="0" applyNumberFormat="1" applyFont="1" applyFill="1" applyBorder="1"/>
    <xf numFmtId="10" fontId="4" fillId="14" borderId="7" xfId="0" applyNumberFormat="1" applyFont="1" applyFill="1" applyBorder="1"/>
    <xf numFmtId="186" fontId="0" fillId="4" borderId="7" xfId="0" applyNumberFormat="1" applyFill="1" applyBorder="1"/>
    <xf numFmtId="0" fontId="20" fillId="3" borderId="8" xfId="0" applyFont="1" applyFill="1" applyBorder="1" applyAlignment="1">
      <alignment horizontal="center"/>
    </xf>
    <xf numFmtId="49" fontId="20" fillId="2" borderId="7" xfId="0" applyNumberFormat="1" applyFont="1" applyFill="1" applyBorder="1" applyAlignment="1">
      <alignment horizontal="center" vertical="center" wrapText="1" shrinkToFit="1"/>
    </xf>
    <xf numFmtId="167" fontId="0" fillId="0" borderId="0" xfId="1" applyNumberFormat="1" applyFont="1" applyAlignment="1">
      <alignment horizontal="center"/>
    </xf>
    <xf numFmtId="180" fontId="0" fillId="0" borderId="0" xfId="0" applyNumberFormat="1"/>
    <xf numFmtId="167" fontId="0" fillId="0" borderId="8" xfId="0" applyNumberFormat="1" applyFill="1" applyBorder="1"/>
    <xf numFmtId="183" fontId="0" fillId="0" borderId="0" xfId="0" applyNumberFormat="1"/>
    <xf numFmtId="183" fontId="20" fillId="3" borderId="8" xfId="0" applyNumberFormat="1" applyFont="1" applyFill="1" applyBorder="1" applyAlignment="1">
      <alignment horizontal="center"/>
    </xf>
    <xf numFmtId="183" fontId="20" fillId="2" borderId="7" xfId="0" applyNumberFormat="1" applyFont="1" applyFill="1" applyBorder="1" applyAlignment="1">
      <alignment horizontal="center" vertical="distributed" wrapText="1" shrinkToFit="1"/>
    </xf>
    <xf numFmtId="183" fontId="22" fillId="0" borderId="7" xfId="1" applyNumberFormat="1" applyFont="1" applyBorder="1"/>
    <xf numFmtId="183" fontId="20" fillId="19" borderId="7" xfId="0" applyNumberFormat="1" applyFont="1" applyFill="1" applyBorder="1" applyAlignment="1">
      <alignment horizontal="center"/>
    </xf>
    <xf numFmtId="0" fontId="4" fillId="0" borderId="0" xfId="0" applyFont="1"/>
    <xf numFmtId="166" fontId="3" fillId="0" borderId="7" xfId="0" applyNumberFormat="1" applyFont="1" applyBorder="1"/>
    <xf numFmtId="166" fontId="0" fillId="3" borderId="7" xfId="0" applyNumberFormat="1" applyFill="1" applyBorder="1"/>
    <xf numFmtId="166" fontId="0" fillId="7" borderId="7" xfId="0" applyNumberFormat="1" applyFill="1" applyBorder="1"/>
    <xf numFmtId="2" fontId="0" fillId="0" borderId="7" xfId="0" applyNumberFormat="1" applyBorder="1" applyAlignment="1">
      <alignment horizontal="center"/>
    </xf>
    <xf numFmtId="0" fontId="0" fillId="2" borderId="13" xfId="0" applyFill="1" applyBorder="1"/>
    <xf numFmtId="10" fontId="0" fillId="14" borderId="9" xfId="0" applyNumberFormat="1" applyFill="1" applyBorder="1"/>
    <xf numFmtId="10" fontId="0" fillId="3" borderId="9" xfId="0" applyNumberFormat="1" applyFill="1" applyBorder="1"/>
    <xf numFmtId="167" fontId="12" fillId="20" borderId="7" xfId="1" applyNumberFormat="1" applyFont="1" applyFill="1" applyBorder="1"/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29" fillId="21" borderId="28" xfId="0" applyFont="1" applyFill="1" applyBorder="1" applyAlignment="1">
      <alignment horizontal="center" vertical="center" wrapText="1"/>
    </xf>
    <xf numFmtId="0" fontId="23" fillId="6" borderId="29" xfId="0" applyFont="1" applyFill="1" applyBorder="1" applyAlignment="1">
      <alignment horizontal="left"/>
    </xf>
    <xf numFmtId="10" fontId="30" fillId="22" borderId="30" xfId="0" applyNumberFormat="1" applyFont="1" applyFill="1" applyBorder="1" applyAlignment="1">
      <alignment horizontal="right"/>
    </xf>
    <xf numFmtId="4" fontId="0" fillId="23" borderId="9" xfId="0" applyNumberFormat="1" applyFont="1" applyFill="1" applyBorder="1" applyAlignment="1">
      <alignment horizontal="center"/>
    </xf>
    <xf numFmtId="10" fontId="0" fillId="23" borderId="9" xfId="0" applyNumberFormat="1" applyFont="1" applyFill="1" applyBorder="1" applyAlignment="1">
      <alignment horizontal="center"/>
    </xf>
    <xf numFmtId="3" fontId="0" fillId="23" borderId="9" xfId="0" applyNumberFormat="1" applyFont="1" applyFill="1" applyBorder="1" applyAlignment="1">
      <alignment horizontal="center"/>
    </xf>
    <xf numFmtId="0" fontId="23" fillId="6" borderId="28" xfId="0" applyFont="1" applyFill="1" applyBorder="1" applyAlignment="1">
      <alignment horizontal="left"/>
    </xf>
    <xf numFmtId="166" fontId="30" fillId="22" borderId="31" xfId="0" applyNumberFormat="1" applyFont="1" applyFill="1" applyBorder="1" applyAlignment="1">
      <alignment horizontal="right"/>
    </xf>
    <xf numFmtId="167" fontId="30" fillId="24" borderId="31" xfId="0" applyNumberFormat="1" applyFont="1" applyFill="1" applyBorder="1" applyAlignment="1">
      <alignment horizontal="right"/>
    </xf>
    <xf numFmtId="167" fontId="30" fillId="22" borderId="31" xfId="0" applyNumberFormat="1" applyFont="1" applyFill="1" applyBorder="1" applyAlignment="1">
      <alignment horizontal="right"/>
    </xf>
    <xf numFmtId="0" fontId="23" fillId="6" borderId="32" xfId="0" applyFont="1" applyFill="1" applyBorder="1" applyAlignment="1">
      <alignment horizontal="left"/>
    </xf>
    <xf numFmtId="10" fontId="30" fillId="22" borderId="33" xfId="0" applyNumberFormat="1" applyFont="1" applyFill="1" applyBorder="1" applyAlignment="1">
      <alignment horizontal="right"/>
    </xf>
    <xf numFmtId="0" fontId="23" fillId="6" borderId="7" xfId="0" applyFont="1" applyFill="1" applyBorder="1" applyAlignment="1">
      <alignment horizontal="left"/>
    </xf>
    <xf numFmtId="10" fontId="30" fillId="22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10" fontId="27" fillId="0" borderId="7" xfId="4" applyNumberFormat="1" applyFont="1" applyBorder="1" applyAlignment="1">
      <alignment horizontal="right"/>
    </xf>
    <xf numFmtId="0" fontId="32" fillId="0" borderId="0" xfId="0" applyFont="1" applyBorder="1" applyAlignment="1">
      <alignment horizontal="left"/>
    </xf>
    <xf numFmtId="0" fontId="32" fillId="0" borderId="0" xfId="0" applyFont="1" applyBorder="1" applyAlignment="1">
      <alignment horizontal="right"/>
    </xf>
    <xf numFmtId="3" fontId="23" fillId="3" borderId="7" xfId="0" applyNumberFormat="1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10" fontId="27" fillId="26" borderId="7" xfId="0" applyNumberFormat="1" applyFont="1" applyFill="1" applyBorder="1" applyAlignment="1">
      <alignment horizontal="center"/>
    </xf>
    <xf numFmtId="3" fontId="27" fillId="3" borderId="7" xfId="0" applyNumberFormat="1" applyFont="1" applyFill="1" applyBorder="1" applyAlignment="1">
      <alignment horizontal="center"/>
    </xf>
    <xf numFmtId="0" fontId="27" fillId="3" borderId="7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166" fontId="30" fillId="22" borderId="28" xfId="0" applyNumberFormat="1" applyFont="1" applyFill="1" applyBorder="1" applyAlignment="1">
      <alignment horizontal="right"/>
    </xf>
    <xf numFmtId="10" fontId="30" fillId="22" borderId="28" xfId="4" applyNumberFormat="1" applyFont="1" applyFill="1" applyBorder="1" applyAlignment="1">
      <alignment horizontal="right"/>
    </xf>
    <xf numFmtId="3" fontId="13" fillId="27" borderId="28" xfId="0" applyNumberFormat="1" applyFont="1" applyFill="1" applyBorder="1" applyAlignment="1">
      <alignment horizontal="center"/>
    </xf>
    <xf numFmtId="0" fontId="31" fillId="28" borderId="28" xfId="0" applyFont="1" applyFill="1" applyBorder="1" applyAlignment="1">
      <alignment horizontal="left"/>
    </xf>
    <xf numFmtId="166" fontId="30" fillId="29" borderId="28" xfId="0" applyNumberFormat="1" applyFont="1" applyFill="1" applyBorder="1" applyAlignment="1">
      <alignment horizontal="right"/>
    </xf>
    <xf numFmtId="3" fontId="30" fillId="30" borderId="28" xfId="0" applyNumberFormat="1" applyFont="1" applyFill="1" applyBorder="1" applyAlignment="1">
      <alignment horizontal="center"/>
    </xf>
    <xf numFmtId="0" fontId="23" fillId="6" borderId="31" xfId="0" applyFont="1" applyFill="1" applyBorder="1" applyAlignment="1">
      <alignment horizontal="left"/>
    </xf>
    <xf numFmtId="10" fontId="0" fillId="3" borderId="7" xfId="4" applyNumberFormat="1" applyFont="1" applyFill="1" applyBorder="1"/>
    <xf numFmtId="10" fontId="22" fillId="7" borderId="7" xfId="4" applyNumberFormat="1" applyFont="1" applyFill="1" applyBorder="1"/>
    <xf numFmtId="187" fontId="22" fillId="0" borderId="7" xfId="4" applyNumberFormat="1" applyFont="1" applyBorder="1"/>
    <xf numFmtId="187" fontId="0" fillId="0" borderId="7" xfId="4" applyNumberFormat="1" applyFont="1" applyBorder="1"/>
    <xf numFmtId="167" fontId="4" fillId="0" borderId="0" xfId="1" applyNumberFormat="1" applyFont="1" applyAlignment="1">
      <alignment horizontal="center"/>
    </xf>
    <xf numFmtId="1" fontId="27" fillId="0" borderId="7" xfId="0" applyNumberFormat="1" applyFont="1" applyBorder="1" applyAlignment="1">
      <alignment horizontal="right"/>
    </xf>
    <xf numFmtId="1" fontId="0" fillId="0" borderId="7" xfId="0" applyNumberFormat="1" applyBorder="1"/>
    <xf numFmtId="3" fontId="13" fillId="31" borderId="28" xfId="0" applyNumberFormat="1" applyFont="1" applyFill="1" applyBorder="1" applyAlignment="1">
      <alignment horizontal="center"/>
    </xf>
    <xf numFmtId="0" fontId="27" fillId="10" borderId="7" xfId="0" applyFont="1" applyFill="1" applyBorder="1"/>
    <xf numFmtId="3" fontId="13" fillId="32" borderId="28" xfId="0" applyNumberFormat="1" applyFont="1" applyFill="1" applyBorder="1" applyAlignment="1">
      <alignment horizontal="center"/>
    </xf>
    <xf numFmtId="0" fontId="27" fillId="33" borderId="7" xfId="0" applyFont="1" applyFill="1" applyBorder="1"/>
    <xf numFmtId="167" fontId="30" fillId="22" borderId="7" xfId="0" applyNumberFormat="1" applyFont="1" applyFill="1" applyBorder="1" applyAlignment="1"/>
    <xf numFmtId="3" fontId="0" fillId="0" borderId="7" xfId="0" applyNumberFormat="1" applyBorder="1"/>
    <xf numFmtId="2" fontId="27" fillId="3" borderId="7" xfId="0" applyNumberFormat="1" applyFont="1" applyFill="1" applyBorder="1" applyAlignment="1">
      <alignment horizontal="center"/>
    </xf>
    <xf numFmtId="0" fontId="20" fillId="35" borderId="7" xfId="0" applyFont="1" applyFill="1" applyBorder="1" applyAlignment="1">
      <alignment horizontal="center"/>
    </xf>
    <xf numFmtId="0" fontId="20" fillId="35" borderId="7" xfId="0" quotePrefix="1" applyFont="1" applyFill="1" applyBorder="1" applyAlignment="1">
      <alignment horizontal="center"/>
    </xf>
    <xf numFmtId="10" fontId="0" fillId="0" borderId="0" xfId="4" applyNumberFormat="1" applyFont="1"/>
    <xf numFmtId="167" fontId="0" fillId="0" borderId="0" xfId="1" applyNumberFormat="1" applyFont="1"/>
    <xf numFmtId="3" fontId="13" fillId="27" borderId="31" xfId="0" applyNumberFormat="1" applyFont="1" applyFill="1" applyBorder="1" applyAlignment="1">
      <alignment horizontal="center"/>
    </xf>
    <xf numFmtId="3" fontId="13" fillId="32" borderId="31" xfId="0" applyNumberFormat="1" applyFont="1" applyFill="1" applyBorder="1" applyAlignment="1">
      <alignment horizontal="center"/>
    </xf>
    <xf numFmtId="3" fontId="13" fillId="31" borderId="31" xfId="0" applyNumberFormat="1" applyFont="1" applyFill="1" applyBorder="1" applyAlignment="1">
      <alignment horizontal="center"/>
    </xf>
    <xf numFmtId="0" fontId="29" fillId="21" borderId="32" xfId="0" applyFont="1" applyFill="1" applyBorder="1" applyAlignment="1">
      <alignment horizontal="center" vertical="center" wrapText="1"/>
    </xf>
    <xf numFmtId="3" fontId="13" fillId="27" borderId="7" xfId="0" applyNumberFormat="1" applyFont="1" applyFill="1" applyBorder="1" applyAlignment="1">
      <alignment horizontal="center"/>
    </xf>
    <xf numFmtId="3" fontId="13" fillId="32" borderId="7" xfId="0" applyNumberFormat="1" applyFont="1" applyFill="1" applyBorder="1" applyAlignment="1">
      <alignment horizontal="center"/>
    </xf>
    <xf numFmtId="3" fontId="13" fillId="31" borderId="7" xfId="0" applyNumberFormat="1" applyFont="1" applyFill="1" applyBorder="1" applyAlignment="1">
      <alignment horizontal="center"/>
    </xf>
    <xf numFmtId="167" fontId="4" fillId="0" borderId="10" xfId="1" applyNumberFormat="1" applyFont="1" applyFill="1" applyBorder="1" applyAlignment="1">
      <alignment horizontal="center"/>
    </xf>
    <xf numFmtId="167" fontId="4" fillId="0" borderId="11" xfId="1" applyNumberFormat="1" applyFont="1" applyFill="1" applyBorder="1" applyAlignment="1">
      <alignment horizontal="center"/>
    </xf>
    <xf numFmtId="167" fontId="4" fillId="0" borderId="12" xfId="1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28" fillId="34" borderId="28" xfId="0" applyFont="1" applyFill="1" applyBorder="1" applyAlignment="1">
      <alignment horizontal="center" vertical="center" wrapText="1"/>
    </xf>
    <xf numFmtId="0" fontId="27" fillId="25" borderId="7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Percent" xfId="4" builtinId="5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7" formatCode="_(* #,##0_);_(* \(#,##0\);_(* &quot;-&quot;??_);_(@_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EAD89-11CD-4A47-A135-B7B8BF474283}" name="TDBFormat" displayName="TDBFormat" ref="B1:I9" totalsRowShown="0" headerRowDxfId="58">
  <sortState xmlns:xlrd2="http://schemas.microsoft.com/office/spreadsheetml/2017/richdata2" ref="B2:I9">
    <sortCondition descending="1" ref="C1:C9"/>
  </sortState>
  <tableColumns count="8">
    <tableColumn id="1" xr3:uid="{D34F8A95-2C32-4DFF-8A5B-E1293671B9BF}" name="GameID" dataDxfId="57"/>
    <tableColumn id="2" xr3:uid="{27AFD549-C56E-48D6-A296-B5C841E53FD2}" name="PrizeFactor" dataDxfId="56"/>
    <tableColumn id="3" xr3:uid="{0FD06237-40A9-40C7-952A-FA3D139E8F91}" name="PrizeDescription" dataDxfId="55"/>
    <tableColumn id="4" xr3:uid="{460A88C4-EF01-44ED-A7EA-2123FF57FC77}" name="NoOfCards" dataDxfId="54"/>
    <tableColumn id="5" xr3:uid="{91929789-2678-439E-99A3-8E512412A8CF}" name="AccumulatedNoOfCards" dataDxfId="53" dataCellStyle="Comma"/>
    <tableColumn id="6" xr3:uid="{3D9879BC-F0CF-4AEC-B204-8E097F7D36C3}" name="Probability" dataDxfId="52"/>
    <tableColumn id="7" xr3:uid="{3A5F7F83-5E3B-49B0-BAC2-B1CBF88BD29E}" name="Parameters" dataDxfId="51"/>
    <tableColumn id="8" xr3:uid="{E7F170E6-FCA6-419C-96B5-87FEA442C2ED}" name="RTPPercentage" dataDxfId="50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opLeftCell="A25" workbookViewId="0">
      <selection activeCell="H67" sqref="H67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bestFit="1" customWidth="1"/>
    <col min="4" max="4" width="15.33203125" customWidth="1"/>
    <col min="5" max="5" width="15.33203125" bestFit="1" customWidth="1"/>
    <col min="6" max="6" width="14.33203125" bestFit="1" customWidth="1"/>
    <col min="7" max="7" width="9.44140625" bestFit="1" customWidth="1"/>
    <col min="8" max="8" width="13.33203125" bestFit="1" customWidth="1"/>
    <col min="9" max="12" width="9.44140625" bestFit="1" customWidth="1"/>
  </cols>
  <sheetData>
    <row r="1" spans="1:1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80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</v>
      </c>
      <c r="B6" s="10">
        <f>AVERAGE(B63:L63)</f>
        <v>0.63577616558691064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10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10</v>
      </c>
      <c r="B10" s="15">
        <f t="shared" ref="B10:H20" si="0">1/HYPGEOMDIST($A10,$B$4,B$9,$B$3)</f>
        <v>8911711.1764705665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4">
        <v>9</v>
      </c>
      <c r="B11" s="15">
        <f t="shared" si="0"/>
        <v>163381.37156862734</v>
      </c>
      <c r="C11" s="15">
        <f t="shared" si="0"/>
        <v>1380687.6470588213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4">
        <v>8</v>
      </c>
      <c r="B12" s="15">
        <f t="shared" si="0"/>
        <v>7384.4687714633837</v>
      </c>
      <c r="C12" s="15">
        <f t="shared" si="0"/>
        <v>30681.947712418307</v>
      </c>
      <c r="D12" s="15">
        <f t="shared" si="0"/>
        <v>230114.60784313735</v>
      </c>
      <c r="E12" s="15">
        <f t="shared" si="0"/>
        <v>230114.60784313735</v>
      </c>
      <c r="F12" s="16"/>
      <c r="G12" s="16"/>
      <c r="H12" s="16"/>
      <c r="I12" s="16"/>
      <c r="J12" s="16"/>
      <c r="K12" s="16"/>
      <c r="L12" s="16"/>
    </row>
    <row r="13" spans="1:12" x14ac:dyDescent="0.25">
      <c r="A13" s="14">
        <v>7</v>
      </c>
      <c r="B13" s="15">
        <f t="shared" si="0"/>
        <v>620.67733208420645</v>
      </c>
      <c r="C13" s="15">
        <f t="shared" si="0"/>
        <v>1690.1072892433824</v>
      </c>
      <c r="D13" s="15">
        <f t="shared" si="0"/>
        <v>6232.2706290849665</v>
      </c>
      <c r="E13" s="15">
        <f t="shared" si="0"/>
        <v>6232.2706290849665</v>
      </c>
      <c r="F13" s="15">
        <f t="shared" si="0"/>
        <v>40979.313725490225</v>
      </c>
      <c r="G13" s="16"/>
      <c r="H13" s="16"/>
      <c r="I13" s="16"/>
      <c r="J13" s="16"/>
      <c r="K13" s="16"/>
      <c r="L13" s="16"/>
    </row>
    <row r="14" spans="1:12" x14ac:dyDescent="0.25">
      <c r="A14" s="14">
        <v>6</v>
      </c>
      <c r="B14" s="15">
        <f t="shared" si="0"/>
        <v>87.112608011818566</v>
      </c>
      <c r="C14" s="15">
        <f t="shared" si="0"/>
        <v>174.83868509414285</v>
      </c>
      <c r="D14" s="15">
        <f t="shared" si="0"/>
        <v>422.52682231084458</v>
      </c>
      <c r="E14" s="15">
        <f t="shared" si="0"/>
        <v>422.52682231084458</v>
      </c>
      <c r="F14" s="15">
        <f t="shared" si="0"/>
        <v>1365.9771241830042</v>
      </c>
      <c r="G14" s="15">
        <f t="shared" si="0"/>
        <v>7752.8431372549003</v>
      </c>
      <c r="H14" s="16"/>
      <c r="I14" s="16"/>
      <c r="J14" s="16"/>
      <c r="K14" s="16"/>
      <c r="L14" s="16"/>
    </row>
    <row r="15" spans="1:12" x14ac:dyDescent="0.25">
      <c r="A15" s="14">
        <v>5</v>
      </c>
      <c r="B15" s="15">
        <f t="shared" si="0"/>
        <v>19.444778574066646</v>
      </c>
      <c r="C15" s="15">
        <f t="shared" si="0"/>
        <v>30.673453525288224</v>
      </c>
      <c r="D15" s="15">
        <f t="shared" si="0"/>
        <v>54.637089091919698</v>
      </c>
      <c r="E15" s="15">
        <f t="shared" si="0"/>
        <v>54.637089091919698</v>
      </c>
      <c r="F15" s="15">
        <f t="shared" si="0"/>
        <v>115.76077323584812</v>
      </c>
      <c r="G15" s="15">
        <f t="shared" si="0"/>
        <v>323.03513071895424</v>
      </c>
      <c r="H15" s="15">
        <f t="shared" si="0"/>
        <v>1550.5686274509803</v>
      </c>
      <c r="I15" s="16"/>
      <c r="J15" s="16"/>
      <c r="K15" s="16"/>
      <c r="L15" s="16"/>
    </row>
    <row r="16" spans="1:12" x14ac:dyDescent="0.25">
      <c r="A16" s="14">
        <v>4</v>
      </c>
      <c r="B16" s="15">
        <f t="shared" si="0"/>
        <v>6.7879954294923497</v>
      </c>
      <c r="C16" s="15">
        <f t="shared" si="0"/>
        <v>8.7638438643680594</v>
      </c>
      <c r="D16" s="15">
        <f t="shared" si="0"/>
        <v>12.26938141011529</v>
      </c>
      <c r="E16" s="15">
        <f t="shared" si="0"/>
        <v>12.26938141011529</v>
      </c>
      <c r="F16" s="15">
        <f t="shared" si="0"/>
        <v>19.160403845933462</v>
      </c>
      <c r="G16" s="15">
        <f t="shared" si="0"/>
        <v>35.041098925445858</v>
      </c>
      <c r="H16" s="15">
        <f t="shared" si="0"/>
        <v>82.696993464052213</v>
      </c>
      <c r="I16" s="15">
        <f>1/HYPGEOMDIST($A16,$B$4,I$9,$B$3)</f>
        <v>326.43550051599556</v>
      </c>
      <c r="J16" s="16"/>
      <c r="K16" s="16"/>
      <c r="L16" s="16"/>
    </row>
    <row r="17" spans="1:12" x14ac:dyDescent="0.25">
      <c r="A17" s="14">
        <v>3</v>
      </c>
      <c r="B17" s="15">
        <f t="shared" si="0"/>
        <v>3.7396826671740295</v>
      </c>
      <c r="C17" s="15">
        <f t="shared" si="0"/>
        <v>4.0632367007524675</v>
      </c>
      <c r="D17" s="15">
        <f t="shared" si="0"/>
        <v>4.6557920529455359</v>
      </c>
      <c r="E17" s="15">
        <f t="shared" si="0"/>
        <v>4.6557920529455359</v>
      </c>
      <c r="F17" s="15">
        <f t="shared" si="0"/>
        <v>5.7145064101906851</v>
      </c>
      <c r="G17" s="15">
        <f t="shared" si="0"/>
        <v>7.7030001948178484</v>
      </c>
      <c r="H17" s="15">
        <f t="shared" si="0"/>
        <v>11.913973634651608</v>
      </c>
      <c r="I17" s="15">
        <f>1/HYPGEOMDIST($A17,$B$4,I$9,$B$3)</f>
        <v>23.122514619883045</v>
      </c>
      <c r="J17" s="15">
        <f>1/HYPGEOMDIST($A17,$B$4,J$9,$B$3)</f>
        <v>72.070175438596436</v>
      </c>
      <c r="K17" s="16"/>
      <c r="L17" s="16"/>
    </row>
    <row r="18" spans="1:12" x14ac:dyDescent="0.25">
      <c r="A18" s="14">
        <v>2</v>
      </c>
      <c r="B18" s="15">
        <f t="shared" si="0"/>
        <v>3.3868824155538357</v>
      </c>
      <c r="C18" s="15">
        <f t="shared" si="0"/>
        <v>3.1602952116963623</v>
      </c>
      <c r="D18" s="15">
        <f t="shared" si="0"/>
        <v>3.0474275255643497</v>
      </c>
      <c r="E18" s="15">
        <f t="shared" si="0"/>
        <v>3.0474275255643497</v>
      </c>
      <c r="F18" s="15">
        <f t="shared" si="0"/>
        <v>3.0613427197450083</v>
      </c>
      <c r="G18" s="15">
        <f t="shared" si="0"/>
        <v>3.2433685030811974</v>
      </c>
      <c r="H18" s="15">
        <f t="shared" si="0"/>
        <v>3.6974400935125651</v>
      </c>
      <c r="I18" s="15">
        <f>1/HYPGEOMDIST($A18,$B$4,I$9,$B$3)</f>
        <v>4.7028843294677349</v>
      </c>
      <c r="J18" s="15">
        <f>1/HYPGEOMDIST($A18,$B$4,J$9,$B$3)</f>
        <v>7.2070175438596475</v>
      </c>
      <c r="K18" s="15">
        <f>1/HYPGEOMDIST($A18,$B$4,K$9,$B$3)</f>
        <v>16.631578947368414</v>
      </c>
      <c r="L18" s="16"/>
    </row>
    <row r="19" spans="1:12" x14ac:dyDescent="0.25">
      <c r="A19" s="14">
        <v>1</v>
      </c>
      <c r="B19" s="15">
        <f t="shared" si="0"/>
        <v>5.5688162794202496</v>
      </c>
      <c r="C19" s="15">
        <f t="shared" si="0"/>
        <v>4.531744077149499</v>
      </c>
      <c r="D19" s="15">
        <f t="shared" si="0"/>
        <v>3.7528505638894294</v>
      </c>
      <c r="E19" s="15">
        <f t="shared" si="0"/>
        <v>3.7528505638894294</v>
      </c>
      <c r="F19" s="15">
        <f t="shared" si="0"/>
        <v>3.1726642731902825</v>
      </c>
      <c r="G19" s="15">
        <f t="shared" si="0"/>
        <v>2.7510714981492299</v>
      </c>
      <c r="H19" s="15">
        <f t="shared" si="0"/>
        <v>2.4649600623417114</v>
      </c>
      <c r="I19" s="15">
        <f>1/HYPGEOMDIST($A19,$B$4,I$9,$B$3)</f>
        <v>2.3109000584453536</v>
      </c>
      <c r="J19" s="15">
        <f>1/HYPGEOMDIST($A19,$B$4,J$9,$B$3)</f>
        <v>2.3209039548022594</v>
      </c>
      <c r="K19" s="15">
        <f>1/HYPGEOMDIST($A19,$B$4,K$9,$B$3)</f>
        <v>2.6333333333333337</v>
      </c>
      <c r="L19" s="15">
        <f>1/HYPGEOMDIST($A19,$B$4,L$9,$B$3)</f>
        <v>3.9999999999999991</v>
      </c>
    </row>
    <row r="20" spans="1:12" x14ac:dyDescent="0.25">
      <c r="A20" s="17">
        <v>0</v>
      </c>
      <c r="B20" s="18">
        <f t="shared" si="0"/>
        <v>21.838495213412731</v>
      </c>
      <c r="C20" s="18">
        <f t="shared" si="0"/>
        <v>15.686806420902116</v>
      </c>
      <c r="D20" s="18">
        <f t="shared" si="0"/>
        <v>11.329360192873745</v>
      </c>
      <c r="E20" s="18">
        <f t="shared" si="0"/>
        <v>11.329360192873745</v>
      </c>
      <c r="F20" s="18">
        <f t="shared" si="0"/>
        <v>8.2254258934562827</v>
      </c>
      <c r="G20" s="18">
        <f t="shared" si="0"/>
        <v>6.0023378141437735</v>
      </c>
      <c r="H20" s="18">
        <f t="shared" si="0"/>
        <v>4.4017143970387682</v>
      </c>
      <c r="I20" s="18">
        <f>1/HYPGEOMDIST($A20,$B$4,I$9,$B$3)</f>
        <v>3.2433685030811974</v>
      </c>
      <c r="J20" s="18">
        <f>1/HYPGEOMDIST($A20,$B$4,J$9,$B$3)</f>
        <v>2.4009351256575093</v>
      </c>
      <c r="K20" s="18">
        <f>1/HYPGEOMDIST($A20,$B$4,K$9,$B$3)</f>
        <v>1.7853107344632766</v>
      </c>
      <c r="L20" s="18">
        <f>1/HYPGEOMDIST($A20,$B$4,L$9,$B$3)</f>
        <v>1.3333333333333333</v>
      </c>
    </row>
    <row r="21" spans="1:12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1:12" x14ac:dyDescent="0.25">
      <c r="A23" s="20" t="s">
        <v>6</v>
      </c>
      <c r="B23" s="24">
        <v>10</v>
      </c>
      <c r="C23" s="24">
        <v>9</v>
      </c>
      <c r="D23" s="24">
        <v>8</v>
      </c>
      <c r="E23" s="24">
        <v>8</v>
      </c>
      <c r="F23" s="24">
        <v>7</v>
      </c>
      <c r="G23" s="24">
        <v>6</v>
      </c>
      <c r="H23" s="24">
        <v>5</v>
      </c>
      <c r="I23" s="24">
        <v>4</v>
      </c>
      <c r="J23" s="24">
        <v>3</v>
      </c>
      <c r="K23" s="24">
        <v>2</v>
      </c>
      <c r="L23" s="24">
        <v>1</v>
      </c>
    </row>
    <row r="24" spans="1:12" x14ac:dyDescent="0.25">
      <c r="A24" s="20">
        <v>10</v>
      </c>
      <c r="B24" s="25">
        <f t="shared" ref="B24:H34" si="1">(B52/B10)/$B$5</f>
        <v>1.1221189513415587E-2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5">
      <c r="A25" s="20">
        <v>9</v>
      </c>
      <c r="B25" s="25">
        <f t="shared" si="1"/>
        <v>3.0603244127497001E-2</v>
      </c>
      <c r="C25" s="25">
        <f t="shared" si="1"/>
        <v>1.8106919442102409E-2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20">
        <v>8</v>
      </c>
      <c r="B26" s="25">
        <f t="shared" si="1"/>
        <v>6.7709677632087101E-2</v>
      </c>
      <c r="C26" s="25">
        <f t="shared" si="1"/>
        <v>6.5184909991568549E-2</v>
      </c>
      <c r="D26" s="25">
        <f t="shared" si="1"/>
        <v>0.29995922747786791</v>
      </c>
      <c r="E26" s="25">
        <f t="shared" ref="E26:E34" si="2">(E54/E12)/$B$5</f>
        <v>4.3456606661045692E-2</v>
      </c>
      <c r="F26" s="26"/>
      <c r="G26" s="26"/>
      <c r="H26" s="26"/>
      <c r="I26" s="26"/>
      <c r="J26" s="26"/>
      <c r="K26" s="26"/>
      <c r="L26" s="26"/>
    </row>
    <row r="27" spans="1:12" x14ac:dyDescent="0.25">
      <c r="A27" s="20">
        <v>7</v>
      </c>
      <c r="B27" s="25">
        <f t="shared" si="1"/>
        <v>8.0557154926380603E-2</v>
      </c>
      <c r="C27" s="25">
        <f t="shared" si="1"/>
        <v>5.9167841376962189E-2</v>
      </c>
      <c r="D27" s="25">
        <f t="shared" si="1"/>
        <v>5.6159307069659083E-2</v>
      </c>
      <c r="E27" s="25">
        <f t="shared" si="2"/>
        <v>4.8136548916850638E-2</v>
      </c>
      <c r="F27" s="25">
        <f t="shared" si="1"/>
        <v>4.8805112096251303E-2</v>
      </c>
      <c r="G27" s="26"/>
      <c r="H27" s="26"/>
      <c r="I27" s="26"/>
      <c r="J27" s="26"/>
      <c r="K27" s="26"/>
      <c r="L27" s="26"/>
    </row>
    <row r="28" spans="1:12" x14ac:dyDescent="0.25">
      <c r="A28" s="20">
        <v>6</v>
      </c>
      <c r="B28" s="25">
        <f t="shared" si="1"/>
        <v>0.11479394577009221</v>
      </c>
      <c r="C28" s="25">
        <f t="shared" si="1"/>
        <v>0.11439115999546033</v>
      </c>
      <c r="D28" s="25">
        <f t="shared" si="1"/>
        <v>0.11833568275392466</v>
      </c>
      <c r="E28" s="25">
        <f t="shared" si="2"/>
        <v>0.11833568275392466</v>
      </c>
      <c r="F28" s="25">
        <f t="shared" si="1"/>
        <v>7.3207668144377125E-2</v>
      </c>
      <c r="G28" s="25">
        <f t="shared" si="1"/>
        <v>0.14188343302267356</v>
      </c>
      <c r="H28" s="26"/>
      <c r="I28" s="26"/>
      <c r="J28" s="26"/>
      <c r="K28" s="26"/>
      <c r="L28" s="26"/>
    </row>
    <row r="29" spans="1:12" x14ac:dyDescent="0.25">
      <c r="A29" s="20">
        <v>5</v>
      </c>
      <c r="B29" s="25">
        <f t="shared" si="1"/>
        <v>0.1028553754100026</v>
      </c>
      <c r="C29" s="25">
        <f t="shared" si="1"/>
        <v>0.16300740299353095</v>
      </c>
      <c r="D29" s="25">
        <f t="shared" si="1"/>
        <v>9.1512927996368162E-2</v>
      </c>
      <c r="E29" s="25">
        <f t="shared" si="2"/>
        <v>0.27453878398910453</v>
      </c>
      <c r="F29" s="25">
        <f t="shared" si="1"/>
        <v>9.5023553251401258E-2</v>
      </c>
      <c r="G29" s="25">
        <f t="shared" si="1"/>
        <v>0.17645139670456128</v>
      </c>
      <c r="H29" s="25">
        <f t="shared" si="1"/>
        <v>0.26441912517861887</v>
      </c>
      <c r="I29" s="26"/>
      <c r="J29" s="26"/>
      <c r="K29" s="26"/>
      <c r="L29" s="26"/>
    </row>
    <row r="30" spans="1:12" x14ac:dyDescent="0.25">
      <c r="A30" s="20">
        <v>4</v>
      </c>
      <c r="B30" s="25">
        <f t="shared" si="1"/>
        <v>0</v>
      </c>
      <c r="C30" s="25">
        <f t="shared" si="1"/>
        <v>0.22821036419094345</v>
      </c>
      <c r="D30" s="25">
        <f t="shared" si="1"/>
        <v>8.1503701496765474E-2</v>
      </c>
      <c r="E30" s="25">
        <f t="shared" si="2"/>
        <v>0.16300740299353095</v>
      </c>
      <c r="F30" s="25">
        <f t="shared" si="1"/>
        <v>0.2609548337396439</v>
      </c>
      <c r="G30" s="25">
        <f t="shared" si="1"/>
        <v>0.19976542444896891</v>
      </c>
      <c r="H30" s="25">
        <f t="shared" si="1"/>
        <v>0.21766208475069254</v>
      </c>
      <c r="I30" s="25">
        <f>(I58/I16)/$B$5</f>
        <v>0.22056424588070178</v>
      </c>
      <c r="J30" s="26"/>
      <c r="K30" s="26"/>
      <c r="L30" s="26"/>
    </row>
    <row r="31" spans="1:12" x14ac:dyDescent="0.25">
      <c r="A31" s="20">
        <v>3</v>
      </c>
      <c r="B31" s="25">
        <f t="shared" si="1"/>
        <v>0</v>
      </c>
      <c r="C31" s="25">
        <f t="shared" si="1"/>
        <v>0</v>
      </c>
      <c r="D31" s="25">
        <f t="shared" si="1"/>
        <v>0</v>
      </c>
      <c r="E31" s="25">
        <f t="shared" si="2"/>
        <v>0</v>
      </c>
      <c r="F31" s="25">
        <f t="shared" si="1"/>
        <v>0.17499324144893758</v>
      </c>
      <c r="G31" s="25">
        <f t="shared" si="1"/>
        <v>0.12981954754106648</v>
      </c>
      <c r="H31" s="25">
        <f t="shared" si="1"/>
        <v>0.16787010457896523</v>
      </c>
      <c r="I31" s="25">
        <f>(I59/I17)/$B$5</f>
        <v>0.21623945674578582</v>
      </c>
      <c r="J31" s="25">
        <f>(J59/J17)/$B$5</f>
        <v>0.37463485881207431</v>
      </c>
      <c r="K31" s="26"/>
      <c r="L31" s="26"/>
    </row>
    <row r="32" spans="1:12" x14ac:dyDescent="0.25">
      <c r="A32" s="20">
        <v>2</v>
      </c>
      <c r="B32" s="25">
        <f t="shared" si="1"/>
        <v>0</v>
      </c>
      <c r="C32" s="25">
        <f t="shared" si="1"/>
        <v>0</v>
      </c>
      <c r="D32" s="25">
        <f t="shared" si="1"/>
        <v>0</v>
      </c>
      <c r="E32" s="25">
        <f t="shared" si="2"/>
        <v>0</v>
      </c>
      <c r="F32" s="25">
        <f t="shared" si="1"/>
        <v>0</v>
      </c>
      <c r="G32" s="25">
        <f t="shared" si="1"/>
        <v>0</v>
      </c>
      <c r="H32" s="25">
        <f t="shared" si="1"/>
        <v>0</v>
      </c>
      <c r="I32" s="25">
        <f>(I60/I18)/$B$5</f>
        <v>0.21263546580002285</v>
      </c>
      <c r="J32" s="25">
        <f>(J60/J18)/$B$5</f>
        <v>0.27750730282375857</v>
      </c>
      <c r="K32" s="25">
        <f>(K60/K18)/$B$5</f>
        <v>0.66139240506329144</v>
      </c>
      <c r="L32" s="26"/>
    </row>
    <row r="33" spans="1:12" x14ac:dyDescent="0.25">
      <c r="A33" s="20">
        <v>1</v>
      </c>
      <c r="B33" s="25">
        <f t="shared" si="1"/>
        <v>0</v>
      </c>
      <c r="C33" s="25">
        <f t="shared" si="1"/>
        <v>0</v>
      </c>
      <c r="D33" s="25">
        <f t="shared" si="1"/>
        <v>0</v>
      </c>
      <c r="E33" s="25">
        <f t="shared" si="2"/>
        <v>0</v>
      </c>
      <c r="F33" s="25">
        <f t="shared" si="1"/>
        <v>0</v>
      </c>
      <c r="G33" s="25">
        <f t="shared" si="1"/>
        <v>0</v>
      </c>
      <c r="H33" s="25">
        <f t="shared" si="1"/>
        <v>0</v>
      </c>
      <c r="I33" s="25">
        <f>(I61/I19)/$B$5</f>
        <v>0</v>
      </c>
      <c r="J33" s="25">
        <f>(J61/J19)/$B$5</f>
        <v>0</v>
      </c>
      <c r="K33" s="25">
        <f>(K61/K19)/$B$5</f>
        <v>0</v>
      </c>
      <c r="L33" s="25">
        <f>(L61/L19)/$B$5</f>
        <v>0.50000000000000011</v>
      </c>
    </row>
    <row r="34" spans="1:12" x14ac:dyDescent="0.25">
      <c r="A34" s="20">
        <v>0</v>
      </c>
      <c r="B34" s="25">
        <f t="shared" si="1"/>
        <v>0.22895350394513941</v>
      </c>
      <c r="C34" s="25">
        <f t="shared" si="1"/>
        <v>0</v>
      </c>
      <c r="D34" s="25">
        <f t="shared" si="1"/>
        <v>0</v>
      </c>
      <c r="E34" s="25">
        <f t="shared" si="2"/>
        <v>0</v>
      </c>
      <c r="F34" s="25">
        <f t="shared" si="1"/>
        <v>0</v>
      </c>
      <c r="G34" s="25">
        <f t="shared" si="1"/>
        <v>0</v>
      </c>
      <c r="H34" s="25">
        <f t="shared" si="1"/>
        <v>0</v>
      </c>
      <c r="I34" s="25">
        <f>(I62/I20)/$B$5</f>
        <v>0</v>
      </c>
      <c r="J34" s="25">
        <f>(J62/J20)/$B$5</f>
        <v>0</v>
      </c>
      <c r="K34" s="25">
        <f>(K62/K20)/$B$5</f>
        <v>0</v>
      </c>
      <c r="L34" s="25">
        <f>(L62/L20)/$B$5</f>
        <v>0</v>
      </c>
    </row>
    <row r="35" spans="1:12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0" t="s">
        <v>6</v>
      </c>
      <c r="B37" s="24">
        <v>10</v>
      </c>
      <c r="C37" s="24">
        <v>9</v>
      </c>
      <c r="D37" s="24">
        <v>8</v>
      </c>
      <c r="E37" s="24">
        <v>8</v>
      </c>
      <c r="F37" s="24">
        <v>7</v>
      </c>
      <c r="G37" s="24">
        <v>6</v>
      </c>
      <c r="H37" s="24">
        <v>5</v>
      </c>
      <c r="I37" s="24">
        <v>4</v>
      </c>
      <c r="J37" s="24">
        <v>3</v>
      </c>
      <c r="K37" s="24">
        <v>2</v>
      </c>
      <c r="L37" s="24">
        <v>1</v>
      </c>
    </row>
    <row r="38" spans="1:12" x14ac:dyDescent="0.25">
      <c r="A38" s="20">
        <v>10</v>
      </c>
      <c r="B38" s="29">
        <f t="shared" ref="B38:B48" si="3">IF(B52=0,0,1/B10)</f>
        <v>1.1221189513415586E-7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A39" s="20">
        <v>9</v>
      </c>
      <c r="B39" s="29">
        <f t="shared" si="3"/>
        <v>6.1206488254994003E-6</v>
      </c>
      <c r="C39" s="31">
        <f t="shared" ref="C39:C48" si="4">IF(C53=0,0,1/C11)</f>
        <v>7.2427677768409635E-7</v>
      </c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5">
      <c r="A40" s="20">
        <v>8</v>
      </c>
      <c r="B40" s="29">
        <f t="shared" si="3"/>
        <v>1.3541935526417421E-4</v>
      </c>
      <c r="C40" s="31">
        <f t="shared" si="4"/>
        <v>3.2592454995784277E-5</v>
      </c>
      <c r="D40" s="32">
        <f t="shared" ref="D40:E48" si="5">IF(D54=0,0,1/D12)</f>
        <v>4.3456606661045696E-6</v>
      </c>
      <c r="E40" s="32">
        <f t="shared" si="5"/>
        <v>4.3456606661045696E-6</v>
      </c>
      <c r="F40" s="30"/>
      <c r="G40" s="30"/>
      <c r="H40" s="30"/>
      <c r="I40" s="30"/>
      <c r="J40" s="30"/>
      <c r="K40" s="30"/>
      <c r="L40" s="30"/>
    </row>
    <row r="41" spans="1:12" x14ac:dyDescent="0.25">
      <c r="A41" s="20">
        <v>7</v>
      </c>
      <c r="B41" s="29">
        <f t="shared" si="3"/>
        <v>1.6111430985276121E-3</v>
      </c>
      <c r="C41" s="31">
        <f t="shared" si="4"/>
        <v>5.9167841376962186E-4</v>
      </c>
      <c r="D41" s="32">
        <f t="shared" si="5"/>
        <v>1.6045516305616879E-4</v>
      </c>
      <c r="E41" s="32">
        <f t="shared" si="5"/>
        <v>1.6045516305616879E-4</v>
      </c>
      <c r="F41" s="33">
        <f t="shared" ref="F41:F48" si="6">IF(F55=0,0,1/F13)</f>
        <v>2.4402556048125653E-5</v>
      </c>
      <c r="G41" s="30"/>
      <c r="H41" s="30"/>
      <c r="I41" s="30"/>
      <c r="J41" s="30"/>
      <c r="K41" s="30"/>
      <c r="L41" s="30"/>
    </row>
    <row r="42" spans="1:12" x14ac:dyDescent="0.25">
      <c r="A42" s="20">
        <v>6</v>
      </c>
      <c r="B42" s="29">
        <f t="shared" si="3"/>
        <v>1.147939457700922E-2</v>
      </c>
      <c r="C42" s="31">
        <f t="shared" si="4"/>
        <v>5.7195579997730162E-3</v>
      </c>
      <c r="D42" s="32">
        <f t="shared" si="5"/>
        <v>2.3667136550784931E-3</v>
      </c>
      <c r="E42" s="32">
        <f t="shared" si="5"/>
        <v>2.3667136550784931E-3</v>
      </c>
      <c r="F42" s="33">
        <f t="shared" si="6"/>
        <v>7.3207668144377133E-4</v>
      </c>
      <c r="G42" s="34">
        <f t="shared" ref="G42:G48" si="7">IF(G56=0,0,1/G14)</f>
        <v>1.2898493911152141E-4</v>
      </c>
      <c r="H42" s="30">
        <f>1/H43</f>
        <v>1550.5686274509803</v>
      </c>
      <c r="I42" s="30"/>
      <c r="J42" s="30"/>
      <c r="K42" s="30"/>
      <c r="L42" s="30"/>
    </row>
    <row r="43" spans="1:12" x14ac:dyDescent="0.25">
      <c r="A43" s="20">
        <v>5</v>
      </c>
      <c r="B43" s="29">
        <f t="shared" si="3"/>
        <v>5.14276877050013E-2</v>
      </c>
      <c r="C43" s="31">
        <f t="shared" si="4"/>
        <v>3.2601480598706191E-2</v>
      </c>
      <c r="D43" s="32">
        <f t="shared" si="5"/>
        <v>1.8302585599273634E-2</v>
      </c>
      <c r="E43" s="32">
        <f t="shared" si="5"/>
        <v>1.8302585599273634E-2</v>
      </c>
      <c r="F43" s="33">
        <f t="shared" si="6"/>
        <v>8.6385048410364783E-3</v>
      </c>
      <c r="G43" s="34">
        <f t="shared" si="7"/>
        <v>3.0956385386765135E-3</v>
      </c>
      <c r="H43" s="34">
        <f t="shared" ref="H43:H48" si="8">IF(H57=0,0,1/H15)</f>
        <v>6.4492469555760702E-4</v>
      </c>
      <c r="I43" s="30"/>
      <c r="J43" s="30"/>
      <c r="K43" s="30"/>
      <c r="L43" s="30"/>
    </row>
    <row r="44" spans="1:12" x14ac:dyDescent="0.25">
      <c r="A44" s="20">
        <v>4</v>
      </c>
      <c r="B44" s="29">
        <f t="shared" si="3"/>
        <v>0</v>
      </c>
      <c r="C44" s="31">
        <f t="shared" si="4"/>
        <v>0.11410518209547173</v>
      </c>
      <c r="D44" s="32">
        <f t="shared" si="5"/>
        <v>8.1503701496765474E-2</v>
      </c>
      <c r="E44" s="32">
        <f t="shared" si="5"/>
        <v>8.1503701496765474E-2</v>
      </c>
      <c r="F44" s="33">
        <f t="shared" si="6"/>
        <v>5.219096674792878E-2</v>
      </c>
      <c r="G44" s="34">
        <f t="shared" si="7"/>
        <v>2.853791777842413E-2</v>
      </c>
      <c r="H44" s="34">
        <f t="shared" si="8"/>
        <v>1.209233804170514E-2</v>
      </c>
      <c r="I44" s="34">
        <f>IF(I58=0,0,1/I16)</f>
        <v>3.0633923038986361E-3</v>
      </c>
      <c r="J44" s="30"/>
      <c r="K44" s="30"/>
      <c r="L44" s="30"/>
    </row>
    <row r="45" spans="1:12" x14ac:dyDescent="0.25">
      <c r="A45" s="20">
        <v>3</v>
      </c>
      <c r="B45" s="29">
        <f t="shared" si="3"/>
        <v>0</v>
      </c>
      <c r="C45" s="31">
        <f t="shared" si="4"/>
        <v>0</v>
      </c>
      <c r="D45" s="32">
        <f t="shared" si="5"/>
        <v>0</v>
      </c>
      <c r="E45" s="32">
        <f t="shared" si="5"/>
        <v>0</v>
      </c>
      <c r="F45" s="33">
        <f t="shared" si="6"/>
        <v>0.17499324144893758</v>
      </c>
      <c r="G45" s="34">
        <f t="shared" si="7"/>
        <v>0.12981954754106648</v>
      </c>
      <c r="H45" s="34">
        <f t="shared" si="8"/>
        <v>8.3935052289482615E-2</v>
      </c>
      <c r="I45" s="34">
        <f>IF(I59=0,0,1/I17)</f>
        <v>4.3247891349157165E-2</v>
      </c>
      <c r="J45" s="34">
        <f>IF(J59=0,0,1/J17)</f>
        <v>1.3875365141187937E-2</v>
      </c>
      <c r="K45" s="30"/>
      <c r="L45" s="30"/>
    </row>
    <row r="46" spans="1:12" x14ac:dyDescent="0.25">
      <c r="A46" s="20">
        <v>2</v>
      </c>
      <c r="B46" s="29">
        <f t="shared" si="3"/>
        <v>0</v>
      </c>
      <c r="C46" s="31">
        <f t="shared" si="4"/>
        <v>0</v>
      </c>
      <c r="D46" s="32">
        <f t="shared" si="5"/>
        <v>0</v>
      </c>
      <c r="E46" s="32">
        <f t="shared" si="5"/>
        <v>0</v>
      </c>
      <c r="F46" s="33">
        <f t="shared" si="6"/>
        <v>0</v>
      </c>
      <c r="G46" s="34">
        <f t="shared" si="7"/>
        <v>0</v>
      </c>
      <c r="H46" s="34">
        <f t="shared" si="8"/>
        <v>0</v>
      </c>
      <c r="I46" s="34">
        <f>IF(I60=0,0,1/I18)</f>
        <v>0.21263546580002285</v>
      </c>
      <c r="J46" s="34">
        <f>IF(J60=0,0,1/J18)</f>
        <v>0.13875365141187929</v>
      </c>
      <c r="K46" s="34">
        <f>IF(K60=0,0,1/K18)</f>
        <v>6.0126582278481035E-2</v>
      </c>
      <c r="L46" s="30"/>
    </row>
    <row r="47" spans="1:12" x14ac:dyDescent="0.25">
      <c r="A47" s="20">
        <v>1</v>
      </c>
      <c r="B47" s="29">
        <f t="shared" si="3"/>
        <v>0</v>
      </c>
      <c r="C47" s="31">
        <f t="shared" si="4"/>
        <v>0</v>
      </c>
      <c r="D47" s="32">
        <f t="shared" si="5"/>
        <v>0</v>
      </c>
      <c r="E47" s="32">
        <f t="shared" si="5"/>
        <v>0</v>
      </c>
      <c r="F47" s="33">
        <f t="shared" si="6"/>
        <v>0</v>
      </c>
      <c r="G47" s="34">
        <f t="shared" si="7"/>
        <v>0</v>
      </c>
      <c r="H47" s="34">
        <f t="shared" si="8"/>
        <v>0</v>
      </c>
      <c r="I47" s="34">
        <f>IF(I61=0,0,1/I19)</f>
        <v>0</v>
      </c>
      <c r="J47" s="34">
        <f>IF(J61=0,0,1/J19)</f>
        <v>0</v>
      </c>
      <c r="K47" s="34">
        <f>IF(K61=0,0,1/K19)</f>
        <v>0</v>
      </c>
      <c r="L47" s="34">
        <f>IF(L61=0,0,1/L19)</f>
        <v>0.25000000000000006</v>
      </c>
    </row>
    <row r="48" spans="1:12" x14ac:dyDescent="0.25">
      <c r="A48" s="20">
        <v>0</v>
      </c>
      <c r="B48" s="29">
        <f t="shared" si="3"/>
        <v>4.5790700789027881E-2</v>
      </c>
      <c r="C48" s="31">
        <f t="shared" si="4"/>
        <v>0</v>
      </c>
      <c r="D48" s="32">
        <f t="shared" si="5"/>
        <v>0</v>
      </c>
      <c r="E48" s="32">
        <f t="shared" si="5"/>
        <v>0</v>
      </c>
      <c r="F48" s="33">
        <f t="shared" si="6"/>
        <v>0</v>
      </c>
      <c r="G48" s="34">
        <f t="shared" si="7"/>
        <v>0</v>
      </c>
      <c r="H48" s="34">
        <f t="shared" si="8"/>
        <v>0</v>
      </c>
      <c r="I48" s="34">
        <f>IF(I62=0,0,1/I20)</f>
        <v>0</v>
      </c>
      <c r="J48" s="34">
        <f>IF(J62=0,0,1/J20)</f>
        <v>0</v>
      </c>
      <c r="K48" s="34">
        <f>IF(K62=0,0,1/K20)</f>
        <v>0</v>
      </c>
      <c r="L48" s="34">
        <f>IF(L62=0,0,1/L20)</f>
        <v>0</v>
      </c>
    </row>
    <row r="49" spans="1:14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4" x14ac:dyDescent="0.25">
      <c r="A50" s="35"/>
      <c r="B50" s="36" t="s">
        <v>9</v>
      </c>
      <c r="C50" s="37"/>
      <c r="D50" s="37"/>
      <c r="E50" s="37"/>
      <c r="F50" s="37"/>
      <c r="G50" s="37"/>
      <c r="H50" s="37"/>
      <c r="I50" s="37"/>
      <c r="J50" s="37"/>
      <c r="K50" s="37"/>
      <c r="L50" s="38"/>
    </row>
    <row r="51" spans="1:14" x14ac:dyDescent="0.25">
      <c r="A51" s="39" t="s">
        <v>6</v>
      </c>
      <c r="B51" s="40">
        <v>10</v>
      </c>
      <c r="C51" s="40">
        <v>9</v>
      </c>
      <c r="D51" s="40" t="s">
        <v>12</v>
      </c>
      <c r="E51" s="40">
        <v>8</v>
      </c>
      <c r="F51" s="40">
        <v>7</v>
      </c>
      <c r="G51" s="40">
        <v>6</v>
      </c>
      <c r="H51" s="40">
        <v>5</v>
      </c>
      <c r="I51" s="40">
        <v>4</v>
      </c>
      <c r="J51" s="40">
        <v>3</v>
      </c>
      <c r="K51" s="40">
        <v>2</v>
      </c>
      <c r="L51" s="40">
        <v>1</v>
      </c>
    </row>
    <row r="52" spans="1:14" x14ac:dyDescent="0.25">
      <c r="A52" s="14">
        <v>10</v>
      </c>
      <c r="B52" s="41">
        <v>100000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</row>
    <row r="53" spans="1:14" x14ac:dyDescent="0.25">
      <c r="A53" s="14">
        <v>9</v>
      </c>
      <c r="B53" s="41">
        <v>5000</v>
      </c>
      <c r="C53" s="41">
        <v>25000</v>
      </c>
      <c r="D53" s="42"/>
      <c r="E53" s="42"/>
      <c r="F53" s="42"/>
      <c r="G53" s="42"/>
      <c r="H53" s="42"/>
      <c r="I53" s="42"/>
      <c r="J53" s="42"/>
      <c r="K53" s="42"/>
      <c r="L53" s="42"/>
    </row>
    <row r="54" spans="1:14" x14ac:dyDescent="0.25">
      <c r="A54" s="14">
        <v>8</v>
      </c>
      <c r="B54" s="41">
        <v>500</v>
      </c>
      <c r="C54" s="41">
        <v>2000</v>
      </c>
      <c r="D54" s="46">
        <v>69025</v>
      </c>
      <c r="E54" s="41">
        <v>10000</v>
      </c>
      <c r="F54" s="42"/>
      <c r="G54" s="42"/>
      <c r="H54" s="42"/>
      <c r="I54" s="42"/>
      <c r="J54" s="42"/>
      <c r="K54" s="42"/>
      <c r="L54" s="42"/>
    </row>
    <row r="55" spans="1:14" x14ac:dyDescent="0.25">
      <c r="A55" s="14">
        <v>7</v>
      </c>
      <c r="B55" s="41">
        <v>50</v>
      </c>
      <c r="C55" s="41">
        <v>100</v>
      </c>
      <c r="D55" s="41">
        <v>350</v>
      </c>
      <c r="E55" s="41">
        <v>300</v>
      </c>
      <c r="F55" s="41">
        <v>2000</v>
      </c>
      <c r="G55" s="42"/>
      <c r="H55" s="42"/>
      <c r="I55" s="42"/>
      <c r="J55" s="42"/>
      <c r="K55" s="42"/>
      <c r="L55" s="42"/>
    </row>
    <row r="56" spans="1:14" x14ac:dyDescent="0.25">
      <c r="A56" s="14">
        <v>6</v>
      </c>
      <c r="B56" s="41">
        <v>10</v>
      </c>
      <c r="C56" s="41">
        <v>20</v>
      </c>
      <c r="D56" s="41">
        <v>50</v>
      </c>
      <c r="E56" s="41">
        <v>50</v>
      </c>
      <c r="F56" s="41">
        <v>100</v>
      </c>
      <c r="G56" s="41">
        <v>1100</v>
      </c>
      <c r="H56" s="42"/>
      <c r="I56" s="42"/>
      <c r="J56" s="42"/>
      <c r="K56" s="42"/>
      <c r="L56" s="42"/>
    </row>
    <row r="57" spans="1:14" x14ac:dyDescent="0.25">
      <c r="A57" s="14">
        <v>5</v>
      </c>
      <c r="B57" s="41">
        <v>2</v>
      </c>
      <c r="C57" s="41">
        <v>5</v>
      </c>
      <c r="D57" s="41">
        <v>5</v>
      </c>
      <c r="E57" s="41">
        <v>15</v>
      </c>
      <c r="F57" s="41">
        <v>11</v>
      </c>
      <c r="G57" s="41">
        <v>57</v>
      </c>
      <c r="H57" s="41">
        <v>410</v>
      </c>
      <c r="I57" s="42"/>
      <c r="J57" s="42"/>
      <c r="K57" s="42"/>
      <c r="L57" s="42"/>
    </row>
    <row r="58" spans="1:14" x14ac:dyDescent="0.25">
      <c r="A58" s="14">
        <v>4</v>
      </c>
      <c r="B58" s="41">
        <v>0</v>
      </c>
      <c r="C58" s="41">
        <v>2</v>
      </c>
      <c r="D58" s="41">
        <v>1</v>
      </c>
      <c r="E58" s="41">
        <v>2</v>
      </c>
      <c r="F58" s="41">
        <v>5</v>
      </c>
      <c r="G58" s="41">
        <v>7</v>
      </c>
      <c r="H58" s="41">
        <v>18</v>
      </c>
      <c r="I58" s="41">
        <v>72</v>
      </c>
      <c r="J58" s="42"/>
      <c r="K58" s="42"/>
      <c r="L58" s="42"/>
    </row>
    <row r="59" spans="1:14" x14ac:dyDescent="0.25">
      <c r="A59" s="14">
        <v>3</v>
      </c>
      <c r="B59" s="41">
        <v>0</v>
      </c>
      <c r="C59" s="41">
        <v>0</v>
      </c>
      <c r="D59" s="41">
        <v>0</v>
      </c>
      <c r="E59" s="41">
        <v>0</v>
      </c>
      <c r="F59" s="41">
        <v>1</v>
      </c>
      <c r="G59" s="41">
        <v>1</v>
      </c>
      <c r="H59" s="41">
        <v>2</v>
      </c>
      <c r="I59" s="41">
        <v>5</v>
      </c>
      <c r="J59" s="41">
        <v>27</v>
      </c>
      <c r="K59" s="42"/>
      <c r="L59" s="42"/>
    </row>
    <row r="60" spans="1:14" x14ac:dyDescent="0.25">
      <c r="A60" s="14">
        <v>2</v>
      </c>
      <c r="B60" s="41">
        <v>0</v>
      </c>
      <c r="C60" s="41">
        <v>0</v>
      </c>
      <c r="D60" s="41">
        <v>0</v>
      </c>
      <c r="E60" s="41">
        <v>0</v>
      </c>
      <c r="F60" s="41">
        <v>0</v>
      </c>
      <c r="G60" s="41">
        <v>0</v>
      </c>
      <c r="H60" s="41">
        <v>0</v>
      </c>
      <c r="I60" s="41">
        <v>1</v>
      </c>
      <c r="J60" s="41">
        <v>2</v>
      </c>
      <c r="K60" s="41">
        <v>11</v>
      </c>
      <c r="L60" s="42"/>
    </row>
    <row r="61" spans="1:14" x14ac:dyDescent="0.25">
      <c r="A61" s="14">
        <v>1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5">
        <v>2</v>
      </c>
    </row>
    <row r="62" spans="1:14" x14ac:dyDescent="0.25">
      <c r="A62" s="14">
        <v>0</v>
      </c>
      <c r="B62" s="41">
        <v>5</v>
      </c>
      <c r="C62" s="41">
        <v>0</v>
      </c>
      <c r="D62" s="41">
        <v>0</v>
      </c>
      <c r="E62" s="41">
        <v>0</v>
      </c>
      <c r="F62" s="41">
        <v>0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</row>
    <row r="63" spans="1:14" x14ac:dyDescent="0.25">
      <c r="A63" s="14" t="s">
        <v>10</v>
      </c>
      <c r="B63" s="43">
        <f t="shared" ref="B63:L63" si="9">SUM(B24:B34)</f>
        <v>0.63669409132461452</v>
      </c>
      <c r="C63" s="43">
        <f t="shared" si="9"/>
        <v>0.64806859799056793</v>
      </c>
      <c r="D63" s="43">
        <f t="shared" si="9"/>
        <v>0.64747084679458522</v>
      </c>
      <c r="E63" s="43">
        <f>SUM(E24:E34)</f>
        <v>0.64747502531445644</v>
      </c>
      <c r="F63" s="43">
        <f t="shared" si="9"/>
        <v>0.65298440868061114</v>
      </c>
      <c r="G63" s="43">
        <f t="shared" si="9"/>
        <v>0.64791980171727026</v>
      </c>
      <c r="H63" s="43">
        <f t="shared" si="9"/>
        <v>0.6499513145082767</v>
      </c>
      <c r="I63" s="43">
        <f t="shared" si="9"/>
        <v>0.64943916842651039</v>
      </c>
      <c r="J63" s="43">
        <f t="shared" si="9"/>
        <v>0.65214216163583294</v>
      </c>
      <c r="K63" s="43">
        <f t="shared" si="9"/>
        <v>0.66139240506329144</v>
      </c>
      <c r="L63" s="43">
        <f t="shared" si="9"/>
        <v>0.50000000000000011</v>
      </c>
      <c r="M63" s="59">
        <f>MAX(B63:L63)</f>
        <v>0.66139240506329144</v>
      </c>
      <c r="N63" s="59">
        <f>MIN(B63:K63)</f>
        <v>0.63669409132461452</v>
      </c>
    </row>
    <row r="64" spans="1:14" x14ac:dyDescent="0.25">
      <c r="A64" s="17" t="s">
        <v>11</v>
      </c>
      <c r="B64" s="44">
        <f t="shared" ref="B64:K64" si="10">1/SUM(B38:B48)</f>
        <v>9.0538231181487436</v>
      </c>
      <c r="C64" s="44">
        <f t="shared" si="10"/>
        <v>6.5337605749483734</v>
      </c>
      <c r="D64" s="44">
        <f t="shared" si="10"/>
        <v>9.7715603092049772</v>
      </c>
      <c r="E64" s="44">
        <f>1/SUM(E38:E48)</f>
        <v>9.7715603092049772</v>
      </c>
      <c r="F64" s="44">
        <f t="shared" si="10"/>
        <v>4.2269144229553799</v>
      </c>
      <c r="G64" s="44">
        <f t="shared" si="10"/>
        <v>6.1888047582712149</v>
      </c>
      <c r="H64" s="44">
        <f t="shared" si="10"/>
        <v>6.4488448935492299E-4</v>
      </c>
      <c r="I64" s="44">
        <f t="shared" si="10"/>
        <v>3.8617978488322393</v>
      </c>
      <c r="J64" s="44">
        <f t="shared" si="10"/>
        <v>6.551834130781498</v>
      </c>
      <c r="K64" s="44">
        <f t="shared" si="10"/>
        <v>16.631578947368414</v>
      </c>
      <c r="L64" s="44">
        <f>1/SUM(L38:L48)</f>
        <v>3.9999999999999991</v>
      </c>
      <c r="N64" s="59">
        <f>M63-N63</f>
        <v>2.4698313738676925E-2</v>
      </c>
    </row>
    <row r="65" spans="2:12" x14ac:dyDescent="0.25">
      <c r="B65" s="53">
        <f>COUNTIF(B52:B62,"&gt;0")</f>
        <v>7</v>
      </c>
      <c r="C65" s="53">
        <f t="shared" ref="C65:L65" si="11">COUNTIF(C52:C62,"&gt;0")</f>
        <v>6</v>
      </c>
      <c r="D65" s="53"/>
      <c r="E65" s="53">
        <f t="shared" si="11"/>
        <v>5</v>
      </c>
      <c r="F65" s="53">
        <f t="shared" si="11"/>
        <v>5</v>
      </c>
      <c r="G65" s="53">
        <f t="shared" si="11"/>
        <v>4</v>
      </c>
      <c r="H65" s="53">
        <f t="shared" si="11"/>
        <v>3</v>
      </c>
      <c r="I65" s="53">
        <f t="shared" si="11"/>
        <v>3</v>
      </c>
      <c r="J65" s="53">
        <f t="shared" si="11"/>
        <v>2</v>
      </c>
      <c r="K65" s="53">
        <f t="shared" si="11"/>
        <v>1</v>
      </c>
      <c r="L65" s="53">
        <f t="shared" si="11"/>
        <v>1</v>
      </c>
    </row>
    <row r="66" spans="2:12" x14ac:dyDescent="0.25">
      <c r="B66" s="111">
        <f>SUM(B65:E65,F65:L65)</f>
        <v>37</v>
      </c>
    </row>
  </sheetData>
  <phoneticPr fontId="7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42"/>
  <sheetViews>
    <sheetView workbookViewId="0">
      <selection activeCell="M8" sqref="M8:M20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19" width="11.33203125" bestFit="1" customWidth="1"/>
    <col min="20" max="20" width="11.6640625" bestFit="1" customWidth="1"/>
    <col min="21" max="21" width="7.33203125" bestFit="1" customWidth="1"/>
  </cols>
  <sheetData>
    <row r="1" spans="1:20" x14ac:dyDescent="0.25">
      <c r="A1" s="1" t="s">
        <v>38</v>
      </c>
      <c r="B1" s="2"/>
    </row>
    <row r="2" spans="1:20" x14ac:dyDescent="0.25">
      <c r="A2" s="3"/>
      <c r="B2" s="116" t="s">
        <v>24</v>
      </c>
      <c r="F2" s="116" t="s">
        <v>23</v>
      </c>
    </row>
    <row r="3" spans="1:20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0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0" x14ac:dyDescent="0.25">
      <c r="A5" s="155" t="s">
        <v>3</v>
      </c>
      <c r="B5" s="156">
        <v>1</v>
      </c>
      <c r="C5" s="157"/>
      <c r="D5" s="157"/>
      <c r="E5" s="157"/>
      <c r="F5" s="157"/>
    </row>
    <row r="6" spans="1:20" ht="13.8" thickBot="1" x14ac:dyDescent="0.3">
      <c r="A6" s="158"/>
      <c r="B6" s="159"/>
      <c r="C6" s="160"/>
      <c r="D6" s="160"/>
      <c r="E6" s="160"/>
      <c r="F6" s="160"/>
    </row>
    <row r="7" spans="1:20" x14ac:dyDescent="0.25">
      <c r="A7" s="3"/>
      <c r="B7" s="2"/>
      <c r="K7" s="134">
        <f>K9</f>
        <v>258890850.00000009</v>
      </c>
      <c r="N7" s="161">
        <f>SUM(N9:N19)</f>
        <v>0.86960352210207525</v>
      </c>
      <c r="Q7" s="47">
        <f>SUM(Q9:Q19)</f>
        <v>225132395</v>
      </c>
      <c r="S7" s="170">
        <v>86.63</v>
      </c>
      <c r="T7" s="177">
        <f>N7</f>
        <v>0.86960352210207525</v>
      </c>
    </row>
    <row r="8" spans="1:20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0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80">
        <f>1/B10*1/$F$14</f>
        <v>3.8626316843565526E-9</v>
      </c>
      <c r="K9" s="121">
        <f>1/J9</f>
        <v>258890850.00000009</v>
      </c>
      <c r="L9" s="115">
        <v>50000000</v>
      </c>
      <c r="M9" s="141">
        <v>100000</v>
      </c>
      <c r="N9" s="135">
        <f>(J9*M9)/$B$5</f>
        <v>3.8626316843565526E-4</v>
      </c>
      <c r="O9" s="118">
        <f>$K$7/K9</f>
        <v>1</v>
      </c>
      <c r="P9" s="118">
        <f>ROUNDUP(O9,0)</f>
        <v>1</v>
      </c>
      <c r="Q9" s="136">
        <f>P9*M9</f>
        <v>100000</v>
      </c>
      <c r="S9" s="173">
        <v>50000</v>
      </c>
      <c r="T9" s="174">
        <f>M9</f>
        <v>100000</v>
      </c>
    </row>
    <row r="10" spans="1:20" x14ac:dyDescent="0.25">
      <c r="A10" s="12">
        <v>5</v>
      </c>
      <c r="B10" s="153">
        <f t="shared" ref="B10:B15" si="0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80">
        <f>1/B10*1/F15</f>
        <v>5.4076843580991738E-8</v>
      </c>
      <c r="K10" s="121">
        <f t="shared" ref="K10:K20" si="1">1/J10</f>
        <v>18492203.571428578</v>
      </c>
      <c r="L10" s="115">
        <v>1000000</v>
      </c>
      <c r="M10" s="141">
        <v>50000</v>
      </c>
      <c r="N10" s="135">
        <f t="shared" ref="N10:N19" si="2">(J10*M10)/$B$5</f>
        <v>2.7038421790495869E-3</v>
      </c>
      <c r="O10" s="118">
        <f t="shared" ref="O10:O19" si="3">$K$7/K10</f>
        <v>14</v>
      </c>
      <c r="P10" s="118">
        <f t="shared" ref="P10:P20" si="4">ROUNDUP(O10,0)</f>
        <v>14</v>
      </c>
      <c r="Q10" s="136">
        <f t="shared" ref="Q10:Q19" si="5">P10*M10</f>
        <v>700000</v>
      </c>
      <c r="S10" s="173">
        <v>25000</v>
      </c>
      <c r="T10" s="174">
        <f t="shared" ref="T10:T20" si="6">M10</f>
        <v>50000</v>
      </c>
    </row>
    <row r="11" spans="1:20" x14ac:dyDescent="0.25">
      <c r="A11" s="12">
        <v>4</v>
      </c>
      <c r="B11" s="153">
        <f t="shared" si="0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80">
        <f>1/B11*1/F14</f>
        <v>1.351921089524794E-6</v>
      </c>
      <c r="K11" s="121">
        <f t="shared" si="1"/>
        <v>739688.14285714284</v>
      </c>
      <c r="L11" s="115">
        <v>5000</v>
      </c>
      <c r="M11" s="141">
        <v>10000</v>
      </c>
      <c r="N11" s="135">
        <f t="shared" si="2"/>
        <v>1.351921089524794E-2</v>
      </c>
      <c r="O11" s="118">
        <f t="shared" si="3"/>
        <v>350.00000000000011</v>
      </c>
      <c r="P11" s="118">
        <f t="shared" si="4"/>
        <v>350</v>
      </c>
      <c r="Q11" s="136">
        <f t="shared" si="5"/>
        <v>3500000</v>
      </c>
      <c r="S11" s="173">
        <v>5000</v>
      </c>
      <c r="T11" s="174">
        <f t="shared" si="6"/>
        <v>10000</v>
      </c>
    </row>
    <row r="12" spans="1:20" x14ac:dyDescent="0.25">
      <c r="A12" s="12">
        <v>3</v>
      </c>
      <c r="B12" s="153">
        <f t="shared" si="0"/>
        <v>714.67453416149021</v>
      </c>
      <c r="C12" s="118"/>
      <c r="D12" s="118"/>
      <c r="E12" s="118"/>
      <c r="F12" s="153"/>
      <c r="H12" s="118">
        <v>4</v>
      </c>
      <c r="I12" s="118"/>
      <c r="J12" s="180">
        <f>1/B11*1/F15</f>
        <v>1.8926895253347117E-5</v>
      </c>
      <c r="K12" s="121">
        <f t="shared" si="1"/>
        <v>52834.867346938772</v>
      </c>
      <c r="L12" s="115">
        <v>500</v>
      </c>
      <c r="M12" s="141">
        <v>1000</v>
      </c>
      <c r="N12" s="135">
        <f t="shared" si="2"/>
        <v>1.8926895253347117E-2</v>
      </c>
      <c r="O12" s="118">
        <f t="shared" si="3"/>
        <v>4900.0000000000018</v>
      </c>
      <c r="P12" s="118">
        <f t="shared" si="4"/>
        <v>4900</v>
      </c>
      <c r="Q12" s="136">
        <f t="shared" si="5"/>
        <v>4900000</v>
      </c>
      <c r="S12" s="173">
        <v>500</v>
      </c>
      <c r="T12" s="174">
        <f t="shared" si="6"/>
        <v>1000</v>
      </c>
    </row>
    <row r="13" spans="1:20" x14ac:dyDescent="0.25">
      <c r="A13" s="12">
        <v>2</v>
      </c>
      <c r="B13" s="153">
        <f t="shared" si="0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80">
        <f>1/B12*1/F14</f>
        <v>9.3282555177210823E-5</v>
      </c>
      <c r="K13" s="121">
        <f t="shared" si="1"/>
        <v>10720.118012422356</v>
      </c>
      <c r="L13" s="115">
        <v>50</v>
      </c>
      <c r="M13" s="141">
        <v>100</v>
      </c>
      <c r="N13" s="135">
        <f t="shared" si="2"/>
        <v>9.3282555177210819E-3</v>
      </c>
      <c r="O13" s="118">
        <f t="shared" si="3"/>
        <v>24150.000000000018</v>
      </c>
      <c r="P13" s="118">
        <f t="shared" si="4"/>
        <v>24150</v>
      </c>
      <c r="Q13" s="136">
        <f t="shared" si="5"/>
        <v>2415000</v>
      </c>
      <c r="S13" s="173">
        <v>100</v>
      </c>
      <c r="T13" s="174">
        <f t="shared" si="6"/>
        <v>100</v>
      </c>
    </row>
    <row r="14" spans="1:20" x14ac:dyDescent="0.25">
      <c r="A14" s="12">
        <v>1</v>
      </c>
      <c r="B14" s="153">
        <f t="shared" si="0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80">
        <f>1/B12*1/F15</f>
        <v>1.3059557724809515E-3</v>
      </c>
      <c r="K14" s="121">
        <f t="shared" si="1"/>
        <v>765.72271517302545</v>
      </c>
      <c r="L14" s="115">
        <v>5</v>
      </c>
      <c r="M14" s="141">
        <v>50</v>
      </c>
      <c r="N14" s="135">
        <f t="shared" si="2"/>
        <v>6.5297788624047573E-2</v>
      </c>
      <c r="O14" s="118">
        <f t="shared" si="3"/>
        <v>338100.00000000023</v>
      </c>
      <c r="P14" s="118">
        <f t="shared" si="4"/>
        <v>338100</v>
      </c>
      <c r="Q14" s="136">
        <f t="shared" si="5"/>
        <v>16905000</v>
      </c>
      <c r="S14" s="173">
        <v>50</v>
      </c>
      <c r="T14" s="174">
        <f t="shared" si="6"/>
        <v>50</v>
      </c>
    </row>
    <row r="15" spans="1:20" x14ac:dyDescent="0.25">
      <c r="A15" s="12">
        <v>0</v>
      </c>
      <c r="B15" s="153">
        <f t="shared" si="0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80">
        <f>1/B13*1/F14</f>
        <v>2.1144045840167775E-3</v>
      </c>
      <c r="K15" s="121">
        <f t="shared" si="1"/>
        <v>472.94638290098652</v>
      </c>
      <c r="L15" s="115">
        <v>5</v>
      </c>
      <c r="M15" s="141">
        <v>25</v>
      </c>
      <c r="N15" s="135">
        <f t="shared" si="2"/>
        <v>5.2860114600419436E-2</v>
      </c>
      <c r="O15" s="118">
        <f t="shared" si="3"/>
        <v>547400.00000000012</v>
      </c>
      <c r="P15" s="118">
        <f t="shared" si="4"/>
        <v>547400</v>
      </c>
      <c r="Q15" s="136">
        <f t="shared" si="5"/>
        <v>13685000</v>
      </c>
      <c r="S15" s="173">
        <v>15</v>
      </c>
      <c r="T15" s="174">
        <f t="shared" si="6"/>
        <v>25</v>
      </c>
    </row>
    <row r="16" spans="1:20" x14ac:dyDescent="0.25">
      <c r="A16" s="3"/>
      <c r="B16" s="19"/>
      <c r="H16" s="122">
        <v>2</v>
      </c>
      <c r="I16" s="122"/>
      <c r="J16" s="181">
        <f>1/B13*1/F15</f>
        <v>2.9601664176234884E-2</v>
      </c>
      <c r="K16" s="123">
        <f t="shared" si="1"/>
        <v>33.78188449292761</v>
      </c>
      <c r="L16" s="124">
        <v>0</v>
      </c>
      <c r="M16" s="142">
        <v>7</v>
      </c>
      <c r="N16" s="139">
        <f t="shared" si="2"/>
        <v>0.20721164923364419</v>
      </c>
      <c r="O16" s="122">
        <f t="shared" si="3"/>
        <v>7663600.0000000019</v>
      </c>
      <c r="P16" s="122">
        <f t="shared" si="4"/>
        <v>7663600</v>
      </c>
      <c r="Q16" s="140">
        <f t="shared" si="5"/>
        <v>53645200</v>
      </c>
      <c r="S16" s="173">
        <v>10</v>
      </c>
      <c r="T16" s="174">
        <f t="shared" si="6"/>
        <v>7</v>
      </c>
    </row>
    <row r="17" spans="1:21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80">
        <f>1/B14*1/F14</f>
        <v>1.7708138391140521E-2</v>
      </c>
      <c r="K17" s="121">
        <f t="shared" si="1"/>
        <v>56.471209898625226</v>
      </c>
      <c r="L17" s="115">
        <v>2</v>
      </c>
      <c r="M17" s="141">
        <v>15</v>
      </c>
      <c r="N17" s="135">
        <f t="shared" si="2"/>
        <v>0.26562207586710784</v>
      </c>
      <c r="O17" s="118">
        <f t="shared" si="3"/>
        <v>4584475.0000000037</v>
      </c>
      <c r="P17" s="118">
        <f t="shared" si="4"/>
        <v>4584475</v>
      </c>
      <c r="Q17" s="136">
        <f t="shared" si="5"/>
        <v>68767125</v>
      </c>
      <c r="S17" s="173">
        <v>12</v>
      </c>
      <c r="T17" s="174">
        <f t="shared" si="6"/>
        <v>15</v>
      </c>
    </row>
    <row r="18" spans="1:21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80">
        <f>1/B15*1/F14</f>
        <v>4.6749485352610975E-2</v>
      </c>
      <c r="K18" s="121">
        <f t="shared" si="1"/>
        <v>21.390609810085312</v>
      </c>
      <c r="L18" s="115">
        <v>1</v>
      </c>
      <c r="M18" s="141">
        <v>5</v>
      </c>
      <c r="N18" s="135">
        <f t="shared" si="2"/>
        <v>0.23374742676305488</v>
      </c>
      <c r="O18" s="118">
        <f t="shared" si="3"/>
        <v>12103014.000000009</v>
      </c>
      <c r="P18" s="118">
        <f t="shared" si="4"/>
        <v>12103014</v>
      </c>
      <c r="Q18" s="136">
        <f t="shared" si="5"/>
        <v>60515070</v>
      </c>
      <c r="S18" s="173">
        <v>5</v>
      </c>
      <c r="T18" s="174">
        <f t="shared" si="6"/>
        <v>5</v>
      </c>
    </row>
    <row r="19" spans="1:21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82">
        <f>1/B14*1/F15</f>
        <v>0.24791393747596732</v>
      </c>
      <c r="K19" s="126">
        <f t="shared" si="1"/>
        <v>4.0336578499018012</v>
      </c>
      <c r="L19" s="127">
        <v>0</v>
      </c>
      <c r="M19" s="143">
        <v>0</v>
      </c>
      <c r="N19" s="137">
        <f t="shared" si="2"/>
        <v>0</v>
      </c>
      <c r="O19" s="125">
        <f t="shared" si="3"/>
        <v>64182650.00000006</v>
      </c>
      <c r="P19" s="125">
        <f t="shared" si="4"/>
        <v>64182651</v>
      </c>
      <c r="Q19" s="138">
        <f t="shared" si="5"/>
        <v>0</v>
      </c>
      <c r="S19" s="173">
        <v>0</v>
      </c>
      <c r="T19" s="174">
        <f t="shared" si="6"/>
        <v>0</v>
      </c>
    </row>
    <row r="20" spans="1:21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83">
        <f>1/B15*1/F15</f>
        <v>0.65449279493655366</v>
      </c>
      <c r="K20" s="165">
        <f t="shared" si="1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4"/>
        <v>169442196</v>
      </c>
      <c r="Q20" s="169">
        <f>P20*M20</f>
        <v>0</v>
      </c>
      <c r="S20" s="175">
        <v>0</v>
      </c>
      <c r="T20" s="176">
        <f t="shared" si="6"/>
        <v>0</v>
      </c>
    </row>
    <row r="21" spans="1:21" x14ac:dyDescent="0.25">
      <c r="A21" s="3"/>
      <c r="B21" s="148"/>
      <c r="C21" s="152"/>
      <c r="D21" s="152"/>
      <c r="E21" s="152"/>
      <c r="F21" s="179">
        <f>1-BINOMDIST(0,L39,$J$9,0)</f>
        <v>3.8626316145595752E-8</v>
      </c>
    </row>
    <row r="22" spans="1:21" x14ac:dyDescent="0.25">
      <c r="A22" s="3"/>
      <c r="B22" s="148"/>
      <c r="C22" s="152"/>
      <c r="D22" s="152"/>
      <c r="E22" s="152"/>
      <c r="F22" s="184">
        <f>1/F21</f>
        <v>25889085.467810575</v>
      </c>
    </row>
    <row r="23" spans="1:21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1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1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7">1-BINOMDIST(0,L$23,$J25,0)</f>
        <v>0.5054636149822771</v>
      </c>
      <c r="M25" s="129">
        <f t="shared" si="7"/>
        <v>0.4693863415525269</v>
      </c>
      <c r="N25" s="129">
        <f t="shared" si="7"/>
        <v>0.43067716944442502</v>
      </c>
      <c r="O25" s="129">
        <f t="shared" si="7"/>
        <v>0.38914409715689924</v>
      </c>
      <c r="P25" s="129">
        <f t="shared" si="7"/>
        <v>0.34458111635163913</v>
      </c>
      <c r="Q25" s="129">
        <f t="shared" si="7"/>
        <v>0.29676719003041185</v>
      </c>
      <c r="R25" s="129">
        <f t="shared" si="7"/>
        <v>0.24546515616866638</v>
      </c>
      <c r="S25" s="129">
        <f t="shared" si="7"/>
        <v>0.1904205513673406</v>
      </c>
      <c r="T25" s="129">
        <f t="shared" si="7"/>
        <v>0.13136034868805724</v>
      </c>
      <c r="U25" s="129">
        <f t="shared" si="7"/>
        <v>6.799160341124455E-2</v>
      </c>
    </row>
    <row r="26" spans="1:21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7"/>
        <v>0.64188437756420436</v>
      </c>
      <c r="M26" s="129">
        <f t="shared" si="7"/>
        <v>0.60315497483224789</v>
      </c>
      <c r="N26" s="129">
        <f t="shared" si="7"/>
        <v>0.56023707391143351</v>
      </c>
      <c r="O26" s="129">
        <f t="shared" si="7"/>
        <v>0.51267769810084252</v>
      </c>
      <c r="P26" s="129">
        <f t="shared" si="7"/>
        <v>0.4599748822835843</v>
      </c>
      <c r="Q26" s="129">
        <f t="shared" si="7"/>
        <v>0.4015723749392951</v>
      </c>
      <c r="R26" s="129">
        <f t="shared" si="7"/>
        <v>0.33685376719115223</v>
      </c>
      <c r="S26" s="129">
        <f t="shared" si="7"/>
        <v>0.26513598692246754</v>
      </c>
      <c r="T26" s="129">
        <f t="shared" si="7"/>
        <v>0.18566208929655759</v>
      </c>
      <c r="U26" s="129">
        <f t="shared" si="7"/>
        <v>9.7593267587479438E-2</v>
      </c>
    </row>
    <row r="27" spans="1:21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7"/>
        <v>0.97755287482953801</v>
      </c>
      <c r="M27" s="129">
        <f t="shared" si="7"/>
        <v>0.9671870969404226</v>
      </c>
      <c r="N27" s="129">
        <f t="shared" si="7"/>
        <v>0.95203454344282668</v>
      </c>
      <c r="O27" s="129">
        <f t="shared" si="7"/>
        <v>0.92988474629749163</v>
      </c>
      <c r="P27" s="129">
        <f t="shared" si="7"/>
        <v>0.89750647331153388</v>
      </c>
      <c r="Q27" s="129">
        <f t="shared" si="7"/>
        <v>0.85017635309984607</v>
      </c>
      <c r="R27" s="129">
        <f t="shared" si="7"/>
        <v>0.78098982544828344</v>
      </c>
      <c r="S27" s="129">
        <f t="shared" si="7"/>
        <v>0.67985389790212014</v>
      </c>
      <c r="T27" s="129">
        <f t="shared" si="7"/>
        <v>0.53201477101118178</v>
      </c>
      <c r="U27" s="132">
        <f t="shared" si="7"/>
        <v>0.3159055408872119</v>
      </c>
    </row>
    <row r="28" spans="1:21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7"/>
        <v>0.98557722928854119</v>
      </c>
      <c r="M28" s="129">
        <f t="shared" si="7"/>
        <v>0.97796343852363266</v>
      </c>
      <c r="N28" s="129">
        <f t="shared" si="7"/>
        <v>0.96633032227879068</v>
      </c>
      <c r="O28" s="129">
        <f t="shared" si="7"/>
        <v>0.94855607581673484</v>
      </c>
      <c r="P28" s="129">
        <f t="shared" si="7"/>
        <v>0.92139879219258303</v>
      </c>
      <c r="Q28" s="129">
        <f t="shared" si="7"/>
        <v>0.87990515951357939</v>
      </c>
      <c r="R28" s="129">
        <f t="shared" si="7"/>
        <v>0.81650700906789553</v>
      </c>
      <c r="S28" s="129">
        <f t="shared" si="7"/>
        <v>0.71964093057755929</v>
      </c>
      <c r="T28" s="129">
        <f t="shared" si="7"/>
        <v>0.57163918137613889</v>
      </c>
      <c r="U28" s="132">
        <f t="shared" si="7"/>
        <v>0.34550720506344679</v>
      </c>
    </row>
    <row r="29" spans="1:21" x14ac:dyDescent="0.25">
      <c r="A29" s="3"/>
      <c r="B29" s="150"/>
      <c r="C29" s="152"/>
      <c r="D29" s="152"/>
      <c r="E29" s="152"/>
      <c r="F29" s="151"/>
    </row>
    <row r="30" spans="1:21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1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8">1/L25</f>
        <v>1.978381767469183</v>
      </c>
      <c r="M31" s="130">
        <f t="shared" si="8"/>
        <v>2.1304411983792129</v>
      </c>
      <c r="N31" s="130">
        <f t="shared" si="8"/>
        <v>2.3219247987767804</v>
      </c>
      <c r="O31" s="130">
        <f t="shared" si="8"/>
        <v>2.5697421785555425</v>
      </c>
      <c r="P31" s="130">
        <f t="shared" si="8"/>
        <v>2.9020742941105255</v>
      </c>
      <c r="Q31" s="130">
        <f t="shared" si="8"/>
        <v>3.3696447369991369</v>
      </c>
      <c r="R31" s="130">
        <f t="shared" si="8"/>
        <v>4.0738979642099196</v>
      </c>
      <c r="S31" s="130">
        <f t="shared" si="8"/>
        <v>5.2515340010275384</v>
      </c>
      <c r="T31" s="130">
        <f t="shared" si="8"/>
        <v>7.6126472713216549</v>
      </c>
      <c r="U31" s="130">
        <f t="shared" si="8"/>
        <v>14.707698448461924</v>
      </c>
    </row>
    <row r="32" spans="1:21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8"/>
        <v>1.5579129745995028</v>
      </c>
      <c r="M32" s="130">
        <f t="shared" si="8"/>
        <v>1.6579486893532203</v>
      </c>
      <c r="N32" s="130">
        <f t="shared" si="8"/>
        <v>1.7849586301353693</v>
      </c>
      <c r="O32" s="130">
        <f t="shared" si="8"/>
        <v>1.950543204247793</v>
      </c>
      <c r="P32" s="130">
        <f t="shared" si="8"/>
        <v>2.1740317537240625</v>
      </c>
      <c r="Q32" s="130">
        <f t="shared" si="8"/>
        <v>2.4902111360403416</v>
      </c>
      <c r="R32" s="130">
        <f t="shared" si="8"/>
        <v>2.9686472214292809</v>
      </c>
      <c r="S32" s="130">
        <f t="shared" si="8"/>
        <v>3.7716494528237137</v>
      </c>
      <c r="T32" s="130">
        <f t="shared" si="8"/>
        <v>5.386129197343581</v>
      </c>
      <c r="U32" s="130">
        <f t="shared" si="8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8"/>
        <v>1.0229625688271606</v>
      </c>
      <c r="M33" s="130">
        <f t="shared" si="8"/>
        <v>1.0339261174630814</v>
      </c>
      <c r="N33" s="130">
        <f t="shared" si="8"/>
        <v>1.0503820548188478</v>
      </c>
      <c r="O33" s="130">
        <f t="shared" si="8"/>
        <v>1.0754020904006494</v>
      </c>
      <c r="P33" s="130">
        <f t="shared" si="8"/>
        <v>1.1141980918647809</v>
      </c>
      <c r="Q33" s="130">
        <f t="shared" si="8"/>
        <v>1.1762265515311956</v>
      </c>
      <c r="R33" s="130">
        <f t="shared" si="8"/>
        <v>1.2804264119907145</v>
      </c>
      <c r="S33" s="130">
        <f t="shared" si="8"/>
        <v>1.470904267940186</v>
      </c>
      <c r="T33" s="130">
        <f t="shared" si="8"/>
        <v>1.8796470596095201</v>
      </c>
      <c r="U33" s="131">
        <f t="shared" si="8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8"/>
        <v>1.0146338311020742</v>
      </c>
      <c r="M34" s="130">
        <f t="shared" si="8"/>
        <v>1.0225331138244129</v>
      </c>
      <c r="N34" s="130">
        <f t="shared" si="8"/>
        <v>1.0348428243892935</v>
      </c>
      <c r="O34" s="130">
        <f t="shared" si="8"/>
        <v>1.054233930386214</v>
      </c>
      <c r="P34" s="130">
        <f t="shared" si="8"/>
        <v>1.08530639335914</v>
      </c>
      <c r="Q34" s="130">
        <f t="shared" si="8"/>
        <v>1.1364861192004037</v>
      </c>
      <c r="R34" s="130">
        <f t="shared" si="8"/>
        <v>1.2247292293811116</v>
      </c>
      <c r="S34" s="130">
        <f t="shared" si="8"/>
        <v>1.3895818838395337</v>
      </c>
      <c r="T34" s="130">
        <f t="shared" si="8"/>
        <v>1.7493552446713752</v>
      </c>
      <c r="U34" s="133">
        <f t="shared" si="8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I41" s="120" t="s">
        <v>41</v>
      </c>
      <c r="J41" s="179">
        <f>SUM(J9:J18)</f>
        <v>9.7593267587479465E-2</v>
      </c>
      <c r="K41" s="179">
        <f>1-BINOMDIST(0,K39,J41,0)</f>
        <v>0.4015723749392951</v>
      </c>
      <c r="L41" s="179">
        <f>1-BINOMDIST(0,L39,$J$41,0)</f>
        <v>0.64188437756420436</v>
      </c>
    </row>
    <row r="42" spans="1:21" x14ac:dyDescent="0.25">
      <c r="I42" s="120" t="s">
        <v>5</v>
      </c>
      <c r="J42" s="130">
        <f>1/J41</f>
        <v>10.246608446670075</v>
      </c>
      <c r="K42" s="130">
        <f>1/K41</f>
        <v>2.4902111360403416</v>
      </c>
      <c r="L42" s="130">
        <f>1/L41</f>
        <v>1.5579129745995028</v>
      </c>
    </row>
  </sheetData>
  <mergeCells count="2">
    <mergeCell ref="L24:U24"/>
    <mergeCell ref="L30:U30"/>
  </mergeCells>
  <conditionalFormatting sqref="B10:B15">
    <cfRule type="cellIs" dxfId="39" priority="2" stopIfTrue="1" operator="between">
      <formula>200</formula>
      <formula>1</formula>
    </cfRule>
  </conditionalFormatting>
  <conditionalFormatting sqref="F10:F15">
    <cfRule type="cellIs" dxfId="38" priority="1" stopIfTrue="1" operator="between">
      <formula>200</formula>
      <formula>1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0.84799427555163331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25</v>
      </c>
      <c r="C3" s="198">
        <v>7</v>
      </c>
      <c r="D3" s="198">
        <v>7</v>
      </c>
      <c r="E3" s="198">
        <v>7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100000</v>
      </c>
      <c r="G5" s="202">
        <f>HYPGEOMDIST(B5,B$2,B$2,B$3)</f>
        <v>1.8821757952192741E-5</v>
      </c>
      <c r="H5" s="202">
        <f t="shared" ref="H5:J20" si="0">HYPGEOMDIST(C5,C$2,C$2,C$3)</f>
        <v>0.14285714285714285</v>
      </c>
      <c r="I5" s="202">
        <f t="shared" si="0"/>
        <v>0.14285714285714285</v>
      </c>
      <c r="J5" s="202">
        <f t="shared" si="0"/>
        <v>0.14285714285714285</v>
      </c>
      <c r="K5" s="204">
        <f>(IF(B5&gt;0,G5,1))*(IF(C5&gt;0,H5,1))*(IF(D5&gt;0,I5,1))*(IF(E5&gt;0,J5,1))</f>
        <v>5.4873929889774745E-8</v>
      </c>
      <c r="L5" s="205">
        <f>1/K5</f>
        <v>18223589.999999996</v>
      </c>
      <c r="M5" s="180">
        <f>$F5/L5</f>
        <v>5.4873929889774752E-3</v>
      </c>
      <c r="N5" s="204">
        <f>IF(F5&gt;0,K5,0)</f>
        <v>5.4873929889774745E-8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20000</v>
      </c>
      <c r="G6" s="202">
        <f t="shared" ref="G6:J52" si="1">HYPGEOMDIST(B6,B$2,B$2,B$3)</f>
        <v>1.8821757952192741E-5</v>
      </c>
      <c r="H6" s="202">
        <f t="shared" si="0"/>
        <v>0.14285714285714285</v>
      </c>
      <c r="I6" s="202">
        <f t="shared" si="0"/>
        <v>0.14285714285714285</v>
      </c>
      <c r="J6" s="202">
        <f t="shared" si="0"/>
        <v>0.85714285714285721</v>
      </c>
      <c r="K6" s="204">
        <f t="shared" ref="K6:K52" si="2">(IF(B6&gt;0,G6,1))*(IF(C6&gt;0,H6,1))*(IF(D6&gt;0,I6,1))*(IF(E6&gt;0,J6,1))</f>
        <v>3.8411750922842323E-7</v>
      </c>
      <c r="L6" s="205">
        <f t="shared" ref="L6:L52" si="3">1/K6</f>
        <v>2603369.9999999995</v>
      </c>
      <c r="M6" s="180">
        <f t="shared" ref="M6:M52" si="4">$F6/L6</f>
        <v>7.6823501845684648E-3</v>
      </c>
      <c r="N6" s="204">
        <f t="shared" ref="N6:N52" si="5">IF(F6&gt;0,K6,0)</f>
        <v>3.8411750922842323E-7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20000</v>
      </c>
      <c r="G7" s="202">
        <f t="shared" si="1"/>
        <v>1.8821757952192741E-5</v>
      </c>
      <c r="H7" s="202">
        <f t="shared" si="0"/>
        <v>0.14285714285714285</v>
      </c>
      <c r="I7" s="202">
        <f t="shared" si="0"/>
        <v>0.85714285714285721</v>
      </c>
      <c r="J7" s="202">
        <f t="shared" si="0"/>
        <v>0.14285714285714285</v>
      </c>
      <c r="K7" s="204">
        <f t="shared" si="2"/>
        <v>3.8411750922842323E-7</v>
      </c>
      <c r="L7" s="205">
        <f t="shared" si="3"/>
        <v>2603369.9999999995</v>
      </c>
      <c r="M7" s="180">
        <f t="shared" si="4"/>
        <v>7.6823501845684648E-3</v>
      </c>
      <c r="N7" s="204">
        <f t="shared" si="5"/>
        <v>3.8411750922842323E-7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20000</v>
      </c>
      <c r="G8" s="202">
        <f t="shared" si="1"/>
        <v>1.8821757952192741E-5</v>
      </c>
      <c r="H8" s="202">
        <f t="shared" si="0"/>
        <v>0.85714285714285721</v>
      </c>
      <c r="I8" s="202">
        <f t="shared" si="0"/>
        <v>0.14285714285714285</v>
      </c>
      <c r="J8" s="202">
        <f t="shared" si="0"/>
        <v>0.14285714285714285</v>
      </c>
      <c r="K8" s="204">
        <f t="shared" si="2"/>
        <v>3.8411750922842323E-7</v>
      </c>
      <c r="L8" s="205">
        <f t="shared" si="3"/>
        <v>2603369.9999999995</v>
      </c>
      <c r="M8" s="180">
        <f t="shared" si="4"/>
        <v>7.6823501845684648E-3</v>
      </c>
      <c r="N8" s="204">
        <f t="shared" si="5"/>
        <v>3.8411750922842323E-7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5000</v>
      </c>
      <c r="G9" s="202">
        <f t="shared" si="1"/>
        <v>1.8821757952192741E-5</v>
      </c>
      <c r="H9" s="202">
        <f t="shared" si="0"/>
        <v>0.85714285714285721</v>
      </c>
      <c r="I9" s="202">
        <f t="shared" si="0"/>
        <v>0.85714285714285721</v>
      </c>
      <c r="J9" s="202">
        <f t="shared" si="0"/>
        <v>0.14285714285714285</v>
      </c>
      <c r="K9" s="204">
        <f t="shared" si="2"/>
        <v>2.6888225645989629E-6</v>
      </c>
      <c r="L9" s="205">
        <f t="shared" si="3"/>
        <v>371909.99999999988</v>
      </c>
      <c r="M9" s="180">
        <f t="shared" si="4"/>
        <v>1.3444112822994814E-2</v>
      </c>
      <c r="N9" s="204">
        <f t="shared" si="5"/>
        <v>2.6888225645989629E-6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5000</v>
      </c>
      <c r="G10" s="202">
        <f t="shared" si="1"/>
        <v>1.8821757952192741E-5</v>
      </c>
      <c r="H10" s="202">
        <f t="shared" si="0"/>
        <v>0.85714285714285721</v>
      </c>
      <c r="I10" s="202">
        <f t="shared" si="0"/>
        <v>0.14285714285714285</v>
      </c>
      <c r="J10" s="202">
        <f t="shared" si="0"/>
        <v>0.85714285714285721</v>
      </c>
      <c r="K10" s="204">
        <f t="shared" si="2"/>
        <v>2.6888225645989629E-6</v>
      </c>
      <c r="L10" s="205">
        <f t="shared" si="3"/>
        <v>371909.99999999988</v>
      </c>
      <c r="M10" s="180">
        <f t="shared" si="4"/>
        <v>1.3444112822994814E-2</v>
      </c>
      <c r="N10" s="204">
        <f t="shared" si="5"/>
        <v>2.6888225645989629E-6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5000</v>
      </c>
      <c r="G11" s="202">
        <f t="shared" si="1"/>
        <v>1.8821757952192741E-5</v>
      </c>
      <c r="H11" s="202">
        <f t="shared" si="0"/>
        <v>0.14285714285714285</v>
      </c>
      <c r="I11" s="202">
        <f t="shared" si="0"/>
        <v>0.85714285714285721</v>
      </c>
      <c r="J11" s="202">
        <f t="shared" si="0"/>
        <v>0.85714285714285721</v>
      </c>
      <c r="K11" s="204">
        <f t="shared" si="2"/>
        <v>2.6888225645989629E-6</v>
      </c>
      <c r="L11" s="205">
        <f t="shared" si="3"/>
        <v>371909.99999999988</v>
      </c>
      <c r="M11" s="180">
        <f t="shared" si="4"/>
        <v>1.3444112822994814E-2</v>
      </c>
      <c r="N11" s="204">
        <f t="shared" si="5"/>
        <v>2.6888225645989629E-6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2000</v>
      </c>
      <c r="G12" s="202">
        <f t="shared" si="1"/>
        <v>1.8821757952192741E-5</v>
      </c>
      <c r="H12" s="202">
        <f t="shared" si="0"/>
        <v>0.85714285714285721</v>
      </c>
      <c r="I12" s="202">
        <f t="shared" si="0"/>
        <v>0.85714285714285721</v>
      </c>
      <c r="J12" s="202">
        <f t="shared" si="0"/>
        <v>0.85714285714285721</v>
      </c>
      <c r="K12" s="204">
        <f t="shared" si="2"/>
        <v>1.8821757952192741E-5</v>
      </c>
      <c r="L12" s="205">
        <f t="shared" si="3"/>
        <v>53129.999999999985</v>
      </c>
      <c r="M12" s="180">
        <f t="shared" si="4"/>
        <v>3.7643515904385479E-2</v>
      </c>
      <c r="N12" s="204">
        <f t="shared" si="5"/>
        <v>1.8821757952192741E-5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1000</v>
      </c>
      <c r="G13" s="202">
        <f>HYPGEOMDIST(B13,B$2,B$2,B$3)</f>
        <v>1.8821757952192741E-3</v>
      </c>
      <c r="H13" s="202">
        <f t="shared" si="0"/>
        <v>0.14285714285714285</v>
      </c>
      <c r="I13" s="202">
        <f t="shared" si="0"/>
        <v>0.14285714285714285</v>
      </c>
      <c r="J13" s="202">
        <f t="shared" si="0"/>
        <v>0.14285714285714285</v>
      </c>
      <c r="K13" s="204">
        <f t="shared" si="2"/>
        <v>5.4873929889774749E-6</v>
      </c>
      <c r="L13" s="205">
        <f t="shared" si="3"/>
        <v>182235.89999999997</v>
      </c>
      <c r="M13" s="180">
        <f t="shared" si="4"/>
        <v>5.4873929889774744E-3</v>
      </c>
      <c r="N13" s="204">
        <f t="shared" si="5"/>
        <v>5.4873929889774749E-6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200</v>
      </c>
      <c r="G14" s="202">
        <f t="shared" si="1"/>
        <v>1.8821757952192741E-3</v>
      </c>
      <c r="H14" s="202">
        <f t="shared" si="0"/>
        <v>0.14285714285714285</v>
      </c>
      <c r="I14" s="202">
        <f t="shared" si="0"/>
        <v>0.14285714285714285</v>
      </c>
      <c r="J14" s="202">
        <f t="shared" si="0"/>
        <v>0.85714285714285721</v>
      </c>
      <c r="K14" s="204">
        <f t="shared" si="2"/>
        <v>3.8411750922842329E-5</v>
      </c>
      <c r="L14" s="205">
        <f t="shared" si="3"/>
        <v>26033.69999999999</v>
      </c>
      <c r="M14" s="180">
        <f t="shared" si="4"/>
        <v>7.6823501845684665E-3</v>
      </c>
      <c r="N14" s="204">
        <f t="shared" si="5"/>
        <v>3.8411750922842329E-5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200</v>
      </c>
      <c r="G15" s="202">
        <f t="shared" si="1"/>
        <v>1.8821757952192741E-3</v>
      </c>
      <c r="H15" s="202">
        <f t="shared" si="0"/>
        <v>0.14285714285714285</v>
      </c>
      <c r="I15" s="202">
        <f t="shared" si="0"/>
        <v>0.85714285714285721</v>
      </c>
      <c r="J15" s="202">
        <f t="shared" si="0"/>
        <v>0.14285714285714285</v>
      </c>
      <c r="K15" s="204">
        <f t="shared" si="2"/>
        <v>3.8411750922842329E-5</v>
      </c>
      <c r="L15" s="205">
        <f t="shared" si="3"/>
        <v>26033.69999999999</v>
      </c>
      <c r="M15" s="180">
        <f t="shared" si="4"/>
        <v>7.6823501845684665E-3</v>
      </c>
      <c r="N15" s="204">
        <f t="shared" si="5"/>
        <v>3.8411750922842329E-5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200</v>
      </c>
      <c r="G16" s="202">
        <f t="shared" si="1"/>
        <v>1.8821757952192741E-3</v>
      </c>
      <c r="H16" s="202">
        <f t="shared" si="0"/>
        <v>0.85714285714285721</v>
      </c>
      <c r="I16" s="202">
        <f t="shared" si="0"/>
        <v>0.14285714285714285</v>
      </c>
      <c r="J16" s="202">
        <f t="shared" si="0"/>
        <v>0.14285714285714285</v>
      </c>
      <c r="K16" s="204">
        <f t="shared" si="2"/>
        <v>3.8411750922842329E-5</v>
      </c>
      <c r="L16" s="205">
        <f t="shared" si="3"/>
        <v>26033.69999999999</v>
      </c>
      <c r="M16" s="180">
        <f t="shared" si="4"/>
        <v>7.6823501845684665E-3</v>
      </c>
      <c r="N16" s="204">
        <f t="shared" si="5"/>
        <v>3.8411750922842329E-5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50</v>
      </c>
      <c r="G17" s="202">
        <f t="shared" si="1"/>
        <v>1.8821757952192741E-3</v>
      </c>
      <c r="H17" s="202">
        <f t="shared" si="0"/>
        <v>0.85714285714285721</v>
      </c>
      <c r="I17" s="202">
        <f t="shared" si="0"/>
        <v>0.85714285714285721</v>
      </c>
      <c r="J17" s="202">
        <f t="shared" si="0"/>
        <v>0.14285714285714285</v>
      </c>
      <c r="K17" s="204">
        <f t="shared" si="2"/>
        <v>2.6888225645989631E-4</v>
      </c>
      <c r="L17" s="205">
        <f t="shared" si="3"/>
        <v>3719.0999999999985</v>
      </c>
      <c r="M17" s="180">
        <f t="shared" si="4"/>
        <v>1.3444112822994816E-2</v>
      </c>
      <c r="N17" s="204">
        <f t="shared" si="5"/>
        <v>2.6888225645989631E-4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50</v>
      </c>
      <c r="G18" s="202">
        <f t="shared" si="1"/>
        <v>1.8821757952192741E-3</v>
      </c>
      <c r="H18" s="202">
        <f t="shared" si="0"/>
        <v>0.85714285714285721</v>
      </c>
      <c r="I18" s="202">
        <f t="shared" si="0"/>
        <v>0.14285714285714285</v>
      </c>
      <c r="J18" s="202">
        <f t="shared" si="0"/>
        <v>0.85714285714285721</v>
      </c>
      <c r="K18" s="204">
        <f t="shared" si="2"/>
        <v>2.6888225645989631E-4</v>
      </c>
      <c r="L18" s="205">
        <f t="shared" si="3"/>
        <v>3719.0999999999985</v>
      </c>
      <c r="M18" s="180">
        <f t="shared" si="4"/>
        <v>1.3444112822994816E-2</v>
      </c>
      <c r="N18" s="204">
        <f t="shared" si="5"/>
        <v>2.6888225645989631E-4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50</v>
      </c>
      <c r="G19" s="202">
        <f t="shared" si="1"/>
        <v>1.8821757952192741E-3</v>
      </c>
      <c r="H19" s="202">
        <f t="shared" si="0"/>
        <v>0.14285714285714285</v>
      </c>
      <c r="I19" s="202">
        <f t="shared" si="0"/>
        <v>0.85714285714285721</v>
      </c>
      <c r="J19" s="202">
        <f t="shared" si="0"/>
        <v>0.85714285714285721</v>
      </c>
      <c r="K19" s="204">
        <f t="shared" si="2"/>
        <v>2.6888225645989631E-4</v>
      </c>
      <c r="L19" s="205">
        <f t="shared" si="3"/>
        <v>3719.0999999999985</v>
      </c>
      <c r="M19" s="180">
        <f t="shared" si="4"/>
        <v>1.3444112822994816E-2</v>
      </c>
      <c r="N19" s="204">
        <f t="shared" si="5"/>
        <v>2.6888225645989631E-4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25</v>
      </c>
      <c r="G20" s="202">
        <f t="shared" si="1"/>
        <v>1.8821757952192741E-3</v>
      </c>
      <c r="H20" s="202">
        <f t="shared" si="0"/>
        <v>0.85714285714285721</v>
      </c>
      <c r="I20" s="202">
        <f t="shared" si="0"/>
        <v>0.85714285714285721</v>
      </c>
      <c r="J20" s="202">
        <f t="shared" si="0"/>
        <v>0.85714285714285721</v>
      </c>
      <c r="K20" s="204">
        <f t="shared" si="2"/>
        <v>1.8821757952192741E-3</v>
      </c>
      <c r="L20" s="205">
        <f t="shared" si="3"/>
        <v>531.29999999999984</v>
      </c>
      <c r="M20" s="180">
        <f t="shared" si="4"/>
        <v>4.7054394880481853E-2</v>
      </c>
      <c r="N20" s="204">
        <f t="shared" si="5"/>
        <v>1.8821757952192741E-3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100</v>
      </c>
      <c r="G21" s="202">
        <f t="shared" si="1"/>
        <v>3.5761340109166186E-2</v>
      </c>
      <c r="H21" s="202">
        <f t="shared" si="1"/>
        <v>0.14285714285714285</v>
      </c>
      <c r="I21" s="202">
        <f t="shared" si="1"/>
        <v>0.14285714285714285</v>
      </c>
      <c r="J21" s="202">
        <f t="shared" si="1"/>
        <v>0.14285714285714285</v>
      </c>
      <c r="K21" s="204">
        <f t="shared" si="2"/>
        <v>1.0426046679057196E-4</v>
      </c>
      <c r="L21" s="205">
        <f t="shared" si="3"/>
        <v>9591.3631578947407</v>
      </c>
      <c r="M21" s="180">
        <f t="shared" si="4"/>
        <v>1.0426046679057195E-2</v>
      </c>
      <c r="N21" s="204">
        <f t="shared" si="5"/>
        <v>1.0426046679057196E-4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50</v>
      </c>
      <c r="G22" s="202">
        <f t="shared" si="1"/>
        <v>3.5761340109166186E-2</v>
      </c>
      <c r="H22" s="202">
        <f t="shared" si="1"/>
        <v>0.14285714285714285</v>
      </c>
      <c r="I22" s="202">
        <f t="shared" si="1"/>
        <v>0.14285714285714285</v>
      </c>
      <c r="J22" s="202">
        <f t="shared" si="1"/>
        <v>0.85714285714285721</v>
      </c>
      <c r="K22" s="204">
        <f t="shared" si="2"/>
        <v>7.2982326753400373E-4</v>
      </c>
      <c r="L22" s="205">
        <f t="shared" si="3"/>
        <v>1370.1947368421058</v>
      </c>
      <c r="M22" s="180">
        <f t="shared" si="4"/>
        <v>3.6491163376700185E-2</v>
      </c>
      <c r="N22" s="204">
        <f t="shared" si="5"/>
        <v>7.2982326753400373E-4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50</v>
      </c>
      <c r="G23" s="202">
        <f t="shared" si="1"/>
        <v>3.5761340109166186E-2</v>
      </c>
      <c r="H23" s="202">
        <f t="shared" si="1"/>
        <v>0.14285714285714285</v>
      </c>
      <c r="I23" s="202">
        <f t="shared" si="1"/>
        <v>0.85714285714285721</v>
      </c>
      <c r="J23" s="202">
        <f t="shared" si="1"/>
        <v>0.14285714285714285</v>
      </c>
      <c r="K23" s="204">
        <f t="shared" si="2"/>
        <v>7.2982326753400373E-4</v>
      </c>
      <c r="L23" s="205">
        <f t="shared" si="3"/>
        <v>1370.1947368421058</v>
      </c>
      <c r="M23" s="180">
        <f t="shared" si="4"/>
        <v>3.6491163376700185E-2</v>
      </c>
      <c r="N23" s="204">
        <f t="shared" si="5"/>
        <v>7.2982326753400373E-4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50</v>
      </c>
      <c r="G24" s="202">
        <f t="shared" si="1"/>
        <v>3.5761340109166186E-2</v>
      </c>
      <c r="H24" s="202">
        <f t="shared" si="1"/>
        <v>0.85714285714285721</v>
      </c>
      <c r="I24" s="202">
        <f t="shared" si="1"/>
        <v>0.14285714285714285</v>
      </c>
      <c r="J24" s="202">
        <f t="shared" si="1"/>
        <v>0.14285714285714285</v>
      </c>
      <c r="K24" s="204">
        <f t="shared" si="2"/>
        <v>7.2982326753400373E-4</v>
      </c>
      <c r="L24" s="205">
        <f t="shared" si="3"/>
        <v>1370.1947368421058</v>
      </c>
      <c r="M24" s="180">
        <f t="shared" si="4"/>
        <v>3.6491163376700185E-2</v>
      </c>
      <c r="N24" s="204">
        <f t="shared" si="5"/>
        <v>7.2982326753400373E-4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10</v>
      </c>
      <c r="G25" s="202">
        <f t="shared" si="1"/>
        <v>3.5761340109166186E-2</v>
      </c>
      <c r="H25" s="202">
        <f t="shared" si="1"/>
        <v>0.85714285714285721</v>
      </c>
      <c r="I25" s="202">
        <f t="shared" si="1"/>
        <v>0.85714285714285721</v>
      </c>
      <c r="J25" s="202">
        <f t="shared" si="1"/>
        <v>0.14285714285714285</v>
      </c>
      <c r="K25" s="204">
        <f t="shared" si="2"/>
        <v>5.1087628727380261E-3</v>
      </c>
      <c r="L25" s="205">
        <f t="shared" si="3"/>
        <v>195.74210526315795</v>
      </c>
      <c r="M25" s="180">
        <f t="shared" si="4"/>
        <v>5.1087628727380263E-2</v>
      </c>
      <c r="N25" s="204">
        <f t="shared" si="5"/>
        <v>5.1087628727380261E-3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10</v>
      </c>
      <c r="G26" s="202">
        <f t="shared" si="1"/>
        <v>3.5761340109166186E-2</v>
      </c>
      <c r="H26" s="202">
        <f t="shared" si="1"/>
        <v>0.85714285714285721</v>
      </c>
      <c r="I26" s="202">
        <f t="shared" si="1"/>
        <v>0.14285714285714285</v>
      </c>
      <c r="J26" s="202">
        <f t="shared" si="1"/>
        <v>0.85714285714285721</v>
      </c>
      <c r="K26" s="204">
        <f t="shared" si="2"/>
        <v>5.1087628727380261E-3</v>
      </c>
      <c r="L26" s="205">
        <f t="shared" si="3"/>
        <v>195.74210526315795</v>
      </c>
      <c r="M26" s="180">
        <f t="shared" si="4"/>
        <v>5.1087628727380263E-2</v>
      </c>
      <c r="N26" s="204">
        <f t="shared" si="5"/>
        <v>5.1087628727380261E-3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10</v>
      </c>
      <c r="G27" s="202">
        <f t="shared" si="1"/>
        <v>3.5761340109166186E-2</v>
      </c>
      <c r="H27" s="202">
        <f t="shared" si="1"/>
        <v>0.14285714285714285</v>
      </c>
      <c r="I27" s="202">
        <f t="shared" si="1"/>
        <v>0.85714285714285721</v>
      </c>
      <c r="J27" s="202">
        <f t="shared" si="1"/>
        <v>0.85714285714285721</v>
      </c>
      <c r="K27" s="204">
        <f t="shared" si="2"/>
        <v>5.1087628727380261E-3</v>
      </c>
      <c r="L27" s="205">
        <f t="shared" si="3"/>
        <v>195.74210526315795</v>
      </c>
      <c r="M27" s="180">
        <f t="shared" si="4"/>
        <v>5.1087628727380263E-2</v>
      </c>
      <c r="N27" s="204">
        <f t="shared" si="5"/>
        <v>5.1087628727380261E-3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2</v>
      </c>
      <c r="G28" s="202">
        <f t="shared" si="1"/>
        <v>3.5761340109166186E-2</v>
      </c>
      <c r="H28" s="202">
        <f t="shared" si="1"/>
        <v>0.85714285714285721</v>
      </c>
      <c r="I28" s="202">
        <f t="shared" si="1"/>
        <v>0.85714285714285721</v>
      </c>
      <c r="J28" s="202">
        <f t="shared" si="1"/>
        <v>0.85714285714285721</v>
      </c>
      <c r="K28" s="204">
        <f t="shared" si="2"/>
        <v>3.5761340109166186E-2</v>
      </c>
      <c r="L28" s="205">
        <f t="shared" si="3"/>
        <v>27.963157894736849</v>
      </c>
      <c r="M28" s="180">
        <f t="shared" si="4"/>
        <v>7.1522680218332371E-2</v>
      </c>
      <c r="N28" s="204">
        <f t="shared" si="5"/>
        <v>3.5761340109166186E-2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50</v>
      </c>
      <c r="G29" s="202">
        <f t="shared" si="1"/>
        <v>0.21456804065499693</v>
      </c>
      <c r="H29" s="202">
        <f t="shared" si="1"/>
        <v>0.14285714285714285</v>
      </c>
      <c r="I29" s="202">
        <f t="shared" si="1"/>
        <v>0.14285714285714285</v>
      </c>
      <c r="J29" s="202">
        <f t="shared" si="1"/>
        <v>0.14285714285714285</v>
      </c>
      <c r="K29" s="204">
        <f t="shared" si="2"/>
        <v>6.2556280074343117E-4</v>
      </c>
      <c r="L29" s="205">
        <f t="shared" si="3"/>
        <v>1598.5605263157915</v>
      </c>
      <c r="M29" s="180">
        <f t="shared" si="4"/>
        <v>3.127814003717156E-2</v>
      </c>
      <c r="N29" s="204">
        <f t="shared" si="5"/>
        <v>6.2556280074343117E-4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0.21456804065499693</v>
      </c>
      <c r="H30" s="202">
        <f t="shared" si="1"/>
        <v>0.14285714285714285</v>
      </c>
      <c r="I30" s="202">
        <f t="shared" si="1"/>
        <v>0.14285714285714285</v>
      </c>
      <c r="J30" s="202">
        <f t="shared" si="1"/>
        <v>0.85714285714285721</v>
      </c>
      <c r="K30" s="204">
        <f t="shared" si="2"/>
        <v>4.3789396052040181E-3</v>
      </c>
      <c r="L30" s="205">
        <f t="shared" si="3"/>
        <v>228.36578947368452</v>
      </c>
      <c r="M30" s="180">
        <f t="shared" si="4"/>
        <v>2.1894698026020089E-2</v>
      </c>
      <c r="N30" s="204">
        <f t="shared" si="5"/>
        <v>4.3789396052040181E-3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0.21456804065499693</v>
      </c>
      <c r="H31" s="202">
        <f t="shared" si="1"/>
        <v>0.14285714285714285</v>
      </c>
      <c r="I31" s="202">
        <f t="shared" si="1"/>
        <v>0.85714285714285721</v>
      </c>
      <c r="J31" s="202">
        <f t="shared" si="1"/>
        <v>0.14285714285714285</v>
      </c>
      <c r="K31" s="204">
        <f t="shared" si="2"/>
        <v>4.3789396052040181E-3</v>
      </c>
      <c r="L31" s="205">
        <f t="shared" si="3"/>
        <v>228.36578947368452</v>
      </c>
      <c r="M31" s="180">
        <f t="shared" si="4"/>
        <v>2.1894698026020089E-2</v>
      </c>
      <c r="N31" s="204">
        <f t="shared" si="5"/>
        <v>4.3789396052040181E-3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0.21456804065499693</v>
      </c>
      <c r="H32" s="202">
        <f t="shared" si="1"/>
        <v>0.85714285714285721</v>
      </c>
      <c r="I32" s="202">
        <f t="shared" si="1"/>
        <v>0.14285714285714285</v>
      </c>
      <c r="J32" s="202">
        <f t="shared" si="1"/>
        <v>0.14285714285714285</v>
      </c>
      <c r="K32" s="204">
        <f t="shared" si="2"/>
        <v>4.3789396052040181E-3</v>
      </c>
      <c r="L32" s="205">
        <f t="shared" si="3"/>
        <v>228.36578947368452</v>
      </c>
      <c r="M32" s="180">
        <f t="shared" si="4"/>
        <v>2.1894698026020089E-2</v>
      </c>
      <c r="N32" s="204">
        <f t="shared" si="5"/>
        <v>4.3789396052040181E-3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2</v>
      </c>
      <c r="G33" s="202">
        <f t="shared" si="1"/>
        <v>0.21456804065499693</v>
      </c>
      <c r="H33" s="202">
        <f t="shared" si="1"/>
        <v>0.85714285714285721</v>
      </c>
      <c r="I33" s="202">
        <f t="shared" si="1"/>
        <v>0.85714285714285721</v>
      </c>
      <c r="J33" s="202">
        <f t="shared" si="1"/>
        <v>0.14285714285714285</v>
      </c>
      <c r="K33" s="204">
        <f t="shared" si="2"/>
        <v>3.0652577236428131E-2</v>
      </c>
      <c r="L33" s="205">
        <f t="shared" si="3"/>
        <v>32.623684210526356</v>
      </c>
      <c r="M33" s="180">
        <f t="shared" si="4"/>
        <v>6.1305154472856262E-2</v>
      </c>
      <c r="N33" s="204">
        <f t="shared" si="5"/>
        <v>3.0652577236428131E-2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2</v>
      </c>
      <c r="G34" s="202">
        <f t="shared" si="1"/>
        <v>0.21456804065499693</v>
      </c>
      <c r="H34" s="202">
        <f t="shared" si="1"/>
        <v>0.85714285714285721</v>
      </c>
      <c r="I34" s="202">
        <f t="shared" si="1"/>
        <v>0.14285714285714285</v>
      </c>
      <c r="J34" s="202">
        <f t="shared" si="1"/>
        <v>0.85714285714285721</v>
      </c>
      <c r="K34" s="204">
        <f t="shared" si="2"/>
        <v>3.0652577236428131E-2</v>
      </c>
      <c r="L34" s="205">
        <f t="shared" si="3"/>
        <v>32.623684210526356</v>
      </c>
      <c r="M34" s="180">
        <f t="shared" si="4"/>
        <v>6.1305154472856262E-2</v>
      </c>
      <c r="N34" s="204">
        <f t="shared" si="5"/>
        <v>3.0652577236428131E-2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2</v>
      </c>
      <c r="G35" s="202">
        <f t="shared" si="1"/>
        <v>0.21456804065499693</v>
      </c>
      <c r="H35" s="202">
        <f t="shared" si="1"/>
        <v>0.14285714285714285</v>
      </c>
      <c r="I35" s="202">
        <f t="shared" si="1"/>
        <v>0.85714285714285721</v>
      </c>
      <c r="J35" s="202">
        <f t="shared" si="1"/>
        <v>0.85714285714285721</v>
      </c>
      <c r="K35" s="204">
        <f t="shared" si="2"/>
        <v>3.0652577236428131E-2</v>
      </c>
      <c r="L35" s="205">
        <f t="shared" si="3"/>
        <v>32.623684210526356</v>
      </c>
      <c r="M35" s="180">
        <f t="shared" si="4"/>
        <v>6.1305154472856262E-2</v>
      </c>
      <c r="N35" s="204">
        <f t="shared" si="5"/>
        <v>3.0652577236428131E-2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0.21456804065499693</v>
      </c>
      <c r="H36" s="202">
        <f t="shared" si="1"/>
        <v>0.85714285714285721</v>
      </c>
      <c r="I36" s="202">
        <f t="shared" si="1"/>
        <v>0.85714285714285721</v>
      </c>
      <c r="J36" s="202">
        <f t="shared" si="1"/>
        <v>0.85714285714285721</v>
      </c>
      <c r="K36" s="204">
        <f t="shared" si="2"/>
        <v>0.21456804065499693</v>
      </c>
      <c r="L36" s="205">
        <f t="shared" si="3"/>
        <v>4.660526315789479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00">
        <v>0</v>
      </c>
      <c r="G37" s="202">
        <f t="shared" si="1"/>
        <v>0.45595708639186899</v>
      </c>
      <c r="H37" s="202">
        <f t="shared" si="1"/>
        <v>0.14285714285714285</v>
      </c>
      <c r="I37" s="202">
        <f t="shared" si="1"/>
        <v>0.14285714285714285</v>
      </c>
      <c r="J37" s="202">
        <f t="shared" si="1"/>
        <v>0.14285714285714285</v>
      </c>
      <c r="K37" s="204">
        <f t="shared" si="2"/>
        <v>1.3293209515797928E-3</v>
      </c>
      <c r="L37" s="205">
        <f t="shared" si="3"/>
        <v>752.26377708978339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00">
        <v>0</v>
      </c>
      <c r="G38" s="202">
        <f t="shared" si="1"/>
        <v>0.45595708639186899</v>
      </c>
      <c r="H38" s="202">
        <f t="shared" si="1"/>
        <v>0.14285714285714285</v>
      </c>
      <c r="I38" s="202">
        <f t="shared" si="1"/>
        <v>0.14285714285714285</v>
      </c>
      <c r="J38" s="202">
        <f t="shared" si="1"/>
        <v>0.85714285714285721</v>
      </c>
      <c r="K38" s="204">
        <f t="shared" si="2"/>
        <v>9.3052466610585496E-3</v>
      </c>
      <c r="L38" s="205">
        <f t="shared" si="3"/>
        <v>107.46625386996905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00">
        <v>0</v>
      </c>
      <c r="G39" s="202">
        <f t="shared" si="1"/>
        <v>0.45595708639186899</v>
      </c>
      <c r="H39" s="202">
        <f t="shared" si="1"/>
        <v>0.14285714285714285</v>
      </c>
      <c r="I39" s="202">
        <f t="shared" si="1"/>
        <v>0.85714285714285721</v>
      </c>
      <c r="J39" s="202">
        <f t="shared" si="1"/>
        <v>0.14285714285714285</v>
      </c>
      <c r="K39" s="204">
        <f t="shared" si="2"/>
        <v>9.3052466610585496E-3</v>
      </c>
      <c r="L39" s="205">
        <f t="shared" si="3"/>
        <v>107.46625386996905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00">
        <v>0</v>
      </c>
      <c r="G40" s="202">
        <f t="shared" si="1"/>
        <v>0.45595708639186899</v>
      </c>
      <c r="H40" s="202">
        <f t="shared" si="1"/>
        <v>0.85714285714285721</v>
      </c>
      <c r="I40" s="202">
        <f t="shared" si="1"/>
        <v>0.14285714285714285</v>
      </c>
      <c r="J40" s="202">
        <f t="shared" si="1"/>
        <v>0.14285714285714285</v>
      </c>
      <c r="K40" s="204">
        <f t="shared" si="2"/>
        <v>9.3052466610585496E-3</v>
      </c>
      <c r="L40" s="205">
        <f t="shared" si="3"/>
        <v>107.46625386996905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0.45595708639186899</v>
      </c>
      <c r="H41" s="202">
        <f t="shared" si="1"/>
        <v>0.85714285714285721</v>
      </c>
      <c r="I41" s="202">
        <f t="shared" si="1"/>
        <v>0.85714285714285721</v>
      </c>
      <c r="J41" s="202">
        <f t="shared" si="1"/>
        <v>0.14285714285714285</v>
      </c>
      <c r="K41" s="204">
        <f t="shared" si="2"/>
        <v>6.5136726627409852E-2</v>
      </c>
      <c r="L41" s="205">
        <f t="shared" si="3"/>
        <v>15.352321981424149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0.45595708639186899</v>
      </c>
      <c r="H42" s="202">
        <f t="shared" si="1"/>
        <v>0.85714285714285721</v>
      </c>
      <c r="I42" s="202">
        <f t="shared" si="1"/>
        <v>0.14285714285714285</v>
      </c>
      <c r="J42" s="202">
        <f t="shared" si="1"/>
        <v>0.85714285714285721</v>
      </c>
      <c r="K42" s="204">
        <f t="shared" si="2"/>
        <v>6.5136726627409852E-2</v>
      </c>
      <c r="L42" s="205">
        <f t="shared" si="3"/>
        <v>15.352321981424149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0.45595708639186899</v>
      </c>
      <c r="H43" s="202">
        <f t="shared" si="1"/>
        <v>0.14285714285714285</v>
      </c>
      <c r="I43" s="202">
        <f t="shared" si="1"/>
        <v>0.85714285714285721</v>
      </c>
      <c r="J43" s="202">
        <f t="shared" si="1"/>
        <v>0.85714285714285721</v>
      </c>
      <c r="K43" s="204">
        <f t="shared" si="2"/>
        <v>6.5136726627409852E-2</v>
      </c>
      <c r="L43" s="205">
        <f t="shared" si="3"/>
        <v>15.352321981424149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0.45595708639186899</v>
      </c>
      <c r="H44" s="202">
        <f t="shared" si="1"/>
        <v>0.85714285714285721</v>
      </c>
      <c r="I44" s="202">
        <f t="shared" si="1"/>
        <v>0.85714285714285721</v>
      </c>
      <c r="J44" s="202">
        <f t="shared" si="1"/>
        <v>0.85714285714285721</v>
      </c>
      <c r="K44" s="204">
        <f t="shared" si="2"/>
        <v>0.45595708639186899</v>
      </c>
      <c r="L44" s="205">
        <f t="shared" si="3"/>
        <v>2.193188854489164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200">
        <v>0</v>
      </c>
      <c r="G45" s="202">
        <f t="shared" si="1"/>
        <v>0.2918125352907962</v>
      </c>
      <c r="H45" s="202">
        <f t="shared" si="1"/>
        <v>0.14285714285714285</v>
      </c>
      <c r="I45" s="202">
        <f t="shared" si="1"/>
        <v>0.14285714285714285</v>
      </c>
      <c r="J45" s="202">
        <f t="shared" si="1"/>
        <v>0.14285714285714285</v>
      </c>
      <c r="K45" s="204">
        <f t="shared" si="2"/>
        <v>2.9154518950437313E-3</v>
      </c>
      <c r="L45" s="205">
        <f t="shared" si="3"/>
        <v>343.00000000000006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00">
        <v>0</v>
      </c>
      <c r="G46" s="202">
        <f t="shared" si="1"/>
        <v>0.2918125352907962</v>
      </c>
      <c r="H46" s="202">
        <f t="shared" si="1"/>
        <v>0.14285714285714285</v>
      </c>
      <c r="I46" s="202">
        <f t="shared" si="1"/>
        <v>0.14285714285714285</v>
      </c>
      <c r="J46" s="202">
        <f t="shared" si="1"/>
        <v>0.85714285714285721</v>
      </c>
      <c r="K46" s="204">
        <f t="shared" si="2"/>
        <v>2.0408163265306121E-2</v>
      </c>
      <c r="L46" s="205">
        <f t="shared" si="3"/>
        <v>49.000000000000007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00">
        <v>0</v>
      </c>
      <c r="G47" s="202">
        <f t="shared" si="1"/>
        <v>0.2918125352907962</v>
      </c>
      <c r="H47" s="202">
        <f t="shared" si="1"/>
        <v>0.14285714285714285</v>
      </c>
      <c r="I47" s="202">
        <f t="shared" si="1"/>
        <v>0.85714285714285721</v>
      </c>
      <c r="J47" s="202">
        <f t="shared" si="1"/>
        <v>0.14285714285714285</v>
      </c>
      <c r="K47" s="204">
        <f t="shared" si="2"/>
        <v>2.0408163265306121E-2</v>
      </c>
      <c r="L47" s="205">
        <f t="shared" si="3"/>
        <v>49.000000000000007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00">
        <v>0</v>
      </c>
      <c r="G48" s="202">
        <f t="shared" si="1"/>
        <v>0.2918125352907962</v>
      </c>
      <c r="H48" s="202">
        <f t="shared" si="1"/>
        <v>0.85714285714285721</v>
      </c>
      <c r="I48" s="202">
        <f t="shared" si="1"/>
        <v>0.14285714285714285</v>
      </c>
      <c r="J48" s="202">
        <f t="shared" si="1"/>
        <v>0.14285714285714285</v>
      </c>
      <c r="K48" s="204">
        <f t="shared" si="2"/>
        <v>2.0408163265306121E-2</v>
      </c>
      <c r="L48" s="205">
        <f t="shared" si="3"/>
        <v>49.000000000000007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0.2918125352907962</v>
      </c>
      <c r="H49" s="202">
        <f t="shared" si="1"/>
        <v>0.85714285714285721</v>
      </c>
      <c r="I49" s="202">
        <f t="shared" si="1"/>
        <v>0.85714285714285721</v>
      </c>
      <c r="J49" s="202">
        <f t="shared" si="1"/>
        <v>0.14285714285714285</v>
      </c>
      <c r="K49" s="204">
        <f t="shared" si="2"/>
        <v>0.14285714285714285</v>
      </c>
      <c r="L49" s="205">
        <f t="shared" si="3"/>
        <v>7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0.2918125352907962</v>
      </c>
      <c r="H50" s="202">
        <f t="shared" si="1"/>
        <v>0.85714285714285721</v>
      </c>
      <c r="I50" s="202">
        <f t="shared" si="1"/>
        <v>0.14285714285714285</v>
      </c>
      <c r="J50" s="202">
        <f t="shared" si="1"/>
        <v>0.85714285714285721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0.2918125352907962</v>
      </c>
      <c r="H51" s="202">
        <f t="shared" si="1"/>
        <v>0.14285714285714285</v>
      </c>
      <c r="I51" s="202">
        <f t="shared" si="1"/>
        <v>0.85714285714285721</v>
      </c>
      <c r="J51" s="202">
        <f t="shared" si="1"/>
        <v>0.85714285714285721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0.2918125352907962</v>
      </c>
      <c r="H52" s="202">
        <f t="shared" si="1"/>
        <v>0.85714285714285721</v>
      </c>
      <c r="I52" s="202">
        <f t="shared" si="1"/>
        <v>0.85714285714285721</v>
      </c>
      <c r="J52" s="202">
        <f t="shared" si="1"/>
        <v>0.85714285714285721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0.84799427555163331</v>
      </c>
      <c r="N53" s="212">
        <f>SUM(N5:N52)</f>
        <v>0.16193911298487279</v>
      </c>
    </row>
    <row r="54" spans="2:15" x14ac:dyDescent="0.25">
      <c r="N54" s="213">
        <f>1/N53</f>
        <v>6.175160414108313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0.90179713957796626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17</v>
      </c>
      <c r="C3" s="198">
        <v>7</v>
      </c>
      <c r="D3" s="198">
        <v>7</v>
      </c>
      <c r="E3" s="198">
        <v>7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25000</v>
      </c>
      <c r="G5" s="202">
        <f>HYPGEOMDIST(B5,B$2,B$2,B$3)</f>
        <v>1.6160310277957331E-4</v>
      </c>
      <c r="H5" s="202">
        <f t="shared" ref="H5:J20" si="0">HYPGEOMDIST(C5,C$2,C$2,C$3)</f>
        <v>0.14285714285714285</v>
      </c>
      <c r="I5" s="202">
        <f t="shared" si="0"/>
        <v>0.14285714285714285</v>
      </c>
      <c r="J5" s="202">
        <f t="shared" si="0"/>
        <v>0.14285714285714285</v>
      </c>
      <c r="K5" s="204">
        <f>(IF(B5&gt;0,G5,1))*(IF(C5&gt;0,H5,1))*(IF(D5&gt;0,I5,1))*(IF(E5&gt;0,J5,1))</f>
        <v>4.7114607224365387E-7</v>
      </c>
      <c r="L5" s="205">
        <f>1/K5</f>
        <v>2122484.0000000014</v>
      </c>
      <c r="M5" s="180">
        <f>$F5/L5</f>
        <v>1.1778651806091346E-2</v>
      </c>
      <c r="N5" s="204">
        <f>IF(F5&gt;0,K5,0)</f>
        <v>4.7114607224365387E-7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4000</v>
      </c>
      <c r="G6" s="202">
        <f t="shared" ref="G6:J52" si="1">HYPGEOMDIST(B6,B$2,B$2,B$3)</f>
        <v>1.6160310277957331E-4</v>
      </c>
      <c r="H6" s="202">
        <f t="shared" si="0"/>
        <v>0.14285714285714285</v>
      </c>
      <c r="I6" s="202">
        <f t="shared" si="0"/>
        <v>0.14285714285714285</v>
      </c>
      <c r="J6" s="202">
        <f t="shared" si="0"/>
        <v>0.85714285714285721</v>
      </c>
      <c r="K6" s="204">
        <f t="shared" ref="K6:K52" si="2">(IF(B6&gt;0,G6,1))*(IF(C6&gt;0,H6,1))*(IF(D6&gt;0,I6,1))*(IF(E6&gt;0,J6,1))</f>
        <v>3.2980225057055774E-6</v>
      </c>
      <c r="L6" s="205">
        <f t="shared" ref="L6:L52" si="3">1/K6</f>
        <v>303212.00000000012</v>
      </c>
      <c r="M6" s="180">
        <f t="shared" ref="M6:M52" si="4">$F6/L6</f>
        <v>1.319209002282231E-2</v>
      </c>
      <c r="N6" s="204">
        <f t="shared" ref="N6:N52" si="5">IF(F6&gt;0,K6,0)</f>
        <v>3.2980225057055774E-6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4000</v>
      </c>
      <c r="G7" s="202">
        <f t="shared" si="1"/>
        <v>1.6160310277957331E-4</v>
      </c>
      <c r="H7" s="202">
        <f t="shared" si="0"/>
        <v>0.14285714285714285</v>
      </c>
      <c r="I7" s="202">
        <f t="shared" si="0"/>
        <v>0.85714285714285721</v>
      </c>
      <c r="J7" s="202">
        <f t="shared" si="0"/>
        <v>0.14285714285714285</v>
      </c>
      <c r="K7" s="204">
        <f t="shared" si="2"/>
        <v>3.2980225057055774E-6</v>
      </c>
      <c r="L7" s="205">
        <f t="shared" si="3"/>
        <v>303212.00000000012</v>
      </c>
      <c r="M7" s="180">
        <f t="shared" si="4"/>
        <v>1.319209002282231E-2</v>
      </c>
      <c r="N7" s="204">
        <f t="shared" si="5"/>
        <v>3.2980225057055774E-6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4000</v>
      </c>
      <c r="G8" s="202">
        <f t="shared" si="1"/>
        <v>1.6160310277957331E-4</v>
      </c>
      <c r="H8" s="202">
        <f t="shared" si="0"/>
        <v>0.85714285714285721</v>
      </c>
      <c r="I8" s="202">
        <f t="shared" si="0"/>
        <v>0.14285714285714285</v>
      </c>
      <c r="J8" s="202">
        <f t="shared" si="0"/>
        <v>0.14285714285714285</v>
      </c>
      <c r="K8" s="204">
        <f t="shared" si="2"/>
        <v>3.2980225057055774E-6</v>
      </c>
      <c r="L8" s="205">
        <f t="shared" si="3"/>
        <v>303212.00000000012</v>
      </c>
      <c r="M8" s="180">
        <f t="shared" si="4"/>
        <v>1.319209002282231E-2</v>
      </c>
      <c r="N8" s="204">
        <f t="shared" si="5"/>
        <v>3.2980225057055774E-6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</v>
      </c>
      <c r="G9" s="202">
        <f t="shared" si="1"/>
        <v>1.6160310277957331E-4</v>
      </c>
      <c r="H9" s="202">
        <f t="shared" si="0"/>
        <v>0.85714285714285721</v>
      </c>
      <c r="I9" s="202">
        <f t="shared" si="0"/>
        <v>0.85714285714285721</v>
      </c>
      <c r="J9" s="202">
        <f t="shared" si="0"/>
        <v>0.14285714285714285</v>
      </c>
      <c r="K9" s="204">
        <f t="shared" si="2"/>
        <v>2.3086157539939043E-5</v>
      </c>
      <c r="L9" s="205">
        <f t="shared" si="3"/>
        <v>43316.000000000015</v>
      </c>
      <c r="M9" s="180">
        <f t="shared" si="4"/>
        <v>1.1543078769969522E-2</v>
      </c>
      <c r="N9" s="204">
        <f t="shared" si="5"/>
        <v>2.3086157539939043E-5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</v>
      </c>
      <c r="G10" s="202">
        <f t="shared" si="1"/>
        <v>1.6160310277957331E-4</v>
      </c>
      <c r="H10" s="202">
        <f t="shared" si="0"/>
        <v>0.85714285714285721</v>
      </c>
      <c r="I10" s="202">
        <f t="shared" si="0"/>
        <v>0.14285714285714285</v>
      </c>
      <c r="J10" s="202">
        <f t="shared" si="0"/>
        <v>0.85714285714285721</v>
      </c>
      <c r="K10" s="204">
        <f t="shared" si="2"/>
        <v>2.3086157539939043E-5</v>
      </c>
      <c r="L10" s="205">
        <f t="shared" si="3"/>
        <v>43316.000000000015</v>
      </c>
      <c r="M10" s="180">
        <f t="shared" si="4"/>
        <v>1.1543078769969522E-2</v>
      </c>
      <c r="N10" s="204">
        <f t="shared" si="5"/>
        <v>2.3086157539939043E-5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1.6160310277957331E-4</v>
      </c>
      <c r="H11" s="202">
        <f t="shared" si="0"/>
        <v>0.14285714285714285</v>
      </c>
      <c r="I11" s="202">
        <f t="shared" si="0"/>
        <v>0.85714285714285721</v>
      </c>
      <c r="J11" s="202">
        <f t="shared" si="0"/>
        <v>0.85714285714285721</v>
      </c>
      <c r="K11" s="204">
        <f t="shared" si="2"/>
        <v>2.3086157539939043E-5</v>
      </c>
      <c r="L11" s="205">
        <f t="shared" si="3"/>
        <v>43316.000000000015</v>
      </c>
      <c r="M11" s="180">
        <f t="shared" si="4"/>
        <v>1.1543078769969522E-2</v>
      </c>
      <c r="N11" s="204">
        <f t="shared" si="5"/>
        <v>2.3086157539939043E-5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70</v>
      </c>
      <c r="G12" s="202">
        <f t="shared" si="1"/>
        <v>1.6160310277957331E-4</v>
      </c>
      <c r="H12" s="202">
        <f t="shared" si="0"/>
        <v>0.85714285714285721</v>
      </c>
      <c r="I12" s="202">
        <f t="shared" si="0"/>
        <v>0.85714285714285721</v>
      </c>
      <c r="J12" s="202">
        <f t="shared" si="0"/>
        <v>0.85714285714285721</v>
      </c>
      <c r="K12" s="204">
        <f t="shared" si="2"/>
        <v>1.6160310277957331E-4</v>
      </c>
      <c r="L12" s="205">
        <f t="shared" si="3"/>
        <v>6188.0000000000018</v>
      </c>
      <c r="M12" s="180">
        <f t="shared" si="4"/>
        <v>1.1312217194570132E-2</v>
      </c>
      <c r="N12" s="204">
        <f t="shared" si="5"/>
        <v>1.6160310277957331E-4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500</v>
      </c>
      <c r="G13" s="202">
        <f t="shared" si="1"/>
        <v>9.696186166774404E-3</v>
      </c>
      <c r="H13" s="202">
        <f t="shared" si="0"/>
        <v>0.14285714285714285</v>
      </c>
      <c r="I13" s="202">
        <f t="shared" si="0"/>
        <v>0.14285714285714285</v>
      </c>
      <c r="J13" s="202">
        <f t="shared" si="0"/>
        <v>0.14285714285714285</v>
      </c>
      <c r="K13" s="204">
        <f t="shared" si="2"/>
        <v>2.8268764334619249E-5</v>
      </c>
      <c r="L13" s="205">
        <f t="shared" si="3"/>
        <v>35374.73333333333</v>
      </c>
      <c r="M13" s="180">
        <f t="shared" si="4"/>
        <v>1.4134382167309625E-2</v>
      </c>
      <c r="N13" s="204">
        <f t="shared" si="5"/>
        <v>2.8268764334619249E-5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70</v>
      </c>
      <c r="G14" s="202">
        <f t="shared" si="1"/>
        <v>9.696186166774404E-3</v>
      </c>
      <c r="H14" s="202">
        <f t="shared" si="0"/>
        <v>0.14285714285714285</v>
      </c>
      <c r="I14" s="202">
        <f t="shared" si="0"/>
        <v>0.14285714285714285</v>
      </c>
      <c r="J14" s="202">
        <f t="shared" si="0"/>
        <v>0.85714285714285721</v>
      </c>
      <c r="K14" s="204">
        <f t="shared" si="2"/>
        <v>1.9788135034233474E-4</v>
      </c>
      <c r="L14" s="205">
        <f t="shared" si="3"/>
        <v>5053.5333333333328</v>
      </c>
      <c r="M14" s="180">
        <f t="shared" si="4"/>
        <v>1.3851694523963433E-2</v>
      </c>
      <c r="N14" s="204">
        <f t="shared" si="5"/>
        <v>1.9788135034233474E-4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70</v>
      </c>
      <c r="G15" s="202">
        <f t="shared" si="1"/>
        <v>9.696186166774404E-3</v>
      </c>
      <c r="H15" s="202">
        <f t="shared" si="0"/>
        <v>0.14285714285714285</v>
      </c>
      <c r="I15" s="202">
        <f t="shared" si="0"/>
        <v>0.85714285714285721</v>
      </c>
      <c r="J15" s="202">
        <f t="shared" si="0"/>
        <v>0.14285714285714285</v>
      </c>
      <c r="K15" s="204">
        <f t="shared" si="2"/>
        <v>1.9788135034233474E-4</v>
      </c>
      <c r="L15" s="205">
        <f t="shared" si="3"/>
        <v>5053.5333333333328</v>
      </c>
      <c r="M15" s="180">
        <f t="shared" si="4"/>
        <v>1.3851694523963433E-2</v>
      </c>
      <c r="N15" s="204">
        <f t="shared" si="5"/>
        <v>1.9788135034233474E-4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70</v>
      </c>
      <c r="G16" s="202">
        <f t="shared" si="1"/>
        <v>9.696186166774404E-3</v>
      </c>
      <c r="H16" s="202">
        <f t="shared" si="0"/>
        <v>0.85714285714285721</v>
      </c>
      <c r="I16" s="202">
        <f t="shared" si="0"/>
        <v>0.14285714285714285</v>
      </c>
      <c r="J16" s="202">
        <f t="shared" si="0"/>
        <v>0.14285714285714285</v>
      </c>
      <c r="K16" s="204">
        <f t="shared" si="2"/>
        <v>1.9788135034233474E-4</v>
      </c>
      <c r="L16" s="205">
        <f t="shared" si="3"/>
        <v>5053.5333333333328</v>
      </c>
      <c r="M16" s="180">
        <f t="shared" si="4"/>
        <v>1.3851694523963433E-2</v>
      </c>
      <c r="N16" s="204">
        <f t="shared" si="5"/>
        <v>1.9788135034233474E-4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10</v>
      </c>
      <c r="G17" s="202">
        <f t="shared" si="1"/>
        <v>9.696186166774404E-3</v>
      </c>
      <c r="H17" s="202">
        <f t="shared" si="0"/>
        <v>0.85714285714285721</v>
      </c>
      <c r="I17" s="202">
        <f t="shared" si="0"/>
        <v>0.85714285714285721</v>
      </c>
      <c r="J17" s="202">
        <f t="shared" si="0"/>
        <v>0.14285714285714285</v>
      </c>
      <c r="K17" s="204">
        <f t="shared" si="2"/>
        <v>1.3851694523963434E-3</v>
      </c>
      <c r="L17" s="205">
        <f t="shared" si="3"/>
        <v>721.93333333333317</v>
      </c>
      <c r="M17" s="180">
        <f t="shared" si="4"/>
        <v>1.3851694523963435E-2</v>
      </c>
      <c r="N17" s="204">
        <f t="shared" si="5"/>
        <v>1.3851694523963434E-3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10</v>
      </c>
      <c r="G18" s="202">
        <f t="shared" si="1"/>
        <v>9.696186166774404E-3</v>
      </c>
      <c r="H18" s="202">
        <f t="shared" si="0"/>
        <v>0.85714285714285721</v>
      </c>
      <c r="I18" s="202">
        <f t="shared" si="0"/>
        <v>0.14285714285714285</v>
      </c>
      <c r="J18" s="202">
        <f t="shared" si="0"/>
        <v>0.85714285714285721</v>
      </c>
      <c r="K18" s="204">
        <f t="shared" si="2"/>
        <v>1.3851694523963434E-3</v>
      </c>
      <c r="L18" s="205">
        <f t="shared" si="3"/>
        <v>721.93333333333317</v>
      </c>
      <c r="M18" s="180">
        <f t="shared" si="4"/>
        <v>1.3851694523963435E-2</v>
      </c>
      <c r="N18" s="204">
        <f t="shared" si="5"/>
        <v>1.3851694523963434E-3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10</v>
      </c>
      <c r="G19" s="202">
        <f t="shared" si="1"/>
        <v>9.696186166774404E-3</v>
      </c>
      <c r="H19" s="202">
        <f t="shared" si="0"/>
        <v>0.14285714285714285</v>
      </c>
      <c r="I19" s="202">
        <f t="shared" si="0"/>
        <v>0.85714285714285721</v>
      </c>
      <c r="J19" s="202">
        <f t="shared" si="0"/>
        <v>0.85714285714285721</v>
      </c>
      <c r="K19" s="204">
        <f t="shared" si="2"/>
        <v>1.3851694523963434E-3</v>
      </c>
      <c r="L19" s="205">
        <f t="shared" si="3"/>
        <v>721.93333333333317</v>
      </c>
      <c r="M19" s="180">
        <f t="shared" si="4"/>
        <v>1.3851694523963435E-2</v>
      </c>
      <c r="N19" s="204">
        <f t="shared" si="5"/>
        <v>1.3851694523963434E-3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1"/>
        <v>9.696186166774404E-3</v>
      </c>
      <c r="H20" s="202">
        <f t="shared" si="0"/>
        <v>0.85714285714285721</v>
      </c>
      <c r="I20" s="202">
        <f t="shared" si="0"/>
        <v>0.85714285714285721</v>
      </c>
      <c r="J20" s="202">
        <f t="shared" si="0"/>
        <v>0.85714285714285721</v>
      </c>
      <c r="K20" s="204">
        <f t="shared" si="2"/>
        <v>9.696186166774404E-3</v>
      </c>
      <c r="L20" s="205">
        <f t="shared" si="3"/>
        <v>103.13333333333331</v>
      </c>
      <c r="M20" s="180">
        <f t="shared" si="4"/>
        <v>1.9392372333548808E-2</v>
      </c>
      <c r="N20" s="204">
        <f t="shared" si="5"/>
        <v>9.696186166774404E-3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60</v>
      </c>
      <c r="G21" s="202">
        <f t="shared" si="1"/>
        <v>0.10665804783451854</v>
      </c>
      <c r="H21" s="202">
        <f t="shared" si="1"/>
        <v>0.14285714285714285</v>
      </c>
      <c r="I21" s="202">
        <f t="shared" si="1"/>
        <v>0.14285714285714285</v>
      </c>
      <c r="J21" s="202">
        <f t="shared" si="1"/>
        <v>0.14285714285714285</v>
      </c>
      <c r="K21" s="204">
        <f t="shared" si="2"/>
        <v>3.1095640768081205E-4</v>
      </c>
      <c r="L21" s="205">
        <f t="shared" si="3"/>
        <v>3215.884848484845</v>
      </c>
      <c r="M21" s="180">
        <f t="shared" si="4"/>
        <v>1.8657384460848723E-2</v>
      </c>
      <c r="N21" s="204">
        <f t="shared" si="5"/>
        <v>3.1095640768081205E-4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8</v>
      </c>
      <c r="G22" s="202">
        <f t="shared" si="1"/>
        <v>0.10665804783451854</v>
      </c>
      <c r="H22" s="202">
        <f t="shared" si="1"/>
        <v>0.14285714285714285</v>
      </c>
      <c r="I22" s="202">
        <f t="shared" si="1"/>
        <v>0.14285714285714285</v>
      </c>
      <c r="J22" s="202">
        <f t="shared" si="1"/>
        <v>0.85714285714285721</v>
      </c>
      <c r="K22" s="204">
        <f t="shared" si="2"/>
        <v>2.1766948537656843E-3</v>
      </c>
      <c r="L22" s="205">
        <f t="shared" si="3"/>
        <v>459.41212121212072</v>
      </c>
      <c r="M22" s="180">
        <f t="shared" si="4"/>
        <v>1.7413558830125474E-2</v>
      </c>
      <c r="N22" s="204">
        <f t="shared" si="5"/>
        <v>2.1766948537656843E-3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8</v>
      </c>
      <c r="G23" s="202">
        <f t="shared" si="1"/>
        <v>0.10665804783451854</v>
      </c>
      <c r="H23" s="202">
        <f t="shared" si="1"/>
        <v>0.14285714285714285</v>
      </c>
      <c r="I23" s="202">
        <f t="shared" si="1"/>
        <v>0.85714285714285721</v>
      </c>
      <c r="J23" s="202">
        <f t="shared" si="1"/>
        <v>0.14285714285714285</v>
      </c>
      <c r="K23" s="204">
        <f t="shared" si="2"/>
        <v>2.1766948537656843E-3</v>
      </c>
      <c r="L23" s="205">
        <f t="shared" si="3"/>
        <v>459.41212121212072</v>
      </c>
      <c r="M23" s="180">
        <f t="shared" si="4"/>
        <v>1.7413558830125474E-2</v>
      </c>
      <c r="N23" s="204">
        <f t="shared" si="5"/>
        <v>2.1766948537656843E-3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8</v>
      </c>
      <c r="G24" s="202">
        <f t="shared" si="1"/>
        <v>0.10665804783451854</v>
      </c>
      <c r="H24" s="202">
        <f t="shared" si="1"/>
        <v>0.85714285714285721</v>
      </c>
      <c r="I24" s="202">
        <f t="shared" si="1"/>
        <v>0.14285714285714285</v>
      </c>
      <c r="J24" s="202">
        <f t="shared" si="1"/>
        <v>0.14285714285714285</v>
      </c>
      <c r="K24" s="204">
        <f t="shared" si="2"/>
        <v>2.1766948537656843E-3</v>
      </c>
      <c r="L24" s="205">
        <f t="shared" si="3"/>
        <v>459.41212121212072</v>
      </c>
      <c r="M24" s="180">
        <f t="shared" si="4"/>
        <v>1.7413558830125474E-2</v>
      </c>
      <c r="N24" s="204">
        <f t="shared" si="5"/>
        <v>2.1766948537656843E-3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2</v>
      </c>
      <c r="G25" s="202">
        <f t="shared" si="1"/>
        <v>0.10665804783451854</v>
      </c>
      <c r="H25" s="202">
        <f t="shared" si="1"/>
        <v>0.85714285714285721</v>
      </c>
      <c r="I25" s="202">
        <f t="shared" si="1"/>
        <v>0.85714285714285721</v>
      </c>
      <c r="J25" s="202">
        <f t="shared" si="1"/>
        <v>0.14285714285714285</v>
      </c>
      <c r="K25" s="204">
        <f t="shared" si="2"/>
        <v>1.5236863976359791E-2</v>
      </c>
      <c r="L25" s="205">
        <f t="shared" si="3"/>
        <v>65.630303030302954</v>
      </c>
      <c r="M25" s="180">
        <f t="shared" si="4"/>
        <v>3.0473727952719586E-2</v>
      </c>
      <c r="N25" s="204">
        <f t="shared" si="5"/>
        <v>1.5236863976359791E-2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2</v>
      </c>
      <c r="G26" s="202">
        <f t="shared" si="1"/>
        <v>0.10665804783451854</v>
      </c>
      <c r="H26" s="202">
        <f t="shared" si="1"/>
        <v>0.85714285714285721</v>
      </c>
      <c r="I26" s="202">
        <f t="shared" si="1"/>
        <v>0.14285714285714285</v>
      </c>
      <c r="J26" s="202">
        <f t="shared" si="1"/>
        <v>0.85714285714285721</v>
      </c>
      <c r="K26" s="204">
        <f t="shared" si="2"/>
        <v>1.5236863976359791E-2</v>
      </c>
      <c r="L26" s="205">
        <f t="shared" si="3"/>
        <v>65.630303030302954</v>
      </c>
      <c r="M26" s="180">
        <f t="shared" si="4"/>
        <v>3.0473727952719586E-2</v>
      </c>
      <c r="N26" s="204">
        <f t="shared" si="5"/>
        <v>1.5236863976359791E-2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1"/>
        <v>0.10665804783451854</v>
      </c>
      <c r="H27" s="202">
        <f t="shared" si="1"/>
        <v>0.14285714285714285</v>
      </c>
      <c r="I27" s="202">
        <f t="shared" si="1"/>
        <v>0.85714285714285721</v>
      </c>
      <c r="J27" s="202">
        <f t="shared" si="1"/>
        <v>0.85714285714285721</v>
      </c>
      <c r="K27" s="204">
        <f t="shared" si="2"/>
        <v>1.5236863976359791E-2</v>
      </c>
      <c r="L27" s="205">
        <f t="shared" si="3"/>
        <v>65.630303030302954</v>
      </c>
      <c r="M27" s="180">
        <f t="shared" si="4"/>
        <v>3.0473727952719586E-2</v>
      </c>
      <c r="N27" s="204">
        <f t="shared" si="5"/>
        <v>1.5236863976359791E-2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1"/>
        <v>0.10665804783451854</v>
      </c>
      <c r="H28" s="202">
        <f t="shared" si="1"/>
        <v>0.85714285714285721</v>
      </c>
      <c r="I28" s="202">
        <f t="shared" si="1"/>
        <v>0.85714285714285721</v>
      </c>
      <c r="J28" s="202">
        <f t="shared" si="1"/>
        <v>0.85714285714285721</v>
      </c>
      <c r="K28" s="204">
        <f t="shared" si="2"/>
        <v>0.10665804783451854</v>
      </c>
      <c r="L28" s="205">
        <f t="shared" si="3"/>
        <v>9.3757575757575644</v>
      </c>
      <c r="M28" s="180">
        <f t="shared" si="4"/>
        <v>0.10665804783451856</v>
      </c>
      <c r="N28" s="204">
        <f t="shared" si="5"/>
        <v>0.10665804783451854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25</v>
      </c>
      <c r="G29" s="202">
        <f t="shared" si="1"/>
        <v>0.35552682611506142</v>
      </c>
      <c r="H29" s="202">
        <f t="shared" si="1"/>
        <v>0.14285714285714285</v>
      </c>
      <c r="I29" s="202">
        <f t="shared" si="1"/>
        <v>0.14285714285714285</v>
      </c>
      <c r="J29" s="202">
        <f t="shared" si="1"/>
        <v>0.14285714285714285</v>
      </c>
      <c r="K29" s="204">
        <f t="shared" si="2"/>
        <v>1.036521358936039E-3</v>
      </c>
      <c r="L29" s="205">
        <f t="shared" si="3"/>
        <v>964.76545454545465</v>
      </c>
      <c r="M29" s="180">
        <f t="shared" si="4"/>
        <v>2.5913033973400976E-2</v>
      </c>
      <c r="N29" s="204">
        <f t="shared" si="5"/>
        <v>1.036521358936039E-3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0.35552682611506142</v>
      </c>
      <c r="H30" s="202">
        <f t="shared" si="1"/>
        <v>0.14285714285714285</v>
      </c>
      <c r="I30" s="202">
        <f t="shared" si="1"/>
        <v>0.14285714285714285</v>
      </c>
      <c r="J30" s="202">
        <f t="shared" si="1"/>
        <v>0.85714285714285721</v>
      </c>
      <c r="K30" s="204">
        <f t="shared" si="2"/>
        <v>7.2556495125522726E-3</v>
      </c>
      <c r="L30" s="205">
        <f t="shared" si="3"/>
        <v>137.82363636363638</v>
      </c>
      <c r="M30" s="180">
        <f t="shared" si="4"/>
        <v>3.6278247562761365E-2</v>
      </c>
      <c r="N30" s="204">
        <f t="shared" si="5"/>
        <v>7.2556495125522726E-3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0.35552682611506142</v>
      </c>
      <c r="H31" s="202">
        <f t="shared" si="1"/>
        <v>0.14285714285714285</v>
      </c>
      <c r="I31" s="202">
        <f t="shared" si="1"/>
        <v>0.85714285714285721</v>
      </c>
      <c r="J31" s="202">
        <f t="shared" si="1"/>
        <v>0.14285714285714285</v>
      </c>
      <c r="K31" s="204">
        <f t="shared" si="2"/>
        <v>7.2556495125522726E-3</v>
      </c>
      <c r="L31" s="205">
        <f t="shared" si="3"/>
        <v>137.82363636363638</v>
      </c>
      <c r="M31" s="180">
        <f t="shared" si="4"/>
        <v>3.6278247562761365E-2</v>
      </c>
      <c r="N31" s="204">
        <f t="shared" si="5"/>
        <v>7.2556495125522726E-3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0.35552682611506142</v>
      </c>
      <c r="H32" s="202">
        <f t="shared" si="1"/>
        <v>0.85714285714285721</v>
      </c>
      <c r="I32" s="202">
        <f t="shared" si="1"/>
        <v>0.14285714285714285</v>
      </c>
      <c r="J32" s="202">
        <f t="shared" si="1"/>
        <v>0.14285714285714285</v>
      </c>
      <c r="K32" s="204">
        <f t="shared" si="2"/>
        <v>7.2556495125522726E-3</v>
      </c>
      <c r="L32" s="205">
        <f t="shared" si="3"/>
        <v>137.82363636363638</v>
      </c>
      <c r="M32" s="180">
        <f t="shared" si="4"/>
        <v>3.6278247562761365E-2</v>
      </c>
      <c r="N32" s="204">
        <f t="shared" si="5"/>
        <v>7.2556495125522726E-3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1</v>
      </c>
      <c r="G33" s="202">
        <f t="shared" si="1"/>
        <v>0.35552682611506142</v>
      </c>
      <c r="H33" s="202">
        <f t="shared" si="1"/>
        <v>0.85714285714285721</v>
      </c>
      <c r="I33" s="202">
        <f t="shared" si="1"/>
        <v>0.85714285714285721</v>
      </c>
      <c r="J33" s="202">
        <f t="shared" si="1"/>
        <v>0.14285714285714285</v>
      </c>
      <c r="K33" s="204">
        <f t="shared" si="2"/>
        <v>5.0789546587865914E-2</v>
      </c>
      <c r="L33" s="205">
        <f t="shared" si="3"/>
        <v>19.689090909090911</v>
      </c>
      <c r="M33" s="180">
        <f t="shared" si="4"/>
        <v>5.0789546587865914E-2</v>
      </c>
      <c r="N33" s="204">
        <f t="shared" si="5"/>
        <v>5.0789546587865914E-2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1</v>
      </c>
      <c r="G34" s="202">
        <f t="shared" si="1"/>
        <v>0.35552682611506142</v>
      </c>
      <c r="H34" s="202">
        <f t="shared" si="1"/>
        <v>0.85714285714285721</v>
      </c>
      <c r="I34" s="202">
        <f t="shared" si="1"/>
        <v>0.14285714285714285</v>
      </c>
      <c r="J34" s="202">
        <f t="shared" si="1"/>
        <v>0.85714285714285721</v>
      </c>
      <c r="K34" s="204">
        <f t="shared" si="2"/>
        <v>5.0789546587865914E-2</v>
      </c>
      <c r="L34" s="205">
        <f t="shared" si="3"/>
        <v>19.689090909090911</v>
      </c>
      <c r="M34" s="180">
        <f t="shared" si="4"/>
        <v>5.0789546587865914E-2</v>
      </c>
      <c r="N34" s="204">
        <f t="shared" si="5"/>
        <v>5.0789546587865914E-2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1</v>
      </c>
      <c r="G35" s="202">
        <f t="shared" si="1"/>
        <v>0.35552682611506142</v>
      </c>
      <c r="H35" s="202">
        <f t="shared" si="1"/>
        <v>0.14285714285714285</v>
      </c>
      <c r="I35" s="202">
        <f t="shared" si="1"/>
        <v>0.85714285714285721</v>
      </c>
      <c r="J35" s="202">
        <f t="shared" si="1"/>
        <v>0.85714285714285721</v>
      </c>
      <c r="K35" s="204">
        <f t="shared" si="2"/>
        <v>5.0789546587865914E-2</v>
      </c>
      <c r="L35" s="205">
        <f t="shared" si="3"/>
        <v>19.689090909090911</v>
      </c>
      <c r="M35" s="180">
        <f t="shared" si="4"/>
        <v>5.0789546587865914E-2</v>
      </c>
      <c r="N35" s="204">
        <f t="shared" si="5"/>
        <v>5.0789546587865914E-2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0.35552682611506142</v>
      </c>
      <c r="H36" s="202">
        <f t="shared" si="1"/>
        <v>0.85714285714285721</v>
      </c>
      <c r="I36" s="202">
        <f t="shared" si="1"/>
        <v>0.85714285714285721</v>
      </c>
      <c r="J36" s="202">
        <f t="shared" si="1"/>
        <v>0.85714285714285721</v>
      </c>
      <c r="K36" s="204">
        <f t="shared" si="2"/>
        <v>0.35552682611506142</v>
      </c>
      <c r="L36" s="205">
        <f t="shared" si="3"/>
        <v>2.8127272727272725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199">
        <v>25</v>
      </c>
      <c r="G37" s="202">
        <f t="shared" si="1"/>
        <v>0.39996767937944411</v>
      </c>
      <c r="H37" s="202">
        <f t="shared" si="1"/>
        <v>0.14285714285714285</v>
      </c>
      <c r="I37" s="202">
        <f t="shared" si="1"/>
        <v>0.14285714285714285</v>
      </c>
      <c r="J37" s="202">
        <f t="shared" si="1"/>
        <v>0.14285714285714285</v>
      </c>
      <c r="K37" s="204">
        <f t="shared" si="2"/>
        <v>1.1660865288030439E-3</v>
      </c>
      <c r="L37" s="205">
        <f t="shared" si="3"/>
        <v>857.56929292929306</v>
      </c>
      <c r="M37" s="180">
        <f t="shared" si="4"/>
        <v>2.9152163220076095E-2</v>
      </c>
      <c r="N37" s="204">
        <f t="shared" si="5"/>
        <v>1.1660865288030439E-3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199">
        <v>3</v>
      </c>
      <c r="G38" s="202">
        <f t="shared" si="1"/>
        <v>0.39996767937944411</v>
      </c>
      <c r="H38" s="202">
        <f t="shared" si="1"/>
        <v>0.14285714285714285</v>
      </c>
      <c r="I38" s="202">
        <f t="shared" si="1"/>
        <v>0.14285714285714285</v>
      </c>
      <c r="J38" s="202">
        <f t="shared" si="1"/>
        <v>0.85714285714285721</v>
      </c>
      <c r="K38" s="204">
        <f t="shared" si="2"/>
        <v>8.1626057016213078E-3</v>
      </c>
      <c r="L38" s="205">
        <f t="shared" si="3"/>
        <v>122.50989898989899</v>
      </c>
      <c r="M38" s="180">
        <f t="shared" si="4"/>
        <v>2.4487817104863925E-2</v>
      </c>
      <c r="N38" s="204">
        <f t="shared" si="5"/>
        <v>8.1626057016213078E-3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199">
        <v>3</v>
      </c>
      <c r="G39" s="202">
        <f t="shared" si="1"/>
        <v>0.39996767937944411</v>
      </c>
      <c r="H39" s="202">
        <f t="shared" si="1"/>
        <v>0.14285714285714285</v>
      </c>
      <c r="I39" s="202">
        <f t="shared" si="1"/>
        <v>0.85714285714285721</v>
      </c>
      <c r="J39" s="202">
        <f t="shared" si="1"/>
        <v>0.14285714285714285</v>
      </c>
      <c r="K39" s="204">
        <f t="shared" si="2"/>
        <v>8.1626057016213078E-3</v>
      </c>
      <c r="L39" s="205">
        <f t="shared" si="3"/>
        <v>122.50989898989899</v>
      </c>
      <c r="M39" s="180">
        <f t="shared" si="4"/>
        <v>2.4487817104863925E-2</v>
      </c>
      <c r="N39" s="204">
        <f t="shared" si="5"/>
        <v>8.1626057016213078E-3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199">
        <v>3</v>
      </c>
      <c r="G40" s="202">
        <f t="shared" si="1"/>
        <v>0.39996767937944411</v>
      </c>
      <c r="H40" s="202">
        <f t="shared" si="1"/>
        <v>0.85714285714285721</v>
      </c>
      <c r="I40" s="202">
        <f t="shared" si="1"/>
        <v>0.14285714285714285</v>
      </c>
      <c r="J40" s="202">
        <f t="shared" si="1"/>
        <v>0.14285714285714285</v>
      </c>
      <c r="K40" s="204">
        <f t="shared" si="2"/>
        <v>8.1626057016213078E-3</v>
      </c>
      <c r="L40" s="205">
        <f t="shared" si="3"/>
        <v>122.50989898989899</v>
      </c>
      <c r="M40" s="180">
        <f t="shared" si="4"/>
        <v>2.4487817104863925E-2</v>
      </c>
      <c r="N40" s="204">
        <f t="shared" si="5"/>
        <v>8.1626057016213078E-3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0.39996767937944411</v>
      </c>
      <c r="H41" s="202">
        <f t="shared" si="1"/>
        <v>0.85714285714285721</v>
      </c>
      <c r="I41" s="202">
        <f t="shared" si="1"/>
        <v>0.85714285714285721</v>
      </c>
      <c r="J41" s="202">
        <f t="shared" si="1"/>
        <v>0.14285714285714285</v>
      </c>
      <c r="K41" s="204">
        <f t="shared" si="2"/>
        <v>5.7138239911349156E-2</v>
      </c>
      <c r="L41" s="205">
        <f t="shared" si="3"/>
        <v>17.501414141414141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0.39996767937944411</v>
      </c>
      <c r="H42" s="202">
        <f t="shared" si="1"/>
        <v>0.85714285714285721</v>
      </c>
      <c r="I42" s="202">
        <f t="shared" si="1"/>
        <v>0.14285714285714285</v>
      </c>
      <c r="J42" s="202">
        <f t="shared" si="1"/>
        <v>0.85714285714285721</v>
      </c>
      <c r="K42" s="204">
        <f t="shared" si="2"/>
        <v>5.7138239911349156E-2</v>
      </c>
      <c r="L42" s="205">
        <f t="shared" si="3"/>
        <v>17.501414141414141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0.39996767937944411</v>
      </c>
      <c r="H43" s="202">
        <f t="shared" si="1"/>
        <v>0.14285714285714285</v>
      </c>
      <c r="I43" s="202">
        <f t="shared" si="1"/>
        <v>0.85714285714285721</v>
      </c>
      <c r="J43" s="202">
        <f t="shared" si="1"/>
        <v>0.85714285714285721</v>
      </c>
      <c r="K43" s="204">
        <f t="shared" si="2"/>
        <v>5.7138239911349156E-2</v>
      </c>
      <c r="L43" s="205">
        <f t="shared" si="3"/>
        <v>17.501414141414141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0.39996767937944411</v>
      </c>
      <c r="H44" s="202">
        <f t="shared" si="1"/>
        <v>0.85714285714285721</v>
      </c>
      <c r="I44" s="202">
        <f t="shared" si="1"/>
        <v>0.85714285714285721</v>
      </c>
      <c r="J44" s="202">
        <f t="shared" si="1"/>
        <v>0.85714285714285721</v>
      </c>
      <c r="K44" s="204">
        <f t="shared" si="2"/>
        <v>0.39996767937944411</v>
      </c>
      <c r="L44" s="205">
        <f t="shared" si="3"/>
        <v>2.5002020202020199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10</v>
      </c>
      <c r="G45" s="202">
        <f t="shared" si="1"/>
        <v>0.12798965740142212</v>
      </c>
      <c r="H45" s="202">
        <f t="shared" si="1"/>
        <v>0.14285714285714285</v>
      </c>
      <c r="I45" s="202">
        <f t="shared" si="1"/>
        <v>0.14285714285714285</v>
      </c>
      <c r="J45" s="202">
        <f t="shared" si="1"/>
        <v>0.14285714285714285</v>
      </c>
      <c r="K45" s="204">
        <f t="shared" si="2"/>
        <v>2.9154518950437313E-3</v>
      </c>
      <c r="L45" s="205">
        <f t="shared" si="3"/>
        <v>343.00000000000006</v>
      </c>
      <c r="M45" s="180">
        <f t="shared" si="4"/>
        <v>2.9154518950437313E-2</v>
      </c>
      <c r="N45" s="204">
        <f t="shared" si="5"/>
        <v>2.9154518950437313E-3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0.12798965740142212</v>
      </c>
      <c r="H46" s="202">
        <f t="shared" si="1"/>
        <v>0.14285714285714285</v>
      </c>
      <c r="I46" s="202">
        <f t="shared" si="1"/>
        <v>0.14285714285714285</v>
      </c>
      <c r="J46" s="202">
        <f t="shared" si="1"/>
        <v>0.85714285714285721</v>
      </c>
      <c r="K46" s="204">
        <f t="shared" si="2"/>
        <v>2.0408163265306121E-2</v>
      </c>
      <c r="L46" s="205">
        <f t="shared" si="3"/>
        <v>49.000000000000007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0.12798965740142212</v>
      </c>
      <c r="H47" s="202">
        <f t="shared" si="1"/>
        <v>0.14285714285714285</v>
      </c>
      <c r="I47" s="202">
        <f t="shared" si="1"/>
        <v>0.85714285714285721</v>
      </c>
      <c r="J47" s="202">
        <f t="shared" si="1"/>
        <v>0.14285714285714285</v>
      </c>
      <c r="K47" s="204">
        <f t="shared" si="2"/>
        <v>2.0408163265306121E-2</v>
      </c>
      <c r="L47" s="205">
        <f t="shared" si="3"/>
        <v>49.000000000000007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0.12798965740142212</v>
      </c>
      <c r="H48" s="202">
        <f t="shared" si="1"/>
        <v>0.85714285714285721</v>
      </c>
      <c r="I48" s="202">
        <f t="shared" si="1"/>
        <v>0.14285714285714285</v>
      </c>
      <c r="J48" s="202">
        <f t="shared" si="1"/>
        <v>0.14285714285714285</v>
      </c>
      <c r="K48" s="204">
        <f t="shared" si="2"/>
        <v>2.0408163265306121E-2</v>
      </c>
      <c r="L48" s="205">
        <f t="shared" si="3"/>
        <v>49.000000000000007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0.12798965740142212</v>
      </c>
      <c r="H49" s="202">
        <f t="shared" si="1"/>
        <v>0.85714285714285721</v>
      </c>
      <c r="I49" s="202">
        <f t="shared" si="1"/>
        <v>0.85714285714285721</v>
      </c>
      <c r="J49" s="202">
        <f t="shared" si="1"/>
        <v>0.14285714285714285</v>
      </c>
      <c r="K49" s="204">
        <f t="shared" si="2"/>
        <v>0.14285714285714285</v>
      </c>
      <c r="L49" s="205">
        <f t="shared" si="3"/>
        <v>7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0.12798965740142212</v>
      </c>
      <c r="H50" s="202">
        <f t="shared" si="1"/>
        <v>0.85714285714285721</v>
      </c>
      <c r="I50" s="202">
        <f t="shared" si="1"/>
        <v>0.14285714285714285</v>
      </c>
      <c r="J50" s="202">
        <f t="shared" si="1"/>
        <v>0.85714285714285721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0.12798965740142212</v>
      </c>
      <c r="H51" s="202">
        <f t="shared" si="1"/>
        <v>0.14285714285714285</v>
      </c>
      <c r="I51" s="202">
        <f t="shared" si="1"/>
        <v>0.85714285714285721</v>
      </c>
      <c r="J51" s="202">
        <f t="shared" si="1"/>
        <v>0.85714285714285721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0.12798965740142212</v>
      </c>
      <c r="H52" s="202">
        <f t="shared" si="1"/>
        <v>0.85714285714285721</v>
      </c>
      <c r="I52" s="202">
        <f t="shared" si="1"/>
        <v>0.85714285714285721</v>
      </c>
      <c r="J52" s="202">
        <f t="shared" si="1"/>
        <v>0.85714285714285721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0.90179713957796626</v>
      </c>
      <c r="N53" s="212">
        <f>SUM(N5:N52)</f>
        <v>0.37766598004979096</v>
      </c>
    </row>
    <row r="54" spans="2:15" x14ac:dyDescent="0.25">
      <c r="N54" s="213">
        <f>1/N53</f>
        <v>2.6478424132037559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54"/>
  <sheetViews>
    <sheetView topLeftCell="A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0.91550081571090014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17</v>
      </c>
      <c r="C3" s="198">
        <v>6</v>
      </c>
      <c r="D3" s="198">
        <v>7</v>
      </c>
      <c r="E3" s="198">
        <v>8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25000</v>
      </c>
      <c r="G5" s="202">
        <f>HYPGEOMDIST(B5,B$2,B$2,B$3)</f>
        <v>1.6160310277957331E-4</v>
      </c>
      <c r="H5" s="202">
        <f t="shared" ref="H5:J20" si="0">HYPGEOMDIST(C5,C$2,C$2,C$3)</f>
        <v>0.16666666666666666</v>
      </c>
      <c r="I5" s="202">
        <f t="shared" si="0"/>
        <v>0.14285714285714285</v>
      </c>
      <c r="J5" s="202">
        <f t="shared" si="0"/>
        <v>0.12500000000000003</v>
      </c>
      <c r="K5" s="204">
        <f>(IF(B5&gt;0,G5,1))*(IF(C5&gt;0,H5,1))*(IF(D5&gt;0,I5,1))*(IF(E5&gt;0,J5,1))</f>
        <v>4.8096161541539684E-7</v>
      </c>
      <c r="L5" s="205">
        <f>1/K5</f>
        <v>2079168.0000000005</v>
      </c>
      <c r="M5" s="180">
        <f>$F5/L5</f>
        <v>1.202404038538492E-2</v>
      </c>
      <c r="N5" s="204">
        <f>IF(F5&gt;0,K5,0)</f>
        <v>4.8096161541539684E-7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4000</v>
      </c>
      <c r="G6" s="202">
        <f t="shared" ref="G6:J52" si="1">HYPGEOMDIST(B6,B$2,B$2,B$3)</f>
        <v>1.6160310277957331E-4</v>
      </c>
      <c r="H6" s="202">
        <f t="shared" si="0"/>
        <v>0.16666666666666666</v>
      </c>
      <c r="I6" s="202">
        <f t="shared" si="0"/>
        <v>0.14285714285714285</v>
      </c>
      <c r="J6" s="202">
        <f t="shared" si="0"/>
        <v>0.875</v>
      </c>
      <c r="K6" s="204">
        <f t="shared" ref="K6:K52" si="2">(IF(B6&gt;0,G6,1))*(IF(C6&gt;0,H6,1))*(IF(D6&gt;0,I6,1))*(IF(E6&gt;0,J6,1))</f>
        <v>3.8476929233231739E-6</v>
      </c>
      <c r="L6" s="205">
        <f t="shared" ref="L6:L52" si="3">1/K6</f>
        <v>259896.00000000012</v>
      </c>
      <c r="M6" s="180">
        <f t="shared" ref="M6:M52" si="4">$F6/L6</f>
        <v>1.5390771693292695E-2</v>
      </c>
      <c r="N6" s="204">
        <f t="shared" ref="N6:N52" si="5">IF(F6&gt;0,K6,0)</f>
        <v>3.8476929233231739E-6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4000</v>
      </c>
      <c r="G7" s="202">
        <f t="shared" si="1"/>
        <v>1.6160310277957331E-4</v>
      </c>
      <c r="H7" s="202">
        <f t="shared" si="0"/>
        <v>0.16666666666666666</v>
      </c>
      <c r="I7" s="202">
        <f t="shared" si="0"/>
        <v>0.85714285714285721</v>
      </c>
      <c r="J7" s="202">
        <f t="shared" si="0"/>
        <v>0.12500000000000003</v>
      </c>
      <c r="K7" s="204">
        <f t="shared" si="2"/>
        <v>3.366731307907778E-6</v>
      </c>
      <c r="L7" s="205">
        <f t="shared" si="3"/>
        <v>297024.00000000006</v>
      </c>
      <c r="M7" s="180">
        <f t="shared" si="4"/>
        <v>1.3466925231631111E-2</v>
      </c>
      <c r="N7" s="204">
        <f t="shared" si="5"/>
        <v>3.366731307907778E-6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4000</v>
      </c>
      <c r="G8" s="202">
        <f t="shared" si="1"/>
        <v>1.6160310277957331E-4</v>
      </c>
      <c r="H8" s="202">
        <f t="shared" si="0"/>
        <v>0.83333333333333326</v>
      </c>
      <c r="I8" s="202">
        <f t="shared" si="0"/>
        <v>0.14285714285714285</v>
      </c>
      <c r="J8" s="202">
        <f t="shared" si="0"/>
        <v>0.12500000000000003</v>
      </c>
      <c r="K8" s="204">
        <f t="shared" si="2"/>
        <v>2.8857696924923812E-6</v>
      </c>
      <c r="L8" s="205">
        <f t="shared" si="3"/>
        <v>346528.00000000006</v>
      </c>
      <c r="M8" s="180">
        <f t="shared" si="4"/>
        <v>1.1543078769969524E-2</v>
      </c>
      <c r="N8" s="204">
        <f t="shared" si="5"/>
        <v>2.8857696924923812E-6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500</v>
      </c>
      <c r="G9" s="202">
        <f t="shared" si="1"/>
        <v>1.6160310277957331E-4</v>
      </c>
      <c r="H9" s="202">
        <f t="shared" si="0"/>
        <v>0.83333333333333326</v>
      </c>
      <c r="I9" s="202">
        <f t="shared" si="0"/>
        <v>0.85714285714285721</v>
      </c>
      <c r="J9" s="202">
        <f t="shared" si="0"/>
        <v>0.12500000000000003</v>
      </c>
      <c r="K9" s="204">
        <f t="shared" si="2"/>
        <v>2.0200387847446667E-5</v>
      </c>
      <c r="L9" s="205">
        <f t="shared" si="3"/>
        <v>49504.000000000007</v>
      </c>
      <c r="M9" s="180">
        <f t="shared" si="4"/>
        <v>1.0100193923723334E-2</v>
      </c>
      <c r="N9" s="204">
        <f t="shared" si="5"/>
        <v>2.0200387847446667E-5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500</v>
      </c>
      <c r="G10" s="202">
        <f t="shared" si="1"/>
        <v>1.6160310277957331E-4</v>
      </c>
      <c r="H10" s="202">
        <f t="shared" si="0"/>
        <v>0.83333333333333326</v>
      </c>
      <c r="I10" s="202">
        <f t="shared" si="0"/>
        <v>0.14285714285714285</v>
      </c>
      <c r="J10" s="202">
        <f t="shared" si="0"/>
        <v>0.875</v>
      </c>
      <c r="K10" s="204">
        <f t="shared" si="2"/>
        <v>2.3086157539939043E-5</v>
      </c>
      <c r="L10" s="205">
        <f t="shared" si="3"/>
        <v>43316.000000000015</v>
      </c>
      <c r="M10" s="180">
        <f t="shared" si="4"/>
        <v>1.1543078769969522E-2</v>
      </c>
      <c r="N10" s="204">
        <f t="shared" si="5"/>
        <v>2.3086157539939043E-5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1.6160310277957331E-4</v>
      </c>
      <c r="H11" s="202">
        <f t="shared" si="0"/>
        <v>0.16666666666666666</v>
      </c>
      <c r="I11" s="202">
        <f t="shared" si="0"/>
        <v>0.85714285714285721</v>
      </c>
      <c r="J11" s="202">
        <f t="shared" si="0"/>
        <v>0.875</v>
      </c>
      <c r="K11" s="204">
        <f t="shared" si="2"/>
        <v>2.6933850463262217E-5</v>
      </c>
      <c r="L11" s="205">
        <f t="shared" si="3"/>
        <v>37128.000000000015</v>
      </c>
      <c r="M11" s="180">
        <f t="shared" si="4"/>
        <v>1.346692523163111E-2</v>
      </c>
      <c r="N11" s="204">
        <f t="shared" si="5"/>
        <v>2.6933850463262217E-5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70</v>
      </c>
      <c r="G12" s="202">
        <f t="shared" si="1"/>
        <v>1.6160310277957331E-4</v>
      </c>
      <c r="H12" s="202">
        <f t="shared" si="0"/>
        <v>0.83333333333333326</v>
      </c>
      <c r="I12" s="202">
        <f t="shared" si="0"/>
        <v>0.85714285714285721</v>
      </c>
      <c r="J12" s="202">
        <f t="shared" si="0"/>
        <v>0.875</v>
      </c>
      <c r="K12" s="204">
        <f t="shared" si="2"/>
        <v>1.6160310277957331E-4</v>
      </c>
      <c r="L12" s="205">
        <f t="shared" si="3"/>
        <v>6188.0000000000018</v>
      </c>
      <c r="M12" s="180">
        <f t="shared" si="4"/>
        <v>1.1312217194570132E-2</v>
      </c>
      <c r="N12" s="204">
        <f t="shared" si="5"/>
        <v>1.6160310277957331E-4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500</v>
      </c>
      <c r="G13" s="202">
        <f t="shared" si="1"/>
        <v>9.696186166774404E-3</v>
      </c>
      <c r="H13" s="202">
        <f t="shared" si="0"/>
        <v>0.16666666666666666</v>
      </c>
      <c r="I13" s="202">
        <f t="shared" si="0"/>
        <v>0.14285714285714285</v>
      </c>
      <c r="J13" s="202">
        <f t="shared" si="0"/>
        <v>0.12500000000000003</v>
      </c>
      <c r="K13" s="204">
        <f t="shared" si="2"/>
        <v>2.8857696924923826E-5</v>
      </c>
      <c r="L13" s="205">
        <f t="shared" si="3"/>
        <v>34652.799999999988</v>
      </c>
      <c r="M13" s="180">
        <f t="shared" si="4"/>
        <v>1.4428848462461912E-2</v>
      </c>
      <c r="N13" s="204">
        <f t="shared" si="5"/>
        <v>2.8857696924923826E-5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70</v>
      </c>
      <c r="G14" s="202">
        <f t="shared" si="1"/>
        <v>9.696186166774404E-3</v>
      </c>
      <c r="H14" s="202">
        <f t="shared" si="0"/>
        <v>0.16666666666666666</v>
      </c>
      <c r="I14" s="202">
        <f t="shared" si="0"/>
        <v>0.14285714285714285</v>
      </c>
      <c r="J14" s="202">
        <f t="shared" si="0"/>
        <v>0.875</v>
      </c>
      <c r="K14" s="204">
        <f t="shared" si="2"/>
        <v>2.3086157539939055E-4</v>
      </c>
      <c r="L14" s="205">
        <f t="shared" si="3"/>
        <v>4331.5999999999995</v>
      </c>
      <c r="M14" s="180">
        <f t="shared" si="4"/>
        <v>1.6160310277957338E-2</v>
      </c>
      <c r="N14" s="204">
        <f t="shared" si="5"/>
        <v>2.3086157539939055E-4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70</v>
      </c>
      <c r="G15" s="202">
        <f t="shared" si="1"/>
        <v>9.696186166774404E-3</v>
      </c>
      <c r="H15" s="202">
        <f t="shared" si="0"/>
        <v>0.16666666666666666</v>
      </c>
      <c r="I15" s="202">
        <f t="shared" si="0"/>
        <v>0.85714285714285721</v>
      </c>
      <c r="J15" s="202">
        <f t="shared" si="0"/>
        <v>0.12500000000000003</v>
      </c>
      <c r="K15" s="204">
        <f t="shared" si="2"/>
        <v>2.0200387847446681E-4</v>
      </c>
      <c r="L15" s="205">
        <f t="shared" si="3"/>
        <v>4950.3999999999978</v>
      </c>
      <c r="M15" s="180">
        <f t="shared" si="4"/>
        <v>1.4140271493212677E-2</v>
      </c>
      <c r="N15" s="204">
        <f t="shared" si="5"/>
        <v>2.0200387847446681E-4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70</v>
      </c>
      <c r="G16" s="202">
        <f t="shared" si="1"/>
        <v>9.696186166774404E-3</v>
      </c>
      <c r="H16" s="202">
        <f t="shared" si="0"/>
        <v>0.83333333333333326</v>
      </c>
      <c r="I16" s="202">
        <f t="shared" si="0"/>
        <v>0.14285714285714285</v>
      </c>
      <c r="J16" s="202">
        <f t="shared" si="0"/>
        <v>0.12500000000000003</v>
      </c>
      <c r="K16" s="204">
        <f t="shared" si="2"/>
        <v>1.7314618154954295E-4</v>
      </c>
      <c r="L16" s="205">
        <f t="shared" si="3"/>
        <v>5775.4666666666644</v>
      </c>
      <c r="M16" s="180">
        <f t="shared" si="4"/>
        <v>1.2120232708468008E-2</v>
      </c>
      <c r="N16" s="204">
        <f t="shared" si="5"/>
        <v>1.7314618154954295E-4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10</v>
      </c>
      <c r="G17" s="202">
        <f t="shared" si="1"/>
        <v>9.696186166774404E-3</v>
      </c>
      <c r="H17" s="202">
        <f t="shared" si="0"/>
        <v>0.83333333333333326</v>
      </c>
      <c r="I17" s="202">
        <f t="shared" si="0"/>
        <v>0.85714285714285721</v>
      </c>
      <c r="J17" s="202">
        <f t="shared" si="0"/>
        <v>0.12500000000000003</v>
      </c>
      <c r="K17" s="204">
        <f t="shared" si="2"/>
        <v>1.2120232708468007E-3</v>
      </c>
      <c r="L17" s="205">
        <f t="shared" si="3"/>
        <v>825.06666666666638</v>
      </c>
      <c r="M17" s="180">
        <f t="shared" si="4"/>
        <v>1.2120232708468006E-2</v>
      </c>
      <c r="N17" s="204">
        <f t="shared" si="5"/>
        <v>1.2120232708468007E-3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10</v>
      </c>
      <c r="G18" s="202">
        <f t="shared" si="1"/>
        <v>9.696186166774404E-3</v>
      </c>
      <c r="H18" s="202">
        <f t="shared" si="0"/>
        <v>0.83333333333333326</v>
      </c>
      <c r="I18" s="202">
        <f t="shared" si="0"/>
        <v>0.14285714285714285</v>
      </c>
      <c r="J18" s="202">
        <f t="shared" si="0"/>
        <v>0.875</v>
      </c>
      <c r="K18" s="204">
        <f t="shared" si="2"/>
        <v>1.3851694523963434E-3</v>
      </c>
      <c r="L18" s="205">
        <f t="shared" si="3"/>
        <v>721.93333333333317</v>
      </c>
      <c r="M18" s="180">
        <f t="shared" si="4"/>
        <v>1.3851694523963435E-2</v>
      </c>
      <c r="N18" s="204">
        <f t="shared" si="5"/>
        <v>1.3851694523963434E-3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10</v>
      </c>
      <c r="G19" s="202">
        <f t="shared" si="1"/>
        <v>9.696186166774404E-3</v>
      </c>
      <c r="H19" s="202">
        <f t="shared" si="0"/>
        <v>0.16666666666666666</v>
      </c>
      <c r="I19" s="202">
        <f t="shared" si="0"/>
        <v>0.85714285714285721</v>
      </c>
      <c r="J19" s="202">
        <f t="shared" si="0"/>
        <v>0.875</v>
      </c>
      <c r="K19" s="204">
        <f t="shared" si="2"/>
        <v>1.616031027795734E-3</v>
      </c>
      <c r="L19" s="205">
        <f t="shared" si="3"/>
        <v>618.79999999999984</v>
      </c>
      <c r="M19" s="180">
        <f t="shared" si="4"/>
        <v>1.6160310277957342E-2</v>
      </c>
      <c r="N19" s="204">
        <f t="shared" si="5"/>
        <v>1.616031027795734E-3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1"/>
        <v>9.696186166774404E-3</v>
      </c>
      <c r="H20" s="202">
        <f t="shared" si="0"/>
        <v>0.83333333333333326</v>
      </c>
      <c r="I20" s="202">
        <f t="shared" si="0"/>
        <v>0.85714285714285721</v>
      </c>
      <c r="J20" s="202">
        <f t="shared" si="0"/>
        <v>0.875</v>
      </c>
      <c r="K20" s="204">
        <f t="shared" si="2"/>
        <v>9.696186166774404E-3</v>
      </c>
      <c r="L20" s="205">
        <f t="shared" si="3"/>
        <v>103.13333333333331</v>
      </c>
      <c r="M20" s="180">
        <f t="shared" si="4"/>
        <v>1.9392372333548808E-2</v>
      </c>
      <c r="N20" s="204">
        <f t="shared" si="5"/>
        <v>9.696186166774404E-3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60</v>
      </c>
      <c r="G21" s="202">
        <f t="shared" si="1"/>
        <v>0.10665804783451854</v>
      </c>
      <c r="H21" s="202">
        <f t="shared" si="1"/>
        <v>0.16666666666666666</v>
      </c>
      <c r="I21" s="202">
        <f t="shared" si="1"/>
        <v>0.14285714285714285</v>
      </c>
      <c r="J21" s="202">
        <f t="shared" si="1"/>
        <v>0.12500000000000003</v>
      </c>
      <c r="K21" s="204">
        <f t="shared" si="2"/>
        <v>3.1743466617416239E-4</v>
      </c>
      <c r="L21" s="205">
        <f t="shared" si="3"/>
        <v>3150.2545454545411</v>
      </c>
      <c r="M21" s="180">
        <f t="shared" si="4"/>
        <v>1.9046079970449745E-2</v>
      </c>
      <c r="N21" s="204">
        <f t="shared" si="5"/>
        <v>3.1743466617416239E-4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8</v>
      </c>
      <c r="G22" s="202">
        <f t="shared" si="1"/>
        <v>0.10665804783451854</v>
      </c>
      <c r="H22" s="202">
        <f t="shared" si="1"/>
        <v>0.16666666666666666</v>
      </c>
      <c r="I22" s="202">
        <f t="shared" si="1"/>
        <v>0.14285714285714285</v>
      </c>
      <c r="J22" s="202">
        <f t="shared" si="1"/>
        <v>0.875</v>
      </c>
      <c r="K22" s="204">
        <f t="shared" si="2"/>
        <v>2.5394773293932987E-3</v>
      </c>
      <c r="L22" s="205">
        <f t="shared" si="3"/>
        <v>393.78181818181775</v>
      </c>
      <c r="M22" s="180">
        <f t="shared" si="4"/>
        <v>2.031581863514639E-2</v>
      </c>
      <c r="N22" s="204">
        <f t="shared" si="5"/>
        <v>2.5394773293932987E-3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8</v>
      </c>
      <c r="G23" s="202">
        <f t="shared" si="1"/>
        <v>0.10665804783451854</v>
      </c>
      <c r="H23" s="202">
        <f t="shared" si="1"/>
        <v>0.16666666666666666</v>
      </c>
      <c r="I23" s="202">
        <f t="shared" si="1"/>
        <v>0.85714285714285721</v>
      </c>
      <c r="J23" s="202">
        <f t="shared" si="1"/>
        <v>0.12500000000000003</v>
      </c>
      <c r="K23" s="204">
        <f t="shared" si="2"/>
        <v>2.2220426632191368E-3</v>
      </c>
      <c r="L23" s="205">
        <f t="shared" si="3"/>
        <v>450.03636363636303</v>
      </c>
      <c r="M23" s="180">
        <f t="shared" si="4"/>
        <v>1.7776341305753094E-2</v>
      </c>
      <c r="N23" s="204">
        <f t="shared" si="5"/>
        <v>2.2220426632191368E-3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8</v>
      </c>
      <c r="G24" s="202">
        <f t="shared" si="1"/>
        <v>0.10665804783451854</v>
      </c>
      <c r="H24" s="202">
        <f t="shared" si="1"/>
        <v>0.83333333333333326</v>
      </c>
      <c r="I24" s="202">
        <f t="shared" si="1"/>
        <v>0.14285714285714285</v>
      </c>
      <c r="J24" s="202">
        <f t="shared" si="1"/>
        <v>0.12500000000000003</v>
      </c>
      <c r="K24" s="204">
        <f t="shared" si="2"/>
        <v>1.9046079970449744E-3</v>
      </c>
      <c r="L24" s="205">
        <f t="shared" si="3"/>
        <v>525.04242424242352</v>
      </c>
      <c r="M24" s="180">
        <f t="shared" si="4"/>
        <v>1.5236863976359795E-2</v>
      </c>
      <c r="N24" s="204">
        <f t="shared" si="5"/>
        <v>1.9046079970449744E-3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2</v>
      </c>
      <c r="G25" s="202">
        <f t="shared" si="1"/>
        <v>0.10665804783451854</v>
      </c>
      <c r="H25" s="202">
        <f t="shared" si="1"/>
        <v>0.83333333333333326</v>
      </c>
      <c r="I25" s="202">
        <f t="shared" si="1"/>
        <v>0.85714285714285721</v>
      </c>
      <c r="J25" s="202">
        <f t="shared" si="1"/>
        <v>0.12500000000000003</v>
      </c>
      <c r="K25" s="204">
        <f t="shared" si="2"/>
        <v>1.3332255979314821E-2</v>
      </c>
      <c r="L25" s="205">
        <f t="shared" si="3"/>
        <v>75.006060606060501</v>
      </c>
      <c r="M25" s="180">
        <f t="shared" si="4"/>
        <v>2.6664511958629643E-2</v>
      </c>
      <c r="N25" s="204">
        <f t="shared" si="5"/>
        <v>1.3332255979314821E-2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2</v>
      </c>
      <c r="G26" s="202">
        <f t="shared" si="1"/>
        <v>0.10665804783451854</v>
      </c>
      <c r="H26" s="202">
        <f t="shared" si="1"/>
        <v>0.83333333333333326</v>
      </c>
      <c r="I26" s="202">
        <f t="shared" si="1"/>
        <v>0.14285714285714285</v>
      </c>
      <c r="J26" s="202">
        <f t="shared" si="1"/>
        <v>0.875</v>
      </c>
      <c r="K26" s="204">
        <f t="shared" si="2"/>
        <v>1.5236863976359791E-2</v>
      </c>
      <c r="L26" s="205">
        <f t="shared" si="3"/>
        <v>65.630303030302954</v>
      </c>
      <c r="M26" s="180">
        <f t="shared" si="4"/>
        <v>3.0473727952719586E-2</v>
      </c>
      <c r="N26" s="204">
        <f t="shared" si="5"/>
        <v>1.5236863976359791E-2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1"/>
        <v>0.10665804783451854</v>
      </c>
      <c r="H27" s="202">
        <f t="shared" si="1"/>
        <v>0.16666666666666666</v>
      </c>
      <c r="I27" s="202">
        <f t="shared" si="1"/>
        <v>0.85714285714285721</v>
      </c>
      <c r="J27" s="202">
        <f t="shared" si="1"/>
        <v>0.875</v>
      </c>
      <c r="K27" s="204">
        <f t="shared" si="2"/>
        <v>1.7776341305753091E-2</v>
      </c>
      <c r="L27" s="205">
        <f t="shared" si="3"/>
        <v>56.254545454545394</v>
      </c>
      <c r="M27" s="180">
        <f t="shared" si="4"/>
        <v>3.5552682611506181E-2</v>
      </c>
      <c r="N27" s="204">
        <f t="shared" si="5"/>
        <v>1.7776341305753091E-2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1"/>
        <v>0.10665804783451854</v>
      </c>
      <c r="H28" s="202">
        <f t="shared" si="1"/>
        <v>0.83333333333333326</v>
      </c>
      <c r="I28" s="202">
        <f t="shared" si="1"/>
        <v>0.85714285714285721</v>
      </c>
      <c r="J28" s="202">
        <f t="shared" si="1"/>
        <v>0.875</v>
      </c>
      <c r="K28" s="204">
        <f t="shared" si="2"/>
        <v>0.10665804783451854</v>
      </c>
      <c r="L28" s="205">
        <f t="shared" si="3"/>
        <v>9.3757575757575644</v>
      </c>
      <c r="M28" s="180">
        <f t="shared" si="4"/>
        <v>0.10665804783451856</v>
      </c>
      <c r="N28" s="204">
        <f t="shared" si="5"/>
        <v>0.10665804783451854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25</v>
      </c>
      <c r="G29" s="202">
        <f t="shared" si="1"/>
        <v>0.35552682611506142</v>
      </c>
      <c r="H29" s="202">
        <f t="shared" si="1"/>
        <v>0.16666666666666666</v>
      </c>
      <c r="I29" s="202">
        <f t="shared" si="1"/>
        <v>0.14285714285714285</v>
      </c>
      <c r="J29" s="202">
        <f t="shared" si="1"/>
        <v>0.12500000000000003</v>
      </c>
      <c r="K29" s="204">
        <f t="shared" si="2"/>
        <v>1.0581155539138734E-3</v>
      </c>
      <c r="L29" s="205">
        <f t="shared" si="3"/>
        <v>945.07636363636345</v>
      </c>
      <c r="M29" s="180">
        <f t="shared" si="4"/>
        <v>2.6452888847846835E-2</v>
      </c>
      <c r="N29" s="204">
        <f t="shared" si="5"/>
        <v>1.0581155539138734E-3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199">
        <v>5</v>
      </c>
      <c r="G30" s="202">
        <f t="shared" si="1"/>
        <v>0.35552682611506142</v>
      </c>
      <c r="H30" s="202">
        <f t="shared" si="1"/>
        <v>0.16666666666666666</v>
      </c>
      <c r="I30" s="202">
        <f t="shared" si="1"/>
        <v>0.14285714285714285</v>
      </c>
      <c r="J30" s="202">
        <f t="shared" si="1"/>
        <v>0.875</v>
      </c>
      <c r="K30" s="204">
        <f t="shared" si="2"/>
        <v>8.4649244313109856E-3</v>
      </c>
      <c r="L30" s="205">
        <f t="shared" si="3"/>
        <v>118.13454545454546</v>
      </c>
      <c r="M30" s="180">
        <f t="shared" si="4"/>
        <v>4.2324622156554928E-2</v>
      </c>
      <c r="N30" s="204">
        <f t="shared" si="5"/>
        <v>8.4649244313109856E-3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199">
        <v>5</v>
      </c>
      <c r="G31" s="202">
        <f t="shared" si="1"/>
        <v>0.35552682611506142</v>
      </c>
      <c r="H31" s="202">
        <f t="shared" si="1"/>
        <v>0.16666666666666666</v>
      </c>
      <c r="I31" s="202">
        <f t="shared" si="1"/>
        <v>0.85714285714285721</v>
      </c>
      <c r="J31" s="202">
        <f t="shared" si="1"/>
        <v>0.12500000000000003</v>
      </c>
      <c r="K31" s="204">
        <f t="shared" si="2"/>
        <v>7.4068088773971141E-3</v>
      </c>
      <c r="L31" s="205">
        <f t="shared" si="3"/>
        <v>135.01090909090905</v>
      </c>
      <c r="M31" s="180">
        <f t="shared" si="4"/>
        <v>3.7034044386985571E-2</v>
      </c>
      <c r="N31" s="204">
        <f t="shared" si="5"/>
        <v>7.4068088773971141E-3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199">
        <v>5</v>
      </c>
      <c r="G32" s="202">
        <f t="shared" si="1"/>
        <v>0.35552682611506142</v>
      </c>
      <c r="H32" s="202">
        <f t="shared" si="1"/>
        <v>0.83333333333333326</v>
      </c>
      <c r="I32" s="202">
        <f t="shared" si="1"/>
        <v>0.14285714285714285</v>
      </c>
      <c r="J32" s="202">
        <f t="shared" si="1"/>
        <v>0.12500000000000003</v>
      </c>
      <c r="K32" s="204">
        <f t="shared" si="2"/>
        <v>6.3486933234832409E-3</v>
      </c>
      <c r="L32" s="205">
        <f t="shared" si="3"/>
        <v>157.51272727272723</v>
      </c>
      <c r="M32" s="180">
        <f t="shared" si="4"/>
        <v>3.1743466617416206E-2</v>
      </c>
      <c r="N32" s="204">
        <f t="shared" si="5"/>
        <v>6.3486933234832409E-3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199">
        <v>1</v>
      </c>
      <c r="G33" s="202">
        <f t="shared" si="1"/>
        <v>0.35552682611506142</v>
      </c>
      <c r="H33" s="202">
        <f t="shared" si="1"/>
        <v>0.83333333333333326</v>
      </c>
      <c r="I33" s="202">
        <f t="shared" si="1"/>
        <v>0.85714285714285721</v>
      </c>
      <c r="J33" s="202">
        <f t="shared" si="1"/>
        <v>0.12500000000000003</v>
      </c>
      <c r="K33" s="204">
        <f t="shared" si="2"/>
        <v>4.4440853264382685E-2</v>
      </c>
      <c r="L33" s="205">
        <f t="shared" si="3"/>
        <v>22.501818181818177</v>
      </c>
      <c r="M33" s="180">
        <f t="shared" si="4"/>
        <v>4.4440853264382685E-2</v>
      </c>
      <c r="N33" s="204">
        <f t="shared" si="5"/>
        <v>4.4440853264382685E-2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199">
        <v>1</v>
      </c>
      <c r="G34" s="202">
        <f t="shared" si="1"/>
        <v>0.35552682611506142</v>
      </c>
      <c r="H34" s="202">
        <f t="shared" si="1"/>
        <v>0.83333333333333326</v>
      </c>
      <c r="I34" s="202">
        <f t="shared" si="1"/>
        <v>0.14285714285714285</v>
      </c>
      <c r="J34" s="202">
        <f t="shared" si="1"/>
        <v>0.875</v>
      </c>
      <c r="K34" s="204">
        <f t="shared" si="2"/>
        <v>5.0789546587865914E-2</v>
      </c>
      <c r="L34" s="205">
        <f t="shared" si="3"/>
        <v>19.689090909090911</v>
      </c>
      <c r="M34" s="180">
        <f t="shared" si="4"/>
        <v>5.0789546587865914E-2</v>
      </c>
      <c r="N34" s="204">
        <f t="shared" si="5"/>
        <v>5.0789546587865914E-2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1</v>
      </c>
      <c r="G35" s="202">
        <f t="shared" si="1"/>
        <v>0.35552682611506142</v>
      </c>
      <c r="H35" s="202">
        <f t="shared" si="1"/>
        <v>0.16666666666666666</v>
      </c>
      <c r="I35" s="202">
        <f t="shared" si="1"/>
        <v>0.85714285714285721</v>
      </c>
      <c r="J35" s="202">
        <f t="shared" si="1"/>
        <v>0.875</v>
      </c>
      <c r="K35" s="204">
        <f t="shared" si="2"/>
        <v>5.9254471019176899E-2</v>
      </c>
      <c r="L35" s="205">
        <f t="shared" si="3"/>
        <v>16.876363636363639</v>
      </c>
      <c r="M35" s="180">
        <f t="shared" si="4"/>
        <v>5.9254471019176892E-2</v>
      </c>
      <c r="N35" s="204">
        <f t="shared" si="5"/>
        <v>5.9254471019176899E-2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0.35552682611506142</v>
      </c>
      <c r="H36" s="202">
        <f t="shared" si="1"/>
        <v>0.83333333333333326</v>
      </c>
      <c r="I36" s="202">
        <f t="shared" si="1"/>
        <v>0.85714285714285721</v>
      </c>
      <c r="J36" s="202">
        <f t="shared" si="1"/>
        <v>0.875</v>
      </c>
      <c r="K36" s="204">
        <f t="shared" si="2"/>
        <v>0.35552682611506142</v>
      </c>
      <c r="L36" s="205">
        <f t="shared" si="3"/>
        <v>2.8127272727272725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199">
        <v>25</v>
      </c>
      <c r="G37" s="202">
        <f t="shared" si="1"/>
        <v>0.39996767937944411</v>
      </c>
      <c r="H37" s="202">
        <f t="shared" si="1"/>
        <v>0.16666666666666666</v>
      </c>
      <c r="I37" s="202">
        <f t="shared" si="1"/>
        <v>0.14285714285714285</v>
      </c>
      <c r="J37" s="202">
        <f t="shared" si="1"/>
        <v>0.12500000000000003</v>
      </c>
      <c r="K37" s="204">
        <f t="shared" si="2"/>
        <v>1.1903799981531076E-3</v>
      </c>
      <c r="L37" s="205">
        <f t="shared" si="3"/>
        <v>840.06787878787861</v>
      </c>
      <c r="M37" s="180">
        <f t="shared" si="4"/>
        <v>2.9759499953827692E-2</v>
      </c>
      <c r="N37" s="204">
        <f t="shared" si="5"/>
        <v>1.1903799981531076E-3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199">
        <v>3</v>
      </c>
      <c r="G38" s="202">
        <f t="shared" si="1"/>
        <v>0.39996767937944411</v>
      </c>
      <c r="H38" s="202">
        <f t="shared" si="1"/>
        <v>0.16666666666666666</v>
      </c>
      <c r="I38" s="202">
        <f t="shared" si="1"/>
        <v>0.14285714285714285</v>
      </c>
      <c r="J38" s="202">
        <f t="shared" si="1"/>
        <v>0.875</v>
      </c>
      <c r="K38" s="204">
        <f t="shared" si="2"/>
        <v>9.5230399852248588E-3</v>
      </c>
      <c r="L38" s="205">
        <f t="shared" si="3"/>
        <v>105.00848484848485</v>
      </c>
      <c r="M38" s="180">
        <f t="shared" si="4"/>
        <v>2.8569119955674575E-2</v>
      </c>
      <c r="N38" s="204">
        <f t="shared" si="5"/>
        <v>9.5230399852248588E-3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199">
        <v>3</v>
      </c>
      <c r="G39" s="202">
        <f t="shared" si="1"/>
        <v>0.39996767937944411</v>
      </c>
      <c r="H39" s="202">
        <f t="shared" si="1"/>
        <v>0.16666666666666666</v>
      </c>
      <c r="I39" s="202">
        <f t="shared" si="1"/>
        <v>0.85714285714285721</v>
      </c>
      <c r="J39" s="202">
        <f t="shared" si="1"/>
        <v>0.12500000000000003</v>
      </c>
      <c r="K39" s="204">
        <f t="shared" si="2"/>
        <v>8.3326599870717534E-3</v>
      </c>
      <c r="L39" s="205">
        <f t="shared" si="3"/>
        <v>120.00969696969695</v>
      </c>
      <c r="M39" s="180">
        <f t="shared" si="4"/>
        <v>2.499797996121526E-2</v>
      </c>
      <c r="N39" s="204">
        <f t="shared" si="5"/>
        <v>8.3326599870717534E-3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199">
        <v>3</v>
      </c>
      <c r="G40" s="202">
        <f t="shared" si="1"/>
        <v>0.39996767937944411</v>
      </c>
      <c r="H40" s="202">
        <f t="shared" si="1"/>
        <v>0.83333333333333326</v>
      </c>
      <c r="I40" s="202">
        <f t="shared" si="1"/>
        <v>0.14285714285714285</v>
      </c>
      <c r="J40" s="202">
        <f t="shared" si="1"/>
        <v>0.12500000000000003</v>
      </c>
      <c r="K40" s="204">
        <f t="shared" si="2"/>
        <v>7.1422799889186463E-3</v>
      </c>
      <c r="L40" s="205">
        <f t="shared" si="3"/>
        <v>140.0113131313131</v>
      </c>
      <c r="M40" s="180">
        <f t="shared" si="4"/>
        <v>2.1426839966755939E-2</v>
      </c>
      <c r="N40" s="204">
        <f t="shared" si="5"/>
        <v>7.1422799889186463E-3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0.39996767937944411</v>
      </c>
      <c r="H41" s="202">
        <f t="shared" si="1"/>
        <v>0.83333333333333326</v>
      </c>
      <c r="I41" s="202">
        <f t="shared" si="1"/>
        <v>0.85714285714285721</v>
      </c>
      <c r="J41" s="202">
        <f t="shared" si="1"/>
        <v>0.12500000000000003</v>
      </c>
      <c r="K41" s="204">
        <f t="shared" si="2"/>
        <v>4.9995959922430527E-2</v>
      </c>
      <c r="L41" s="205">
        <f t="shared" si="3"/>
        <v>20.001616161616155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0.39996767937944411</v>
      </c>
      <c r="H42" s="202">
        <f t="shared" si="1"/>
        <v>0.83333333333333326</v>
      </c>
      <c r="I42" s="202">
        <f t="shared" si="1"/>
        <v>0.14285714285714285</v>
      </c>
      <c r="J42" s="202">
        <f t="shared" si="1"/>
        <v>0.875</v>
      </c>
      <c r="K42" s="204">
        <f t="shared" si="2"/>
        <v>5.7138239911349156E-2</v>
      </c>
      <c r="L42" s="205">
        <f t="shared" si="3"/>
        <v>17.501414141414141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0.39996767937944411</v>
      </c>
      <c r="H43" s="202">
        <f t="shared" si="1"/>
        <v>0.16666666666666666</v>
      </c>
      <c r="I43" s="202">
        <f t="shared" si="1"/>
        <v>0.85714285714285721</v>
      </c>
      <c r="J43" s="202">
        <f t="shared" si="1"/>
        <v>0.875</v>
      </c>
      <c r="K43" s="204">
        <f t="shared" si="2"/>
        <v>6.6661279896574013E-2</v>
      </c>
      <c r="L43" s="205">
        <f t="shared" si="3"/>
        <v>15.001212121212122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0.39996767937944411</v>
      </c>
      <c r="H44" s="202">
        <f t="shared" si="1"/>
        <v>0.83333333333333326</v>
      </c>
      <c r="I44" s="202">
        <f t="shared" si="1"/>
        <v>0.85714285714285721</v>
      </c>
      <c r="J44" s="202">
        <f t="shared" si="1"/>
        <v>0.875</v>
      </c>
      <c r="K44" s="204">
        <f t="shared" si="2"/>
        <v>0.39996767937944411</v>
      </c>
      <c r="L44" s="205">
        <f t="shared" si="3"/>
        <v>2.5002020202020199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10</v>
      </c>
      <c r="G45" s="202">
        <f t="shared" si="1"/>
        <v>0.12798965740142212</v>
      </c>
      <c r="H45" s="202">
        <f t="shared" si="1"/>
        <v>0.16666666666666666</v>
      </c>
      <c r="I45" s="202">
        <f t="shared" si="1"/>
        <v>0.14285714285714285</v>
      </c>
      <c r="J45" s="202">
        <f t="shared" si="1"/>
        <v>0.12500000000000003</v>
      </c>
      <c r="K45" s="204">
        <f t="shared" si="2"/>
        <v>2.9761904761904769E-3</v>
      </c>
      <c r="L45" s="205">
        <f t="shared" si="3"/>
        <v>335.99999999999994</v>
      </c>
      <c r="M45" s="180">
        <f t="shared" si="4"/>
        <v>2.9761904761904767E-2</v>
      </c>
      <c r="N45" s="204">
        <f t="shared" si="5"/>
        <v>2.9761904761904769E-3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0.12798965740142212</v>
      </c>
      <c r="H46" s="202">
        <f t="shared" si="1"/>
        <v>0.16666666666666666</v>
      </c>
      <c r="I46" s="202">
        <f t="shared" si="1"/>
        <v>0.14285714285714285</v>
      </c>
      <c r="J46" s="202">
        <f t="shared" si="1"/>
        <v>0.875</v>
      </c>
      <c r="K46" s="204">
        <f t="shared" si="2"/>
        <v>2.3809523809523808E-2</v>
      </c>
      <c r="L46" s="205">
        <f t="shared" si="3"/>
        <v>42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0.12798965740142212</v>
      </c>
      <c r="H47" s="202">
        <f t="shared" si="1"/>
        <v>0.16666666666666666</v>
      </c>
      <c r="I47" s="202">
        <f t="shared" si="1"/>
        <v>0.85714285714285721</v>
      </c>
      <c r="J47" s="202">
        <f t="shared" si="1"/>
        <v>0.12500000000000003</v>
      </c>
      <c r="K47" s="204">
        <f t="shared" si="2"/>
        <v>2.0833333333333336E-2</v>
      </c>
      <c r="L47" s="205">
        <f t="shared" si="3"/>
        <v>47.999999999999993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0.12798965740142212</v>
      </c>
      <c r="H48" s="202">
        <f t="shared" si="1"/>
        <v>0.83333333333333326</v>
      </c>
      <c r="I48" s="202">
        <f t="shared" si="1"/>
        <v>0.14285714285714285</v>
      </c>
      <c r="J48" s="202">
        <f t="shared" si="1"/>
        <v>0.12500000000000003</v>
      </c>
      <c r="K48" s="204">
        <f t="shared" si="2"/>
        <v>1.785714285714286E-2</v>
      </c>
      <c r="L48" s="205">
        <f t="shared" si="3"/>
        <v>55.999999999999993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0.12798965740142212</v>
      </c>
      <c r="H49" s="202">
        <f t="shared" si="1"/>
        <v>0.83333333333333326</v>
      </c>
      <c r="I49" s="202">
        <f t="shared" si="1"/>
        <v>0.85714285714285721</v>
      </c>
      <c r="J49" s="202">
        <f t="shared" si="1"/>
        <v>0.12500000000000003</v>
      </c>
      <c r="K49" s="204">
        <f t="shared" si="2"/>
        <v>0.12500000000000003</v>
      </c>
      <c r="L49" s="205">
        <f t="shared" si="3"/>
        <v>7.9999999999999982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0.12798965740142212</v>
      </c>
      <c r="H50" s="202">
        <f t="shared" si="1"/>
        <v>0.83333333333333326</v>
      </c>
      <c r="I50" s="202">
        <f t="shared" si="1"/>
        <v>0.14285714285714285</v>
      </c>
      <c r="J50" s="202">
        <f t="shared" si="1"/>
        <v>0.875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0.12798965740142212</v>
      </c>
      <c r="H51" s="202">
        <f t="shared" si="1"/>
        <v>0.16666666666666666</v>
      </c>
      <c r="I51" s="202">
        <f t="shared" si="1"/>
        <v>0.85714285714285721</v>
      </c>
      <c r="J51" s="202">
        <f t="shared" si="1"/>
        <v>0.875</v>
      </c>
      <c r="K51" s="204">
        <f t="shared" si="2"/>
        <v>0.16666666666666666</v>
      </c>
      <c r="L51" s="205">
        <f t="shared" si="3"/>
        <v>6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0.12798965740142212</v>
      </c>
      <c r="H52" s="202">
        <f t="shared" si="1"/>
        <v>0.83333333333333326</v>
      </c>
      <c r="I52" s="202">
        <f t="shared" si="1"/>
        <v>0.85714285714285721</v>
      </c>
      <c r="J52" s="202">
        <f t="shared" si="1"/>
        <v>0.875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0.91550081571090014</v>
      </c>
      <c r="N53" s="212">
        <f>SUM(N5:N52)</f>
        <v>0.38170171914919837</v>
      </c>
    </row>
    <row r="54" spans="2:15" x14ac:dyDescent="0.25">
      <c r="N54" s="213">
        <f>1/N53</f>
        <v>2.6198467280392919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hidden="1" customWidth="1"/>
    <col min="8" max="10" width="17" hidden="1" customWidth="1"/>
    <col min="11" max="11" width="18.33203125" hidden="1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15">
        <f>$M$53</f>
        <v>0.85204725829725814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12</v>
      </c>
      <c r="C3" s="198">
        <v>8</v>
      </c>
      <c r="D3" s="198">
        <v>7</v>
      </c>
      <c r="E3" s="198">
        <v>6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10000</v>
      </c>
      <c r="G5" s="202">
        <f>HYPGEOMDIST(B5,B$2,B$2,B$3)</f>
        <v>1.2626262626262616E-3</v>
      </c>
      <c r="H5" s="202">
        <f t="shared" ref="H5:J20" si="0">HYPGEOMDIST(C5,C$2,C$2,C$3)</f>
        <v>0.12500000000000003</v>
      </c>
      <c r="I5" s="202">
        <f t="shared" si="0"/>
        <v>0.14285714285714285</v>
      </c>
      <c r="J5" s="202">
        <f t="shared" si="0"/>
        <v>0.16666666666666666</v>
      </c>
      <c r="K5" s="204">
        <f>(IF(B5&gt;0,G5,1))*(IF(C5&gt;0,H5,1))*(IF(D5&gt;0,I5,1))*(IF(E5&gt;0,J5,1))</f>
        <v>3.7578162578162554E-6</v>
      </c>
      <c r="L5" s="205">
        <f>1/K5</f>
        <v>266112.00000000017</v>
      </c>
      <c r="M5" s="180">
        <f>$F5/L5</f>
        <v>3.7578162578162551E-2</v>
      </c>
      <c r="N5" s="204">
        <f>IF(F5&gt;0,K5,0)</f>
        <v>3.7578162578162554E-6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2000</v>
      </c>
      <c r="G6" s="202">
        <f t="shared" ref="G6:J52" si="1">HYPGEOMDIST(B6,B$2,B$2,B$3)</f>
        <v>1.2626262626262616E-3</v>
      </c>
      <c r="H6" s="202">
        <f t="shared" si="0"/>
        <v>0.12500000000000003</v>
      </c>
      <c r="I6" s="202">
        <f t="shared" si="0"/>
        <v>0.14285714285714285</v>
      </c>
      <c r="J6" s="202">
        <f t="shared" si="0"/>
        <v>0.83333333333333326</v>
      </c>
      <c r="K6" s="204">
        <f t="shared" ref="K6:K52" si="2">(IF(B6&gt;0,G6,1))*(IF(C6&gt;0,H6,1))*(IF(D6&gt;0,I6,1))*(IF(E6&gt;0,J6,1))</f>
        <v>2.2546897546897533E-5</v>
      </c>
      <c r="L6" s="205">
        <f t="shared" ref="L6:L52" si="3">1/K6</f>
        <v>44352.000000000029</v>
      </c>
      <c r="M6" s="180">
        <f t="shared" ref="M6:M52" si="4">$F6/L6</f>
        <v>4.5093795093795061E-2</v>
      </c>
      <c r="N6" s="204">
        <f t="shared" ref="N6:N52" si="5">IF(F6&gt;0,K6,0)</f>
        <v>2.2546897546897533E-5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1500</v>
      </c>
      <c r="G7" s="202">
        <f t="shared" si="1"/>
        <v>1.2626262626262616E-3</v>
      </c>
      <c r="H7" s="202">
        <f t="shared" si="0"/>
        <v>0.12500000000000003</v>
      </c>
      <c r="I7" s="202">
        <f t="shared" si="0"/>
        <v>0.85714285714285721</v>
      </c>
      <c r="J7" s="202">
        <f t="shared" si="0"/>
        <v>0.16666666666666666</v>
      </c>
      <c r="K7" s="204">
        <f t="shared" si="2"/>
        <v>2.6304713804713787E-5</v>
      </c>
      <c r="L7" s="205">
        <f t="shared" si="3"/>
        <v>38016.000000000029</v>
      </c>
      <c r="M7" s="180">
        <f t="shared" si="4"/>
        <v>3.9457070707070677E-2</v>
      </c>
      <c r="N7" s="204">
        <f t="shared" si="5"/>
        <v>2.6304713804713787E-5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1200</v>
      </c>
      <c r="G8" s="202">
        <f t="shared" si="1"/>
        <v>1.2626262626262616E-3</v>
      </c>
      <c r="H8" s="202">
        <f t="shared" si="0"/>
        <v>0.875</v>
      </c>
      <c r="I8" s="202">
        <f t="shared" si="0"/>
        <v>0.14285714285714285</v>
      </c>
      <c r="J8" s="202">
        <f t="shared" si="0"/>
        <v>0.16666666666666666</v>
      </c>
      <c r="K8" s="204">
        <f t="shared" si="2"/>
        <v>3.0062530062530033E-5</v>
      </c>
      <c r="L8" s="205">
        <f t="shared" si="3"/>
        <v>33264.000000000029</v>
      </c>
      <c r="M8" s="180">
        <f t="shared" si="4"/>
        <v>3.6075036075036045E-2</v>
      </c>
      <c r="N8" s="204">
        <f t="shared" si="5"/>
        <v>3.0062530062530033E-5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200</v>
      </c>
      <c r="G9" s="202">
        <f t="shared" si="1"/>
        <v>1.2626262626262616E-3</v>
      </c>
      <c r="H9" s="202">
        <f t="shared" si="0"/>
        <v>0.875</v>
      </c>
      <c r="I9" s="202">
        <f t="shared" si="0"/>
        <v>0.85714285714285721</v>
      </c>
      <c r="J9" s="202">
        <f t="shared" si="0"/>
        <v>0.16666666666666666</v>
      </c>
      <c r="K9" s="204">
        <f t="shared" si="2"/>
        <v>2.1043771043771027E-4</v>
      </c>
      <c r="L9" s="205">
        <f t="shared" si="3"/>
        <v>4752.0000000000036</v>
      </c>
      <c r="M9" s="180">
        <f t="shared" si="4"/>
        <v>4.2087542087542056E-2</v>
      </c>
      <c r="N9" s="204">
        <f t="shared" si="5"/>
        <v>2.1043771043771027E-4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300</v>
      </c>
      <c r="G10" s="202">
        <f t="shared" si="1"/>
        <v>1.2626262626262616E-3</v>
      </c>
      <c r="H10" s="202">
        <f t="shared" si="0"/>
        <v>0.875</v>
      </c>
      <c r="I10" s="202">
        <f t="shared" si="0"/>
        <v>0.14285714285714285</v>
      </c>
      <c r="J10" s="202">
        <f t="shared" si="0"/>
        <v>0.83333333333333326</v>
      </c>
      <c r="K10" s="204">
        <f t="shared" si="2"/>
        <v>1.8037518037518021E-4</v>
      </c>
      <c r="L10" s="205">
        <f t="shared" si="3"/>
        <v>5544.0000000000055</v>
      </c>
      <c r="M10" s="180">
        <f t="shared" si="4"/>
        <v>5.4112554112554057E-2</v>
      </c>
      <c r="N10" s="204">
        <f t="shared" si="5"/>
        <v>1.8037518037518021E-4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400</v>
      </c>
      <c r="G11" s="202">
        <f t="shared" si="1"/>
        <v>1.2626262626262616E-3</v>
      </c>
      <c r="H11" s="202">
        <f t="shared" si="0"/>
        <v>0.12500000000000003</v>
      </c>
      <c r="I11" s="202">
        <f t="shared" si="0"/>
        <v>0.85714285714285721</v>
      </c>
      <c r="J11" s="202">
        <f t="shared" si="0"/>
        <v>0.83333333333333326</v>
      </c>
      <c r="K11" s="204">
        <f t="shared" si="2"/>
        <v>1.5782828282828273E-4</v>
      </c>
      <c r="L11" s="205">
        <f t="shared" si="3"/>
        <v>6336.0000000000036</v>
      </c>
      <c r="M11" s="180">
        <f t="shared" si="4"/>
        <v>6.3131313131313094E-2</v>
      </c>
      <c r="N11" s="204">
        <f t="shared" si="5"/>
        <v>1.5782828282828273E-4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30</v>
      </c>
      <c r="G12" s="202">
        <f t="shared" si="1"/>
        <v>1.2626262626262616E-3</v>
      </c>
      <c r="H12" s="202">
        <f t="shared" si="0"/>
        <v>0.875</v>
      </c>
      <c r="I12" s="202">
        <f t="shared" si="0"/>
        <v>0.85714285714285721</v>
      </c>
      <c r="J12" s="202">
        <f t="shared" si="0"/>
        <v>0.83333333333333326</v>
      </c>
      <c r="K12" s="204">
        <f t="shared" si="2"/>
        <v>1.2626262626262616E-3</v>
      </c>
      <c r="L12" s="205">
        <f t="shared" si="3"/>
        <v>792.00000000000057</v>
      </c>
      <c r="M12" s="180">
        <f t="shared" si="4"/>
        <v>3.7878787878787852E-2</v>
      </c>
      <c r="N12" s="204">
        <f t="shared" si="5"/>
        <v>1.2626262626262616E-3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450</v>
      </c>
      <c r="G13" s="202">
        <f t="shared" si="1"/>
        <v>4.4191919191919164E-2</v>
      </c>
      <c r="H13" s="202">
        <f t="shared" si="0"/>
        <v>0.12500000000000003</v>
      </c>
      <c r="I13" s="202">
        <f t="shared" si="0"/>
        <v>0.14285714285714285</v>
      </c>
      <c r="J13" s="202">
        <f t="shared" si="0"/>
        <v>0.16666666666666666</v>
      </c>
      <c r="K13" s="204">
        <f t="shared" si="2"/>
        <v>1.3152356902356894E-4</v>
      </c>
      <c r="L13" s="205">
        <f t="shared" si="3"/>
        <v>7603.2000000000053</v>
      </c>
      <c r="M13" s="180">
        <f t="shared" si="4"/>
        <v>5.9185606060606022E-2</v>
      </c>
      <c r="N13" s="204">
        <f t="shared" si="5"/>
        <v>1.3152356902356894E-4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30</v>
      </c>
      <c r="G14" s="202">
        <f t="shared" si="1"/>
        <v>4.4191919191919164E-2</v>
      </c>
      <c r="H14" s="202">
        <f t="shared" si="0"/>
        <v>0.12500000000000003</v>
      </c>
      <c r="I14" s="202">
        <f t="shared" si="0"/>
        <v>0.14285714285714285</v>
      </c>
      <c r="J14" s="202">
        <f t="shared" si="0"/>
        <v>0.83333333333333326</v>
      </c>
      <c r="K14" s="204">
        <f t="shared" si="2"/>
        <v>7.8914141414141369E-4</v>
      </c>
      <c r="L14" s="205">
        <f t="shared" si="3"/>
        <v>1267.2000000000007</v>
      </c>
      <c r="M14" s="180">
        <f t="shared" si="4"/>
        <v>2.367424242424241E-2</v>
      </c>
      <c r="N14" s="204">
        <f t="shared" si="5"/>
        <v>7.8914141414141369E-4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30</v>
      </c>
      <c r="G15" s="202">
        <f t="shared" si="1"/>
        <v>4.4191919191919164E-2</v>
      </c>
      <c r="H15" s="202">
        <f t="shared" si="0"/>
        <v>0.12500000000000003</v>
      </c>
      <c r="I15" s="202">
        <f t="shared" si="0"/>
        <v>0.85714285714285721</v>
      </c>
      <c r="J15" s="202">
        <f t="shared" si="0"/>
        <v>0.16666666666666666</v>
      </c>
      <c r="K15" s="204">
        <f t="shared" si="2"/>
        <v>9.2066498316498266E-4</v>
      </c>
      <c r="L15" s="205">
        <f t="shared" si="3"/>
        <v>1086.1714285714293</v>
      </c>
      <c r="M15" s="180">
        <f t="shared" si="4"/>
        <v>2.7619949494949479E-2</v>
      </c>
      <c r="N15" s="204">
        <f t="shared" si="5"/>
        <v>9.2066498316498266E-4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30</v>
      </c>
      <c r="G16" s="202">
        <f t="shared" si="1"/>
        <v>4.4191919191919164E-2</v>
      </c>
      <c r="H16" s="202">
        <f t="shared" si="0"/>
        <v>0.875</v>
      </c>
      <c r="I16" s="202">
        <f t="shared" si="0"/>
        <v>0.14285714285714285</v>
      </c>
      <c r="J16" s="202">
        <f t="shared" si="0"/>
        <v>0.16666666666666666</v>
      </c>
      <c r="K16" s="204">
        <f t="shared" si="2"/>
        <v>1.0521885521885513E-3</v>
      </c>
      <c r="L16" s="205">
        <f t="shared" si="3"/>
        <v>950.40000000000077</v>
      </c>
      <c r="M16" s="180">
        <f t="shared" si="4"/>
        <v>3.156565656565654E-2</v>
      </c>
      <c r="N16" s="204">
        <f t="shared" si="5"/>
        <v>1.0521885521885513E-3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</v>
      </c>
      <c r="G17" s="202">
        <f t="shared" si="1"/>
        <v>4.4191919191919164E-2</v>
      </c>
      <c r="H17" s="202">
        <f t="shared" si="0"/>
        <v>0.875</v>
      </c>
      <c r="I17" s="202">
        <f t="shared" si="0"/>
        <v>0.85714285714285721</v>
      </c>
      <c r="J17" s="202">
        <f t="shared" si="0"/>
        <v>0.16666666666666666</v>
      </c>
      <c r="K17" s="204">
        <f t="shared" si="2"/>
        <v>7.3653198653198604E-3</v>
      </c>
      <c r="L17" s="205">
        <f t="shared" si="3"/>
        <v>135.77142857142866</v>
      </c>
      <c r="M17" s="180">
        <f t="shared" si="4"/>
        <v>3.6826599326599305E-2</v>
      </c>
      <c r="N17" s="204">
        <f t="shared" si="5"/>
        <v>7.3653198653198604E-3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</v>
      </c>
      <c r="G18" s="202">
        <f t="shared" si="1"/>
        <v>4.4191919191919164E-2</v>
      </c>
      <c r="H18" s="202">
        <f t="shared" si="0"/>
        <v>0.875</v>
      </c>
      <c r="I18" s="202">
        <f t="shared" si="0"/>
        <v>0.14285714285714285</v>
      </c>
      <c r="J18" s="202">
        <f t="shared" si="0"/>
        <v>0.83333333333333326</v>
      </c>
      <c r="K18" s="204">
        <f t="shared" si="2"/>
        <v>6.3131313131313087E-3</v>
      </c>
      <c r="L18" s="205">
        <f t="shared" si="3"/>
        <v>158.40000000000012</v>
      </c>
      <c r="M18" s="180">
        <f t="shared" si="4"/>
        <v>3.156565656565654E-2</v>
      </c>
      <c r="N18" s="204">
        <f t="shared" si="5"/>
        <v>6.3131313131313087E-3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</v>
      </c>
      <c r="G19" s="202">
        <f t="shared" si="1"/>
        <v>4.4191919191919164E-2</v>
      </c>
      <c r="H19" s="202">
        <f t="shared" si="0"/>
        <v>0.12500000000000003</v>
      </c>
      <c r="I19" s="202">
        <f t="shared" si="0"/>
        <v>0.85714285714285721</v>
      </c>
      <c r="J19" s="202">
        <f t="shared" si="0"/>
        <v>0.83333333333333326</v>
      </c>
      <c r="K19" s="204">
        <f t="shared" si="2"/>
        <v>5.5239898989898964E-3</v>
      </c>
      <c r="L19" s="205">
        <f t="shared" si="3"/>
        <v>181.02857142857152</v>
      </c>
      <c r="M19" s="180">
        <f t="shared" si="4"/>
        <v>2.7619949494949482E-2</v>
      </c>
      <c r="N19" s="204">
        <f t="shared" si="5"/>
        <v>5.5239898989898964E-3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1</v>
      </c>
      <c r="G20" s="202">
        <f t="shared" si="1"/>
        <v>4.4191919191919164E-2</v>
      </c>
      <c r="H20" s="202">
        <f t="shared" si="0"/>
        <v>0.875</v>
      </c>
      <c r="I20" s="202">
        <f t="shared" si="0"/>
        <v>0.85714285714285721</v>
      </c>
      <c r="J20" s="202">
        <f t="shared" si="0"/>
        <v>0.83333333333333326</v>
      </c>
      <c r="K20" s="204">
        <f t="shared" si="2"/>
        <v>4.4191919191919164E-2</v>
      </c>
      <c r="L20" s="205">
        <f t="shared" si="3"/>
        <v>22.628571428571444</v>
      </c>
      <c r="M20" s="180">
        <f t="shared" si="4"/>
        <v>4.4191919191919164E-2</v>
      </c>
      <c r="N20" s="204">
        <f t="shared" si="5"/>
        <v>4.4191919191919164E-2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25</v>
      </c>
      <c r="G21" s="202">
        <f t="shared" si="1"/>
        <v>0.2651515151515153</v>
      </c>
      <c r="H21" s="202">
        <f t="shared" si="1"/>
        <v>0.12500000000000003</v>
      </c>
      <c r="I21" s="202">
        <f t="shared" si="1"/>
        <v>0.14285714285714285</v>
      </c>
      <c r="J21" s="202">
        <f t="shared" si="1"/>
        <v>0.16666666666666666</v>
      </c>
      <c r="K21" s="204">
        <f t="shared" si="2"/>
        <v>7.8914141414141467E-4</v>
      </c>
      <c r="L21" s="205">
        <f t="shared" si="3"/>
        <v>1267.1999999999991</v>
      </c>
      <c r="M21" s="180">
        <f t="shared" si="4"/>
        <v>1.9728535353535366E-2</v>
      </c>
      <c r="N21" s="204">
        <f t="shared" si="5"/>
        <v>7.8914141414141467E-4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4</v>
      </c>
      <c r="G22" s="202">
        <f t="shared" si="1"/>
        <v>0.2651515151515153</v>
      </c>
      <c r="H22" s="202">
        <f t="shared" si="1"/>
        <v>0.12500000000000003</v>
      </c>
      <c r="I22" s="202">
        <f t="shared" si="1"/>
        <v>0.14285714285714285</v>
      </c>
      <c r="J22" s="202">
        <f t="shared" si="1"/>
        <v>0.83333333333333326</v>
      </c>
      <c r="K22" s="204">
        <f t="shared" si="2"/>
        <v>4.7348484848484884E-3</v>
      </c>
      <c r="L22" s="205">
        <f t="shared" si="3"/>
        <v>211.19999999999985</v>
      </c>
      <c r="M22" s="180">
        <f t="shared" si="4"/>
        <v>1.8939393939393954E-2</v>
      </c>
      <c r="N22" s="204">
        <f t="shared" si="5"/>
        <v>4.7348484848484884E-3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4</v>
      </c>
      <c r="G23" s="202">
        <f t="shared" si="1"/>
        <v>0.2651515151515153</v>
      </c>
      <c r="H23" s="202">
        <f t="shared" si="1"/>
        <v>0.12500000000000003</v>
      </c>
      <c r="I23" s="202">
        <f t="shared" si="1"/>
        <v>0.85714285714285721</v>
      </c>
      <c r="J23" s="202">
        <f t="shared" si="1"/>
        <v>0.16666666666666666</v>
      </c>
      <c r="K23" s="204">
        <f t="shared" si="2"/>
        <v>5.5239898989899033E-3</v>
      </c>
      <c r="L23" s="205">
        <f t="shared" si="3"/>
        <v>181.0285714285713</v>
      </c>
      <c r="M23" s="180">
        <f t="shared" si="4"/>
        <v>2.2095959595959613E-2</v>
      </c>
      <c r="N23" s="204">
        <f t="shared" si="5"/>
        <v>5.5239898989899033E-3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4</v>
      </c>
      <c r="G24" s="202">
        <f t="shared" si="1"/>
        <v>0.2651515151515153</v>
      </c>
      <c r="H24" s="202">
        <f t="shared" si="1"/>
        <v>0.875</v>
      </c>
      <c r="I24" s="202">
        <f t="shared" si="1"/>
        <v>0.14285714285714285</v>
      </c>
      <c r="J24" s="202">
        <f t="shared" si="1"/>
        <v>0.16666666666666666</v>
      </c>
      <c r="K24" s="204">
        <f t="shared" si="2"/>
        <v>6.3131313131313165E-3</v>
      </c>
      <c r="L24" s="205">
        <f t="shared" si="3"/>
        <v>158.39999999999992</v>
      </c>
      <c r="M24" s="180">
        <f t="shared" si="4"/>
        <v>2.5252525252525266E-2</v>
      </c>
      <c r="N24" s="204">
        <f t="shared" si="5"/>
        <v>6.3131313131313165E-3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199">
        <v>1</v>
      </c>
      <c r="G25" s="202">
        <f t="shared" si="1"/>
        <v>0.2651515151515153</v>
      </c>
      <c r="H25" s="202">
        <f t="shared" si="1"/>
        <v>0.875</v>
      </c>
      <c r="I25" s="202">
        <f t="shared" si="1"/>
        <v>0.85714285714285721</v>
      </c>
      <c r="J25" s="202">
        <f t="shared" si="1"/>
        <v>0.16666666666666666</v>
      </c>
      <c r="K25" s="204">
        <f t="shared" si="2"/>
        <v>4.4191919191919213E-2</v>
      </c>
      <c r="L25" s="205">
        <f t="shared" si="3"/>
        <v>22.628571428571419</v>
      </c>
      <c r="M25" s="180">
        <f t="shared" si="4"/>
        <v>4.4191919191919213E-2</v>
      </c>
      <c r="N25" s="204">
        <f t="shared" si="5"/>
        <v>4.4191919191919213E-2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199">
        <v>1</v>
      </c>
      <c r="G26" s="202">
        <f t="shared" si="1"/>
        <v>0.2651515151515153</v>
      </c>
      <c r="H26" s="202">
        <f t="shared" si="1"/>
        <v>0.875</v>
      </c>
      <c r="I26" s="202">
        <f t="shared" si="1"/>
        <v>0.14285714285714285</v>
      </c>
      <c r="J26" s="202">
        <f t="shared" si="1"/>
        <v>0.83333333333333326</v>
      </c>
      <c r="K26" s="204">
        <f t="shared" si="2"/>
        <v>3.7878787878787901E-2</v>
      </c>
      <c r="L26" s="205">
        <f t="shared" si="3"/>
        <v>26.399999999999984</v>
      </c>
      <c r="M26" s="180">
        <f t="shared" si="4"/>
        <v>3.7878787878787901E-2</v>
      </c>
      <c r="N26" s="204">
        <f t="shared" si="5"/>
        <v>3.7878787878787901E-2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1</v>
      </c>
      <c r="G27" s="202">
        <f t="shared" si="1"/>
        <v>0.2651515151515153</v>
      </c>
      <c r="H27" s="202">
        <f t="shared" si="1"/>
        <v>0.12500000000000003</v>
      </c>
      <c r="I27" s="202">
        <f t="shared" si="1"/>
        <v>0.85714285714285721</v>
      </c>
      <c r="J27" s="202">
        <f t="shared" si="1"/>
        <v>0.83333333333333326</v>
      </c>
      <c r="K27" s="204">
        <f t="shared" si="2"/>
        <v>3.314393939393942E-2</v>
      </c>
      <c r="L27" s="205">
        <f t="shared" si="3"/>
        <v>30.171428571428546</v>
      </c>
      <c r="M27" s="180">
        <f t="shared" si="4"/>
        <v>3.314393939393942E-2</v>
      </c>
      <c r="N27" s="204">
        <f t="shared" si="5"/>
        <v>3.314393939393942E-2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214">
        <v>0</v>
      </c>
      <c r="G28" s="202">
        <f t="shared" si="1"/>
        <v>0.2651515151515153</v>
      </c>
      <c r="H28" s="202">
        <f t="shared" si="1"/>
        <v>0.875</v>
      </c>
      <c r="I28" s="202">
        <f t="shared" si="1"/>
        <v>0.85714285714285721</v>
      </c>
      <c r="J28" s="202">
        <f t="shared" si="1"/>
        <v>0.83333333333333326</v>
      </c>
      <c r="K28" s="204">
        <f t="shared" si="2"/>
        <v>0.2651515151515153</v>
      </c>
      <c r="L28" s="205">
        <f t="shared" si="3"/>
        <v>3.7714285714285691</v>
      </c>
      <c r="M28" s="180">
        <f t="shared" si="4"/>
        <v>0</v>
      </c>
      <c r="N28" s="204">
        <f t="shared" si="5"/>
        <v>0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10</v>
      </c>
      <c r="G29" s="202">
        <f t="shared" si="1"/>
        <v>0.44191919191919193</v>
      </c>
      <c r="H29" s="202">
        <f t="shared" si="1"/>
        <v>0.12500000000000003</v>
      </c>
      <c r="I29" s="202">
        <f t="shared" si="1"/>
        <v>0.14285714285714285</v>
      </c>
      <c r="J29" s="202">
        <f t="shared" si="1"/>
        <v>0.16666666666666666</v>
      </c>
      <c r="K29" s="204">
        <f t="shared" si="2"/>
        <v>1.3152356902356905E-3</v>
      </c>
      <c r="L29" s="205">
        <f t="shared" si="3"/>
        <v>760.31999999999982</v>
      </c>
      <c r="M29" s="180">
        <f t="shared" si="4"/>
        <v>1.3152356902356905E-2</v>
      </c>
      <c r="N29" s="204">
        <f t="shared" si="5"/>
        <v>1.3152356902356905E-3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200">
        <v>0</v>
      </c>
      <c r="G30" s="202">
        <f t="shared" si="1"/>
        <v>0.44191919191919193</v>
      </c>
      <c r="H30" s="202">
        <f t="shared" si="1"/>
        <v>0.12500000000000003</v>
      </c>
      <c r="I30" s="202">
        <f t="shared" si="1"/>
        <v>0.14285714285714285</v>
      </c>
      <c r="J30" s="202">
        <f t="shared" si="1"/>
        <v>0.83333333333333326</v>
      </c>
      <c r="K30" s="204">
        <f t="shared" si="2"/>
        <v>7.8914141414141437E-3</v>
      </c>
      <c r="L30" s="205">
        <f t="shared" si="3"/>
        <v>126.71999999999997</v>
      </c>
      <c r="M30" s="180">
        <f t="shared" si="4"/>
        <v>0</v>
      </c>
      <c r="N30" s="204">
        <f t="shared" si="5"/>
        <v>0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200">
        <v>0</v>
      </c>
      <c r="G31" s="202">
        <f t="shared" si="1"/>
        <v>0.44191919191919193</v>
      </c>
      <c r="H31" s="202">
        <f t="shared" si="1"/>
        <v>0.12500000000000003</v>
      </c>
      <c r="I31" s="202">
        <f t="shared" si="1"/>
        <v>0.85714285714285721</v>
      </c>
      <c r="J31" s="202">
        <f t="shared" si="1"/>
        <v>0.16666666666666666</v>
      </c>
      <c r="K31" s="204">
        <f t="shared" si="2"/>
        <v>9.2066498316498331E-3</v>
      </c>
      <c r="L31" s="205">
        <f t="shared" si="3"/>
        <v>108.61714285714284</v>
      </c>
      <c r="M31" s="180">
        <f t="shared" si="4"/>
        <v>0</v>
      </c>
      <c r="N31" s="204">
        <f t="shared" si="5"/>
        <v>0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200">
        <v>0</v>
      </c>
      <c r="G32" s="202">
        <f t="shared" si="1"/>
        <v>0.44191919191919193</v>
      </c>
      <c r="H32" s="202">
        <f t="shared" si="1"/>
        <v>0.875</v>
      </c>
      <c r="I32" s="202">
        <f t="shared" si="1"/>
        <v>0.14285714285714285</v>
      </c>
      <c r="J32" s="202">
        <f t="shared" si="1"/>
        <v>0.16666666666666666</v>
      </c>
      <c r="K32" s="204">
        <f t="shared" si="2"/>
        <v>1.0521885521885523E-2</v>
      </c>
      <c r="L32" s="205">
        <f t="shared" si="3"/>
        <v>95.039999999999992</v>
      </c>
      <c r="M32" s="180">
        <f t="shared" si="4"/>
        <v>0</v>
      </c>
      <c r="N32" s="204">
        <f t="shared" si="5"/>
        <v>0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200">
        <v>0</v>
      </c>
      <c r="G33" s="202">
        <f t="shared" si="1"/>
        <v>0.44191919191919193</v>
      </c>
      <c r="H33" s="202">
        <f t="shared" si="1"/>
        <v>0.875</v>
      </c>
      <c r="I33" s="202">
        <f t="shared" si="1"/>
        <v>0.85714285714285721</v>
      </c>
      <c r="J33" s="202">
        <f t="shared" si="1"/>
        <v>0.16666666666666666</v>
      </c>
      <c r="K33" s="204">
        <f t="shared" si="2"/>
        <v>7.3653198653198651E-2</v>
      </c>
      <c r="L33" s="205">
        <f t="shared" si="3"/>
        <v>13.577142857142858</v>
      </c>
      <c r="M33" s="180">
        <f t="shared" si="4"/>
        <v>0</v>
      </c>
      <c r="N33" s="204">
        <f t="shared" si="5"/>
        <v>0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200">
        <v>0</v>
      </c>
      <c r="G34" s="202">
        <f t="shared" si="1"/>
        <v>0.44191919191919193</v>
      </c>
      <c r="H34" s="202">
        <f t="shared" si="1"/>
        <v>0.875</v>
      </c>
      <c r="I34" s="202">
        <f t="shared" si="1"/>
        <v>0.14285714285714285</v>
      </c>
      <c r="J34" s="202">
        <f t="shared" si="1"/>
        <v>0.83333333333333326</v>
      </c>
      <c r="K34" s="204">
        <f t="shared" si="2"/>
        <v>6.3131313131313135E-2</v>
      </c>
      <c r="L34" s="205">
        <f t="shared" si="3"/>
        <v>15.84</v>
      </c>
      <c r="M34" s="180">
        <f t="shared" si="4"/>
        <v>0</v>
      </c>
      <c r="N34" s="204">
        <f t="shared" si="5"/>
        <v>0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200">
        <v>0</v>
      </c>
      <c r="G35" s="202">
        <f t="shared" si="1"/>
        <v>0.44191919191919193</v>
      </c>
      <c r="H35" s="202">
        <f t="shared" si="1"/>
        <v>0.12500000000000003</v>
      </c>
      <c r="I35" s="202">
        <f t="shared" si="1"/>
        <v>0.85714285714285721</v>
      </c>
      <c r="J35" s="202">
        <f t="shared" si="1"/>
        <v>0.83333333333333326</v>
      </c>
      <c r="K35" s="204">
        <f t="shared" si="2"/>
        <v>5.5239898989899006E-2</v>
      </c>
      <c r="L35" s="205">
        <f t="shared" si="3"/>
        <v>18.102857142857136</v>
      </c>
      <c r="M35" s="180">
        <f t="shared" si="4"/>
        <v>0</v>
      </c>
      <c r="N35" s="204">
        <f t="shared" si="5"/>
        <v>0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0.44191919191919193</v>
      </c>
      <c r="H36" s="202">
        <f t="shared" si="1"/>
        <v>0.875</v>
      </c>
      <c r="I36" s="202">
        <f t="shared" si="1"/>
        <v>0.85714285714285721</v>
      </c>
      <c r="J36" s="202">
        <f t="shared" si="1"/>
        <v>0.83333333333333326</v>
      </c>
      <c r="K36" s="204">
        <f t="shared" si="2"/>
        <v>0.44191919191919193</v>
      </c>
      <c r="L36" s="205">
        <f t="shared" si="3"/>
        <v>2.2628571428571429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14">
        <v>0</v>
      </c>
      <c r="G37" s="202">
        <f t="shared" si="1"/>
        <v>0.22095959595959586</v>
      </c>
      <c r="H37" s="202">
        <f t="shared" si="1"/>
        <v>0.12500000000000003</v>
      </c>
      <c r="I37" s="202">
        <f t="shared" si="1"/>
        <v>0.14285714285714285</v>
      </c>
      <c r="J37" s="202">
        <f t="shared" si="1"/>
        <v>0.16666666666666666</v>
      </c>
      <c r="K37" s="204">
        <f t="shared" si="2"/>
        <v>6.5761784511784483E-4</v>
      </c>
      <c r="L37" s="205">
        <f t="shared" si="3"/>
        <v>1520.6400000000006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14">
        <v>0</v>
      </c>
      <c r="G38" s="202">
        <f t="shared" si="1"/>
        <v>0.22095959595959586</v>
      </c>
      <c r="H38" s="202">
        <f t="shared" si="1"/>
        <v>0.12500000000000003</v>
      </c>
      <c r="I38" s="202">
        <f t="shared" si="1"/>
        <v>0.14285714285714285</v>
      </c>
      <c r="J38" s="202">
        <f t="shared" si="1"/>
        <v>0.83333333333333326</v>
      </c>
      <c r="K38" s="204">
        <f t="shared" si="2"/>
        <v>3.9457070707070692E-3</v>
      </c>
      <c r="L38" s="205">
        <f t="shared" si="3"/>
        <v>253.44000000000008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14">
        <v>0</v>
      </c>
      <c r="G39" s="202">
        <f t="shared" si="1"/>
        <v>0.22095959595959586</v>
      </c>
      <c r="H39" s="202">
        <f t="shared" si="1"/>
        <v>0.12500000000000003</v>
      </c>
      <c r="I39" s="202">
        <f t="shared" si="1"/>
        <v>0.85714285714285721</v>
      </c>
      <c r="J39" s="202">
        <f t="shared" si="1"/>
        <v>0.16666666666666666</v>
      </c>
      <c r="K39" s="204">
        <f t="shared" si="2"/>
        <v>4.6033249158249148E-3</v>
      </c>
      <c r="L39" s="205">
        <f t="shared" si="3"/>
        <v>217.23428571428576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14">
        <v>0</v>
      </c>
      <c r="G40" s="202">
        <f t="shared" si="1"/>
        <v>0.22095959595959586</v>
      </c>
      <c r="H40" s="202">
        <f t="shared" si="1"/>
        <v>0.875</v>
      </c>
      <c r="I40" s="202">
        <f t="shared" si="1"/>
        <v>0.14285714285714285</v>
      </c>
      <c r="J40" s="202">
        <f t="shared" si="1"/>
        <v>0.16666666666666666</v>
      </c>
      <c r="K40" s="204">
        <f t="shared" si="2"/>
        <v>5.2609427609427578E-3</v>
      </c>
      <c r="L40" s="205">
        <f t="shared" si="3"/>
        <v>190.08000000000013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0.22095959595959586</v>
      </c>
      <c r="H41" s="202">
        <f t="shared" si="1"/>
        <v>0.875</v>
      </c>
      <c r="I41" s="202">
        <f t="shared" si="1"/>
        <v>0.85714285714285721</v>
      </c>
      <c r="J41" s="202">
        <f t="shared" si="1"/>
        <v>0.16666666666666666</v>
      </c>
      <c r="K41" s="204">
        <f t="shared" si="2"/>
        <v>3.6826599326599305E-2</v>
      </c>
      <c r="L41" s="205">
        <f t="shared" si="3"/>
        <v>27.154285714285731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0.22095959595959586</v>
      </c>
      <c r="H42" s="202">
        <f t="shared" si="1"/>
        <v>0.875</v>
      </c>
      <c r="I42" s="202">
        <f t="shared" si="1"/>
        <v>0.14285714285714285</v>
      </c>
      <c r="J42" s="202">
        <f t="shared" si="1"/>
        <v>0.83333333333333326</v>
      </c>
      <c r="K42" s="204">
        <f t="shared" si="2"/>
        <v>3.1565656565656547E-2</v>
      </c>
      <c r="L42" s="205">
        <f t="shared" si="3"/>
        <v>31.680000000000017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0.22095959595959586</v>
      </c>
      <c r="H43" s="202">
        <f t="shared" si="1"/>
        <v>0.12500000000000003</v>
      </c>
      <c r="I43" s="202">
        <f t="shared" si="1"/>
        <v>0.85714285714285721</v>
      </c>
      <c r="J43" s="202">
        <f t="shared" si="1"/>
        <v>0.83333333333333326</v>
      </c>
      <c r="K43" s="204">
        <f t="shared" si="2"/>
        <v>2.7619949494949489E-2</v>
      </c>
      <c r="L43" s="205">
        <f t="shared" si="3"/>
        <v>36.205714285714294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0.22095959595959586</v>
      </c>
      <c r="H44" s="202">
        <f t="shared" si="1"/>
        <v>0.875</v>
      </c>
      <c r="I44" s="202">
        <f t="shared" si="1"/>
        <v>0.85714285714285721</v>
      </c>
      <c r="J44" s="202">
        <f t="shared" si="1"/>
        <v>0.83333333333333326</v>
      </c>
      <c r="K44" s="204">
        <f t="shared" si="2"/>
        <v>0.22095959595959586</v>
      </c>
      <c r="L44" s="205">
        <f t="shared" si="3"/>
        <v>4.5257142857142876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0</v>
      </c>
      <c r="G45" s="202">
        <f t="shared" si="1"/>
        <v>2.6515151515151505E-2</v>
      </c>
      <c r="H45" s="202">
        <f t="shared" si="1"/>
        <v>0.12500000000000003</v>
      </c>
      <c r="I45" s="202">
        <f t="shared" si="1"/>
        <v>0.14285714285714285</v>
      </c>
      <c r="J45" s="202">
        <f t="shared" si="1"/>
        <v>0.16666666666666666</v>
      </c>
      <c r="K45" s="204">
        <f t="shared" si="2"/>
        <v>2.9761904761904765E-3</v>
      </c>
      <c r="L45" s="205">
        <f t="shared" si="3"/>
        <v>335.99999999999994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2.6515151515151505E-2</v>
      </c>
      <c r="H46" s="202">
        <f t="shared" si="1"/>
        <v>0.12500000000000003</v>
      </c>
      <c r="I46" s="202">
        <f t="shared" si="1"/>
        <v>0.14285714285714285</v>
      </c>
      <c r="J46" s="202">
        <f t="shared" si="1"/>
        <v>0.83333333333333326</v>
      </c>
      <c r="K46" s="204">
        <f t="shared" si="2"/>
        <v>1.785714285714286E-2</v>
      </c>
      <c r="L46" s="205">
        <f t="shared" si="3"/>
        <v>55.999999999999993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2.6515151515151505E-2</v>
      </c>
      <c r="H47" s="202">
        <f t="shared" si="1"/>
        <v>0.12500000000000003</v>
      </c>
      <c r="I47" s="202">
        <f t="shared" si="1"/>
        <v>0.85714285714285721</v>
      </c>
      <c r="J47" s="202">
        <f t="shared" si="1"/>
        <v>0.16666666666666666</v>
      </c>
      <c r="K47" s="204">
        <f t="shared" si="2"/>
        <v>2.0833333333333336E-2</v>
      </c>
      <c r="L47" s="205">
        <f t="shared" si="3"/>
        <v>47.999999999999993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2.6515151515151505E-2</v>
      </c>
      <c r="H48" s="202">
        <f t="shared" si="1"/>
        <v>0.875</v>
      </c>
      <c r="I48" s="202">
        <f t="shared" si="1"/>
        <v>0.14285714285714285</v>
      </c>
      <c r="J48" s="202">
        <f t="shared" si="1"/>
        <v>0.16666666666666666</v>
      </c>
      <c r="K48" s="204">
        <f t="shared" si="2"/>
        <v>2.3809523809523808E-2</v>
      </c>
      <c r="L48" s="205">
        <f t="shared" si="3"/>
        <v>42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2.6515151515151505E-2</v>
      </c>
      <c r="H49" s="202">
        <f t="shared" si="1"/>
        <v>0.875</v>
      </c>
      <c r="I49" s="202">
        <f t="shared" si="1"/>
        <v>0.85714285714285721</v>
      </c>
      <c r="J49" s="202">
        <f t="shared" si="1"/>
        <v>0.16666666666666666</v>
      </c>
      <c r="K49" s="204">
        <f t="shared" si="2"/>
        <v>0.16666666666666666</v>
      </c>
      <c r="L49" s="205">
        <f t="shared" si="3"/>
        <v>6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2.6515151515151505E-2</v>
      </c>
      <c r="H50" s="202">
        <f t="shared" si="1"/>
        <v>0.875</v>
      </c>
      <c r="I50" s="202">
        <f t="shared" si="1"/>
        <v>0.14285714285714285</v>
      </c>
      <c r="J50" s="202">
        <f t="shared" si="1"/>
        <v>0.83333333333333326</v>
      </c>
      <c r="K50" s="204">
        <f t="shared" si="2"/>
        <v>0.14285714285714285</v>
      </c>
      <c r="L50" s="205">
        <f t="shared" si="3"/>
        <v>7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2.6515151515151505E-2</v>
      </c>
      <c r="H51" s="202">
        <f t="shared" si="1"/>
        <v>0.12500000000000003</v>
      </c>
      <c r="I51" s="202">
        <f t="shared" si="1"/>
        <v>0.85714285714285721</v>
      </c>
      <c r="J51" s="202">
        <f t="shared" si="1"/>
        <v>0.83333333333333326</v>
      </c>
      <c r="K51" s="204">
        <f t="shared" si="2"/>
        <v>0.12500000000000003</v>
      </c>
      <c r="L51" s="205">
        <f t="shared" si="3"/>
        <v>7.9999999999999982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2.6515151515151505E-2</v>
      </c>
      <c r="H52" s="202">
        <f t="shared" si="1"/>
        <v>0.875</v>
      </c>
      <c r="I52" s="202">
        <f t="shared" si="1"/>
        <v>0.85714285714285721</v>
      </c>
      <c r="J52" s="202">
        <f t="shared" si="1"/>
        <v>0.83333333333333326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0.85204725829725814</v>
      </c>
      <c r="N53" s="212">
        <f>SUM(N5:N52)</f>
        <v>0.20207281144781147</v>
      </c>
    </row>
    <row r="54" spans="2:15" x14ac:dyDescent="0.25">
      <c r="N54" s="213">
        <f>1/N53</f>
        <v>4.9487112731059613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4"/>
  <sheetViews>
    <sheetView topLeftCell="A3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15">
        <f>$M$53</f>
        <v>0.87009980759980687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12</v>
      </c>
      <c r="C3" s="198">
        <v>7</v>
      </c>
      <c r="D3" s="198">
        <v>6</v>
      </c>
      <c r="E3" s="198">
        <v>5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1</v>
      </c>
      <c r="E5" s="188">
        <v>1</v>
      </c>
      <c r="F5" s="199">
        <v>5000</v>
      </c>
      <c r="G5" s="202">
        <f>HYPGEOMDIST(B5,B$2,B$2,B$3)</f>
        <v>1.2626262626262616E-3</v>
      </c>
      <c r="H5" s="202">
        <f t="shared" ref="H5:J20" si="0">HYPGEOMDIST(C5,C$2,C$2,C$3)</f>
        <v>0.14285714285714285</v>
      </c>
      <c r="I5" s="202">
        <f t="shared" si="0"/>
        <v>0.16666666666666666</v>
      </c>
      <c r="J5" s="202">
        <f t="shared" si="0"/>
        <v>0.2</v>
      </c>
      <c r="K5" s="204">
        <f>(IF(B5&gt;0,G5,1))*(IF(C5&gt;0,H5,1))*(IF(D5&gt;0,I5,1))*(IF(E5&gt;0,J5,1))</f>
        <v>6.0125060125060071E-6</v>
      </c>
      <c r="L5" s="205">
        <f>1/K5</f>
        <v>166320.00000000015</v>
      </c>
      <c r="M5" s="180">
        <f>$F5/L5</f>
        <v>3.0062530062530037E-2</v>
      </c>
      <c r="N5" s="204">
        <f>IF(F5&gt;0,K5,0)</f>
        <v>6.0125060125060071E-6</v>
      </c>
    </row>
    <row r="6" spans="1:14" ht="14.4" x14ac:dyDescent="0.3">
      <c r="B6" s="188">
        <v>5</v>
      </c>
      <c r="C6" s="189">
        <v>1</v>
      </c>
      <c r="D6" s="188">
        <v>1</v>
      </c>
      <c r="E6" s="188">
        <v>0</v>
      </c>
      <c r="F6" s="199">
        <v>1000</v>
      </c>
      <c r="G6" s="202">
        <f t="shared" ref="G6:J52" si="1">HYPGEOMDIST(B6,B$2,B$2,B$3)</f>
        <v>1.2626262626262616E-3</v>
      </c>
      <c r="H6" s="202">
        <f t="shared" si="0"/>
        <v>0.14285714285714285</v>
      </c>
      <c r="I6" s="202">
        <f t="shared" si="0"/>
        <v>0.16666666666666666</v>
      </c>
      <c r="J6" s="202">
        <f t="shared" si="0"/>
        <v>0.8</v>
      </c>
      <c r="K6" s="204">
        <f t="shared" ref="K6:K52" si="2">(IF(B6&gt;0,G6,1))*(IF(C6&gt;0,H6,1))*(IF(D6&gt;0,I6,1))*(IF(E6&gt;0,J6,1))</f>
        <v>3.0062530062530033E-5</v>
      </c>
      <c r="L6" s="205">
        <f t="shared" ref="L6:L52" si="3">1/K6</f>
        <v>33264.000000000029</v>
      </c>
      <c r="M6" s="180">
        <f t="shared" ref="M6:M52" si="4">$F6/L6</f>
        <v>3.0062530062530037E-2</v>
      </c>
      <c r="N6" s="204">
        <f t="shared" ref="N6:N52" si="5">IF(F6&gt;0,K6,0)</f>
        <v>3.0062530062530033E-5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1</v>
      </c>
      <c r="F7" s="199">
        <v>1000</v>
      </c>
      <c r="G7" s="202">
        <f t="shared" si="1"/>
        <v>1.2626262626262616E-3</v>
      </c>
      <c r="H7" s="202">
        <f t="shared" si="0"/>
        <v>0.14285714285714285</v>
      </c>
      <c r="I7" s="202">
        <f t="shared" si="0"/>
        <v>0.83333333333333326</v>
      </c>
      <c r="J7" s="202">
        <f t="shared" si="0"/>
        <v>0.2</v>
      </c>
      <c r="K7" s="204">
        <f t="shared" si="2"/>
        <v>3.6075036075036041E-5</v>
      </c>
      <c r="L7" s="205">
        <f t="shared" si="3"/>
        <v>27720.000000000025</v>
      </c>
      <c r="M7" s="180">
        <f t="shared" si="4"/>
        <v>3.6075036075036045E-2</v>
      </c>
      <c r="N7" s="204">
        <f t="shared" si="5"/>
        <v>3.6075036075036041E-5</v>
      </c>
    </row>
    <row r="8" spans="1:14" ht="14.4" x14ac:dyDescent="0.3">
      <c r="B8" s="188">
        <v>5</v>
      </c>
      <c r="C8" s="188">
        <v>0</v>
      </c>
      <c r="D8" s="188">
        <v>1</v>
      </c>
      <c r="E8" s="188">
        <v>1</v>
      </c>
      <c r="F8" s="199">
        <v>1000</v>
      </c>
      <c r="G8" s="202">
        <f t="shared" si="1"/>
        <v>1.2626262626262616E-3</v>
      </c>
      <c r="H8" s="202">
        <f t="shared" si="0"/>
        <v>0.85714285714285721</v>
      </c>
      <c r="I8" s="202">
        <f t="shared" si="0"/>
        <v>0.16666666666666666</v>
      </c>
      <c r="J8" s="202">
        <f t="shared" si="0"/>
        <v>0.2</v>
      </c>
      <c r="K8" s="204">
        <f t="shared" si="2"/>
        <v>4.2087542087542056E-5</v>
      </c>
      <c r="L8" s="205">
        <f t="shared" si="3"/>
        <v>23760.000000000018</v>
      </c>
      <c r="M8" s="180">
        <f t="shared" si="4"/>
        <v>4.2087542087542056E-2</v>
      </c>
      <c r="N8" s="204">
        <f t="shared" si="5"/>
        <v>4.2087542087542056E-5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1</v>
      </c>
      <c r="F9" s="199">
        <v>300</v>
      </c>
      <c r="G9" s="202">
        <f t="shared" si="1"/>
        <v>1.2626262626262616E-3</v>
      </c>
      <c r="H9" s="202">
        <f t="shared" si="0"/>
        <v>0.85714285714285721</v>
      </c>
      <c r="I9" s="202">
        <f t="shared" si="0"/>
        <v>0.83333333333333326</v>
      </c>
      <c r="J9" s="202">
        <f t="shared" si="0"/>
        <v>0.2</v>
      </c>
      <c r="K9" s="204">
        <f t="shared" si="2"/>
        <v>2.5252525252525236E-4</v>
      </c>
      <c r="L9" s="205">
        <f t="shared" si="3"/>
        <v>3960.0000000000027</v>
      </c>
      <c r="M9" s="180">
        <f t="shared" si="4"/>
        <v>7.5757575757575704E-2</v>
      </c>
      <c r="N9" s="204">
        <f t="shared" si="5"/>
        <v>2.5252525252525236E-4</v>
      </c>
    </row>
    <row r="10" spans="1:14" ht="14.4" x14ac:dyDescent="0.3">
      <c r="B10" s="188">
        <v>5</v>
      </c>
      <c r="C10" s="189">
        <v>0</v>
      </c>
      <c r="D10" s="188">
        <v>1</v>
      </c>
      <c r="E10" s="188">
        <v>0</v>
      </c>
      <c r="F10" s="199">
        <v>400</v>
      </c>
      <c r="G10" s="202">
        <f t="shared" si="1"/>
        <v>1.2626262626262616E-3</v>
      </c>
      <c r="H10" s="202">
        <f t="shared" si="0"/>
        <v>0.85714285714285721</v>
      </c>
      <c r="I10" s="202">
        <f t="shared" si="0"/>
        <v>0.16666666666666666</v>
      </c>
      <c r="J10" s="202">
        <f t="shared" si="0"/>
        <v>0.8</v>
      </c>
      <c r="K10" s="204">
        <f t="shared" si="2"/>
        <v>2.1043771043771027E-4</v>
      </c>
      <c r="L10" s="205">
        <f t="shared" si="3"/>
        <v>4752.0000000000036</v>
      </c>
      <c r="M10" s="180">
        <f t="shared" si="4"/>
        <v>8.4175084175084111E-2</v>
      </c>
      <c r="N10" s="204">
        <f t="shared" si="5"/>
        <v>2.1043771043771027E-4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500</v>
      </c>
      <c r="G11" s="202">
        <f t="shared" si="1"/>
        <v>1.2626262626262616E-3</v>
      </c>
      <c r="H11" s="202">
        <f t="shared" si="0"/>
        <v>0.14285714285714285</v>
      </c>
      <c r="I11" s="202">
        <f t="shared" si="0"/>
        <v>0.83333333333333326</v>
      </c>
      <c r="J11" s="202">
        <f t="shared" si="0"/>
        <v>0.8</v>
      </c>
      <c r="K11" s="204">
        <f t="shared" si="2"/>
        <v>1.8037518037518021E-4</v>
      </c>
      <c r="L11" s="205">
        <f t="shared" si="3"/>
        <v>5544.0000000000055</v>
      </c>
      <c r="M11" s="180">
        <f t="shared" si="4"/>
        <v>9.0187590187590094E-2</v>
      </c>
      <c r="N11" s="204">
        <f t="shared" si="5"/>
        <v>1.8037518037518021E-4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25</v>
      </c>
      <c r="G12" s="202">
        <f t="shared" si="1"/>
        <v>1.2626262626262616E-3</v>
      </c>
      <c r="H12" s="202">
        <f t="shared" si="0"/>
        <v>0.85714285714285721</v>
      </c>
      <c r="I12" s="202">
        <f t="shared" si="0"/>
        <v>0.83333333333333326</v>
      </c>
      <c r="J12" s="202">
        <f t="shared" si="0"/>
        <v>0.8</v>
      </c>
      <c r="K12" s="204">
        <f t="shared" si="2"/>
        <v>1.2626262626262616E-3</v>
      </c>
      <c r="L12" s="205">
        <f t="shared" si="3"/>
        <v>792.00000000000057</v>
      </c>
      <c r="M12" s="180">
        <f t="shared" si="4"/>
        <v>3.156565656565654E-2</v>
      </c>
      <c r="N12" s="204">
        <f t="shared" si="5"/>
        <v>1.2626262626262616E-3</v>
      </c>
    </row>
    <row r="13" spans="1:14" ht="14.4" x14ac:dyDescent="0.3">
      <c r="B13" s="193">
        <v>4</v>
      </c>
      <c r="C13" s="193">
        <v>1</v>
      </c>
      <c r="D13" s="193">
        <v>1</v>
      </c>
      <c r="E13" s="193">
        <v>1</v>
      </c>
      <c r="F13" s="199">
        <v>400</v>
      </c>
      <c r="G13" s="202">
        <f t="shared" si="1"/>
        <v>4.4191919191919164E-2</v>
      </c>
      <c r="H13" s="202">
        <f t="shared" si="0"/>
        <v>0.14285714285714285</v>
      </c>
      <c r="I13" s="202">
        <f t="shared" si="0"/>
        <v>0.16666666666666666</v>
      </c>
      <c r="J13" s="202">
        <f t="shared" si="0"/>
        <v>0.2</v>
      </c>
      <c r="K13" s="204">
        <f t="shared" si="2"/>
        <v>2.1043771043771027E-4</v>
      </c>
      <c r="L13" s="205">
        <f t="shared" si="3"/>
        <v>4752.0000000000036</v>
      </c>
      <c r="M13" s="180">
        <f t="shared" si="4"/>
        <v>8.4175084175084111E-2</v>
      </c>
      <c r="N13" s="204">
        <f t="shared" si="5"/>
        <v>2.1043771043771027E-4</v>
      </c>
    </row>
    <row r="14" spans="1:14" ht="14.4" x14ac:dyDescent="0.3">
      <c r="B14" s="193">
        <v>4</v>
      </c>
      <c r="C14" s="194">
        <v>1</v>
      </c>
      <c r="D14" s="193">
        <v>1</v>
      </c>
      <c r="E14" s="193">
        <v>0</v>
      </c>
      <c r="F14" s="199">
        <v>25</v>
      </c>
      <c r="G14" s="202">
        <f t="shared" si="1"/>
        <v>4.4191919191919164E-2</v>
      </c>
      <c r="H14" s="202">
        <f t="shared" si="0"/>
        <v>0.14285714285714285</v>
      </c>
      <c r="I14" s="202">
        <f t="shared" si="0"/>
        <v>0.16666666666666666</v>
      </c>
      <c r="J14" s="202">
        <f t="shared" si="0"/>
        <v>0.8</v>
      </c>
      <c r="K14" s="204">
        <f t="shared" si="2"/>
        <v>1.0521885521885513E-3</v>
      </c>
      <c r="L14" s="205">
        <f t="shared" si="3"/>
        <v>950.40000000000077</v>
      </c>
      <c r="M14" s="180">
        <f t="shared" si="4"/>
        <v>2.6304713804713782E-2</v>
      </c>
      <c r="N14" s="204">
        <f t="shared" si="5"/>
        <v>1.0521885521885513E-3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1</v>
      </c>
      <c r="F15" s="199">
        <v>25</v>
      </c>
      <c r="G15" s="202">
        <f t="shared" si="1"/>
        <v>4.4191919191919164E-2</v>
      </c>
      <c r="H15" s="202">
        <f t="shared" si="0"/>
        <v>0.14285714285714285</v>
      </c>
      <c r="I15" s="202">
        <f t="shared" si="0"/>
        <v>0.83333333333333326</v>
      </c>
      <c r="J15" s="202">
        <f t="shared" si="0"/>
        <v>0.2</v>
      </c>
      <c r="K15" s="204">
        <f t="shared" si="2"/>
        <v>1.2626262626262619E-3</v>
      </c>
      <c r="L15" s="205">
        <f t="shared" si="3"/>
        <v>792.00000000000045</v>
      </c>
      <c r="M15" s="180">
        <f t="shared" si="4"/>
        <v>3.1565656565656547E-2</v>
      </c>
      <c r="N15" s="204">
        <f t="shared" si="5"/>
        <v>1.2626262626262619E-3</v>
      </c>
    </row>
    <row r="16" spans="1:14" ht="14.4" x14ac:dyDescent="0.3">
      <c r="B16" s="193">
        <v>4</v>
      </c>
      <c r="C16" s="193">
        <v>0</v>
      </c>
      <c r="D16" s="193">
        <v>1</v>
      </c>
      <c r="E16" s="193">
        <v>1</v>
      </c>
      <c r="F16" s="199">
        <v>25</v>
      </c>
      <c r="G16" s="202">
        <f t="shared" si="1"/>
        <v>4.4191919191919164E-2</v>
      </c>
      <c r="H16" s="202">
        <f t="shared" si="0"/>
        <v>0.85714285714285721</v>
      </c>
      <c r="I16" s="202">
        <f t="shared" si="0"/>
        <v>0.16666666666666666</v>
      </c>
      <c r="J16" s="202">
        <f t="shared" si="0"/>
        <v>0.2</v>
      </c>
      <c r="K16" s="204">
        <f t="shared" si="2"/>
        <v>1.4730639730639722E-3</v>
      </c>
      <c r="L16" s="205">
        <f t="shared" si="3"/>
        <v>678.85714285714323</v>
      </c>
      <c r="M16" s="180">
        <f t="shared" si="4"/>
        <v>3.6826599326599305E-2</v>
      </c>
      <c r="N16" s="204">
        <f t="shared" si="5"/>
        <v>1.4730639730639722E-3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1</v>
      </c>
      <c r="F17" s="199">
        <v>5</v>
      </c>
      <c r="G17" s="202">
        <f t="shared" si="1"/>
        <v>4.4191919191919164E-2</v>
      </c>
      <c r="H17" s="202">
        <f t="shared" si="0"/>
        <v>0.85714285714285721</v>
      </c>
      <c r="I17" s="202">
        <f t="shared" si="0"/>
        <v>0.83333333333333326</v>
      </c>
      <c r="J17" s="202">
        <f t="shared" si="0"/>
        <v>0.2</v>
      </c>
      <c r="K17" s="204">
        <f t="shared" si="2"/>
        <v>8.8383838383838328E-3</v>
      </c>
      <c r="L17" s="205">
        <f t="shared" si="3"/>
        <v>113.14285714285721</v>
      </c>
      <c r="M17" s="180">
        <f t="shared" si="4"/>
        <v>4.4191919191919164E-2</v>
      </c>
      <c r="N17" s="204">
        <f t="shared" si="5"/>
        <v>8.8383838383838328E-3</v>
      </c>
    </row>
    <row r="18" spans="2:14" ht="14.4" x14ac:dyDescent="0.3">
      <c r="B18" s="193">
        <v>4</v>
      </c>
      <c r="C18" s="194">
        <v>0</v>
      </c>
      <c r="D18" s="193">
        <v>1</v>
      </c>
      <c r="E18" s="193">
        <v>0</v>
      </c>
      <c r="F18" s="199">
        <v>5</v>
      </c>
      <c r="G18" s="202">
        <f t="shared" si="1"/>
        <v>4.4191919191919164E-2</v>
      </c>
      <c r="H18" s="202">
        <f t="shared" si="0"/>
        <v>0.85714285714285721</v>
      </c>
      <c r="I18" s="202">
        <f t="shared" si="0"/>
        <v>0.16666666666666666</v>
      </c>
      <c r="J18" s="202">
        <f t="shared" si="0"/>
        <v>0.8</v>
      </c>
      <c r="K18" s="204">
        <f t="shared" si="2"/>
        <v>7.3653198653198604E-3</v>
      </c>
      <c r="L18" s="205">
        <f t="shared" si="3"/>
        <v>135.77142857142866</v>
      </c>
      <c r="M18" s="180">
        <f t="shared" si="4"/>
        <v>3.6826599326599305E-2</v>
      </c>
      <c r="N18" s="204">
        <f t="shared" si="5"/>
        <v>7.3653198653198604E-3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5</v>
      </c>
      <c r="G19" s="202">
        <f t="shared" si="1"/>
        <v>4.4191919191919164E-2</v>
      </c>
      <c r="H19" s="202">
        <f t="shared" si="0"/>
        <v>0.14285714285714285</v>
      </c>
      <c r="I19" s="202">
        <f t="shared" si="0"/>
        <v>0.83333333333333326</v>
      </c>
      <c r="J19" s="202">
        <f t="shared" si="0"/>
        <v>0.8</v>
      </c>
      <c r="K19" s="204">
        <f t="shared" si="2"/>
        <v>6.3131313131313087E-3</v>
      </c>
      <c r="L19" s="205">
        <f t="shared" si="3"/>
        <v>158.40000000000012</v>
      </c>
      <c r="M19" s="180">
        <f t="shared" si="4"/>
        <v>3.156565656565654E-2</v>
      </c>
      <c r="N19" s="204">
        <f t="shared" si="5"/>
        <v>6.3131313131313087E-3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1</v>
      </c>
      <c r="G20" s="202">
        <f t="shared" si="1"/>
        <v>4.4191919191919164E-2</v>
      </c>
      <c r="H20" s="202">
        <f t="shared" si="0"/>
        <v>0.85714285714285721</v>
      </c>
      <c r="I20" s="202">
        <f t="shared" si="0"/>
        <v>0.83333333333333326</v>
      </c>
      <c r="J20" s="202">
        <f t="shared" si="0"/>
        <v>0.8</v>
      </c>
      <c r="K20" s="204">
        <f t="shared" si="2"/>
        <v>4.4191919191919164E-2</v>
      </c>
      <c r="L20" s="205">
        <f t="shared" si="3"/>
        <v>22.628571428571444</v>
      </c>
      <c r="M20" s="180">
        <f t="shared" si="4"/>
        <v>4.4191919191919164E-2</v>
      </c>
      <c r="N20" s="204">
        <f t="shared" si="5"/>
        <v>4.4191919191919164E-2</v>
      </c>
    </row>
    <row r="21" spans="2:14" ht="14.4" x14ac:dyDescent="0.3">
      <c r="B21" s="195">
        <v>3</v>
      </c>
      <c r="C21" s="195">
        <v>1</v>
      </c>
      <c r="D21" s="195">
        <v>1</v>
      </c>
      <c r="E21" s="195">
        <v>1</v>
      </c>
      <c r="F21" s="199">
        <v>20</v>
      </c>
      <c r="G21" s="202">
        <f t="shared" si="1"/>
        <v>0.2651515151515153</v>
      </c>
      <c r="H21" s="202">
        <f t="shared" si="1"/>
        <v>0.14285714285714285</v>
      </c>
      <c r="I21" s="202">
        <f t="shared" si="1"/>
        <v>0.16666666666666666</v>
      </c>
      <c r="J21" s="202">
        <f t="shared" si="1"/>
        <v>0.2</v>
      </c>
      <c r="K21" s="204">
        <f t="shared" si="2"/>
        <v>1.2626262626262634E-3</v>
      </c>
      <c r="L21" s="205">
        <f t="shared" si="3"/>
        <v>791.99999999999955</v>
      </c>
      <c r="M21" s="180">
        <f t="shared" si="4"/>
        <v>2.5252525252525266E-2</v>
      </c>
      <c r="N21" s="204">
        <f t="shared" si="5"/>
        <v>1.2626262626262634E-3</v>
      </c>
    </row>
    <row r="22" spans="2:14" ht="14.4" x14ac:dyDescent="0.3">
      <c r="B22" s="195">
        <v>3</v>
      </c>
      <c r="C22" s="196">
        <v>1</v>
      </c>
      <c r="D22" s="195">
        <v>1</v>
      </c>
      <c r="E22" s="195">
        <v>0</v>
      </c>
      <c r="F22" s="199">
        <v>3</v>
      </c>
      <c r="G22" s="202">
        <f t="shared" si="1"/>
        <v>0.2651515151515153</v>
      </c>
      <c r="H22" s="202">
        <f t="shared" si="1"/>
        <v>0.14285714285714285</v>
      </c>
      <c r="I22" s="202">
        <f t="shared" si="1"/>
        <v>0.16666666666666666</v>
      </c>
      <c r="J22" s="202">
        <f t="shared" si="1"/>
        <v>0.8</v>
      </c>
      <c r="K22" s="204">
        <f t="shared" si="2"/>
        <v>6.3131313131313165E-3</v>
      </c>
      <c r="L22" s="205">
        <f t="shared" si="3"/>
        <v>158.39999999999992</v>
      </c>
      <c r="M22" s="180">
        <f t="shared" si="4"/>
        <v>1.893939393939395E-2</v>
      </c>
      <c r="N22" s="204">
        <f t="shared" si="5"/>
        <v>6.3131313131313165E-3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1</v>
      </c>
      <c r="F23" s="199">
        <v>3</v>
      </c>
      <c r="G23" s="202">
        <f t="shared" si="1"/>
        <v>0.2651515151515153</v>
      </c>
      <c r="H23" s="202">
        <f t="shared" si="1"/>
        <v>0.14285714285714285</v>
      </c>
      <c r="I23" s="202">
        <f t="shared" si="1"/>
        <v>0.83333333333333326</v>
      </c>
      <c r="J23" s="202">
        <f t="shared" si="1"/>
        <v>0.2</v>
      </c>
      <c r="K23" s="204">
        <f t="shared" si="2"/>
        <v>7.5757575757575803E-3</v>
      </c>
      <c r="L23" s="205">
        <f t="shared" si="3"/>
        <v>131.99999999999991</v>
      </c>
      <c r="M23" s="180">
        <f t="shared" si="4"/>
        <v>2.2727272727272742E-2</v>
      </c>
      <c r="N23" s="204">
        <f t="shared" si="5"/>
        <v>7.5757575757575803E-3</v>
      </c>
    </row>
    <row r="24" spans="2:14" ht="14.4" x14ac:dyDescent="0.3">
      <c r="B24" s="195">
        <v>3</v>
      </c>
      <c r="C24" s="195">
        <v>0</v>
      </c>
      <c r="D24" s="195">
        <v>1</v>
      </c>
      <c r="E24" s="195">
        <v>1</v>
      </c>
      <c r="F24" s="199">
        <v>3</v>
      </c>
      <c r="G24" s="202">
        <f t="shared" si="1"/>
        <v>0.2651515151515153</v>
      </c>
      <c r="H24" s="202">
        <f t="shared" si="1"/>
        <v>0.85714285714285721</v>
      </c>
      <c r="I24" s="202">
        <f t="shared" si="1"/>
        <v>0.16666666666666666</v>
      </c>
      <c r="J24" s="202">
        <f t="shared" si="1"/>
        <v>0.2</v>
      </c>
      <c r="K24" s="204">
        <f t="shared" si="2"/>
        <v>8.8383838383838433E-3</v>
      </c>
      <c r="L24" s="205">
        <f t="shared" si="3"/>
        <v>113.14285714285708</v>
      </c>
      <c r="M24" s="180">
        <f t="shared" si="4"/>
        <v>2.651515151515153E-2</v>
      </c>
      <c r="N24" s="204">
        <f t="shared" si="5"/>
        <v>8.8383838383838433E-3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1</v>
      </c>
      <c r="F25" s="214">
        <v>0</v>
      </c>
      <c r="G25" s="202">
        <f t="shared" si="1"/>
        <v>0.2651515151515153</v>
      </c>
      <c r="H25" s="202">
        <f t="shared" si="1"/>
        <v>0.85714285714285721</v>
      </c>
      <c r="I25" s="202">
        <f t="shared" si="1"/>
        <v>0.83333333333333326</v>
      </c>
      <c r="J25" s="202">
        <f t="shared" si="1"/>
        <v>0.2</v>
      </c>
      <c r="K25" s="204">
        <f t="shared" si="2"/>
        <v>5.3030303030303066E-2</v>
      </c>
      <c r="L25" s="205">
        <f t="shared" si="3"/>
        <v>18.857142857142843</v>
      </c>
      <c r="M25" s="180">
        <f t="shared" si="4"/>
        <v>0</v>
      </c>
      <c r="N25" s="204">
        <f t="shared" si="5"/>
        <v>0</v>
      </c>
    </row>
    <row r="26" spans="2:14" ht="14.4" x14ac:dyDescent="0.3">
      <c r="B26" s="195">
        <v>3</v>
      </c>
      <c r="C26" s="196">
        <v>0</v>
      </c>
      <c r="D26" s="195">
        <v>1</v>
      </c>
      <c r="E26" s="195">
        <v>0</v>
      </c>
      <c r="F26" s="214">
        <v>0</v>
      </c>
      <c r="G26" s="202">
        <f t="shared" si="1"/>
        <v>0.2651515151515153</v>
      </c>
      <c r="H26" s="202">
        <f t="shared" si="1"/>
        <v>0.85714285714285721</v>
      </c>
      <c r="I26" s="202">
        <f t="shared" si="1"/>
        <v>0.16666666666666666</v>
      </c>
      <c r="J26" s="202">
        <f t="shared" si="1"/>
        <v>0.8</v>
      </c>
      <c r="K26" s="204">
        <f t="shared" si="2"/>
        <v>4.4191919191919213E-2</v>
      </c>
      <c r="L26" s="205">
        <f t="shared" si="3"/>
        <v>22.628571428571419</v>
      </c>
      <c r="M26" s="180">
        <f t="shared" si="4"/>
        <v>0</v>
      </c>
      <c r="N26" s="204">
        <f t="shared" si="5"/>
        <v>0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214">
        <v>0</v>
      </c>
      <c r="G27" s="202">
        <f t="shared" si="1"/>
        <v>0.2651515151515153</v>
      </c>
      <c r="H27" s="202">
        <f t="shared" si="1"/>
        <v>0.14285714285714285</v>
      </c>
      <c r="I27" s="202">
        <f t="shared" si="1"/>
        <v>0.83333333333333326</v>
      </c>
      <c r="J27" s="202">
        <f t="shared" si="1"/>
        <v>0.8</v>
      </c>
      <c r="K27" s="204">
        <f t="shared" si="2"/>
        <v>3.7878787878787901E-2</v>
      </c>
      <c r="L27" s="205">
        <f t="shared" si="3"/>
        <v>26.399999999999984</v>
      </c>
      <c r="M27" s="180">
        <f t="shared" si="4"/>
        <v>0</v>
      </c>
      <c r="N27" s="204">
        <f t="shared" si="5"/>
        <v>0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214">
        <v>0</v>
      </c>
      <c r="G28" s="202">
        <f t="shared" si="1"/>
        <v>0.2651515151515153</v>
      </c>
      <c r="H28" s="202">
        <f t="shared" si="1"/>
        <v>0.85714285714285721</v>
      </c>
      <c r="I28" s="202">
        <f t="shared" si="1"/>
        <v>0.83333333333333326</v>
      </c>
      <c r="J28" s="202">
        <f t="shared" si="1"/>
        <v>0.8</v>
      </c>
      <c r="K28" s="204">
        <f t="shared" si="2"/>
        <v>0.2651515151515153</v>
      </c>
      <c r="L28" s="205">
        <f t="shared" si="3"/>
        <v>3.7714285714285691</v>
      </c>
      <c r="M28" s="180">
        <f t="shared" si="4"/>
        <v>0</v>
      </c>
      <c r="N28" s="204">
        <f t="shared" si="5"/>
        <v>0</v>
      </c>
    </row>
    <row r="29" spans="2:14" ht="14.4" x14ac:dyDescent="0.3">
      <c r="B29" s="190">
        <v>2</v>
      </c>
      <c r="C29" s="190">
        <v>1</v>
      </c>
      <c r="D29" s="190">
        <v>1</v>
      </c>
      <c r="E29" s="190">
        <v>1</v>
      </c>
      <c r="F29" s="199">
        <v>10</v>
      </c>
      <c r="G29" s="202">
        <f t="shared" si="1"/>
        <v>0.44191919191919193</v>
      </c>
      <c r="H29" s="202">
        <f t="shared" si="1"/>
        <v>0.14285714285714285</v>
      </c>
      <c r="I29" s="202">
        <f t="shared" si="1"/>
        <v>0.16666666666666666</v>
      </c>
      <c r="J29" s="202">
        <f t="shared" si="1"/>
        <v>0.2</v>
      </c>
      <c r="K29" s="204">
        <f t="shared" si="2"/>
        <v>2.1043771043771048E-3</v>
      </c>
      <c r="L29" s="205">
        <f t="shared" si="3"/>
        <v>475.19999999999993</v>
      </c>
      <c r="M29" s="180">
        <f t="shared" si="4"/>
        <v>2.1043771043771045E-2</v>
      </c>
      <c r="N29" s="204">
        <f t="shared" si="5"/>
        <v>2.1043771043771048E-3</v>
      </c>
    </row>
    <row r="30" spans="2:14" ht="14.4" x14ac:dyDescent="0.3">
      <c r="B30" s="190">
        <v>2</v>
      </c>
      <c r="C30" s="191">
        <v>1</v>
      </c>
      <c r="D30" s="190">
        <v>1</v>
      </c>
      <c r="E30" s="190">
        <v>0</v>
      </c>
      <c r="F30" s="200">
        <v>0</v>
      </c>
      <c r="G30" s="202">
        <f t="shared" si="1"/>
        <v>0.44191919191919193</v>
      </c>
      <c r="H30" s="202">
        <f t="shared" si="1"/>
        <v>0.14285714285714285</v>
      </c>
      <c r="I30" s="202">
        <f t="shared" si="1"/>
        <v>0.16666666666666666</v>
      </c>
      <c r="J30" s="202">
        <f t="shared" si="1"/>
        <v>0.8</v>
      </c>
      <c r="K30" s="204">
        <f t="shared" si="2"/>
        <v>1.0521885521885523E-2</v>
      </c>
      <c r="L30" s="205">
        <f t="shared" si="3"/>
        <v>95.039999999999992</v>
      </c>
      <c r="M30" s="180">
        <f t="shared" si="4"/>
        <v>0</v>
      </c>
      <c r="N30" s="204">
        <f t="shared" si="5"/>
        <v>0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1</v>
      </c>
      <c r="F31" s="200">
        <v>0</v>
      </c>
      <c r="G31" s="202">
        <f t="shared" si="1"/>
        <v>0.44191919191919193</v>
      </c>
      <c r="H31" s="202">
        <f t="shared" si="1"/>
        <v>0.14285714285714285</v>
      </c>
      <c r="I31" s="202">
        <f t="shared" si="1"/>
        <v>0.83333333333333326</v>
      </c>
      <c r="J31" s="202">
        <f t="shared" si="1"/>
        <v>0.2</v>
      </c>
      <c r="K31" s="204">
        <f t="shared" si="2"/>
        <v>1.2626262626262628E-2</v>
      </c>
      <c r="L31" s="205">
        <f t="shared" si="3"/>
        <v>79.199999999999989</v>
      </c>
      <c r="M31" s="180">
        <f t="shared" si="4"/>
        <v>0</v>
      </c>
      <c r="N31" s="204">
        <f t="shared" si="5"/>
        <v>0</v>
      </c>
    </row>
    <row r="32" spans="2:14" ht="14.4" x14ac:dyDescent="0.3">
      <c r="B32" s="190">
        <v>2</v>
      </c>
      <c r="C32" s="190">
        <v>0</v>
      </c>
      <c r="D32" s="190">
        <v>1</v>
      </c>
      <c r="E32" s="190">
        <v>1</v>
      </c>
      <c r="F32" s="200">
        <v>0</v>
      </c>
      <c r="G32" s="202">
        <f t="shared" si="1"/>
        <v>0.44191919191919193</v>
      </c>
      <c r="H32" s="202">
        <f t="shared" si="1"/>
        <v>0.85714285714285721</v>
      </c>
      <c r="I32" s="202">
        <f t="shared" si="1"/>
        <v>0.16666666666666666</v>
      </c>
      <c r="J32" s="202">
        <f t="shared" si="1"/>
        <v>0.2</v>
      </c>
      <c r="K32" s="204">
        <f t="shared" si="2"/>
        <v>1.4730639730639731E-2</v>
      </c>
      <c r="L32" s="205">
        <f t="shared" si="3"/>
        <v>67.885714285714286</v>
      </c>
      <c r="M32" s="180">
        <f t="shared" si="4"/>
        <v>0</v>
      </c>
      <c r="N32" s="204">
        <f t="shared" si="5"/>
        <v>0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1</v>
      </c>
      <c r="F33" s="200">
        <v>0</v>
      </c>
      <c r="G33" s="202">
        <f t="shared" si="1"/>
        <v>0.44191919191919193</v>
      </c>
      <c r="H33" s="202">
        <f t="shared" si="1"/>
        <v>0.85714285714285721</v>
      </c>
      <c r="I33" s="202">
        <f t="shared" si="1"/>
        <v>0.83333333333333326</v>
      </c>
      <c r="J33" s="202">
        <f t="shared" si="1"/>
        <v>0.2</v>
      </c>
      <c r="K33" s="204">
        <f t="shared" si="2"/>
        <v>8.8383838383838398E-2</v>
      </c>
      <c r="L33" s="205">
        <f t="shared" si="3"/>
        <v>11.314285714285713</v>
      </c>
      <c r="M33" s="180">
        <f t="shared" si="4"/>
        <v>0</v>
      </c>
      <c r="N33" s="204">
        <f t="shared" si="5"/>
        <v>0</v>
      </c>
    </row>
    <row r="34" spans="2:14" ht="14.4" x14ac:dyDescent="0.3">
      <c r="B34" s="190">
        <v>2</v>
      </c>
      <c r="C34" s="191">
        <v>0</v>
      </c>
      <c r="D34" s="190">
        <v>1</v>
      </c>
      <c r="E34" s="190">
        <v>0</v>
      </c>
      <c r="F34" s="200">
        <v>0</v>
      </c>
      <c r="G34" s="202">
        <f t="shared" si="1"/>
        <v>0.44191919191919193</v>
      </c>
      <c r="H34" s="202">
        <f t="shared" si="1"/>
        <v>0.85714285714285721</v>
      </c>
      <c r="I34" s="202">
        <f t="shared" si="1"/>
        <v>0.16666666666666666</v>
      </c>
      <c r="J34" s="202">
        <f t="shared" si="1"/>
        <v>0.8</v>
      </c>
      <c r="K34" s="204">
        <f t="shared" si="2"/>
        <v>7.3653198653198651E-2</v>
      </c>
      <c r="L34" s="205">
        <f t="shared" si="3"/>
        <v>13.577142857142858</v>
      </c>
      <c r="M34" s="180">
        <f t="shared" si="4"/>
        <v>0</v>
      </c>
      <c r="N34" s="204">
        <f t="shared" si="5"/>
        <v>0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200">
        <v>0</v>
      </c>
      <c r="G35" s="202">
        <f t="shared" si="1"/>
        <v>0.44191919191919193</v>
      </c>
      <c r="H35" s="202">
        <f t="shared" si="1"/>
        <v>0.14285714285714285</v>
      </c>
      <c r="I35" s="202">
        <f t="shared" si="1"/>
        <v>0.83333333333333326</v>
      </c>
      <c r="J35" s="202">
        <f t="shared" si="1"/>
        <v>0.8</v>
      </c>
      <c r="K35" s="204">
        <f t="shared" si="2"/>
        <v>6.3131313131313135E-2</v>
      </c>
      <c r="L35" s="205">
        <f t="shared" si="3"/>
        <v>15.84</v>
      </c>
      <c r="M35" s="180">
        <f t="shared" si="4"/>
        <v>0</v>
      </c>
      <c r="N35" s="204">
        <f t="shared" si="5"/>
        <v>0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1"/>
        <v>0.44191919191919193</v>
      </c>
      <c r="H36" s="202">
        <f t="shared" si="1"/>
        <v>0.85714285714285721</v>
      </c>
      <c r="I36" s="202">
        <f t="shared" si="1"/>
        <v>0.83333333333333326</v>
      </c>
      <c r="J36" s="202">
        <f t="shared" si="1"/>
        <v>0.8</v>
      </c>
      <c r="K36" s="204">
        <f t="shared" si="2"/>
        <v>0.44191919191919193</v>
      </c>
      <c r="L36" s="205">
        <f t="shared" si="3"/>
        <v>2.2628571428571429</v>
      </c>
      <c r="M36" s="180">
        <f t="shared" si="4"/>
        <v>0</v>
      </c>
      <c r="N36" s="204">
        <f t="shared" si="5"/>
        <v>0</v>
      </c>
    </row>
    <row r="37" spans="2:14" ht="14.4" x14ac:dyDescent="0.3">
      <c r="B37" s="192">
        <v>1</v>
      </c>
      <c r="C37" s="192">
        <v>1</v>
      </c>
      <c r="D37" s="192">
        <v>1</v>
      </c>
      <c r="E37" s="192">
        <v>1</v>
      </c>
      <c r="F37" s="214">
        <v>0</v>
      </c>
      <c r="G37" s="202">
        <f t="shared" si="1"/>
        <v>0.22095959595959586</v>
      </c>
      <c r="H37" s="202">
        <f t="shared" si="1"/>
        <v>0.14285714285714285</v>
      </c>
      <c r="I37" s="202">
        <f t="shared" si="1"/>
        <v>0.16666666666666666</v>
      </c>
      <c r="J37" s="202">
        <f t="shared" si="1"/>
        <v>0.2</v>
      </c>
      <c r="K37" s="204">
        <f t="shared" si="2"/>
        <v>1.0521885521885515E-3</v>
      </c>
      <c r="L37" s="205">
        <f t="shared" si="3"/>
        <v>950.40000000000066</v>
      </c>
      <c r="M37" s="180">
        <f t="shared" si="4"/>
        <v>0</v>
      </c>
      <c r="N37" s="204">
        <f t="shared" si="5"/>
        <v>0</v>
      </c>
    </row>
    <row r="38" spans="2:14" ht="14.4" x14ac:dyDescent="0.3">
      <c r="B38" s="192">
        <v>1</v>
      </c>
      <c r="C38" s="197">
        <v>1</v>
      </c>
      <c r="D38" s="192">
        <v>1</v>
      </c>
      <c r="E38" s="192">
        <v>0</v>
      </c>
      <c r="F38" s="214">
        <v>0</v>
      </c>
      <c r="G38" s="202">
        <f t="shared" si="1"/>
        <v>0.22095959595959586</v>
      </c>
      <c r="H38" s="202">
        <f t="shared" si="1"/>
        <v>0.14285714285714285</v>
      </c>
      <c r="I38" s="202">
        <f t="shared" si="1"/>
        <v>0.16666666666666666</v>
      </c>
      <c r="J38" s="202">
        <f t="shared" si="1"/>
        <v>0.8</v>
      </c>
      <c r="K38" s="204">
        <f t="shared" si="2"/>
        <v>5.2609427609427578E-3</v>
      </c>
      <c r="L38" s="205">
        <f t="shared" si="3"/>
        <v>190.08000000000013</v>
      </c>
      <c r="M38" s="180">
        <f t="shared" si="4"/>
        <v>0</v>
      </c>
      <c r="N38" s="204">
        <f t="shared" si="5"/>
        <v>0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1</v>
      </c>
      <c r="F39" s="214">
        <v>0</v>
      </c>
      <c r="G39" s="202">
        <f t="shared" si="1"/>
        <v>0.22095959595959586</v>
      </c>
      <c r="H39" s="202">
        <f t="shared" si="1"/>
        <v>0.14285714285714285</v>
      </c>
      <c r="I39" s="202">
        <f t="shared" si="1"/>
        <v>0.83333333333333326</v>
      </c>
      <c r="J39" s="202">
        <f t="shared" si="1"/>
        <v>0.2</v>
      </c>
      <c r="K39" s="204">
        <f t="shared" si="2"/>
        <v>6.3131313131313095E-3</v>
      </c>
      <c r="L39" s="205">
        <f t="shared" si="3"/>
        <v>158.40000000000009</v>
      </c>
      <c r="M39" s="180">
        <f t="shared" si="4"/>
        <v>0</v>
      </c>
      <c r="N39" s="204">
        <f t="shared" si="5"/>
        <v>0</v>
      </c>
    </row>
    <row r="40" spans="2:14" ht="14.4" x14ac:dyDescent="0.3">
      <c r="B40" s="192">
        <v>1</v>
      </c>
      <c r="C40" s="192">
        <v>0</v>
      </c>
      <c r="D40" s="192">
        <v>1</v>
      </c>
      <c r="E40" s="192">
        <v>1</v>
      </c>
      <c r="F40" s="214">
        <v>0</v>
      </c>
      <c r="G40" s="202">
        <f t="shared" si="1"/>
        <v>0.22095959595959586</v>
      </c>
      <c r="H40" s="202">
        <f t="shared" si="1"/>
        <v>0.85714285714285721</v>
      </c>
      <c r="I40" s="202">
        <f t="shared" si="1"/>
        <v>0.16666666666666666</v>
      </c>
      <c r="J40" s="202">
        <f t="shared" si="1"/>
        <v>0.2</v>
      </c>
      <c r="K40" s="204">
        <f t="shared" si="2"/>
        <v>7.3653198653198613E-3</v>
      </c>
      <c r="L40" s="205">
        <f t="shared" si="3"/>
        <v>135.77142857142866</v>
      </c>
      <c r="M40" s="180">
        <f t="shared" si="4"/>
        <v>0</v>
      </c>
      <c r="N40" s="204">
        <f t="shared" si="5"/>
        <v>0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1</v>
      </c>
      <c r="F41" s="200">
        <v>0</v>
      </c>
      <c r="G41" s="202">
        <f t="shared" si="1"/>
        <v>0.22095959595959586</v>
      </c>
      <c r="H41" s="202">
        <f t="shared" si="1"/>
        <v>0.85714285714285721</v>
      </c>
      <c r="I41" s="202">
        <f t="shared" si="1"/>
        <v>0.83333333333333326</v>
      </c>
      <c r="J41" s="202">
        <f t="shared" si="1"/>
        <v>0.2</v>
      </c>
      <c r="K41" s="204">
        <f t="shared" si="2"/>
        <v>4.4191919191919171E-2</v>
      </c>
      <c r="L41" s="205">
        <f t="shared" si="3"/>
        <v>22.628571428571441</v>
      </c>
      <c r="M41" s="180">
        <f t="shared" si="4"/>
        <v>0</v>
      </c>
      <c r="N41" s="204">
        <f t="shared" si="5"/>
        <v>0</v>
      </c>
    </row>
    <row r="42" spans="2:14" ht="14.4" x14ac:dyDescent="0.3">
      <c r="B42" s="192">
        <v>1</v>
      </c>
      <c r="C42" s="197">
        <v>0</v>
      </c>
      <c r="D42" s="192">
        <v>1</v>
      </c>
      <c r="E42" s="192">
        <v>0</v>
      </c>
      <c r="F42" s="200">
        <v>0</v>
      </c>
      <c r="G42" s="202">
        <f t="shared" si="1"/>
        <v>0.22095959595959586</v>
      </c>
      <c r="H42" s="202">
        <f t="shared" si="1"/>
        <v>0.85714285714285721</v>
      </c>
      <c r="I42" s="202">
        <f t="shared" si="1"/>
        <v>0.16666666666666666</v>
      </c>
      <c r="J42" s="202">
        <f t="shared" si="1"/>
        <v>0.8</v>
      </c>
      <c r="K42" s="204">
        <f t="shared" si="2"/>
        <v>3.6826599326599305E-2</v>
      </c>
      <c r="L42" s="205">
        <f t="shared" si="3"/>
        <v>27.154285714285731</v>
      </c>
      <c r="M42" s="180">
        <f t="shared" si="4"/>
        <v>0</v>
      </c>
      <c r="N42" s="204">
        <f t="shared" si="5"/>
        <v>0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200">
        <v>0</v>
      </c>
      <c r="G43" s="202">
        <f t="shared" si="1"/>
        <v>0.22095959595959586</v>
      </c>
      <c r="H43" s="202">
        <f t="shared" si="1"/>
        <v>0.14285714285714285</v>
      </c>
      <c r="I43" s="202">
        <f t="shared" si="1"/>
        <v>0.83333333333333326</v>
      </c>
      <c r="J43" s="202">
        <f t="shared" si="1"/>
        <v>0.8</v>
      </c>
      <c r="K43" s="204">
        <f t="shared" si="2"/>
        <v>3.1565656565656547E-2</v>
      </c>
      <c r="L43" s="205">
        <f t="shared" si="3"/>
        <v>31.680000000000017</v>
      </c>
      <c r="M43" s="180">
        <f t="shared" si="4"/>
        <v>0</v>
      </c>
      <c r="N43" s="204">
        <f t="shared" si="5"/>
        <v>0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1"/>
        <v>0.22095959595959586</v>
      </c>
      <c r="H44" s="202">
        <f t="shared" si="1"/>
        <v>0.85714285714285721</v>
      </c>
      <c r="I44" s="202">
        <f t="shared" si="1"/>
        <v>0.83333333333333326</v>
      </c>
      <c r="J44" s="202">
        <f t="shared" si="1"/>
        <v>0.8</v>
      </c>
      <c r="K44" s="204">
        <f t="shared" si="2"/>
        <v>0.22095959595959586</v>
      </c>
      <c r="L44" s="205">
        <f t="shared" si="3"/>
        <v>4.5257142857142876</v>
      </c>
      <c r="M44" s="180">
        <f t="shared" si="4"/>
        <v>0</v>
      </c>
      <c r="N44" s="204">
        <f t="shared" si="5"/>
        <v>0</v>
      </c>
    </row>
    <row r="45" spans="2:14" ht="14.4" x14ac:dyDescent="0.3">
      <c r="B45" s="209">
        <v>0</v>
      </c>
      <c r="C45" s="209">
        <v>1</v>
      </c>
      <c r="D45" s="209">
        <v>1</v>
      </c>
      <c r="E45" s="209">
        <v>1</v>
      </c>
      <c r="F45" s="199">
        <v>0</v>
      </c>
      <c r="G45" s="202">
        <f t="shared" si="1"/>
        <v>2.6515151515151505E-2</v>
      </c>
      <c r="H45" s="202">
        <f t="shared" si="1"/>
        <v>0.14285714285714285</v>
      </c>
      <c r="I45" s="202">
        <f t="shared" si="1"/>
        <v>0.16666666666666666</v>
      </c>
      <c r="J45" s="202">
        <f t="shared" si="1"/>
        <v>0.2</v>
      </c>
      <c r="K45" s="204">
        <f t="shared" si="2"/>
        <v>4.7619047619047623E-3</v>
      </c>
      <c r="L45" s="205">
        <f t="shared" si="3"/>
        <v>209.99999999999997</v>
      </c>
      <c r="M45" s="180">
        <f t="shared" si="4"/>
        <v>0</v>
      </c>
      <c r="N45" s="204">
        <f t="shared" si="5"/>
        <v>0</v>
      </c>
    </row>
    <row r="46" spans="2:14" ht="14.4" x14ac:dyDescent="0.3">
      <c r="B46" s="209">
        <v>0</v>
      </c>
      <c r="C46" s="210">
        <v>1</v>
      </c>
      <c r="D46" s="209">
        <v>1</v>
      </c>
      <c r="E46" s="209">
        <v>0</v>
      </c>
      <c r="F46" s="214">
        <v>0</v>
      </c>
      <c r="G46" s="202">
        <f t="shared" si="1"/>
        <v>2.6515151515151505E-2</v>
      </c>
      <c r="H46" s="202">
        <f t="shared" si="1"/>
        <v>0.14285714285714285</v>
      </c>
      <c r="I46" s="202">
        <f t="shared" si="1"/>
        <v>0.16666666666666666</v>
      </c>
      <c r="J46" s="202">
        <f t="shared" si="1"/>
        <v>0.8</v>
      </c>
      <c r="K46" s="204">
        <f t="shared" si="2"/>
        <v>2.3809523809523808E-2</v>
      </c>
      <c r="L46" s="205">
        <f t="shared" si="3"/>
        <v>42</v>
      </c>
      <c r="M46" s="180">
        <f t="shared" si="4"/>
        <v>0</v>
      </c>
      <c r="N46" s="204">
        <f t="shared" si="5"/>
        <v>0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1</v>
      </c>
      <c r="F47" s="214">
        <v>0</v>
      </c>
      <c r="G47" s="202">
        <f t="shared" si="1"/>
        <v>2.6515151515151505E-2</v>
      </c>
      <c r="H47" s="202">
        <f t="shared" si="1"/>
        <v>0.14285714285714285</v>
      </c>
      <c r="I47" s="202">
        <f t="shared" si="1"/>
        <v>0.83333333333333326</v>
      </c>
      <c r="J47" s="202">
        <f t="shared" si="1"/>
        <v>0.2</v>
      </c>
      <c r="K47" s="204">
        <f t="shared" si="2"/>
        <v>2.8571428571428571E-2</v>
      </c>
      <c r="L47" s="205">
        <f t="shared" si="3"/>
        <v>35</v>
      </c>
      <c r="M47" s="180">
        <f t="shared" si="4"/>
        <v>0</v>
      </c>
      <c r="N47" s="204">
        <f t="shared" si="5"/>
        <v>0</v>
      </c>
    </row>
    <row r="48" spans="2:14" ht="14.4" x14ac:dyDescent="0.3">
      <c r="B48" s="209">
        <v>0</v>
      </c>
      <c r="C48" s="209">
        <v>0</v>
      </c>
      <c r="D48" s="209">
        <v>1</v>
      </c>
      <c r="E48" s="209">
        <v>1</v>
      </c>
      <c r="F48" s="214">
        <v>0</v>
      </c>
      <c r="G48" s="202">
        <f t="shared" si="1"/>
        <v>2.6515151515151505E-2</v>
      </c>
      <c r="H48" s="202">
        <f t="shared" si="1"/>
        <v>0.85714285714285721</v>
      </c>
      <c r="I48" s="202">
        <f t="shared" si="1"/>
        <v>0.16666666666666666</v>
      </c>
      <c r="J48" s="202">
        <f t="shared" si="1"/>
        <v>0.2</v>
      </c>
      <c r="K48" s="204">
        <f t="shared" si="2"/>
        <v>3.3333333333333333E-2</v>
      </c>
      <c r="L48" s="205">
        <f t="shared" si="3"/>
        <v>30</v>
      </c>
      <c r="M48" s="180">
        <f t="shared" si="4"/>
        <v>0</v>
      </c>
      <c r="N48" s="204">
        <f t="shared" si="5"/>
        <v>0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1</v>
      </c>
      <c r="F49" s="200">
        <v>0</v>
      </c>
      <c r="G49" s="202">
        <f t="shared" si="1"/>
        <v>2.6515151515151505E-2</v>
      </c>
      <c r="H49" s="202">
        <f t="shared" si="1"/>
        <v>0.85714285714285721</v>
      </c>
      <c r="I49" s="202">
        <f t="shared" si="1"/>
        <v>0.83333333333333326</v>
      </c>
      <c r="J49" s="202">
        <f t="shared" si="1"/>
        <v>0.2</v>
      </c>
      <c r="K49" s="204">
        <f t="shared" si="2"/>
        <v>0.2</v>
      </c>
      <c r="L49" s="205">
        <f t="shared" si="3"/>
        <v>5</v>
      </c>
      <c r="M49" s="180">
        <f t="shared" si="4"/>
        <v>0</v>
      </c>
      <c r="N49" s="204">
        <f t="shared" si="5"/>
        <v>0</v>
      </c>
    </row>
    <row r="50" spans="2:15" ht="14.4" x14ac:dyDescent="0.3">
      <c r="B50" s="209">
        <v>0</v>
      </c>
      <c r="C50" s="210">
        <v>0</v>
      </c>
      <c r="D50" s="209">
        <v>1</v>
      </c>
      <c r="E50" s="209">
        <v>0</v>
      </c>
      <c r="F50" s="200">
        <v>0</v>
      </c>
      <c r="G50" s="202">
        <f t="shared" si="1"/>
        <v>2.6515151515151505E-2</v>
      </c>
      <c r="H50" s="202">
        <f t="shared" si="1"/>
        <v>0.85714285714285721</v>
      </c>
      <c r="I50" s="202">
        <f t="shared" si="1"/>
        <v>0.16666666666666666</v>
      </c>
      <c r="J50" s="202">
        <f t="shared" si="1"/>
        <v>0.8</v>
      </c>
      <c r="K50" s="204">
        <f t="shared" si="2"/>
        <v>0.16666666666666666</v>
      </c>
      <c r="L50" s="205">
        <f t="shared" si="3"/>
        <v>6</v>
      </c>
      <c r="M50" s="180">
        <f t="shared" si="4"/>
        <v>0</v>
      </c>
      <c r="N50" s="204">
        <f t="shared" si="5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1"/>
        <v>2.6515151515151505E-2</v>
      </c>
      <c r="H51" s="202">
        <f t="shared" si="1"/>
        <v>0.14285714285714285</v>
      </c>
      <c r="I51" s="202">
        <f t="shared" si="1"/>
        <v>0.83333333333333326</v>
      </c>
      <c r="J51" s="202">
        <f t="shared" si="1"/>
        <v>0.8</v>
      </c>
      <c r="K51" s="204">
        <f t="shared" si="2"/>
        <v>0.14285714285714285</v>
      </c>
      <c r="L51" s="205">
        <f t="shared" si="3"/>
        <v>7</v>
      </c>
      <c r="M51" s="180">
        <f t="shared" si="4"/>
        <v>0</v>
      </c>
      <c r="N51" s="204">
        <f t="shared" si="5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1"/>
        <v>2.6515151515151505E-2</v>
      </c>
      <c r="H52" s="202">
        <f t="shared" si="1"/>
        <v>0.85714285714285721</v>
      </c>
      <c r="I52" s="202">
        <f t="shared" si="1"/>
        <v>0.83333333333333326</v>
      </c>
      <c r="J52" s="202">
        <f t="shared" si="1"/>
        <v>0.8</v>
      </c>
      <c r="K52" s="204">
        <f t="shared" si="2"/>
        <v>1</v>
      </c>
      <c r="L52" s="205">
        <f t="shared" si="3"/>
        <v>1</v>
      </c>
      <c r="M52" s="180">
        <f t="shared" si="4"/>
        <v>0</v>
      </c>
      <c r="N52" s="204">
        <f t="shared" si="5"/>
        <v>0</v>
      </c>
    </row>
    <row r="53" spans="2:15" x14ac:dyDescent="0.25">
      <c r="M53" s="211">
        <f>SUM(M5:M52)</f>
        <v>0.87009980759980687</v>
      </c>
      <c r="N53" s="212">
        <f>SUM(N5:N52)</f>
        <v>9.8821548821548783E-2</v>
      </c>
    </row>
    <row r="54" spans="2:15" x14ac:dyDescent="0.25">
      <c r="N54" s="213">
        <f>1/N53</f>
        <v>10.119250425894382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J16"/>
  <sheetViews>
    <sheetView topLeftCell="A4" zoomScale="130" zoomScaleNormal="130" workbookViewId="0">
      <selection activeCell="L22" sqref="E22:L22"/>
    </sheetView>
  </sheetViews>
  <sheetFormatPr defaultRowHeight="13.2" x14ac:dyDescent="0.25"/>
  <cols>
    <col min="1" max="1" width="10.44140625" customWidth="1"/>
    <col min="4" max="4" width="11.33203125" customWidth="1"/>
    <col min="5" max="5" width="16" customWidth="1"/>
    <col min="6" max="6" width="17" customWidth="1"/>
    <col min="7" max="7" width="18.33203125" customWidth="1"/>
    <col min="8" max="8" width="15.109375" customWidth="1"/>
    <col min="9" max="9" width="14.88671875" customWidth="1"/>
    <col min="10" max="10" width="14" bestFit="1" customWidth="1"/>
  </cols>
  <sheetData>
    <row r="3" spans="1:10" x14ac:dyDescent="0.25">
      <c r="A3" s="215" t="s">
        <v>101</v>
      </c>
      <c r="B3" s="207"/>
      <c r="C3" s="208"/>
    </row>
    <row r="4" spans="1:10" ht="14.4" x14ac:dyDescent="0.3">
      <c r="A4" s="145" t="s">
        <v>51</v>
      </c>
      <c r="B4" s="198">
        <v>5</v>
      </c>
      <c r="C4" s="198">
        <v>1</v>
      </c>
    </row>
    <row r="5" spans="1:10" ht="14.4" x14ac:dyDescent="0.3">
      <c r="A5" s="145" t="s">
        <v>50</v>
      </c>
      <c r="B5" s="198">
        <v>75</v>
      </c>
      <c r="C5" s="198">
        <v>15</v>
      </c>
      <c r="J5">
        <v>258890850</v>
      </c>
    </row>
    <row r="6" spans="1:10" ht="28.2" customHeight="1" x14ac:dyDescent="0.25">
      <c r="B6" s="203" t="s">
        <v>24</v>
      </c>
      <c r="C6" s="203" t="s">
        <v>47</v>
      </c>
      <c r="D6" s="203" t="s">
        <v>59</v>
      </c>
      <c r="E6" s="203" t="s">
        <v>52</v>
      </c>
      <c r="F6" s="203" t="s">
        <v>53</v>
      </c>
      <c r="G6" s="203" t="s">
        <v>56</v>
      </c>
      <c r="H6" s="203" t="s">
        <v>57</v>
      </c>
      <c r="I6" s="203" t="s">
        <v>34</v>
      </c>
      <c r="J6" s="272" t="s">
        <v>104</v>
      </c>
    </row>
    <row r="7" spans="1:10" ht="15" customHeight="1" x14ac:dyDescent="0.3">
      <c r="B7" s="188">
        <v>5</v>
      </c>
      <c r="C7" s="188">
        <v>1</v>
      </c>
      <c r="D7" s="199">
        <v>50000</v>
      </c>
      <c r="E7" s="202">
        <f>HYPGEOMDIST($B7,B$4,B$4,B$5)</f>
        <v>5.7939475265348294E-8</v>
      </c>
      <c r="F7" s="202">
        <f>HYPGEOMDIST($C7,C$4,C$4,C$5)</f>
        <v>6.6666666666666652E-2</v>
      </c>
      <c r="G7" s="204">
        <f>F7*E7</f>
        <v>3.8626316843565518E-9</v>
      </c>
      <c r="H7" s="205">
        <f>1/G7</f>
        <v>258890850.00000015</v>
      </c>
      <c r="I7" s="180">
        <f>$D7/H7</f>
        <v>1.931315842178276E-4</v>
      </c>
      <c r="J7" s="217">
        <f>$J$5/H7</f>
        <v>0.99999999999999944</v>
      </c>
    </row>
    <row r="8" spans="1:10" ht="14.4" x14ac:dyDescent="0.3">
      <c r="B8" s="188">
        <v>5</v>
      </c>
      <c r="C8" s="189">
        <v>0</v>
      </c>
      <c r="D8" s="199">
        <v>10000</v>
      </c>
      <c r="E8" s="202">
        <f>HYPGEOMDIST($B8,B$4,B$4,B$5)</f>
        <v>5.7939475265348294E-8</v>
      </c>
      <c r="F8" s="202">
        <f t="shared" ref="F8:F15" si="0">HYPGEOMDIST(C8,C$4,C$4,C$5)</f>
        <v>0.93333333333333324</v>
      </c>
      <c r="G8" s="204">
        <f t="shared" ref="G8:G15" si="1">F8*E8</f>
        <v>5.4076843580991732E-8</v>
      </c>
      <c r="H8" s="205">
        <f t="shared" ref="H8:H15" si="2">1/G8</f>
        <v>18492203.571428582</v>
      </c>
      <c r="I8" s="180">
        <f t="shared" ref="I8:I15" si="3">$D8/H8</f>
        <v>5.407684358099173E-4</v>
      </c>
      <c r="J8" s="217">
        <f t="shared" ref="J8:J16" si="4">$J$5/H8</f>
        <v>13.999999999999991</v>
      </c>
    </row>
    <row r="9" spans="1:10" ht="14.4" x14ac:dyDescent="0.3">
      <c r="B9" s="193">
        <v>4</v>
      </c>
      <c r="C9" s="193">
        <v>1</v>
      </c>
      <c r="D9" s="199">
        <v>5000</v>
      </c>
      <c r="E9" s="202">
        <f t="shared" ref="E9:E15" si="5">HYPGEOMDIST($B9,B$4,B$4,B$5)</f>
        <v>2.0278816342871914E-5</v>
      </c>
      <c r="F9" s="202">
        <f t="shared" si="0"/>
        <v>6.6666666666666652E-2</v>
      </c>
      <c r="G9" s="204">
        <f t="shared" si="1"/>
        <v>1.351921089524794E-6</v>
      </c>
      <c r="H9" s="205">
        <f t="shared" si="2"/>
        <v>739688.14285714284</v>
      </c>
      <c r="I9" s="180">
        <f t="shared" si="3"/>
        <v>6.7596054476239701E-3</v>
      </c>
      <c r="J9" s="217">
        <f t="shared" si="4"/>
        <v>350</v>
      </c>
    </row>
    <row r="10" spans="1:10" ht="14.4" x14ac:dyDescent="0.3">
      <c r="B10" s="193">
        <v>4</v>
      </c>
      <c r="C10" s="194">
        <v>0</v>
      </c>
      <c r="D10" s="199">
        <v>1500</v>
      </c>
      <c r="E10" s="202">
        <f t="shared" si="5"/>
        <v>2.0278816342871914E-5</v>
      </c>
      <c r="F10" s="202">
        <f t="shared" si="0"/>
        <v>0.93333333333333324</v>
      </c>
      <c r="G10" s="204">
        <f t="shared" si="1"/>
        <v>1.8926895253347117E-5</v>
      </c>
      <c r="H10" s="205">
        <f t="shared" si="2"/>
        <v>52834.867346938772</v>
      </c>
      <c r="I10" s="180">
        <f t="shared" si="3"/>
        <v>2.8390342880020673E-2</v>
      </c>
      <c r="J10" s="217">
        <f t="shared" si="4"/>
        <v>4900</v>
      </c>
    </row>
    <row r="11" spans="1:10" ht="14.4" x14ac:dyDescent="0.3">
      <c r="B11" s="195">
        <v>3</v>
      </c>
      <c r="C11" s="195">
        <v>1</v>
      </c>
      <c r="D11" s="199">
        <v>500</v>
      </c>
      <c r="E11" s="202">
        <f t="shared" si="5"/>
        <v>1.3992383276581627E-3</v>
      </c>
      <c r="F11" s="202">
        <f t="shared" si="0"/>
        <v>6.6666666666666652E-2</v>
      </c>
      <c r="G11" s="204">
        <f t="shared" si="1"/>
        <v>9.3282555177210823E-5</v>
      </c>
      <c r="H11" s="205">
        <f t="shared" si="2"/>
        <v>10720.118012422356</v>
      </c>
      <c r="I11" s="180">
        <f t="shared" si="3"/>
        <v>4.6641277588605409E-2</v>
      </c>
      <c r="J11" s="217">
        <f t="shared" si="4"/>
        <v>24150.000000000011</v>
      </c>
    </row>
    <row r="12" spans="1:10" ht="14.4" x14ac:dyDescent="0.3">
      <c r="B12" s="195">
        <v>3</v>
      </c>
      <c r="C12" s="196">
        <v>0</v>
      </c>
      <c r="D12" s="214">
        <v>200</v>
      </c>
      <c r="E12" s="202">
        <f t="shared" si="5"/>
        <v>1.3992383276581627E-3</v>
      </c>
      <c r="F12" s="202">
        <f t="shared" si="0"/>
        <v>0.93333333333333324</v>
      </c>
      <c r="G12" s="204">
        <f t="shared" si="1"/>
        <v>1.3059557724809517E-3</v>
      </c>
      <c r="H12" s="205">
        <f t="shared" si="2"/>
        <v>765.72271517302522</v>
      </c>
      <c r="I12" s="180">
        <f t="shared" si="3"/>
        <v>0.26119115449619035</v>
      </c>
      <c r="J12" s="217">
        <f t="shared" si="4"/>
        <v>338100.00000000023</v>
      </c>
    </row>
    <row r="13" spans="1:10" ht="14.4" x14ac:dyDescent="0.3">
      <c r="B13" s="190">
        <v>2</v>
      </c>
      <c r="C13" s="190">
        <v>1</v>
      </c>
      <c r="D13" s="199">
        <v>100</v>
      </c>
      <c r="E13" s="202">
        <f t="shared" si="5"/>
        <v>3.1716068760251667E-2</v>
      </c>
      <c r="F13" s="202">
        <f t="shared" si="0"/>
        <v>6.6666666666666652E-2</v>
      </c>
      <c r="G13" s="204">
        <f t="shared" si="1"/>
        <v>2.1144045840167775E-3</v>
      </c>
      <c r="H13" s="205">
        <f t="shared" si="2"/>
        <v>472.94638290098652</v>
      </c>
      <c r="I13" s="180">
        <f t="shared" si="3"/>
        <v>0.21144045840167774</v>
      </c>
      <c r="J13" s="217">
        <f t="shared" si="4"/>
        <v>547400</v>
      </c>
    </row>
    <row r="14" spans="1:10" ht="14.4" x14ac:dyDescent="0.3">
      <c r="B14" s="192">
        <v>1</v>
      </c>
      <c r="C14" s="192">
        <v>1</v>
      </c>
      <c r="D14" s="214">
        <v>10</v>
      </c>
      <c r="E14" s="202">
        <f t="shared" si="5"/>
        <v>0.2656220758671079</v>
      </c>
      <c r="F14" s="202">
        <f t="shared" si="0"/>
        <v>6.6666666666666652E-2</v>
      </c>
      <c r="G14" s="204">
        <f t="shared" si="1"/>
        <v>1.7708138391140521E-2</v>
      </c>
      <c r="H14" s="205">
        <f t="shared" si="2"/>
        <v>56.471209898625226</v>
      </c>
      <c r="I14" s="180">
        <f t="shared" si="3"/>
        <v>0.17708138391140521</v>
      </c>
      <c r="J14" s="217">
        <f t="shared" si="4"/>
        <v>4584475.0000000019</v>
      </c>
    </row>
    <row r="15" spans="1:10" ht="14.4" x14ac:dyDescent="0.3">
      <c r="B15" s="209">
        <v>0</v>
      </c>
      <c r="C15" s="209">
        <v>1</v>
      </c>
      <c r="D15" s="199">
        <v>3</v>
      </c>
      <c r="E15" s="202">
        <f t="shared" si="5"/>
        <v>0.7012422802891648</v>
      </c>
      <c r="F15" s="202">
        <f t="shared" si="0"/>
        <v>6.6666666666666652E-2</v>
      </c>
      <c r="G15" s="204">
        <f t="shared" si="1"/>
        <v>4.6749485352610975E-2</v>
      </c>
      <c r="H15" s="205">
        <f t="shared" si="2"/>
        <v>21.390609810085312</v>
      </c>
      <c r="I15" s="180">
        <f t="shared" si="3"/>
        <v>0.14024845605783293</v>
      </c>
      <c r="J15" s="217">
        <f t="shared" si="4"/>
        <v>12103014.000000006</v>
      </c>
    </row>
    <row r="16" spans="1:10" x14ac:dyDescent="0.25">
      <c r="G16" s="281">
        <f>SUM(G7:G15)</f>
        <v>6.7991603411244578E-2</v>
      </c>
      <c r="H16" s="282">
        <f>1/G16</f>
        <v>14.707698448461919</v>
      </c>
      <c r="I16" s="180">
        <f>SUM(I7:I15)</f>
        <v>0.87248657880338398</v>
      </c>
      <c r="J16" s="217">
        <f t="shared" si="4"/>
        <v>17602404.000000007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37"/>
  <sheetViews>
    <sheetView topLeftCell="A11" zoomScale="80" zoomScaleNormal="8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customWidth="1"/>
    <col min="8" max="10" width="18.109375" customWidth="1"/>
    <col min="11" max="11" width="24.109375" bestFit="1" customWidth="1"/>
    <col min="12" max="12" width="18.33203125" customWidth="1"/>
    <col min="13" max="13" width="15.109375" style="221" bestFit="1" customWidth="1"/>
    <col min="14" max="14" width="14.88671875" customWidth="1"/>
    <col min="16" max="16" width="17.109375" customWidth="1"/>
    <col min="17" max="17" width="15.109375" bestFit="1" customWidth="1"/>
    <col min="18" max="18" width="6.44140625" bestFit="1" customWidth="1"/>
  </cols>
  <sheetData>
    <row r="1" spans="1:17" x14ac:dyDescent="0.25">
      <c r="A1" s="206"/>
      <c r="B1" s="207"/>
      <c r="C1" s="208" t="s">
        <v>60</v>
      </c>
      <c r="D1" s="208"/>
      <c r="E1" s="208"/>
      <c r="J1">
        <v>1</v>
      </c>
      <c r="K1">
        <v>1</v>
      </c>
      <c r="L1">
        <v>1</v>
      </c>
      <c r="M1"/>
      <c r="Q1" t="s">
        <v>62</v>
      </c>
    </row>
    <row r="2" spans="1:17" ht="14.4" x14ac:dyDescent="0.3">
      <c r="A2" s="145"/>
      <c r="B2" s="198">
        <v>1</v>
      </c>
      <c r="C2" s="198">
        <v>1</v>
      </c>
      <c r="D2" s="198">
        <v>1</v>
      </c>
      <c r="E2" s="198">
        <v>1</v>
      </c>
      <c r="G2" s="268" t="e">
        <f>N37</f>
        <v>#DIV/0!</v>
      </c>
      <c r="J2" s="217">
        <v>258890850</v>
      </c>
      <c r="K2" s="217">
        <v>50000</v>
      </c>
      <c r="L2">
        <f>K2/J2</f>
        <v>1.9313158421782771E-4</v>
      </c>
      <c r="M2">
        <f>J1/J2*K1/K2*L1/L2</f>
        <v>3.9999999999999996E-10</v>
      </c>
      <c r="Q2" s="226">
        <v>10</v>
      </c>
    </row>
    <row r="3" spans="1:17" ht="14.4" x14ac:dyDescent="0.3">
      <c r="A3" s="145"/>
      <c r="B3" s="198">
        <v>6</v>
      </c>
      <c r="C3" s="198">
        <v>6</v>
      </c>
      <c r="D3" s="198">
        <v>6</v>
      </c>
      <c r="E3" s="198">
        <v>6</v>
      </c>
      <c r="J3" s="216"/>
      <c r="K3" s="216"/>
      <c r="M3"/>
    </row>
    <row r="4" spans="1:17" ht="27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/>
      <c r="L4" s="203" t="s">
        <v>56</v>
      </c>
      <c r="M4" s="203" t="s">
        <v>57</v>
      </c>
      <c r="N4" s="203" t="s">
        <v>34</v>
      </c>
      <c r="P4" s="203" t="s">
        <v>61</v>
      </c>
    </row>
    <row r="5" spans="1:17" ht="14.4" x14ac:dyDescent="0.3">
      <c r="A5">
        <f>SUM(B5:E5)</f>
        <v>4</v>
      </c>
      <c r="B5" s="195">
        <v>3</v>
      </c>
      <c r="C5" s="195">
        <v>1</v>
      </c>
      <c r="D5" s="195">
        <v>0</v>
      </c>
      <c r="E5" s="195">
        <v>0</v>
      </c>
      <c r="F5" s="237">
        <v>5000</v>
      </c>
      <c r="G5" s="219">
        <f t="shared" ref="G5:J36" si="0">_xlfn.HYPGEOM.DIST(B5, B$2, B$2, B$3, FALSE )</f>
        <v>0</v>
      </c>
      <c r="H5" s="219">
        <f>1/12</f>
        <v>8.3333333333333329E-2</v>
      </c>
      <c r="I5" s="219">
        <f t="shared" si="0"/>
        <v>0.83333333333333326</v>
      </c>
      <c r="J5" s="219">
        <f t="shared" si="0"/>
        <v>0.83333333333333326</v>
      </c>
      <c r="K5" s="220" t="e">
        <f>1/(G5*H5*I5*J5)</f>
        <v>#DIV/0!</v>
      </c>
      <c r="L5" s="220">
        <f t="shared" ref="L5:L35" si="1">(IF(B5&gt;0,G5,1))*(IF(C5&gt;0,H5,1))*(IF(D5&gt;0,I5,1))*(IF(E5&gt;0,J5,1))</f>
        <v>0</v>
      </c>
      <c r="M5" s="222" t="e">
        <f t="shared" ref="M5:M36" si="2">1/L5</f>
        <v>#DIV/0!</v>
      </c>
      <c r="N5" s="180" t="e">
        <f>$F5/M5</f>
        <v>#DIV/0!</v>
      </c>
      <c r="P5" s="220">
        <f t="shared" ref="P5:P36" si="3">IF(F5&gt;0,L5,0)</f>
        <v>0</v>
      </c>
    </row>
    <row r="6" spans="1:17" ht="14.4" x14ac:dyDescent="0.3">
      <c r="A6">
        <f t="shared" ref="A6:A36" si="4">SUM(B6:E6)</f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19">
        <f t="shared" si="0"/>
        <v>0</v>
      </c>
      <c r="H6" s="219">
        <f>1/12</f>
        <v>8.3333333333333329E-2</v>
      </c>
      <c r="I6" s="219">
        <f t="shared" si="0"/>
        <v>0.16666666666666666</v>
      </c>
      <c r="J6" s="219">
        <f t="shared" si="0"/>
        <v>0.83333333333333326</v>
      </c>
      <c r="K6" s="219"/>
      <c r="L6" s="220">
        <f t="shared" si="1"/>
        <v>0</v>
      </c>
      <c r="M6" s="222" t="e">
        <f t="shared" si="2"/>
        <v>#DIV/0!</v>
      </c>
      <c r="N6" s="180" t="e">
        <f t="shared" ref="N6:N36" si="5">$F6/M6</f>
        <v>#DIV/0!</v>
      </c>
      <c r="P6" s="220">
        <f t="shared" si="3"/>
        <v>0</v>
      </c>
    </row>
    <row r="7" spans="1:17" ht="14.4" x14ac:dyDescent="0.3">
      <c r="A7">
        <f t="shared" si="4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750</v>
      </c>
      <c r="G7" s="219">
        <f t="shared" si="0"/>
        <v>0</v>
      </c>
      <c r="H7" s="219">
        <f>1/12</f>
        <v>8.3333333333333329E-2</v>
      </c>
      <c r="I7" s="219">
        <f t="shared" si="0"/>
        <v>0.83333333333333326</v>
      </c>
      <c r="J7" s="219">
        <f t="shared" si="0"/>
        <v>0.16666666666666666</v>
      </c>
      <c r="K7" s="219"/>
      <c r="L7" s="220">
        <f t="shared" si="1"/>
        <v>0</v>
      </c>
      <c r="M7" s="222" t="e">
        <f t="shared" si="2"/>
        <v>#DIV/0!</v>
      </c>
      <c r="N7" s="180" t="e">
        <f t="shared" si="5"/>
        <v>#DIV/0!</v>
      </c>
      <c r="P7" s="220">
        <f t="shared" si="3"/>
        <v>0</v>
      </c>
    </row>
    <row r="8" spans="1:17" ht="14.4" x14ac:dyDescent="0.3">
      <c r="A8">
        <f t="shared" si="4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19">
        <f t="shared" si="0"/>
        <v>0</v>
      </c>
      <c r="H8" s="219">
        <f>1-H7</f>
        <v>0.91666666666666663</v>
      </c>
      <c r="I8" s="219">
        <f t="shared" si="0"/>
        <v>0.16666666666666666</v>
      </c>
      <c r="J8" s="219">
        <f t="shared" si="0"/>
        <v>0.16666666666666666</v>
      </c>
      <c r="K8" s="219"/>
      <c r="L8" s="220">
        <f t="shared" si="1"/>
        <v>0</v>
      </c>
      <c r="M8" s="222" t="e">
        <f t="shared" si="2"/>
        <v>#DIV/0!</v>
      </c>
      <c r="N8" s="180" t="e">
        <f t="shared" si="5"/>
        <v>#DIV/0!</v>
      </c>
      <c r="P8" s="220">
        <f t="shared" si="3"/>
        <v>0</v>
      </c>
    </row>
    <row r="9" spans="1:17" ht="14.4" x14ac:dyDescent="0.3">
      <c r="A9">
        <f t="shared" si="4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220</v>
      </c>
      <c r="G9" s="219">
        <f t="shared" si="0"/>
        <v>0</v>
      </c>
      <c r="H9" s="219">
        <f t="shared" si="0"/>
        <v>0.16666666666666666</v>
      </c>
      <c r="I9" s="219">
        <f t="shared" si="0"/>
        <v>0.83333333333333326</v>
      </c>
      <c r="J9" s="219">
        <f t="shared" si="0"/>
        <v>0.83333333333333326</v>
      </c>
      <c r="K9" s="219"/>
      <c r="L9" s="220">
        <f t="shared" si="1"/>
        <v>0</v>
      </c>
      <c r="M9" s="222" t="e">
        <f t="shared" si="2"/>
        <v>#DIV/0!</v>
      </c>
      <c r="N9" s="180" t="e">
        <f t="shared" si="5"/>
        <v>#DIV/0!</v>
      </c>
      <c r="P9" s="220">
        <f t="shared" si="3"/>
        <v>0</v>
      </c>
    </row>
    <row r="10" spans="1:17" ht="14.4" x14ac:dyDescent="0.3">
      <c r="A10">
        <f t="shared" si="4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170</v>
      </c>
      <c r="G10" s="219">
        <f t="shared" si="0"/>
        <v>0</v>
      </c>
      <c r="H10" s="219">
        <f t="shared" si="0"/>
        <v>0.83333333333333326</v>
      </c>
      <c r="I10" s="219">
        <f t="shared" si="0"/>
        <v>0.16666666666666666</v>
      </c>
      <c r="J10" s="219">
        <f t="shared" si="0"/>
        <v>0.83333333333333326</v>
      </c>
      <c r="K10" s="219"/>
      <c r="L10" s="220">
        <f t="shared" si="1"/>
        <v>0</v>
      </c>
      <c r="M10" s="222" t="e">
        <f t="shared" si="2"/>
        <v>#DIV/0!</v>
      </c>
      <c r="N10" s="180" t="e">
        <f t="shared" si="5"/>
        <v>#DIV/0!</v>
      </c>
      <c r="P10" s="220">
        <f t="shared" si="3"/>
        <v>0</v>
      </c>
    </row>
    <row r="11" spans="1:17" ht="14.4" x14ac:dyDescent="0.3">
      <c r="A11">
        <f t="shared" si="4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120</v>
      </c>
      <c r="G11" s="219">
        <f t="shared" si="0"/>
        <v>0</v>
      </c>
      <c r="H11" s="219">
        <f t="shared" si="0"/>
        <v>0.83333333333333326</v>
      </c>
      <c r="I11" s="219">
        <f t="shared" si="0"/>
        <v>0.83333333333333326</v>
      </c>
      <c r="J11" s="219">
        <f t="shared" si="0"/>
        <v>0.16666666666666666</v>
      </c>
      <c r="K11" s="219"/>
      <c r="L11" s="220">
        <f t="shared" si="1"/>
        <v>0</v>
      </c>
      <c r="M11" s="222" t="e">
        <f t="shared" si="2"/>
        <v>#DIV/0!</v>
      </c>
      <c r="N11" s="180" t="e">
        <f t="shared" si="5"/>
        <v>#DIV/0!</v>
      </c>
      <c r="P11" s="220">
        <f t="shared" si="3"/>
        <v>0</v>
      </c>
    </row>
    <row r="12" spans="1:17" ht="14.4" x14ac:dyDescent="0.3">
      <c r="A12">
        <f t="shared" si="4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30</v>
      </c>
      <c r="G12" s="219">
        <f t="shared" si="0"/>
        <v>0</v>
      </c>
      <c r="H12" s="219">
        <f t="shared" si="0"/>
        <v>0.83333333333333326</v>
      </c>
      <c r="I12" s="219">
        <f t="shared" si="0"/>
        <v>0.83333333333333326</v>
      </c>
      <c r="J12" s="219">
        <f t="shared" si="0"/>
        <v>0.83333333333333326</v>
      </c>
      <c r="K12" s="219"/>
      <c r="L12" s="220">
        <f t="shared" si="1"/>
        <v>0</v>
      </c>
      <c r="M12" s="222" t="e">
        <f t="shared" si="2"/>
        <v>#DIV/0!</v>
      </c>
      <c r="N12" s="180" t="e">
        <f t="shared" si="5"/>
        <v>#DIV/0!</v>
      </c>
      <c r="P12" s="220">
        <f t="shared" si="3"/>
        <v>0</v>
      </c>
    </row>
    <row r="13" spans="1:17" ht="14.4" x14ac:dyDescent="0.3">
      <c r="A13">
        <f t="shared" si="4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19">
        <f t="shared" si="0"/>
        <v>0</v>
      </c>
      <c r="H13" s="219">
        <f t="shared" si="0"/>
        <v>0.16666666666666666</v>
      </c>
      <c r="I13" s="219">
        <f t="shared" si="0"/>
        <v>0.16666666666666666</v>
      </c>
      <c r="J13" s="219">
        <f t="shared" si="0"/>
        <v>0.16666666666666666</v>
      </c>
      <c r="K13" s="219"/>
      <c r="L13" s="220">
        <f t="shared" si="1"/>
        <v>0</v>
      </c>
      <c r="M13" s="222" t="e">
        <f t="shared" si="2"/>
        <v>#DIV/0!</v>
      </c>
      <c r="N13" s="180" t="e">
        <f t="shared" si="5"/>
        <v>#DIV/0!</v>
      </c>
      <c r="P13" s="220">
        <f t="shared" si="3"/>
        <v>0</v>
      </c>
    </row>
    <row r="14" spans="1:17" ht="14.4" x14ac:dyDescent="0.3">
      <c r="A14">
        <f t="shared" si="4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250</v>
      </c>
      <c r="G14" s="219">
        <f t="shared" si="0"/>
        <v>0</v>
      </c>
      <c r="H14" s="219">
        <f t="shared" si="0"/>
        <v>0.16666666666666666</v>
      </c>
      <c r="I14" s="219">
        <f t="shared" si="0"/>
        <v>0.16666666666666666</v>
      </c>
      <c r="J14" s="219">
        <f t="shared" si="0"/>
        <v>0.83333333333333326</v>
      </c>
      <c r="K14" s="219"/>
      <c r="L14" s="220">
        <f t="shared" si="1"/>
        <v>0</v>
      </c>
      <c r="M14" s="222" t="e">
        <f t="shared" si="2"/>
        <v>#DIV/0!</v>
      </c>
      <c r="N14" s="180" t="e">
        <f t="shared" si="5"/>
        <v>#DIV/0!</v>
      </c>
      <c r="P14" s="220">
        <f t="shared" si="3"/>
        <v>0</v>
      </c>
    </row>
    <row r="15" spans="1:17" ht="14.4" x14ac:dyDescent="0.3">
      <c r="A15">
        <f t="shared" si="4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200</v>
      </c>
      <c r="G15" s="219">
        <f t="shared" si="0"/>
        <v>0</v>
      </c>
      <c r="H15" s="219">
        <f t="shared" si="0"/>
        <v>0.16666666666666666</v>
      </c>
      <c r="I15" s="219">
        <f t="shared" si="0"/>
        <v>0.83333333333333326</v>
      </c>
      <c r="J15" s="219">
        <f t="shared" si="0"/>
        <v>0.16666666666666666</v>
      </c>
      <c r="K15" s="219"/>
      <c r="L15" s="220">
        <f t="shared" si="1"/>
        <v>0</v>
      </c>
      <c r="M15" s="222" t="e">
        <f t="shared" si="2"/>
        <v>#DIV/0!</v>
      </c>
      <c r="N15" s="180" t="e">
        <f t="shared" si="5"/>
        <v>#DIV/0!</v>
      </c>
      <c r="P15" s="220">
        <f t="shared" si="3"/>
        <v>0</v>
      </c>
    </row>
    <row r="16" spans="1:17" ht="14.4" x14ac:dyDescent="0.3">
      <c r="A16">
        <f t="shared" si="4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150</v>
      </c>
      <c r="G16" s="219">
        <f t="shared" si="0"/>
        <v>0</v>
      </c>
      <c r="H16" s="219">
        <f t="shared" si="0"/>
        <v>0.83333333333333326</v>
      </c>
      <c r="I16" s="219">
        <f t="shared" si="0"/>
        <v>0.16666666666666666</v>
      </c>
      <c r="J16" s="219">
        <f t="shared" si="0"/>
        <v>0.16666666666666666</v>
      </c>
      <c r="K16" s="219"/>
      <c r="L16" s="220">
        <f t="shared" si="1"/>
        <v>0</v>
      </c>
      <c r="M16" s="222" t="e">
        <f t="shared" si="2"/>
        <v>#DIV/0!</v>
      </c>
      <c r="N16" s="180" t="e">
        <f t="shared" si="5"/>
        <v>#DIV/0!</v>
      </c>
      <c r="P16" s="220">
        <f t="shared" si="3"/>
        <v>0</v>
      </c>
    </row>
    <row r="17" spans="1:16" ht="14.4" x14ac:dyDescent="0.3">
      <c r="A17">
        <f t="shared" si="4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19">
        <f t="shared" si="0"/>
        <v>0</v>
      </c>
      <c r="H17" s="219">
        <f t="shared" si="0"/>
        <v>0.16666666666666666</v>
      </c>
      <c r="I17" s="219">
        <f t="shared" si="0"/>
        <v>0.83333333333333326</v>
      </c>
      <c r="J17" s="219">
        <f t="shared" si="0"/>
        <v>0.83333333333333326</v>
      </c>
      <c r="K17" s="219"/>
      <c r="L17" s="220">
        <f t="shared" si="1"/>
        <v>0</v>
      </c>
      <c r="M17" s="222" t="e">
        <f t="shared" si="2"/>
        <v>#DIV/0!</v>
      </c>
      <c r="N17" s="180" t="e">
        <f t="shared" si="5"/>
        <v>#DIV/0!</v>
      </c>
      <c r="P17" s="220">
        <f t="shared" si="3"/>
        <v>0</v>
      </c>
    </row>
    <row r="18" spans="1:16" ht="14.4" x14ac:dyDescent="0.3">
      <c r="A18">
        <f t="shared" si="4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19">
        <f t="shared" si="0"/>
        <v>0</v>
      </c>
      <c r="H18" s="219">
        <f t="shared" si="0"/>
        <v>0.83333333333333326</v>
      </c>
      <c r="I18" s="219">
        <f t="shared" si="0"/>
        <v>0.16666666666666666</v>
      </c>
      <c r="J18" s="219">
        <f t="shared" si="0"/>
        <v>0.83333333333333326</v>
      </c>
      <c r="K18" s="219"/>
      <c r="L18" s="220">
        <f t="shared" si="1"/>
        <v>0</v>
      </c>
      <c r="M18" s="222" t="e">
        <f t="shared" si="2"/>
        <v>#DIV/0!</v>
      </c>
      <c r="N18" s="180" t="e">
        <f t="shared" si="5"/>
        <v>#DIV/0!</v>
      </c>
      <c r="P18" s="220">
        <f t="shared" si="3"/>
        <v>0</v>
      </c>
    </row>
    <row r="19" spans="1:16" ht="14.4" x14ac:dyDescent="0.3">
      <c r="A19">
        <f t="shared" si="4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19">
        <f t="shared" si="0"/>
        <v>0</v>
      </c>
      <c r="H19" s="219">
        <f t="shared" si="0"/>
        <v>0.83333333333333326</v>
      </c>
      <c r="I19" s="219">
        <f t="shared" si="0"/>
        <v>0.83333333333333326</v>
      </c>
      <c r="J19" s="219">
        <f t="shared" si="0"/>
        <v>0.16666666666666666</v>
      </c>
      <c r="K19" s="219"/>
      <c r="L19" s="220">
        <f t="shared" si="1"/>
        <v>0</v>
      </c>
      <c r="M19" s="222" t="e">
        <f t="shared" si="2"/>
        <v>#DIV/0!</v>
      </c>
      <c r="N19" s="180" t="e">
        <f t="shared" si="5"/>
        <v>#DIV/0!</v>
      </c>
      <c r="P19" s="220">
        <f t="shared" si="3"/>
        <v>0</v>
      </c>
    </row>
    <row r="20" spans="1:16" ht="14.4" x14ac:dyDescent="0.3">
      <c r="A20">
        <f t="shared" si="4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6</v>
      </c>
      <c r="G20" s="219">
        <f t="shared" si="0"/>
        <v>0</v>
      </c>
      <c r="H20" s="219">
        <f t="shared" si="0"/>
        <v>0.83333333333333326</v>
      </c>
      <c r="I20" s="219">
        <f t="shared" si="0"/>
        <v>0.83333333333333326</v>
      </c>
      <c r="J20" s="219">
        <f t="shared" si="0"/>
        <v>0.83333333333333326</v>
      </c>
      <c r="K20" s="219"/>
      <c r="L20" s="220">
        <f t="shared" si="1"/>
        <v>0</v>
      </c>
      <c r="M20" s="222" t="e">
        <f t="shared" si="2"/>
        <v>#DIV/0!</v>
      </c>
      <c r="N20" s="180" t="e">
        <f t="shared" si="5"/>
        <v>#DIV/0!</v>
      </c>
      <c r="P20" s="220">
        <f t="shared" si="3"/>
        <v>0</v>
      </c>
    </row>
    <row r="21" spans="1:16" ht="14.4" x14ac:dyDescent="0.3">
      <c r="A21">
        <f t="shared" si="4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300</v>
      </c>
      <c r="G21" s="219">
        <f t="shared" si="0"/>
        <v>0.16666666666666666</v>
      </c>
      <c r="H21" s="219">
        <f t="shared" si="0"/>
        <v>0.16666666666666666</v>
      </c>
      <c r="I21" s="219">
        <f t="shared" si="0"/>
        <v>0.16666666666666666</v>
      </c>
      <c r="J21" s="219">
        <f t="shared" si="0"/>
        <v>0.16666666666666666</v>
      </c>
      <c r="K21" s="219"/>
      <c r="L21" s="220">
        <f t="shared" si="1"/>
        <v>7.716049382716049E-4</v>
      </c>
      <c r="M21" s="222">
        <f t="shared" si="2"/>
        <v>1296</v>
      </c>
      <c r="N21" s="180">
        <f t="shared" si="5"/>
        <v>0.23148148148148148</v>
      </c>
      <c r="P21" s="220">
        <f t="shared" si="3"/>
        <v>7.716049382716049E-4</v>
      </c>
    </row>
    <row r="22" spans="1:16" ht="14.4" x14ac:dyDescent="0.3">
      <c r="A22">
        <f t="shared" si="4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19">
        <f t="shared" si="0"/>
        <v>0.16666666666666666</v>
      </c>
      <c r="H22" s="219">
        <f t="shared" si="0"/>
        <v>0.16666666666666666</v>
      </c>
      <c r="I22" s="219">
        <f t="shared" si="0"/>
        <v>0.16666666666666666</v>
      </c>
      <c r="J22" s="219">
        <f t="shared" si="0"/>
        <v>0.83333333333333326</v>
      </c>
      <c r="K22" s="219"/>
      <c r="L22" s="220">
        <f t="shared" si="1"/>
        <v>4.6296296296296294E-3</v>
      </c>
      <c r="M22" s="222">
        <f t="shared" si="2"/>
        <v>216</v>
      </c>
      <c r="N22" s="180">
        <f t="shared" si="5"/>
        <v>0.23148148148148148</v>
      </c>
      <c r="P22" s="220">
        <f t="shared" si="3"/>
        <v>4.6296296296296294E-3</v>
      </c>
    </row>
    <row r="23" spans="1:16" ht="14.4" x14ac:dyDescent="0.3">
      <c r="A23">
        <f t="shared" si="4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19">
        <f t="shared" si="0"/>
        <v>0.16666666666666666</v>
      </c>
      <c r="H23" s="219">
        <f t="shared" si="0"/>
        <v>0.16666666666666666</v>
      </c>
      <c r="I23" s="219">
        <f t="shared" si="0"/>
        <v>0.83333333333333326</v>
      </c>
      <c r="J23" s="219">
        <f t="shared" si="0"/>
        <v>0.16666666666666666</v>
      </c>
      <c r="K23" s="219"/>
      <c r="L23" s="220">
        <f t="shared" si="1"/>
        <v>4.6296296296296294E-3</v>
      </c>
      <c r="M23" s="222">
        <f t="shared" si="2"/>
        <v>216</v>
      </c>
      <c r="N23" s="180">
        <f t="shared" si="5"/>
        <v>0.18518518518518517</v>
      </c>
      <c r="P23" s="220">
        <f t="shared" si="3"/>
        <v>4.6296296296296294E-3</v>
      </c>
    </row>
    <row r="24" spans="1:16" ht="14.4" x14ac:dyDescent="0.3">
      <c r="A24">
        <f t="shared" si="4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19">
        <f t="shared" si="0"/>
        <v>0.16666666666666666</v>
      </c>
      <c r="H24" s="219">
        <f t="shared" si="0"/>
        <v>0.83333333333333326</v>
      </c>
      <c r="I24" s="219">
        <f t="shared" si="0"/>
        <v>0.16666666666666666</v>
      </c>
      <c r="J24" s="219">
        <f t="shared" si="0"/>
        <v>0.16666666666666666</v>
      </c>
      <c r="K24" s="219"/>
      <c r="L24" s="220">
        <f t="shared" si="1"/>
        <v>4.6296296296296294E-3</v>
      </c>
      <c r="M24" s="222">
        <f t="shared" si="2"/>
        <v>216</v>
      </c>
      <c r="N24" s="180">
        <f t="shared" si="5"/>
        <v>0.1388888888888889</v>
      </c>
      <c r="P24" s="220">
        <f t="shared" si="3"/>
        <v>4.6296296296296294E-3</v>
      </c>
    </row>
    <row r="25" spans="1:16" ht="14.4" x14ac:dyDescent="0.3">
      <c r="A25">
        <f t="shared" si="4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19">
        <f t="shared" si="0"/>
        <v>0.16666666666666666</v>
      </c>
      <c r="H25" s="219">
        <f t="shared" si="0"/>
        <v>0.16666666666666666</v>
      </c>
      <c r="I25" s="219">
        <f t="shared" si="0"/>
        <v>0.83333333333333326</v>
      </c>
      <c r="J25" s="219">
        <f t="shared" si="0"/>
        <v>0.83333333333333326</v>
      </c>
      <c r="K25" s="219"/>
      <c r="L25" s="220">
        <f t="shared" si="1"/>
        <v>2.7777777777777776E-2</v>
      </c>
      <c r="M25" s="222">
        <f t="shared" si="2"/>
        <v>36</v>
      </c>
      <c r="N25" s="180">
        <f t="shared" si="5"/>
        <v>0.1388888888888889</v>
      </c>
      <c r="P25" s="220">
        <f t="shared" si="3"/>
        <v>2.7777777777777776E-2</v>
      </c>
    </row>
    <row r="26" spans="1:16" ht="14.4" x14ac:dyDescent="0.3">
      <c r="A26">
        <f t="shared" si="4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19">
        <f t="shared" si="0"/>
        <v>0.16666666666666666</v>
      </c>
      <c r="H26" s="219">
        <f t="shared" si="0"/>
        <v>0.83333333333333326</v>
      </c>
      <c r="I26" s="219">
        <f t="shared" si="0"/>
        <v>0.16666666666666666</v>
      </c>
      <c r="J26" s="219">
        <f t="shared" si="0"/>
        <v>0.83333333333333326</v>
      </c>
      <c r="K26" s="219"/>
      <c r="L26" s="220">
        <f t="shared" si="1"/>
        <v>2.7777777777777776E-2</v>
      </c>
      <c r="M26" s="222">
        <f t="shared" si="2"/>
        <v>36</v>
      </c>
      <c r="N26" s="180">
        <f t="shared" si="5"/>
        <v>0.1111111111111111</v>
      </c>
      <c r="P26" s="220">
        <f t="shared" si="3"/>
        <v>2.7777777777777776E-2</v>
      </c>
    </row>
    <row r="27" spans="1:16" ht="14.4" x14ac:dyDescent="0.3">
      <c r="A27">
        <f t="shared" si="4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19">
        <f t="shared" si="0"/>
        <v>0.16666666666666666</v>
      </c>
      <c r="H27" s="219">
        <f t="shared" si="0"/>
        <v>0.83333333333333326</v>
      </c>
      <c r="I27" s="219">
        <f t="shared" si="0"/>
        <v>0.83333333333333326</v>
      </c>
      <c r="J27" s="219">
        <f t="shared" si="0"/>
        <v>0.16666666666666666</v>
      </c>
      <c r="K27" s="219"/>
      <c r="L27" s="220">
        <f t="shared" si="1"/>
        <v>2.7777777777777776E-2</v>
      </c>
      <c r="M27" s="222">
        <f t="shared" si="2"/>
        <v>36</v>
      </c>
      <c r="N27" s="180">
        <f t="shared" si="5"/>
        <v>8.3333333333333329E-2</v>
      </c>
      <c r="P27" s="220">
        <f t="shared" si="3"/>
        <v>2.7777777777777776E-2</v>
      </c>
    </row>
    <row r="28" spans="1:16" ht="14.4" x14ac:dyDescent="0.3">
      <c r="A28">
        <f t="shared" si="4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19">
        <f t="shared" si="0"/>
        <v>0.16666666666666666</v>
      </c>
      <c r="H28" s="219">
        <f t="shared" si="0"/>
        <v>0.83333333333333326</v>
      </c>
      <c r="I28" s="219">
        <f t="shared" si="0"/>
        <v>0.83333333333333326</v>
      </c>
      <c r="J28" s="219">
        <f t="shared" si="0"/>
        <v>0.83333333333333326</v>
      </c>
      <c r="K28" s="219"/>
      <c r="L28" s="220">
        <f t="shared" si="1"/>
        <v>0.16666666666666666</v>
      </c>
      <c r="M28" s="222">
        <f t="shared" si="2"/>
        <v>6</v>
      </c>
      <c r="N28" s="180">
        <f t="shared" si="5"/>
        <v>0</v>
      </c>
      <c r="P28" s="220">
        <f t="shared" si="3"/>
        <v>0</v>
      </c>
    </row>
    <row r="29" spans="1:16" ht="14.4" x14ac:dyDescent="0.3">
      <c r="A29">
        <f t="shared" si="4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19">
        <f t="shared" si="0"/>
        <v>0.83333333333333326</v>
      </c>
      <c r="H29" s="219">
        <f t="shared" si="0"/>
        <v>0.16666666666666666</v>
      </c>
      <c r="I29" s="219">
        <f t="shared" si="0"/>
        <v>0.16666666666666666</v>
      </c>
      <c r="J29" s="219">
        <f t="shared" si="0"/>
        <v>0.16666666666666666</v>
      </c>
      <c r="K29" s="219"/>
      <c r="L29" s="220">
        <f t="shared" si="1"/>
        <v>4.6296296296296294E-3</v>
      </c>
      <c r="M29" s="222">
        <f t="shared" si="2"/>
        <v>216</v>
      </c>
      <c r="N29" s="180">
        <f t="shared" si="5"/>
        <v>9.2592592592592587E-2</v>
      </c>
      <c r="P29" s="220">
        <f t="shared" si="3"/>
        <v>4.6296296296296294E-3</v>
      </c>
    </row>
    <row r="30" spans="1:16" ht="14.4" x14ac:dyDescent="0.3">
      <c r="A30">
        <f t="shared" si="4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0.83333333333333326</v>
      </c>
      <c r="H30" s="219">
        <f t="shared" si="0"/>
        <v>0.16666666666666666</v>
      </c>
      <c r="I30" s="219">
        <f t="shared" si="0"/>
        <v>0.16666666666666666</v>
      </c>
      <c r="J30" s="219">
        <f t="shared" si="0"/>
        <v>0.83333333333333326</v>
      </c>
      <c r="K30" s="219"/>
      <c r="L30" s="220">
        <f t="shared" si="1"/>
        <v>2.7777777777777776E-2</v>
      </c>
      <c r="M30" s="222">
        <f t="shared" si="2"/>
        <v>36</v>
      </c>
      <c r="N30" s="180">
        <f t="shared" si="5"/>
        <v>0</v>
      </c>
      <c r="P30" s="220">
        <f t="shared" si="3"/>
        <v>0</v>
      </c>
    </row>
    <row r="31" spans="1:16" ht="14.4" x14ac:dyDescent="0.3">
      <c r="A31">
        <f t="shared" si="4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0.83333333333333326</v>
      </c>
      <c r="H31" s="219">
        <f t="shared" si="0"/>
        <v>0.16666666666666666</v>
      </c>
      <c r="I31" s="219">
        <f t="shared" si="0"/>
        <v>0.83333333333333326</v>
      </c>
      <c r="J31" s="219">
        <f t="shared" si="0"/>
        <v>0.16666666666666666</v>
      </c>
      <c r="K31" s="219"/>
      <c r="L31" s="220">
        <f t="shared" si="1"/>
        <v>2.7777777777777776E-2</v>
      </c>
      <c r="M31" s="222">
        <f t="shared" si="2"/>
        <v>36</v>
      </c>
      <c r="N31" s="180">
        <f t="shared" si="5"/>
        <v>0</v>
      </c>
      <c r="P31" s="220">
        <f t="shared" si="3"/>
        <v>0</v>
      </c>
    </row>
    <row r="32" spans="1:16" ht="14.4" x14ac:dyDescent="0.3">
      <c r="A32">
        <f t="shared" si="4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0.83333333333333326</v>
      </c>
      <c r="H32" s="219">
        <f t="shared" si="0"/>
        <v>0.83333333333333326</v>
      </c>
      <c r="I32" s="219">
        <f t="shared" si="0"/>
        <v>0.16666666666666666</v>
      </c>
      <c r="J32" s="219">
        <f t="shared" si="0"/>
        <v>0.16666666666666666</v>
      </c>
      <c r="K32" s="219"/>
      <c r="L32" s="220">
        <f t="shared" si="1"/>
        <v>2.7777777777777776E-2</v>
      </c>
      <c r="M32" s="222">
        <f t="shared" si="2"/>
        <v>36</v>
      </c>
      <c r="N32" s="180">
        <f t="shared" si="5"/>
        <v>0</v>
      </c>
      <c r="P32" s="220">
        <f t="shared" si="3"/>
        <v>0</v>
      </c>
    </row>
    <row r="33" spans="1:18" ht="14.4" x14ac:dyDescent="0.3">
      <c r="A33">
        <f t="shared" si="4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0.83333333333333326</v>
      </c>
      <c r="H33" s="219">
        <f t="shared" si="0"/>
        <v>0.16666666666666666</v>
      </c>
      <c r="I33" s="219">
        <f t="shared" si="0"/>
        <v>0.83333333333333326</v>
      </c>
      <c r="J33" s="219">
        <f t="shared" si="0"/>
        <v>0.83333333333333326</v>
      </c>
      <c r="K33" s="219"/>
      <c r="L33" s="220">
        <f t="shared" si="1"/>
        <v>0.16666666666666666</v>
      </c>
      <c r="M33" s="222">
        <f t="shared" si="2"/>
        <v>6</v>
      </c>
      <c r="N33" s="180">
        <f t="shared" si="5"/>
        <v>0</v>
      </c>
      <c r="P33" s="220">
        <f t="shared" si="3"/>
        <v>0</v>
      </c>
    </row>
    <row r="34" spans="1:18" ht="14.4" x14ac:dyDescent="0.3">
      <c r="A34">
        <f t="shared" si="4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0.83333333333333326</v>
      </c>
      <c r="H34" s="219">
        <f t="shared" si="0"/>
        <v>0.83333333333333326</v>
      </c>
      <c r="I34" s="219">
        <f t="shared" si="0"/>
        <v>0.16666666666666666</v>
      </c>
      <c r="J34" s="219">
        <f t="shared" si="0"/>
        <v>0.83333333333333326</v>
      </c>
      <c r="K34" s="219"/>
      <c r="L34" s="220">
        <f t="shared" si="1"/>
        <v>0.16666666666666666</v>
      </c>
      <c r="M34" s="222">
        <f t="shared" si="2"/>
        <v>6</v>
      </c>
      <c r="N34" s="180">
        <f t="shared" si="5"/>
        <v>0</v>
      </c>
      <c r="P34" s="220">
        <f t="shared" si="3"/>
        <v>0</v>
      </c>
    </row>
    <row r="35" spans="1:18" ht="14.4" x14ac:dyDescent="0.3">
      <c r="A35">
        <f t="shared" si="4"/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0.83333333333333326</v>
      </c>
      <c r="H35" s="219">
        <f t="shared" si="0"/>
        <v>0.83333333333333326</v>
      </c>
      <c r="I35" s="219">
        <f t="shared" si="0"/>
        <v>0.83333333333333326</v>
      </c>
      <c r="J35" s="219">
        <f t="shared" si="0"/>
        <v>0.16666666666666666</v>
      </c>
      <c r="K35" s="219"/>
      <c r="L35" s="220">
        <f t="shared" si="1"/>
        <v>0.16666666666666666</v>
      </c>
      <c r="M35" s="222">
        <f t="shared" si="2"/>
        <v>6</v>
      </c>
      <c r="N35" s="180">
        <f t="shared" si="5"/>
        <v>0</v>
      </c>
      <c r="P35" s="220">
        <f t="shared" si="3"/>
        <v>0</v>
      </c>
    </row>
    <row r="36" spans="1:18" ht="14.4" x14ac:dyDescent="0.3">
      <c r="A36">
        <f t="shared" si="4"/>
        <v>0</v>
      </c>
      <c r="B36" s="209">
        <v>0</v>
      </c>
      <c r="C36" s="210">
        <v>0</v>
      </c>
      <c r="D36" s="209">
        <v>0</v>
      </c>
      <c r="E36" s="209">
        <v>0</v>
      </c>
      <c r="F36" s="200">
        <v>0</v>
      </c>
      <c r="G36" s="219">
        <f t="shared" si="0"/>
        <v>0.83333333333333326</v>
      </c>
      <c r="H36" s="219">
        <f t="shared" si="0"/>
        <v>0.83333333333333326</v>
      </c>
      <c r="I36" s="219">
        <f t="shared" si="0"/>
        <v>0.83333333333333326</v>
      </c>
      <c r="J36" s="219">
        <f t="shared" si="0"/>
        <v>0.83333333333333326</v>
      </c>
      <c r="K36" s="219"/>
      <c r="L36" s="220">
        <f>G36*H36*I36*J36</f>
        <v>0.4822530864197529</v>
      </c>
      <c r="M36" s="222">
        <f t="shared" si="2"/>
        <v>2.0736000000000008</v>
      </c>
      <c r="N36" s="180">
        <f t="shared" si="5"/>
        <v>0</v>
      </c>
      <c r="P36" s="220">
        <f t="shared" si="3"/>
        <v>0</v>
      </c>
      <c r="Q36" s="201" t="s">
        <v>63</v>
      </c>
      <c r="R36" s="201" t="s">
        <v>5</v>
      </c>
    </row>
    <row r="37" spans="1:18" ht="14.4" x14ac:dyDescent="0.3">
      <c r="N37" s="218" t="e">
        <f>SUM(N5:N36)</f>
        <v>#DIV/0!</v>
      </c>
      <c r="P37" s="224">
        <f>SUM(P5:P36)</f>
        <v>0.10262345679012344</v>
      </c>
      <c r="Q37" s="227">
        <f>1-BINOMDIST(0,$Q$2,$P$37,0)</f>
        <v>0.66135307852255032</v>
      </c>
      <c r="R37" s="217">
        <f>1/Q37</f>
        <v>1.5120516294170434</v>
      </c>
    </row>
  </sheetData>
  <conditionalFormatting sqref="A5:A36">
    <cfRule type="cellIs" dxfId="37" priority="3" stopIfTrue="1" operator="greaterThan">
      <formula>1.9</formula>
    </cfRule>
  </conditionalFormatting>
  <conditionalFormatting sqref="F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6" priority="2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37"/>
  <sheetViews>
    <sheetView zoomScale="90" zoomScaleNormal="9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5" width="17.109375" customWidth="1"/>
  </cols>
  <sheetData>
    <row r="1" spans="1:15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15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0">
        <f>G36</f>
        <v>0.3788199895342752</v>
      </c>
    </row>
    <row r="3" spans="1:15" ht="14.4" x14ac:dyDescent="0.3">
      <c r="A3" s="145"/>
      <c r="B3" s="198">
        <v>15</v>
      </c>
      <c r="C3" s="198">
        <v>12</v>
      </c>
      <c r="D3" s="198">
        <v>10</v>
      </c>
      <c r="E3" s="198">
        <v>7</v>
      </c>
    </row>
    <row r="4" spans="1:15" ht="27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</row>
    <row r="5" spans="1:15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0">IF(F5&gt;0,$F5/M5,0)</f>
        <v>1.3082155939298795E-2</v>
      </c>
      <c r="H5" s="228">
        <f t="shared" ref="H5:H35" si="1">IF(B5&gt;0,(COMBIN(B$3,B5)),0)</f>
        <v>455.00000000000006</v>
      </c>
      <c r="I5" s="228">
        <f t="shared" ref="I5:I35" si="2">IF(C5&gt;0,(COMBIN(C$3,C5)),0)</f>
        <v>12</v>
      </c>
      <c r="J5" s="228">
        <f t="shared" ref="J5:J35" si="3">IF(D5&gt;0,(COMBIN(D$3,D5)),0)</f>
        <v>10</v>
      </c>
      <c r="K5" s="228">
        <f t="shared" ref="K5:K35" si="4">IF(E5&gt;0,(COMBIN(E$3,E5)),0)</f>
        <v>7</v>
      </c>
      <c r="L5" s="229">
        <f t="shared" ref="L5:L35" si="5">(IF(H5&gt;0,H5,1))*(IF(I5&gt;0,I5,1))*(IF(J5&gt;0,J5,1))*(IF(K5&gt;0,K5,1))</f>
        <v>382200.00000000006</v>
      </c>
      <c r="M5" s="229">
        <f t="shared" ref="M5:M35" si="6">IF(F5&gt;0,L5,0)</f>
        <v>382200.00000000006</v>
      </c>
      <c r="N5" s="230">
        <f t="shared" ref="N5:N35" si="7">1/L5</f>
        <v>2.616431187859759E-6</v>
      </c>
      <c r="O5" s="220">
        <f>IF(F5&gt;0,N5,0)</f>
        <v>2.616431187859759E-6</v>
      </c>
    </row>
    <row r="6" spans="1:15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v>500</v>
      </c>
      <c r="G6" s="236">
        <f t="shared" si="0"/>
        <v>9.1575091575091562E-3</v>
      </c>
      <c r="H6" s="228">
        <f t="shared" si="1"/>
        <v>455.00000000000006</v>
      </c>
      <c r="I6" s="228">
        <f t="shared" si="2"/>
        <v>12</v>
      </c>
      <c r="J6" s="228">
        <f t="shared" si="3"/>
        <v>10</v>
      </c>
      <c r="K6" s="228">
        <f t="shared" si="4"/>
        <v>0</v>
      </c>
      <c r="L6" s="229">
        <f t="shared" si="5"/>
        <v>54600.000000000007</v>
      </c>
      <c r="M6" s="229">
        <f t="shared" si="6"/>
        <v>54600.000000000007</v>
      </c>
      <c r="N6" s="230">
        <f t="shared" si="7"/>
        <v>1.8315018315018312E-5</v>
      </c>
      <c r="O6" s="220">
        <f t="shared" ref="O6:O35" si="8">IF(F6&gt;0,N6,0)</f>
        <v>1.8315018315018312E-5</v>
      </c>
    </row>
    <row r="7" spans="1:15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v>200</v>
      </c>
      <c r="G7" s="236">
        <f t="shared" si="0"/>
        <v>5.2328623757195176E-3</v>
      </c>
      <c r="H7" s="228">
        <f t="shared" si="1"/>
        <v>455.00000000000006</v>
      </c>
      <c r="I7" s="228">
        <f t="shared" si="2"/>
        <v>12</v>
      </c>
      <c r="J7" s="228">
        <f t="shared" si="3"/>
        <v>0</v>
      </c>
      <c r="K7" s="228">
        <f t="shared" si="4"/>
        <v>7</v>
      </c>
      <c r="L7" s="229">
        <f t="shared" si="5"/>
        <v>38220.000000000007</v>
      </c>
      <c r="M7" s="229">
        <f t="shared" si="6"/>
        <v>38220.000000000007</v>
      </c>
      <c r="N7" s="230">
        <f t="shared" si="7"/>
        <v>2.6164311878597589E-5</v>
      </c>
      <c r="O7" s="220">
        <f t="shared" si="8"/>
        <v>2.6164311878597589E-5</v>
      </c>
    </row>
    <row r="8" spans="1:15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v>150</v>
      </c>
      <c r="G8" s="236">
        <f t="shared" si="0"/>
        <v>4.7095761381475655E-3</v>
      </c>
      <c r="H8" s="228">
        <f t="shared" si="1"/>
        <v>455.00000000000006</v>
      </c>
      <c r="I8" s="228">
        <f t="shared" si="2"/>
        <v>0</v>
      </c>
      <c r="J8" s="228">
        <f t="shared" si="3"/>
        <v>10</v>
      </c>
      <c r="K8" s="228">
        <f t="shared" si="4"/>
        <v>7</v>
      </c>
      <c r="L8" s="229">
        <f t="shared" si="5"/>
        <v>31850.000000000007</v>
      </c>
      <c r="M8" s="229">
        <f t="shared" si="6"/>
        <v>31850.000000000007</v>
      </c>
      <c r="N8" s="230">
        <f t="shared" si="7"/>
        <v>3.1397174254317103E-5</v>
      </c>
      <c r="O8" s="220">
        <f t="shared" si="8"/>
        <v>3.1397174254317103E-5</v>
      </c>
    </row>
    <row r="9" spans="1:15" ht="14.4" x14ac:dyDescent="0.3">
      <c r="B9" s="195">
        <v>3</v>
      </c>
      <c r="C9" s="195">
        <v>0</v>
      </c>
      <c r="D9" s="195">
        <v>0</v>
      </c>
      <c r="E9" s="195">
        <v>1</v>
      </c>
      <c r="F9" s="237">
        <v>10</v>
      </c>
      <c r="G9" s="236">
        <f t="shared" si="0"/>
        <v>3.1397174254317109E-3</v>
      </c>
      <c r="H9" s="228">
        <f t="shared" si="1"/>
        <v>455.00000000000006</v>
      </c>
      <c r="I9" s="228">
        <f t="shared" si="2"/>
        <v>0</v>
      </c>
      <c r="J9" s="228">
        <f t="shared" si="3"/>
        <v>0</v>
      </c>
      <c r="K9" s="228">
        <f t="shared" si="4"/>
        <v>7</v>
      </c>
      <c r="L9" s="229">
        <f t="shared" si="5"/>
        <v>3185.0000000000005</v>
      </c>
      <c r="M9" s="229">
        <f t="shared" si="6"/>
        <v>3185.0000000000005</v>
      </c>
      <c r="N9" s="230">
        <f t="shared" si="7"/>
        <v>3.1397174254317107E-4</v>
      </c>
      <c r="O9" s="220">
        <f t="shared" si="8"/>
        <v>3.1397174254317107E-4</v>
      </c>
    </row>
    <row r="10" spans="1:15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v>15</v>
      </c>
      <c r="G10" s="236">
        <f t="shared" si="0"/>
        <v>3.2967032967032958E-3</v>
      </c>
      <c r="H10" s="228">
        <f t="shared" si="1"/>
        <v>455.00000000000006</v>
      </c>
      <c r="I10" s="228">
        <f t="shared" si="2"/>
        <v>0</v>
      </c>
      <c r="J10" s="228">
        <f t="shared" si="3"/>
        <v>10</v>
      </c>
      <c r="K10" s="228">
        <f t="shared" si="4"/>
        <v>0</v>
      </c>
      <c r="L10" s="229">
        <f t="shared" si="5"/>
        <v>4550.0000000000009</v>
      </c>
      <c r="M10" s="229">
        <f t="shared" si="6"/>
        <v>4550.0000000000009</v>
      </c>
      <c r="N10" s="230">
        <f t="shared" si="7"/>
        <v>2.1978021978021973E-4</v>
      </c>
      <c r="O10" s="220">
        <f t="shared" si="8"/>
        <v>2.1978021978021973E-4</v>
      </c>
    </row>
    <row r="11" spans="1:15" ht="14.4" x14ac:dyDescent="0.3">
      <c r="B11" s="195">
        <v>3</v>
      </c>
      <c r="C11" s="195">
        <v>1</v>
      </c>
      <c r="D11" s="195">
        <v>0</v>
      </c>
      <c r="E11" s="195">
        <v>0</v>
      </c>
      <c r="F11" s="237">
        <v>20</v>
      </c>
      <c r="G11" s="236">
        <f t="shared" si="0"/>
        <v>3.6630036630036626E-3</v>
      </c>
      <c r="H11" s="228">
        <f t="shared" si="1"/>
        <v>455.00000000000006</v>
      </c>
      <c r="I11" s="228">
        <f t="shared" si="2"/>
        <v>12</v>
      </c>
      <c r="J11" s="228">
        <f t="shared" si="3"/>
        <v>0</v>
      </c>
      <c r="K11" s="228">
        <f t="shared" si="4"/>
        <v>0</v>
      </c>
      <c r="L11" s="229">
        <f t="shared" si="5"/>
        <v>5460.0000000000009</v>
      </c>
      <c r="M11" s="229">
        <f t="shared" si="6"/>
        <v>5460.0000000000009</v>
      </c>
      <c r="N11" s="230">
        <f t="shared" si="7"/>
        <v>1.8315018315018312E-4</v>
      </c>
      <c r="O11" s="220">
        <f t="shared" si="8"/>
        <v>1.8315018315018312E-4</v>
      </c>
    </row>
    <row r="12" spans="1:15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v>2</v>
      </c>
      <c r="G12" s="236">
        <f t="shared" si="0"/>
        <v>4.3956043956043947E-3</v>
      </c>
      <c r="H12" s="228">
        <f t="shared" si="1"/>
        <v>455.00000000000006</v>
      </c>
      <c r="I12" s="228">
        <f t="shared" si="2"/>
        <v>0</v>
      </c>
      <c r="J12" s="228">
        <f t="shared" si="3"/>
        <v>0</v>
      </c>
      <c r="K12" s="228">
        <f t="shared" si="4"/>
        <v>0</v>
      </c>
      <c r="L12" s="229">
        <f t="shared" si="5"/>
        <v>455.00000000000006</v>
      </c>
      <c r="M12" s="229">
        <f t="shared" si="6"/>
        <v>455.00000000000006</v>
      </c>
      <c r="N12" s="230">
        <f t="shared" si="7"/>
        <v>2.1978021978021974E-3</v>
      </c>
      <c r="O12" s="220">
        <f t="shared" si="8"/>
        <v>2.1978021978021974E-3</v>
      </c>
    </row>
    <row r="13" spans="1:15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v>200</v>
      </c>
      <c r="G13" s="236">
        <f t="shared" si="0"/>
        <v>2.2675736961451248E-3</v>
      </c>
      <c r="H13" s="228">
        <f t="shared" si="1"/>
        <v>105</v>
      </c>
      <c r="I13" s="228">
        <f t="shared" si="2"/>
        <v>12</v>
      </c>
      <c r="J13" s="228">
        <f t="shared" si="3"/>
        <v>10</v>
      </c>
      <c r="K13" s="228">
        <f t="shared" si="4"/>
        <v>7</v>
      </c>
      <c r="L13" s="229">
        <f t="shared" si="5"/>
        <v>88200</v>
      </c>
      <c r="M13" s="229">
        <f t="shared" si="6"/>
        <v>88200</v>
      </c>
      <c r="N13" s="230">
        <f t="shared" si="7"/>
        <v>1.1337868480725624E-5</v>
      </c>
      <c r="O13" s="220">
        <f t="shared" si="8"/>
        <v>1.1337868480725624E-5</v>
      </c>
    </row>
    <row r="14" spans="1:15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v>15</v>
      </c>
      <c r="G14" s="236">
        <f t="shared" si="0"/>
        <v>1.1904761904761906E-3</v>
      </c>
      <c r="H14" s="228">
        <f t="shared" si="1"/>
        <v>105</v>
      </c>
      <c r="I14" s="228">
        <f t="shared" si="2"/>
        <v>12</v>
      </c>
      <c r="J14" s="228">
        <f t="shared" si="3"/>
        <v>10</v>
      </c>
      <c r="K14" s="228">
        <f t="shared" si="4"/>
        <v>0</v>
      </c>
      <c r="L14" s="229">
        <f t="shared" si="5"/>
        <v>12600</v>
      </c>
      <c r="M14" s="229">
        <f t="shared" si="6"/>
        <v>12600</v>
      </c>
      <c r="N14" s="230">
        <f t="shared" si="7"/>
        <v>7.9365079365079365E-5</v>
      </c>
      <c r="O14" s="220">
        <f t="shared" si="8"/>
        <v>7.9365079365079365E-5</v>
      </c>
    </row>
    <row r="15" spans="1:15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v>10</v>
      </c>
      <c r="G15" s="236">
        <f t="shared" si="0"/>
        <v>1.1337868480725624E-3</v>
      </c>
      <c r="H15" s="228">
        <f t="shared" si="1"/>
        <v>105</v>
      </c>
      <c r="I15" s="228">
        <f t="shared" si="2"/>
        <v>12</v>
      </c>
      <c r="J15" s="228">
        <f t="shared" si="3"/>
        <v>0</v>
      </c>
      <c r="K15" s="228">
        <f t="shared" si="4"/>
        <v>7</v>
      </c>
      <c r="L15" s="229">
        <f t="shared" si="5"/>
        <v>8820</v>
      </c>
      <c r="M15" s="229">
        <f t="shared" si="6"/>
        <v>8820</v>
      </c>
      <c r="N15" s="230">
        <f t="shared" si="7"/>
        <v>1.1337868480725624E-4</v>
      </c>
      <c r="O15" s="220">
        <f t="shared" si="8"/>
        <v>1.1337868480725624E-4</v>
      </c>
    </row>
    <row r="16" spans="1:15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v>7</v>
      </c>
      <c r="G16" s="236">
        <f t="shared" si="0"/>
        <v>9.5238095238095238E-4</v>
      </c>
      <c r="H16" s="228">
        <f t="shared" si="1"/>
        <v>105</v>
      </c>
      <c r="I16" s="228">
        <f t="shared" si="2"/>
        <v>0</v>
      </c>
      <c r="J16" s="228">
        <f t="shared" si="3"/>
        <v>10</v>
      </c>
      <c r="K16" s="228">
        <f t="shared" si="4"/>
        <v>7</v>
      </c>
      <c r="L16" s="229">
        <f t="shared" si="5"/>
        <v>7350</v>
      </c>
      <c r="M16" s="229">
        <f t="shared" si="6"/>
        <v>7350</v>
      </c>
      <c r="N16" s="230">
        <f t="shared" si="7"/>
        <v>1.3605442176870748E-4</v>
      </c>
      <c r="O16" s="220">
        <f t="shared" si="8"/>
        <v>1.3605442176870748E-4</v>
      </c>
    </row>
    <row r="17" spans="2:15" ht="14.4" x14ac:dyDescent="0.3">
      <c r="B17" s="190">
        <v>2</v>
      </c>
      <c r="C17" s="190">
        <v>0</v>
      </c>
      <c r="D17" s="190">
        <v>0</v>
      </c>
      <c r="E17" s="190">
        <v>1</v>
      </c>
      <c r="F17" s="237">
        <v>1</v>
      </c>
      <c r="G17" s="236">
        <f t="shared" si="0"/>
        <v>1.3605442176870747E-3</v>
      </c>
      <c r="H17" s="228">
        <f t="shared" si="1"/>
        <v>105</v>
      </c>
      <c r="I17" s="228">
        <f t="shared" si="2"/>
        <v>0</v>
      </c>
      <c r="J17" s="228">
        <f t="shared" si="3"/>
        <v>0</v>
      </c>
      <c r="K17" s="228">
        <f t="shared" si="4"/>
        <v>7</v>
      </c>
      <c r="L17" s="229">
        <f t="shared" si="5"/>
        <v>735</v>
      </c>
      <c r="M17" s="229">
        <f t="shared" si="6"/>
        <v>735</v>
      </c>
      <c r="N17" s="230">
        <f t="shared" si="7"/>
        <v>1.3605442176870747E-3</v>
      </c>
      <c r="O17" s="220">
        <f t="shared" si="8"/>
        <v>1.3605442176870747E-3</v>
      </c>
    </row>
    <row r="18" spans="2:15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v>2</v>
      </c>
      <c r="G18" s="236">
        <f t="shared" si="0"/>
        <v>1.9047619047619048E-3</v>
      </c>
      <c r="H18" s="228">
        <f t="shared" si="1"/>
        <v>105</v>
      </c>
      <c r="I18" s="228">
        <f t="shared" si="2"/>
        <v>0</v>
      </c>
      <c r="J18" s="228">
        <f t="shared" si="3"/>
        <v>10</v>
      </c>
      <c r="K18" s="228">
        <f t="shared" si="4"/>
        <v>0</v>
      </c>
      <c r="L18" s="229">
        <f t="shared" si="5"/>
        <v>1050</v>
      </c>
      <c r="M18" s="229">
        <f t="shared" si="6"/>
        <v>1050</v>
      </c>
      <c r="N18" s="230">
        <f t="shared" si="7"/>
        <v>9.5238095238095238E-4</v>
      </c>
      <c r="O18" s="220">
        <f t="shared" si="8"/>
        <v>9.5238095238095238E-4</v>
      </c>
    </row>
    <row r="19" spans="2:15" ht="14.4" x14ac:dyDescent="0.3">
      <c r="B19" s="190">
        <v>2</v>
      </c>
      <c r="C19" s="190">
        <v>1</v>
      </c>
      <c r="D19" s="190">
        <v>0</v>
      </c>
      <c r="E19" s="190">
        <v>0</v>
      </c>
      <c r="F19" s="237">
        <v>3</v>
      </c>
      <c r="G19" s="236">
        <f t="shared" si="0"/>
        <v>2.3809523809523812E-3</v>
      </c>
      <c r="H19" s="228">
        <f t="shared" si="1"/>
        <v>105</v>
      </c>
      <c r="I19" s="228">
        <f t="shared" si="2"/>
        <v>12</v>
      </c>
      <c r="J19" s="228">
        <f t="shared" si="3"/>
        <v>0</v>
      </c>
      <c r="K19" s="228">
        <f t="shared" si="4"/>
        <v>0</v>
      </c>
      <c r="L19" s="229">
        <f t="shared" si="5"/>
        <v>1260</v>
      </c>
      <c r="M19" s="229">
        <f t="shared" si="6"/>
        <v>1260</v>
      </c>
      <c r="N19" s="230">
        <f t="shared" si="7"/>
        <v>7.9365079365079365E-4</v>
      </c>
      <c r="O19" s="220">
        <f t="shared" si="8"/>
        <v>7.9365079365079365E-4</v>
      </c>
    </row>
    <row r="20" spans="2:15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2</v>
      </c>
      <c r="G20" s="236">
        <f t="shared" si="0"/>
        <v>1.9047619047619049E-2</v>
      </c>
      <c r="H20" s="228">
        <f t="shared" si="1"/>
        <v>105</v>
      </c>
      <c r="I20" s="228">
        <f t="shared" si="2"/>
        <v>0</v>
      </c>
      <c r="J20" s="228">
        <f t="shared" si="3"/>
        <v>0</v>
      </c>
      <c r="K20" s="228">
        <f t="shared" si="4"/>
        <v>0</v>
      </c>
      <c r="L20" s="229">
        <f t="shared" si="5"/>
        <v>105</v>
      </c>
      <c r="M20" s="229">
        <f t="shared" si="6"/>
        <v>105</v>
      </c>
      <c r="N20" s="230">
        <f t="shared" si="7"/>
        <v>9.5238095238095247E-3</v>
      </c>
      <c r="O20" s="220">
        <f t="shared" si="8"/>
        <v>9.5238095238095247E-3</v>
      </c>
    </row>
    <row r="21" spans="2:15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20</v>
      </c>
      <c r="G21" s="236">
        <f t="shared" si="0"/>
        <v>1.5873015873015873E-3</v>
      </c>
      <c r="H21" s="228">
        <f t="shared" si="1"/>
        <v>15</v>
      </c>
      <c r="I21" s="228">
        <f t="shared" si="2"/>
        <v>12</v>
      </c>
      <c r="J21" s="228">
        <f t="shared" si="3"/>
        <v>10</v>
      </c>
      <c r="K21" s="228">
        <f t="shared" si="4"/>
        <v>7</v>
      </c>
      <c r="L21" s="229">
        <f t="shared" si="5"/>
        <v>12600</v>
      </c>
      <c r="M21" s="229">
        <f t="shared" si="6"/>
        <v>12600</v>
      </c>
      <c r="N21" s="230">
        <f t="shared" si="7"/>
        <v>7.9365079365079365E-5</v>
      </c>
      <c r="O21" s="220">
        <f t="shared" si="8"/>
        <v>7.9365079365079365E-5</v>
      </c>
    </row>
    <row r="22" spans="2:15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2</v>
      </c>
      <c r="G22" s="236">
        <f t="shared" si="0"/>
        <v>1.1111111111111111E-3</v>
      </c>
      <c r="H22" s="228">
        <f t="shared" si="1"/>
        <v>15</v>
      </c>
      <c r="I22" s="228">
        <f t="shared" si="2"/>
        <v>12</v>
      </c>
      <c r="J22" s="228">
        <f t="shared" si="3"/>
        <v>10</v>
      </c>
      <c r="K22" s="228">
        <f t="shared" si="4"/>
        <v>0</v>
      </c>
      <c r="L22" s="229">
        <f t="shared" si="5"/>
        <v>1800</v>
      </c>
      <c r="M22" s="229">
        <f t="shared" si="6"/>
        <v>1800</v>
      </c>
      <c r="N22" s="230">
        <f t="shared" si="7"/>
        <v>5.5555555555555556E-4</v>
      </c>
      <c r="O22" s="220">
        <f t="shared" si="8"/>
        <v>5.5555555555555556E-4</v>
      </c>
    </row>
    <row r="23" spans="2:15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2</v>
      </c>
      <c r="G23" s="236">
        <f t="shared" si="0"/>
        <v>1.5873015873015873E-3</v>
      </c>
      <c r="H23" s="228">
        <f t="shared" si="1"/>
        <v>15</v>
      </c>
      <c r="I23" s="228">
        <f t="shared" si="2"/>
        <v>12</v>
      </c>
      <c r="J23" s="228">
        <f t="shared" si="3"/>
        <v>0</v>
      </c>
      <c r="K23" s="228">
        <f t="shared" si="4"/>
        <v>7</v>
      </c>
      <c r="L23" s="229">
        <f t="shared" si="5"/>
        <v>1260</v>
      </c>
      <c r="M23" s="229">
        <f t="shared" si="6"/>
        <v>1260</v>
      </c>
      <c r="N23" s="230">
        <f t="shared" si="7"/>
        <v>7.9365079365079365E-4</v>
      </c>
      <c r="O23" s="220">
        <f t="shared" si="8"/>
        <v>7.9365079365079365E-4</v>
      </c>
    </row>
    <row r="24" spans="2:15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2</v>
      </c>
      <c r="G24" s="236">
        <f t="shared" si="0"/>
        <v>1.9047619047619048E-3</v>
      </c>
      <c r="H24" s="228">
        <f t="shared" si="1"/>
        <v>15</v>
      </c>
      <c r="I24" s="228">
        <f t="shared" si="2"/>
        <v>0</v>
      </c>
      <c r="J24" s="228">
        <f t="shared" si="3"/>
        <v>10</v>
      </c>
      <c r="K24" s="228">
        <f t="shared" si="4"/>
        <v>7</v>
      </c>
      <c r="L24" s="229">
        <f t="shared" si="5"/>
        <v>1050</v>
      </c>
      <c r="M24" s="229">
        <f t="shared" si="6"/>
        <v>1050</v>
      </c>
      <c r="N24" s="230">
        <f t="shared" si="7"/>
        <v>9.5238095238095238E-4</v>
      </c>
      <c r="O24" s="220">
        <f t="shared" si="8"/>
        <v>9.5238095238095238E-4</v>
      </c>
    </row>
    <row r="25" spans="2:15" ht="14.4" x14ac:dyDescent="0.3">
      <c r="B25" s="192">
        <v>1</v>
      </c>
      <c r="C25" s="192">
        <v>0</v>
      </c>
      <c r="D25" s="192">
        <v>0</v>
      </c>
      <c r="E25" s="192">
        <v>1</v>
      </c>
      <c r="F25" s="237">
        <v>5</v>
      </c>
      <c r="G25" s="236">
        <f t="shared" si="0"/>
        <v>4.7619047619047616E-2</v>
      </c>
      <c r="H25" s="228">
        <f t="shared" si="1"/>
        <v>15</v>
      </c>
      <c r="I25" s="228">
        <f t="shared" si="2"/>
        <v>0</v>
      </c>
      <c r="J25" s="228">
        <f t="shared" si="3"/>
        <v>0</v>
      </c>
      <c r="K25" s="228">
        <f t="shared" si="4"/>
        <v>7</v>
      </c>
      <c r="L25" s="229">
        <f t="shared" si="5"/>
        <v>105</v>
      </c>
      <c r="M25" s="229">
        <f t="shared" si="6"/>
        <v>105</v>
      </c>
      <c r="N25" s="230">
        <f t="shared" si="7"/>
        <v>9.5238095238095247E-3</v>
      </c>
      <c r="O25" s="220">
        <f t="shared" si="8"/>
        <v>9.5238095238095247E-3</v>
      </c>
    </row>
    <row r="26" spans="2:15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0"/>
        <v>2.6666666666666668E-2</v>
      </c>
      <c r="H26" s="228">
        <f t="shared" si="1"/>
        <v>15</v>
      </c>
      <c r="I26" s="228">
        <f t="shared" si="2"/>
        <v>0</v>
      </c>
      <c r="J26" s="228">
        <f t="shared" si="3"/>
        <v>10</v>
      </c>
      <c r="K26" s="228">
        <f t="shared" si="4"/>
        <v>0</v>
      </c>
      <c r="L26" s="229">
        <f t="shared" si="5"/>
        <v>150</v>
      </c>
      <c r="M26" s="229">
        <f t="shared" si="6"/>
        <v>150</v>
      </c>
      <c r="N26" s="230">
        <f t="shared" si="7"/>
        <v>6.6666666666666671E-3</v>
      </c>
      <c r="O26" s="220">
        <f t="shared" si="8"/>
        <v>6.6666666666666671E-3</v>
      </c>
    </row>
    <row r="27" spans="2:15" ht="14.4" x14ac:dyDescent="0.3">
      <c r="B27" s="192">
        <v>1</v>
      </c>
      <c r="C27" s="192">
        <v>1</v>
      </c>
      <c r="D27" s="192">
        <v>0</v>
      </c>
      <c r="E27" s="192">
        <v>0</v>
      </c>
      <c r="F27" s="237">
        <v>3</v>
      </c>
      <c r="G27" s="236">
        <f t="shared" si="0"/>
        <v>1.6666666666666666E-2</v>
      </c>
      <c r="H27" s="228">
        <f t="shared" si="1"/>
        <v>15</v>
      </c>
      <c r="I27" s="228">
        <f t="shared" si="2"/>
        <v>12</v>
      </c>
      <c r="J27" s="228">
        <f t="shared" si="3"/>
        <v>0</v>
      </c>
      <c r="K27" s="228">
        <f t="shared" si="4"/>
        <v>0</v>
      </c>
      <c r="L27" s="229">
        <f t="shared" si="5"/>
        <v>180</v>
      </c>
      <c r="M27" s="229">
        <f t="shared" si="6"/>
        <v>180</v>
      </c>
      <c r="N27" s="230">
        <f t="shared" si="7"/>
        <v>5.5555555555555558E-3</v>
      </c>
      <c r="O27" s="220">
        <f t="shared" si="8"/>
        <v>5.5555555555555558E-3</v>
      </c>
    </row>
    <row r="28" spans="2:15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v>2</v>
      </c>
      <c r="G28" s="236">
        <f t="shared" si="0"/>
        <v>0.13333333333333333</v>
      </c>
      <c r="H28" s="228">
        <f t="shared" si="1"/>
        <v>15</v>
      </c>
      <c r="I28" s="228">
        <f t="shared" si="2"/>
        <v>0</v>
      </c>
      <c r="J28" s="228">
        <f t="shared" si="3"/>
        <v>0</v>
      </c>
      <c r="K28" s="228">
        <f t="shared" si="4"/>
        <v>0</v>
      </c>
      <c r="L28" s="229">
        <f t="shared" si="5"/>
        <v>15</v>
      </c>
      <c r="M28" s="229">
        <f t="shared" si="6"/>
        <v>15</v>
      </c>
      <c r="N28" s="230">
        <f t="shared" si="7"/>
        <v>6.6666666666666666E-2</v>
      </c>
      <c r="O28" s="220">
        <f t="shared" si="8"/>
        <v>6.6666666666666666E-2</v>
      </c>
    </row>
    <row r="29" spans="2:15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2</v>
      </c>
      <c r="G29" s="236">
        <f t="shared" si="0"/>
        <v>2.3809523809523812E-3</v>
      </c>
      <c r="H29" s="228">
        <f t="shared" si="1"/>
        <v>0</v>
      </c>
      <c r="I29" s="228">
        <f t="shared" si="2"/>
        <v>12</v>
      </c>
      <c r="J29" s="228">
        <f t="shared" si="3"/>
        <v>10</v>
      </c>
      <c r="K29" s="228">
        <f t="shared" si="4"/>
        <v>7</v>
      </c>
      <c r="L29" s="229">
        <f t="shared" si="5"/>
        <v>840</v>
      </c>
      <c r="M29" s="229">
        <f t="shared" si="6"/>
        <v>840</v>
      </c>
      <c r="N29" s="230">
        <f t="shared" si="7"/>
        <v>1.1904761904761906E-3</v>
      </c>
      <c r="O29" s="220">
        <f t="shared" si="8"/>
        <v>1.1904761904761906E-3</v>
      </c>
    </row>
    <row r="30" spans="2:15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2</v>
      </c>
      <c r="G30" s="236">
        <f t="shared" si="0"/>
        <v>1.6666666666666666E-2</v>
      </c>
      <c r="H30" s="228">
        <f t="shared" si="1"/>
        <v>0</v>
      </c>
      <c r="I30" s="228">
        <f t="shared" si="2"/>
        <v>12</v>
      </c>
      <c r="J30" s="228">
        <f t="shared" si="3"/>
        <v>10</v>
      </c>
      <c r="K30" s="228">
        <f t="shared" si="4"/>
        <v>0</v>
      </c>
      <c r="L30" s="229">
        <f t="shared" si="5"/>
        <v>120</v>
      </c>
      <c r="M30" s="229">
        <f t="shared" si="6"/>
        <v>120</v>
      </c>
      <c r="N30" s="230">
        <f t="shared" si="7"/>
        <v>8.3333333333333332E-3</v>
      </c>
      <c r="O30" s="220">
        <f t="shared" si="8"/>
        <v>8.3333333333333332E-3</v>
      </c>
    </row>
    <row r="31" spans="2:15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2</v>
      </c>
      <c r="G31" s="236">
        <f t="shared" si="0"/>
        <v>2.3809523809523808E-2</v>
      </c>
      <c r="H31" s="228">
        <f t="shared" si="1"/>
        <v>0</v>
      </c>
      <c r="I31" s="228">
        <f t="shared" si="2"/>
        <v>12</v>
      </c>
      <c r="J31" s="228">
        <f t="shared" si="3"/>
        <v>0</v>
      </c>
      <c r="K31" s="228">
        <f t="shared" si="4"/>
        <v>7</v>
      </c>
      <c r="L31" s="229">
        <f t="shared" si="5"/>
        <v>84</v>
      </c>
      <c r="M31" s="229">
        <f t="shared" si="6"/>
        <v>84</v>
      </c>
      <c r="N31" s="230">
        <f t="shared" si="7"/>
        <v>1.1904761904761904E-2</v>
      </c>
      <c r="O31" s="220">
        <f t="shared" si="8"/>
        <v>1.1904761904761904E-2</v>
      </c>
    </row>
    <row r="32" spans="2:15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2</v>
      </c>
      <c r="G32" s="236">
        <f t="shared" si="0"/>
        <v>2.8571428571428571E-2</v>
      </c>
      <c r="H32" s="228">
        <f t="shared" si="1"/>
        <v>0</v>
      </c>
      <c r="I32" s="228">
        <f t="shared" si="2"/>
        <v>0</v>
      </c>
      <c r="J32" s="228">
        <f t="shared" si="3"/>
        <v>10</v>
      </c>
      <c r="K32" s="228">
        <f t="shared" si="4"/>
        <v>7</v>
      </c>
      <c r="L32" s="229">
        <f t="shared" si="5"/>
        <v>70</v>
      </c>
      <c r="M32" s="229">
        <f t="shared" si="6"/>
        <v>70</v>
      </c>
      <c r="N32" s="230">
        <f t="shared" si="7"/>
        <v>1.4285714285714285E-2</v>
      </c>
      <c r="O32" s="220">
        <f t="shared" si="8"/>
        <v>1.4285714285714285E-2</v>
      </c>
    </row>
    <row r="33" spans="2:15" ht="14.4" x14ac:dyDescent="0.3"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0"/>
        <v>0</v>
      </c>
      <c r="H33" s="228">
        <f t="shared" si="1"/>
        <v>0</v>
      </c>
      <c r="I33" s="228">
        <f t="shared" si="2"/>
        <v>0</v>
      </c>
      <c r="J33" s="228">
        <f t="shared" si="3"/>
        <v>0</v>
      </c>
      <c r="K33" s="228">
        <f t="shared" si="4"/>
        <v>7</v>
      </c>
      <c r="L33" s="229">
        <f t="shared" si="5"/>
        <v>7</v>
      </c>
      <c r="M33" s="229">
        <f t="shared" si="6"/>
        <v>0</v>
      </c>
      <c r="N33" s="230">
        <f t="shared" si="7"/>
        <v>0.14285714285714285</v>
      </c>
      <c r="O33" s="220">
        <f t="shared" si="8"/>
        <v>0</v>
      </c>
    </row>
    <row r="34" spans="2:15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0"/>
        <v>0</v>
      </c>
      <c r="H34" s="228">
        <f t="shared" si="1"/>
        <v>0</v>
      </c>
      <c r="I34" s="228">
        <f t="shared" si="2"/>
        <v>0</v>
      </c>
      <c r="J34" s="228">
        <f t="shared" si="3"/>
        <v>10</v>
      </c>
      <c r="K34" s="228">
        <f t="shared" si="4"/>
        <v>0</v>
      </c>
      <c r="L34" s="229">
        <f t="shared" si="5"/>
        <v>10</v>
      </c>
      <c r="M34" s="229">
        <f t="shared" si="6"/>
        <v>0</v>
      </c>
      <c r="N34" s="230">
        <f t="shared" si="7"/>
        <v>0.1</v>
      </c>
      <c r="O34" s="220">
        <f t="shared" si="8"/>
        <v>0</v>
      </c>
    </row>
    <row r="35" spans="2:15" ht="14.4" x14ac:dyDescent="0.3"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0"/>
        <v>0</v>
      </c>
      <c r="H35" s="228">
        <f t="shared" si="1"/>
        <v>0</v>
      </c>
      <c r="I35" s="228">
        <f t="shared" si="2"/>
        <v>12</v>
      </c>
      <c r="J35" s="228">
        <f t="shared" si="3"/>
        <v>0</v>
      </c>
      <c r="K35" s="228">
        <f t="shared" si="4"/>
        <v>0</v>
      </c>
      <c r="L35" s="229">
        <f t="shared" si="5"/>
        <v>12</v>
      </c>
      <c r="M35" s="229">
        <f t="shared" si="6"/>
        <v>0</v>
      </c>
      <c r="N35" s="230">
        <f t="shared" si="7"/>
        <v>8.3333333333333329E-2</v>
      </c>
      <c r="O35" s="220">
        <f t="shared" si="8"/>
        <v>0</v>
      </c>
    </row>
    <row r="36" spans="2:15" ht="14.4" x14ac:dyDescent="0.3">
      <c r="G36" s="238">
        <f>SUM(G5:G35)</f>
        <v>0.3788199895342752</v>
      </c>
      <c r="M36" s="232">
        <f>1/O36</f>
        <v>7.0189399968168074</v>
      </c>
      <c r="O36" s="231">
        <f>SUM(O5:O35)</f>
        <v>0.14247165532879819</v>
      </c>
    </row>
    <row r="37" spans="2:15" ht="14.4" x14ac:dyDescent="0.3">
      <c r="L37" s="235" t="s">
        <v>69</v>
      </c>
      <c r="M37" s="235">
        <f>1/O37</f>
        <v>1.2739226143915141</v>
      </c>
      <c r="O37" s="234">
        <f>1-BINOMDIST(0,$H$2,$O$36,0)</f>
        <v>0.78497703761829163</v>
      </c>
    </row>
  </sheetData>
  <conditionalFormatting sqref="F5:F35">
    <cfRule type="cellIs" dxfId="35" priority="4" stopIfTrue="1" operator="greaterThan">
      <formula>0</formula>
    </cfRule>
  </conditionalFormatting>
  <conditionalFormatting sqref="G5:G35">
    <cfRule type="cellIs" dxfId="34" priority="3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8" max="18" width="17.109375" bestFit="1" customWidth="1"/>
    <col min="19" max="19" width="9.5546875" bestFit="1" customWidth="1"/>
    <col min="20" max="20" width="15.33203125" bestFit="1" customWidth="1"/>
  </cols>
  <sheetData>
    <row r="1" spans="1:20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0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1.0726914355485784</v>
      </c>
    </row>
    <row r="3" spans="1:20" ht="14.4" x14ac:dyDescent="0.3">
      <c r="A3" s="145"/>
      <c r="B3" s="198">
        <v>15</v>
      </c>
      <c r="C3" s="198">
        <v>7</v>
      </c>
      <c r="D3" s="198">
        <v>6</v>
      </c>
      <c r="E3" s="198">
        <v>5</v>
      </c>
    </row>
    <row r="4" spans="1:20" ht="33.75" customHeight="1" thickBot="1" x14ac:dyDescent="0.3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242" t="s">
        <v>72</v>
      </c>
      <c r="S4" s="243" t="s">
        <v>73</v>
      </c>
      <c r="T4" s="243" t="s">
        <v>74</v>
      </c>
    </row>
    <row r="5" spans="1:20" ht="15" thickTop="1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5.2328623757195179E-2</v>
      </c>
      <c r="H5" s="228">
        <f t="shared" ref="H5:H35" si="2">IF(B5&gt;0,(COMBIN(B$3,B5)),0)</f>
        <v>455.00000000000006</v>
      </c>
      <c r="I5" s="228">
        <f t="shared" ref="I5:I35" si="3">IF(C5&gt;0,(COMBIN(C$3,C5)),0)</f>
        <v>7</v>
      </c>
      <c r="J5" s="228">
        <f t="shared" ref="J5:J35" si="4">IF(D5&gt;0,(COMBIN(D$3,D5)),0)</f>
        <v>6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95550.000000000015</v>
      </c>
      <c r="M5" s="254">
        <f t="shared" ref="M5:M35" si="7">IF(F5&gt;0,L5,0)</f>
        <v>95550.000000000015</v>
      </c>
      <c r="N5" s="230">
        <f t="shared" ref="N5:N35" si="8">1/L5</f>
        <v>1.0465724751439036E-5</v>
      </c>
      <c r="O5" s="220">
        <f>IF(F5&gt;0,N5,0)</f>
        <v>1.0465724751439036E-5</v>
      </c>
      <c r="P5" s="257">
        <f>$M$5/M5</f>
        <v>1</v>
      </c>
      <c r="Q5">
        <f>$F$5/P5</f>
        <v>5000</v>
      </c>
      <c r="R5" s="244" t="s">
        <v>75</v>
      </c>
      <c r="S5" s="245">
        <v>5000</v>
      </c>
      <c r="T5" s="246" t="s">
        <v>76</v>
      </c>
    </row>
    <row r="6" spans="1:20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5.2328623757195172E-2</v>
      </c>
      <c r="H6" s="228">
        <f t="shared" si="2"/>
        <v>455.00000000000006</v>
      </c>
      <c r="I6" s="228">
        <f t="shared" si="3"/>
        <v>7</v>
      </c>
      <c r="J6" s="228">
        <f t="shared" si="4"/>
        <v>6</v>
      </c>
      <c r="K6" s="228">
        <f t="shared" si="5"/>
        <v>0</v>
      </c>
      <c r="L6" s="229">
        <f t="shared" si="6"/>
        <v>19110.000000000004</v>
      </c>
      <c r="M6" s="254">
        <f t="shared" si="7"/>
        <v>19110.000000000004</v>
      </c>
      <c r="N6" s="230">
        <f t="shared" si="8"/>
        <v>5.2328623757195178E-5</v>
      </c>
      <c r="O6" s="220">
        <f t="shared" ref="O6:O35" si="9">IF(F6&gt;0,N6,0)</f>
        <v>5.2328623757195178E-5</v>
      </c>
      <c r="P6" s="257">
        <f t="shared" ref="P6:P35" si="10">$M$5/M6</f>
        <v>5</v>
      </c>
      <c r="Q6">
        <f t="shared" ref="Q6:Q35" si="11">$F$5/P6</f>
        <v>1000</v>
      </c>
      <c r="R6" s="247" t="s">
        <v>77</v>
      </c>
      <c r="S6" s="248"/>
      <c r="T6" s="248"/>
    </row>
    <row r="7" spans="1:20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800</v>
      </c>
      <c r="G7" s="236">
        <f t="shared" si="1"/>
        <v>5.0235478806907374E-2</v>
      </c>
      <c r="H7" s="228">
        <f t="shared" si="2"/>
        <v>455.00000000000006</v>
      </c>
      <c r="I7" s="228">
        <f t="shared" si="3"/>
        <v>7</v>
      </c>
      <c r="J7" s="228">
        <f t="shared" si="4"/>
        <v>0</v>
      </c>
      <c r="K7" s="228">
        <f t="shared" si="5"/>
        <v>5</v>
      </c>
      <c r="L7" s="229">
        <f t="shared" si="6"/>
        <v>15925.000000000002</v>
      </c>
      <c r="M7" s="254">
        <f t="shared" si="7"/>
        <v>15925.000000000002</v>
      </c>
      <c r="N7" s="230">
        <f t="shared" si="8"/>
        <v>6.2794348508634219E-5</v>
      </c>
      <c r="O7" s="220">
        <f t="shared" si="9"/>
        <v>6.2794348508634219E-5</v>
      </c>
      <c r="P7" s="257">
        <f t="shared" si="10"/>
        <v>6</v>
      </c>
      <c r="Q7">
        <f t="shared" si="11"/>
        <v>833.33333333333337</v>
      </c>
      <c r="R7" s="244" t="s">
        <v>78</v>
      </c>
      <c r="S7" s="245">
        <v>1250</v>
      </c>
      <c r="T7" s="246" t="s">
        <v>79</v>
      </c>
    </row>
    <row r="8" spans="1:20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700</v>
      </c>
      <c r="G8" s="236">
        <f t="shared" si="1"/>
        <v>5.1282051282051273E-2</v>
      </c>
      <c r="H8" s="228">
        <f t="shared" si="2"/>
        <v>455.00000000000006</v>
      </c>
      <c r="I8" s="228">
        <f t="shared" si="3"/>
        <v>0</v>
      </c>
      <c r="J8" s="228">
        <f t="shared" si="4"/>
        <v>6</v>
      </c>
      <c r="K8" s="228">
        <f t="shared" si="5"/>
        <v>5</v>
      </c>
      <c r="L8" s="229">
        <f t="shared" si="6"/>
        <v>13650.000000000002</v>
      </c>
      <c r="M8" s="254">
        <f t="shared" si="7"/>
        <v>13650.000000000002</v>
      </c>
      <c r="N8" s="230">
        <f t="shared" si="8"/>
        <v>7.3260073260073246E-5</v>
      </c>
      <c r="O8" s="220">
        <f t="shared" si="9"/>
        <v>7.3260073260073246E-5</v>
      </c>
      <c r="P8" s="257">
        <f t="shared" si="10"/>
        <v>7</v>
      </c>
      <c r="Q8">
        <f t="shared" si="11"/>
        <v>714.28571428571433</v>
      </c>
      <c r="R8" s="249" t="s">
        <v>80</v>
      </c>
      <c r="S8" s="250">
        <v>833</v>
      </c>
      <c r="T8" s="251" t="s">
        <v>81</v>
      </c>
    </row>
    <row r="9" spans="1:20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120</v>
      </c>
      <c r="G9" s="236">
        <f t="shared" si="1"/>
        <v>5.2747252747252733E-2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9"/>
        <v>4.3956043956043945E-4</v>
      </c>
      <c r="P9" s="257">
        <f t="shared" si="10"/>
        <v>42</v>
      </c>
      <c r="Q9">
        <f t="shared" si="11"/>
        <v>119.04761904761905</v>
      </c>
      <c r="R9" s="244" t="s">
        <v>82</v>
      </c>
      <c r="S9" s="245">
        <v>416</v>
      </c>
      <c r="T9" s="246">
        <v>0.62013888888888891</v>
      </c>
    </row>
    <row r="10" spans="1:20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140</v>
      </c>
      <c r="G10" s="236">
        <f t="shared" si="1"/>
        <v>5.1282051282051273E-2</v>
      </c>
      <c r="H10" s="228">
        <f t="shared" si="2"/>
        <v>455.00000000000006</v>
      </c>
      <c r="I10" s="228">
        <f t="shared" si="3"/>
        <v>0</v>
      </c>
      <c r="J10" s="228">
        <f t="shared" si="4"/>
        <v>6</v>
      </c>
      <c r="K10" s="228">
        <f t="shared" si="5"/>
        <v>0</v>
      </c>
      <c r="L10" s="229">
        <f t="shared" si="6"/>
        <v>2730.0000000000005</v>
      </c>
      <c r="M10" s="254">
        <f t="shared" si="7"/>
        <v>2730.0000000000005</v>
      </c>
      <c r="N10" s="230">
        <f t="shared" si="8"/>
        <v>3.6630036630036625E-4</v>
      </c>
      <c r="O10" s="220">
        <f t="shared" si="9"/>
        <v>3.6630036630036625E-4</v>
      </c>
      <c r="P10" s="257">
        <f t="shared" si="10"/>
        <v>35</v>
      </c>
      <c r="Q10">
        <f t="shared" si="11"/>
        <v>142.85714285714286</v>
      </c>
      <c r="R10" s="249" t="s">
        <v>83</v>
      </c>
      <c r="S10" s="250">
        <v>208</v>
      </c>
      <c r="T10" s="251">
        <v>0.33055555555555555</v>
      </c>
    </row>
    <row r="11" spans="1:20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160</v>
      </c>
      <c r="G11" s="236">
        <f t="shared" si="1"/>
        <v>5.0235478806907374E-2</v>
      </c>
      <c r="H11" s="228">
        <f t="shared" si="2"/>
        <v>455.00000000000006</v>
      </c>
      <c r="I11" s="228">
        <f t="shared" si="3"/>
        <v>7</v>
      </c>
      <c r="J11" s="228">
        <f t="shared" si="4"/>
        <v>0</v>
      </c>
      <c r="K11" s="228">
        <f t="shared" si="5"/>
        <v>0</v>
      </c>
      <c r="L11" s="229">
        <f t="shared" si="6"/>
        <v>3185.0000000000005</v>
      </c>
      <c r="M11" s="254">
        <f t="shared" si="7"/>
        <v>3185.0000000000005</v>
      </c>
      <c r="N11" s="230">
        <f t="shared" si="8"/>
        <v>3.1397174254317107E-4</v>
      </c>
      <c r="O11" s="220">
        <f t="shared" si="9"/>
        <v>3.1397174254317107E-4</v>
      </c>
      <c r="P11" s="257">
        <f t="shared" si="10"/>
        <v>30</v>
      </c>
      <c r="Q11">
        <f t="shared" si="11"/>
        <v>166.66666666666666</v>
      </c>
      <c r="R11" s="252" t="s">
        <v>84</v>
      </c>
      <c r="S11" s="253"/>
      <c r="T11" s="253"/>
    </row>
    <row r="12" spans="1:20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22</v>
      </c>
      <c r="G12" s="236">
        <f t="shared" si="1"/>
        <v>4.8351648351648346E-2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9"/>
        <v>2.1978021978021974E-3</v>
      </c>
      <c r="P12" s="257">
        <f t="shared" si="10"/>
        <v>210</v>
      </c>
      <c r="Q12">
        <f t="shared" si="11"/>
        <v>23.80952380952381</v>
      </c>
      <c r="R12" s="249" t="s">
        <v>78</v>
      </c>
      <c r="S12" s="250">
        <v>5000</v>
      </c>
      <c r="T12" s="248"/>
    </row>
    <row r="13" spans="1:20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1150</v>
      </c>
      <c r="G13" s="236">
        <f t="shared" si="1"/>
        <v>5.2154195011337869E-2</v>
      </c>
      <c r="H13" s="228">
        <f t="shared" si="2"/>
        <v>105</v>
      </c>
      <c r="I13" s="228">
        <f t="shared" si="3"/>
        <v>7</v>
      </c>
      <c r="J13" s="228">
        <f t="shared" si="4"/>
        <v>6</v>
      </c>
      <c r="K13" s="228">
        <f t="shared" si="5"/>
        <v>5</v>
      </c>
      <c r="L13" s="229">
        <f t="shared" si="6"/>
        <v>22050</v>
      </c>
      <c r="M13" s="254">
        <f t="shared" si="7"/>
        <v>22050</v>
      </c>
      <c r="N13" s="230">
        <f t="shared" si="8"/>
        <v>4.5351473922902495E-5</v>
      </c>
      <c r="O13" s="220">
        <f t="shared" si="9"/>
        <v>4.5351473922902495E-5</v>
      </c>
      <c r="P13" s="257">
        <f t="shared" si="10"/>
        <v>4.3333333333333339</v>
      </c>
      <c r="Q13">
        <f t="shared" si="11"/>
        <v>1153.8461538461536</v>
      </c>
      <c r="R13" s="244" t="s">
        <v>80</v>
      </c>
      <c r="S13" s="245">
        <v>5000</v>
      </c>
      <c r="T13" s="253"/>
    </row>
    <row r="14" spans="1:20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230</v>
      </c>
      <c r="G14" s="236">
        <f t="shared" si="1"/>
        <v>5.2154195011337869E-2</v>
      </c>
      <c r="H14" s="228">
        <f t="shared" si="2"/>
        <v>105</v>
      </c>
      <c r="I14" s="228">
        <f t="shared" si="3"/>
        <v>7</v>
      </c>
      <c r="J14" s="228">
        <f t="shared" si="4"/>
        <v>6</v>
      </c>
      <c r="K14" s="228">
        <f t="shared" si="5"/>
        <v>0</v>
      </c>
      <c r="L14" s="229">
        <f t="shared" si="6"/>
        <v>4410</v>
      </c>
      <c r="M14" s="254">
        <f t="shared" si="7"/>
        <v>4410</v>
      </c>
      <c r="N14" s="230">
        <f t="shared" si="8"/>
        <v>2.2675736961451248E-4</v>
      </c>
      <c r="O14" s="220">
        <f t="shared" si="9"/>
        <v>2.2675736961451248E-4</v>
      </c>
      <c r="P14" s="257">
        <f t="shared" si="10"/>
        <v>21.666666666666671</v>
      </c>
      <c r="Q14">
        <f t="shared" si="11"/>
        <v>230.76923076923072</v>
      </c>
      <c r="R14" s="249" t="s">
        <v>82</v>
      </c>
      <c r="S14" s="250">
        <v>5000</v>
      </c>
      <c r="T14" s="248"/>
    </row>
    <row r="15" spans="1:20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190</v>
      </c>
      <c r="G15" s="236">
        <f t="shared" si="1"/>
        <v>5.1700680272108841E-2</v>
      </c>
      <c r="H15" s="228">
        <f t="shared" si="2"/>
        <v>105</v>
      </c>
      <c r="I15" s="228">
        <f t="shared" si="3"/>
        <v>7</v>
      </c>
      <c r="J15" s="228">
        <f t="shared" si="4"/>
        <v>0</v>
      </c>
      <c r="K15" s="228">
        <f t="shared" si="5"/>
        <v>5</v>
      </c>
      <c r="L15" s="229">
        <f t="shared" si="6"/>
        <v>3675</v>
      </c>
      <c r="M15" s="254">
        <f t="shared" si="7"/>
        <v>3675</v>
      </c>
      <c r="N15" s="230">
        <f t="shared" si="8"/>
        <v>2.7210884353741496E-4</v>
      </c>
      <c r="O15" s="220">
        <f t="shared" si="9"/>
        <v>2.7210884353741496E-4</v>
      </c>
      <c r="P15" s="257">
        <f t="shared" si="10"/>
        <v>26.000000000000004</v>
      </c>
      <c r="Q15">
        <f t="shared" si="11"/>
        <v>192.30769230769229</v>
      </c>
      <c r="R15" s="244" t="s">
        <v>83</v>
      </c>
      <c r="S15" s="245">
        <v>5000</v>
      </c>
      <c r="T15" s="253"/>
    </row>
    <row r="16" spans="1:20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160</v>
      </c>
      <c r="G16" s="236">
        <f t="shared" si="1"/>
        <v>5.0793650793650794E-2</v>
      </c>
      <c r="H16" s="228">
        <f t="shared" si="2"/>
        <v>105</v>
      </c>
      <c r="I16" s="228">
        <f t="shared" si="3"/>
        <v>0</v>
      </c>
      <c r="J16" s="228">
        <f t="shared" si="4"/>
        <v>6</v>
      </c>
      <c r="K16" s="228">
        <f t="shared" si="5"/>
        <v>5</v>
      </c>
      <c r="L16" s="229">
        <f t="shared" si="6"/>
        <v>3150</v>
      </c>
      <c r="M16" s="254">
        <f t="shared" si="7"/>
        <v>3150</v>
      </c>
      <c r="N16" s="230">
        <f t="shared" si="8"/>
        <v>3.1746031746031746E-4</v>
      </c>
      <c r="O16" s="220">
        <f t="shared" si="9"/>
        <v>3.1746031746031746E-4</v>
      </c>
      <c r="P16" s="257">
        <f t="shared" si="10"/>
        <v>30.333333333333339</v>
      </c>
      <c r="Q16">
        <f t="shared" si="11"/>
        <v>164.83516483516479</v>
      </c>
      <c r="R16" s="247" t="s">
        <v>85</v>
      </c>
      <c r="S16" s="248"/>
      <c r="T16" s="248"/>
    </row>
    <row r="17" spans="1:20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27</v>
      </c>
      <c r="G17" s="236">
        <f t="shared" si="1"/>
        <v>5.1428571428571428E-2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9"/>
        <v>1.9047619047619048E-3</v>
      </c>
      <c r="P17" s="257">
        <f t="shared" si="10"/>
        <v>182.00000000000003</v>
      </c>
      <c r="Q17">
        <f t="shared" si="11"/>
        <v>27.472527472527467</v>
      </c>
      <c r="R17" s="244" t="s">
        <v>86</v>
      </c>
      <c r="S17" s="245">
        <v>3200</v>
      </c>
      <c r="T17" s="253"/>
    </row>
    <row r="18" spans="1:20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32</v>
      </c>
      <c r="G18" s="236">
        <f t="shared" si="1"/>
        <v>5.0793650793650794E-2</v>
      </c>
      <c r="H18" s="228">
        <f t="shared" si="2"/>
        <v>105</v>
      </c>
      <c r="I18" s="228">
        <f t="shared" si="3"/>
        <v>0</v>
      </c>
      <c r="J18" s="228">
        <f t="shared" si="4"/>
        <v>6</v>
      </c>
      <c r="K18" s="228">
        <f t="shared" si="5"/>
        <v>0</v>
      </c>
      <c r="L18" s="229">
        <f t="shared" si="6"/>
        <v>630</v>
      </c>
      <c r="M18" s="254">
        <f t="shared" si="7"/>
        <v>630</v>
      </c>
      <c r="N18" s="230">
        <f t="shared" si="8"/>
        <v>1.5873015873015873E-3</v>
      </c>
      <c r="O18" s="220">
        <f t="shared" si="9"/>
        <v>1.5873015873015873E-3</v>
      </c>
      <c r="P18" s="257">
        <f t="shared" si="10"/>
        <v>151.66666666666669</v>
      </c>
      <c r="Q18">
        <f t="shared" si="11"/>
        <v>32.967032967032964</v>
      </c>
      <c r="R18" s="249" t="s">
        <v>87</v>
      </c>
      <c r="S18" s="250">
        <v>600</v>
      </c>
      <c r="T18" s="248"/>
    </row>
    <row r="19" spans="1:20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38</v>
      </c>
      <c r="G19" s="236">
        <f t="shared" si="1"/>
        <v>5.1700680272108841E-2</v>
      </c>
      <c r="H19" s="228">
        <f t="shared" si="2"/>
        <v>105</v>
      </c>
      <c r="I19" s="228">
        <f t="shared" si="3"/>
        <v>7</v>
      </c>
      <c r="J19" s="228">
        <f t="shared" si="4"/>
        <v>0</v>
      </c>
      <c r="K19" s="228">
        <f t="shared" si="5"/>
        <v>0</v>
      </c>
      <c r="L19" s="229">
        <f t="shared" si="6"/>
        <v>735</v>
      </c>
      <c r="M19" s="254">
        <f t="shared" si="7"/>
        <v>735</v>
      </c>
      <c r="N19" s="230">
        <f t="shared" si="8"/>
        <v>1.3605442176870747E-3</v>
      </c>
      <c r="O19" s="220">
        <f t="shared" si="9"/>
        <v>1.3605442176870747E-3</v>
      </c>
      <c r="P19" s="257">
        <f t="shared" si="10"/>
        <v>130.00000000000003</v>
      </c>
      <c r="Q19">
        <f t="shared" si="11"/>
        <v>38.461538461538453</v>
      </c>
      <c r="R19" s="244" t="s">
        <v>88</v>
      </c>
      <c r="S19" s="245">
        <v>2916</v>
      </c>
      <c r="T19" s="253"/>
    </row>
    <row r="20" spans="1:20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9"/>
        <v>9.5238095238095247E-3</v>
      </c>
      <c r="P20" s="257">
        <f t="shared" si="10"/>
        <v>910.00000000000011</v>
      </c>
      <c r="Q20">
        <f t="shared" si="11"/>
        <v>5.4945054945054936</v>
      </c>
      <c r="R20" s="249" t="s">
        <v>89</v>
      </c>
      <c r="S20" s="250">
        <v>416</v>
      </c>
      <c r="T20" s="248"/>
    </row>
    <row r="21" spans="1:20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165</v>
      </c>
      <c r="G21" s="236">
        <f t="shared" si="1"/>
        <v>5.2380952380952382E-2</v>
      </c>
      <c r="H21" s="228">
        <f t="shared" si="2"/>
        <v>15</v>
      </c>
      <c r="I21" s="228">
        <f t="shared" si="3"/>
        <v>7</v>
      </c>
      <c r="J21" s="228">
        <f t="shared" si="4"/>
        <v>6</v>
      </c>
      <c r="K21" s="228">
        <f t="shared" si="5"/>
        <v>5</v>
      </c>
      <c r="L21" s="229">
        <f t="shared" si="6"/>
        <v>3150</v>
      </c>
      <c r="M21" s="254">
        <f t="shared" si="7"/>
        <v>3150</v>
      </c>
      <c r="N21" s="230">
        <f t="shared" si="8"/>
        <v>3.1746031746031746E-4</v>
      </c>
      <c r="O21" s="220">
        <f t="shared" si="9"/>
        <v>3.1746031746031746E-4</v>
      </c>
      <c r="P21" s="257">
        <f t="shared" si="10"/>
        <v>30.333333333333339</v>
      </c>
      <c r="Q21">
        <f t="shared" si="11"/>
        <v>164.83516483516479</v>
      </c>
      <c r="R21" s="244" t="s">
        <v>90</v>
      </c>
      <c r="S21" s="245">
        <v>2708</v>
      </c>
      <c r="T21" s="253"/>
    </row>
    <row r="22" spans="1:20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32</v>
      </c>
      <c r="G22" s="236">
        <f t="shared" si="1"/>
        <v>5.0793650793650794E-2</v>
      </c>
      <c r="H22" s="228">
        <f t="shared" si="2"/>
        <v>15</v>
      </c>
      <c r="I22" s="228">
        <f t="shared" si="3"/>
        <v>7</v>
      </c>
      <c r="J22" s="228">
        <f t="shared" si="4"/>
        <v>6</v>
      </c>
      <c r="K22" s="228">
        <f t="shared" si="5"/>
        <v>0</v>
      </c>
      <c r="L22" s="229">
        <f t="shared" si="6"/>
        <v>630</v>
      </c>
      <c r="M22" s="254">
        <f t="shared" si="7"/>
        <v>630</v>
      </c>
      <c r="N22" s="230">
        <f t="shared" si="8"/>
        <v>1.5873015873015873E-3</v>
      </c>
      <c r="O22" s="220">
        <f t="shared" si="9"/>
        <v>1.5873015873015873E-3</v>
      </c>
      <c r="P22" s="257">
        <f t="shared" si="10"/>
        <v>151.66666666666669</v>
      </c>
      <c r="Q22">
        <f t="shared" si="11"/>
        <v>32.967032967032964</v>
      </c>
      <c r="R22" s="249" t="s">
        <v>91</v>
      </c>
      <c r="S22" s="250">
        <v>208</v>
      </c>
      <c r="T22" s="248"/>
    </row>
    <row r="23" spans="1:20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27</v>
      </c>
      <c r="G23" s="236">
        <f t="shared" si="1"/>
        <v>5.1428571428571428E-2</v>
      </c>
      <c r="H23" s="228">
        <f t="shared" si="2"/>
        <v>15</v>
      </c>
      <c r="I23" s="228">
        <f t="shared" si="3"/>
        <v>7</v>
      </c>
      <c r="J23" s="228">
        <f t="shared" si="4"/>
        <v>0</v>
      </c>
      <c r="K23" s="228">
        <f t="shared" si="5"/>
        <v>5</v>
      </c>
      <c r="L23" s="229">
        <f t="shared" si="6"/>
        <v>525</v>
      </c>
      <c r="M23" s="254">
        <f t="shared" si="7"/>
        <v>525</v>
      </c>
      <c r="N23" s="230">
        <f t="shared" si="8"/>
        <v>1.9047619047619048E-3</v>
      </c>
      <c r="O23" s="220">
        <f t="shared" si="9"/>
        <v>1.9047619047619048E-3</v>
      </c>
      <c r="P23" s="257">
        <f t="shared" si="10"/>
        <v>182.00000000000003</v>
      </c>
      <c r="Q23">
        <f t="shared" si="11"/>
        <v>27.472527472527467</v>
      </c>
      <c r="R23" s="244" t="s">
        <v>92</v>
      </c>
      <c r="S23" s="245">
        <v>2604</v>
      </c>
      <c r="T23" s="253"/>
    </row>
    <row r="24" spans="1:20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24</v>
      </c>
      <c r="G24" s="236">
        <f t="shared" si="1"/>
        <v>5.3333333333333337E-2</v>
      </c>
      <c r="H24" s="228">
        <f t="shared" si="2"/>
        <v>15</v>
      </c>
      <c r="I24" s="228">
        <f t="shared" si="3"/>
        <v>0</v>
      </c>
      <c r="J24" s="228">
        <f t="shared" si="4"/>
        <v>6</v>
      </c>
      <c r="K24" s="228">
        <f t="shared" si="5"/>
        <v>5</v>
      </c>
      <c r="L24" s="229">
        <f t="shared" si="6"/>
        <v>450</v>
      </c>
      <c r="M24" s="254">
        <f t="shared" si="7"/>
        <v>450</v>
      </c>
      <c r="N24" s="230">
        <f t="shared" si="8"/>
        <v>2.2222222222222222E-3</v>
      </c>
      <c r="O24" s="220">
        <f t="shared" si="9"/>
        <v>2.2222222222222222E-3</v>
      </c>
      <c r="P24" s="257">
        <f t="shared" si="10"/>
        <v>212.33333333333337</v>
      </c>
      <c r="Q24">
        <f t="shared" si="11"/>
        <v>23.547880690737831</v>
      </c>
      <c r="R24" s="249" t="s">
        <v>93</v>
      </c>
      <c r="S24" s="250">
        <v>104</v>
      </c>
      <c r="T24" s="248"/>
    </row>
    <row r="25" spans="1:20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0</v>
      </c>
      <c r="G25" s="236">
        <f t="shared" si="1"/>
        <v>0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0</v>
      </c>
      <c r="N25" s="230">
        <f t="shared" si="8"/>
        <v>1.3333333333333334E-2</v>
      </c>
      <c r="O25" s="220">
        <f t="shared" si="9"/>
        <v>0</v>
      </c>
      <c r="P25" s="257" t="e">
        <f t="shared" si="10"/>
        <v>#DIV/0!</v>
      </c>
      <c r="Q25" t="e">
        <f t="shared" si="11"/>
        <v>#DIV/0!</v>
      </c>
      <c r="R25" s="252" t="s">
        <v>94</v>
      </c>
      <c r="S25" s="253"/>
      <c r="T25" s="253"/>
    </row>
    <row r="26" spans="1:20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36">
        <f t="shared" si="1"/>
        <v>0</v>
      </c>
      <c r="H26" s="228">
        <f t="shared" si="2"/>
        <v>15</v>
      </c>
      <c r="I26" s="228">
        <f t="shared" si="3"/>
        <v>0</v>
      </c>
      <c r="J26" s="228">
        <f t="shared" si="4"/>
        <v>6</v>
      </c>
      <c r="K26" s="228">
        <f t="shared" si="5"/>
        <v>0</v>
      </c>
      <c r="L26" s="229">
        <f t="shared" si="6"/>
        <v>90</v>
      </c>
      <c r="M26" s="254">
        <f t="shared" si="7"/>
        <v>0</v>
      </c>
      <c r="N26" s="230">
        <f t="shared" si="8"/>
        <v>1.1111111111111112E-2</v>
      </c>
      <c r="O26" s="220">
        <f t="shared" si="9"/>
        <v>0</v>
      </c>
      <c r="P26" s="257" t="e">
        <f t="shared" si="10"/>
        <v>#DIV/0!</v>
      </c>
      <c r="Q26" t="e">
        <f t="shared" si="11"/>
        <v>#DIV/0!</v>
      </c>
      <c r="R26" s="249" t="s">
        <v>75</v>
      </c>
      <c r="S26" s="250">
        <v>2800</v>
      </c>
      <c r="T26" s="251" t="s">
        <v>76</v>
      </c>
    </row>
    <row r="27" spans="1:20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0</v>
      </c>
      <c r="G27" s="236">
        <f t="shared" si="1"/>
        <v>0</v>
      </c>
      <c r="H27" s="228">
        <f t="shared" si="2"/>
        <v>15</v>
      </c>
      <c r="I27" s="228">
        <f t="shared" si="3"/>
        <v>7</v>
      </c>
      <c r="J27" s="228">
        <f t="shared" si="4"/>
        <v>0</v>
      </c>
      <c r="K27" s="228">
        <f t="shared" si="5"/>
        <v>0</v>
      </c>
      <c r="L27" s="229">
        <f t="shared" si="6"/>
        <v>105</v>
      </c>
      <c r="M27" s="254">
        <f t="shared" si="7"/>
        <v>0</v>
      </c>
      <c r="N27" s="230">
        <f t="shared" si="8"/>
        <v>9.5238095238095247E-3</v>
      </c>
      <c r="O27" s="220">
        <f t="shared" si="9"/>
        <v>0</v>
      </c>
      <c r="P27" s="257" t="e">
        <f t="shared" si="10"/>
        <v>#DIV/0!</v>
      </c>
      <c r="Q27" t="e">
        <f t="shared" si="11"/>
        <v>#DIV/0!</v>
      </c>
      <c r="R27" s="244" t="s">
        <v>94</v>
      </c>
      <c r="S27" s="245">
        <v>275</v>
      </c>
      <c r="T27" s="246" t="s">
        <v>95</v>
      </c>
    </row>
    <row r="28" spans="1:20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9"/>
        <v>0</v>
      </c>
      <c r="P28" s="257" t="e">
        <f t="shared" si="10"/>
        <v>#DIV/0!</v>
      </c>
      <c r="Q28" t="e">
        <f t="shared" si="11"/>
        <v>#DIV/0!</v>
      </c>
    </row>
    <row r="29" spans="1:20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4.7619047619047616E-2</v>
      </c>
      <c r="H29" s="228">
        <f t="shared" si="2"/>
        <v>0</v>
      </c>
      <c r="I29" s="228">
        <f t="shared" si="3"/>
        <v>7</v>
      </c>
      <c r="J29" s="228">
        <f t="shared" si="4"/>
        <v>6</v>
      </c>
      <c r="K29" s="228">
        <f t="shared" si="5"/>
        <v>5</v>
      </c>
      <c r="L29" s="229">
        <f t="shared" si="6"/>
        <v>210</v>
      </c>
      <c r="M29" s="254">
        <f t="shared" si="7"/>
        <v>210</v>
      </c>
      <c r="N29" s="230">
        <f t="shared" si="8"/>
        <v>4.7619047619047623E-3</v>
      </c>
      <c r="O29" s="220">
        <f t="shared" si="9"/>
        <v>4.7619047619047623E-3</v>
      </c>
      <c r="P29" s="257">
        <f t="shared" si="10"/>
        <v>455.00000000000006</v>
      </c>
      <c r="Q29">
        <f t="shared" si="11"/>
        <v>10.989010989010987</v>
      </c>
    </row>
    <row r="30" spans="1:20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7</v>
      </c>
      <c r="J30" s="228">
        <f t="shared" si="4"/>
        <v>6</v>
      </c>
      <c r="K30" s="228">
        <f t="shared" si="5"/>
        <v>0</v>
      </c>
      <c r="L30" s="229">
        <f t="shared" si="6"/>
        <v>42</v>
      </c>
      <c r="M30" s="254">
        <f t="shared" si="7"/>
        <v>0</v>
      </c>
      <c r="N30" s="230">
        <f t="shared" si="8"/>
        <v>2.3809523809523808E-2</v>
      </c>
      <c r="O30" s="220">
        <f t="shared" si="9"/>
        <v>0</v>
      </c>
      <c r="P30" s="257" t="e">
        <f t="shared" si="10"/>
        <v>#DIV/0!</v>
      </c>
      <c r="Q30" t="e">
        <f t="shared" si="11"/>
        <v>#DIV/0!</v>
      </c>
    </row>
    <row r="31" spans="1:20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7</v>
      </c>
      <c r="J31" s="228">
        <f t="shared" si="4"/>
        <v>0</v>
      </c>
      <c r="K31" s="228">
        <f t="shared" si="5"/>
        <v>5</v>
      </c>
      <c r="L31" s="229">
        <f t="shared" si="6"/>
        <v>35</v>
      </c>
      <c r="M31" s="254">
        <f t="shared" si="7"/>
        <v>0</v>
      </c>
      <c r="N31" s="230">
        <f t="shared" si="8"/>
        <v>2.8571428571428571E-2</v>
      </c>
      <c r="O31" s="220">
        <f t="shared" si="9"/>
        <v>0</v>
      </c>
      <c r="P31" s="257" t="e">
        <f t="shared" si="10"/>
        <v>#DIV/0!</v>
      </c>
      <c r="Q31" t="e">
        <f t="shared" si="11"/>
        <v>#DIV/0!</v>
      </c>
    </row>
    <row r="32" spans="1:20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6</v>
      </c>
      <c r="K32" s="228">
        <f t="shared" si="5"/>
        <v>5</v>
      </c>
      <c r="L32" s="229">
        <f t="shared" si="6"/>
        <v>30</v>
      </c>
      <c r="M32" s="254">
        <f t="shared" si="7"/>
        <v>0</v>
      </c>
      <c r="N32" s="230">
        <f t="shared" si="8"/>
        <v>3.3333333333333333E-2</v>
      </c>
      <c r="O32" s="220">
        <f t="shared" si="9"/>
        <v>0</v>
      </c>
      <c r="P32" s="257" t="e">
        <f t="shared" si="10"/>
        <v>#DIV/0!</v>
      </c>
      <c r="Q32" t="e">
        <f t="shared" si="11"/>
        <v>#DIV/0!</v>
      </c>
    </row>
    <row r="33" spans="1:1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9"/>
        <v>0</v>
      </c>
      <c r="P33" s="257" t="e">
        <f t="shared" si="10"/>
        <v>#DIV/0!</v>
      </c>
      <c r="Q33" t="e">
        <f t="shared" si="11"/>
        <v>#DIV/0!</v>
      </c>
    </row>
    <row r="34" spans="1:1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6</v>
      </c>
      <c r="K34" s="228">
        <f t="shared" si="5"/>
        <v>0</v>
      </c>
      <c r="L34" s="229">
        <f t="shared" si="6"/>
        <v>6</v>
      </c>
      <c r="M34" s="254">
        <f t="shared" si="7"/>
        <v>0</v>
      </c>
      <c r="N34" s="230">
        <f t="shared" si="8"/>
        <v>0.16666666666666666</v>
      </c>
      <c r="O34" s="220">
        <f t="shared" si="9"/>
        <v>0</v>
      </c>
      <c r="P34" s="257" t="e">
        <f t="shared" si="10"/>
        <v>#DIV/0!</v>
      </c>
      <c r="Q34" t="e">
        <f t="shared" si="11"/>
        <v>#DIV/0!</v>
      </c>
    </row>
    <row r="35" spans="1:1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7</v>
      </c>
      <c r="J35" s="228">
        <f t="shared" si="4"/>
        <v>0</v>
      </c>
      <c r="K35" s="228">
        <f t="shared" si="5"/>
        <v>0</v>
      </c>
      <c r="L35" s="229">
        <f t="shared" si="6"/>
        <v>7</v>
      </c>
      <c r="M35" s="254">
        <f t="shared" si="7"/>
        <v>0</v>
      </c>
      <c r="N35" s="230">
        <f t="shared" si="8"/>
        <v>0.14285714285714285</v>
      </c>
      <c r="O35" s="220">
        <f t="shared" si="9"/>
        <v>0</v>
      </c>
      <c r="P35" s="257" t="e">
        <f t="shared" si="10"/>
        <v>#DIV/0!</v>
      </c>
      <c r="Q35" t="e">
        <f t="shared" si="11"/>
        <v>#DIV/0!</v>
      </c>
    </row>
    <row r="36" spans="1:17" ht="14.4" x14ac:dyDescent="0.3">
      <c r="G36" s="238">
        <f>SUM(G5:G35)</f>
        <v>1.0726914355485784</v>
      </c>
      <c r="M36" s="232">
        <f>1/O36</f>
        <v>33.84297520661157</v>
      </c>
      <c r="O36" s="231">
        <f>SUM(O5:O35)</f>
        <v>2.9548229548229551E-2</v>
      </c>
      <c r="P36" s="255"/>
    </row>
    <row r="37" spans="1:17" ht="14.4" x14ac:dyDescent="0.3">
      <c r="L37" s="235" t="s">
        <v>69</v>
      </c>
      <c r="M37" s="235">
        <f>1/O37</f>
        <v>3.8590048264647914</v>
      </c>
      <c r="O37" s="234">
        <f>1-BINOMDIST(0,$H$2,$O$36,0)</f>
        <v>0.25913416670071732</v>
      </c>
      <c r="P37" s="256"/>
    </row>
  </sheetData>
  <conditionalFormatting sqref="F5:F35">
    <cfRule type="cellIs" dxfId="33" priority="6" stopIfTrue="1" operator="greaterThan">
      <formula>0</formula>
    </cfRule>
  </conditionalFormatting>
  <conditionalFormatting sqref="G5:G35">
    <cfRule type="cellIs" dxfId="32" priority="5" stopIfTrue="1" operator="greaterThan">
      <formula>0</formula>
    </cfRule>
  </conditionalFormatting>
  <conditionalFormatting sqref="M5:M35">
    <cfRule type="cellIs" dxfId="31" priority="2" stopIfTrue="1" operator="greaterThan">
      <formula>0</formula>
    </cfRule>
  </conditionalFormatting>
  <conditionalFormatting sqref="A5:A35">
    <cfRule type="cellIs" dxfId="30" priority="1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"/>
  <sheetViews>
    <sheetView topLeftCell="A10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0.87670825415186304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0.87670825415186304</v>
      </c>
      <c r="O3" s="280">
        <v>847210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1.0000000000000002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5000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8">F6*G6*H6</f>
        <v>7.0820693806730344E-6</v>
      </c>
      <c r="J6" s="222">
        <f t="shared" si="4"/>
        <v>141201.66666666663</v>
      </c>
      <c r="K6" s="222">
        <f t="shared" ref="K6:K28" si="9">$J$5/J6</f>
        <v>6.0000000000000009</v>
      </c>
      <c r="L6" s="277">
        <f t="shared" ref="L6:L28" si="10">$E$3/K6</f>
        <v>4166.6666666666661</v>
      </c>
      <c r="M6" s="180">
        <f t="shared" si="5"/>
        <v>3.541034690336517E-2</v>
      </c>
      <c r="N6" s="220">
        <f t="shared" si="6"/>
        <v>7.0820693806730344E-6</v>
      </c>
      <c r="O6" s="118">
        <f t="shared" ref="O6:O28" si="11">N6*$O$3</f>
        <v>6.0000000000000018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3.541034690336517E-2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8"/>
        <v>2.8328277522692131E-5</v>
      </c>
      <c r="J7" s="222">
        <f t="shared" si="4"/>
        <v>35300.416666666664</v>
      </c>
      <c r="K7" s="222">
        <f t="shared" si="9"/>
        <v>24</v>
      </c>
      <c r="L7" s="277">
        <f t="shared" si="10"/>
        <v>1041.6666666666667</v>
      </c>
      <c r="M7" s="180">
        <f t="shared" si="5"/>
        <v>2.8328277522692132E-2</v>
      </c>
      <c r="N7" s="220">
        <f t="shared" si="6"/>
        <v>2.8328277522692131E-5</v>
      </c>
      <c r="O7" s="118">
        <f t="shared" si="11"/>
        <v>24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2.8328277522692132E-2</v>
      </c>
      <c r="AA7" s="240">
        <f t="shared" si="7"/>
        <v>0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400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8"/>
        <v>7.7902763187403371E-5</v>
      </c>
      <c r="J8" s="222">
        <f t="shared" si="4"/>
        <v>12836.51515151515</v>
      </c>
      <c r="K8" s="222">
        <f t="shared" si="9"/>
        <v>66</v>
      </c>
      <c r="L8" s="277">
        <f t="shared" si="10"/>
        <v>378.78787878787881</v>
      </c>
      <c r="M8" s="180">
        <f t="shared" si="5"/>
        <v>3.1161105274961347E-2</v>
      </c>
      <c r="N8" s="220">
        <f t="shared" si="6"/>
        <v>7.7902763187403371E-5</v>
      </c>
      <c r="O8" s="118">
        <f t="shared" si="11"/>
        <v>66.000000000000014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3.1161105274961347E-2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175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8"/>
        <v>1.6996966513615279E-4</v>
      </c>
      <c r="J9" s="222">
        <f t="shared" si="4"/>
        <v>5883.4027777777774</v>
      </c>
      <c r="K9" s="222">
        <f t="shared" si="9"/>
        <v>144</v>
      </c>
      <c r="L9" s="277">
        <f t="shared" si="10"/>
        <v>173.61111111111111</v>
      </c>
      <c r="M9" s="180">
        <f t="shared" si="5"/>
        <v>2.9744691398826739E-2</v>
      </c>
      <c r="N9" s="220">
        <f t="shared" si="6"/>
        <v>1.6996966513615279E-4</v>
      </c>
      <c r="O9" s="118">
        <f t="shared" si="11"/>
        <v>144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2.9744691398826739E-2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100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8"/>
        <v>4.6741657912442025E-4</v>
      </c>
      <c r="J10" s="222">
        <f t="shared" si="4"/>
        <v>2139.4191919191917</v>
      </c>
      <c r="K10" s="222">
        <f t="shared" si="9"/>
        <v>396</v>
      </c>
      <c r="L10" s="277">
        <f t="shared" si="10"/>
        <v>63.131313131313128</v>
      </c>
      <c r="M10" s="180">
        <f t="shared" si="5"/>
        <v>4.6741657912442024E-2</v>
      </c>
      <c r="N10" s="220">
        <f t="shared" si="6"/>
        <v>4.6741657912442025E-4</v>
      </c>
      <c r="O10" s="118">
        <f t="shared" si="11"/>
        <v>396.00000000000006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4.6741657912442024E-2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450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8"/>
        <v>6.3738624426057294E-5</v>
      </c>
      <c r="J11" s="222">
        <f t="shared" si="4"/>
        <v>15689.074074074075</v>
      </c>
      <c r="K11" s="222">
        <f t="shared" si="9"/>
        <v>53.999999999999993</v>
      </c>
      <c r="L11" s="277">
        <f t="shared" si="10"/>
        <v>462.96296296296305</v>
      </c>
      <c r="M11" s="180">
        <f t="shared" si="5"/>
        <v>2.8682380991725782E-2</v>
      </c>
      <c r="N11" s="220">
        <f t="shared" si="6"/>
        <v>6.3738624426057294E-5</v>
      </c>
      <c r="O11" s="118">
        <f t="shared" si="11"/>
        <v>54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2.8682380991725782E-2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100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8"/>
        <v>3.8243174655634379E-4</v>
      </c>
      <c r="J12" s="222">
        <f t="shared" si="4"/>
        <v>2614.8456790123455</v>
      </c>
      <c r="K12" s="222">
        <f t="shared" si="9"/>
        <v>324</v>
      </c>
      <c r="L12" s="277">
        <f t="shared" si="10"/>
        <v>77.160493827160494</v>
      </c>
      <c r="M12" s="180">
        <f t="shared" si="5"/>
        <v>3.8243174655634378E-2</v>
      </c>
      <c r="N12" s="220">
        <f t="shared" si="6"/>
        <v>3.8243174655634379E-4</v>
      </c>
      <c r="O12" s="118">
        <f t="shared" si="11"/>
        <v>324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3.8243174655634378E-2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60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8"/>
        <v>1.5297269862253747E-3</v>
      </c>
      <c r="J13" s="222">
        <f t="shared" si="4"/>
        <v>653.7114197530866</v>
      </c>
      <c r="K13" s="222">
        <f t="shared" si="9"/>
        <v>1295.9999999999995</v>
      </c>
      <c r="L13" s="277">
        <f t="shared" si="10"/>
        <v>19.290123456790131</v>
      </c>
      <c r="M13" s="180">
        <f t="shared" si="5"/>
        <v>9.1783619173522471E-2</v>
      </c>
      <c r="N13" s="220">
        <f t="shared" si="6"/>
        <v>1.5297269862253747E-3</v>
      </c>
      <c r="O13" s="118">
        <f t="shared" si="11"/>
        <v>1295.9999999999998</v>
      </c>
      <c r="T13" s="240">
        <f t="shared" si="7"/>
        <v>0</v>
      </c>
      <c r="U13" s="240">
        <f t="shared" si="7"/>
        <v>0</v>
      </c>
      <c r="V13" s="240">
        <f t="shared" si="7"/>
        <v>0</v>
      </c>
      <c r="W13" s="240">
        <f t="shared" si="7"/>
        <v>9.1783619173522471E-2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30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8"/>
        <v>4.2067492121197802E-3</v>
      </c>
      <c r="J14" s="222">
        <f t="shared" si="4"/>
        <v>237.71324354657696</v>
      </c>
      <c r="K14" s="222">
        <f t="shared" si="9"/>
        <v>3563.9999999999982</v>
      </c>
      <c r="L14" s="277">
        <f t="shared" si="10"/>
        <v>7.0145903479236846</v>
      </c>
      <c r="M14" s="180">
        <f t="shared" si="5"/>
        <v>0.12620247636359339</v>
      </c>
      <c r="N14" s="220">
        <f t="shared" si="6"/>
        <v>4.2067492121197802E-3</v>
      </c>
      <c r="O14" s="118">
        <f t="shared" si="11"/>
        <v>3563.9999999999991</v>
      </c>
      <c r="T14" s="240">
        <f t="shared" si="7"/>
        <v>0</v>
      </c>
      <c r="U14" s="240">
        <f t="shared" si="7"/>
        <v>0.12620247636359339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8"/>
        <v>9.1783619173522492E-3</v>
      </c>
      <c r="J15" s="222">
        <f t="shared" si="4"/>
        <v>108.95190329218109</v>
      </c>
      <c r="K15" s="222">
        <f t="shared" si="9"/>
        <v>7775.9999999999982</v>
      </c>
      <c r="L15" s="277">
        <f t="shared" si="10"/>
        <v>3.2150205761316881</v>
      </c>
      <c r="M15" s="180">
        <f t="shared" si="5"/>
        <v>0.13767542876028374</v>
      </c>
      <c r="N15" s="220">
        <f t="shared" si="6"/>
        <v>9.1783619173522492E-3</v>
      </c>
      <c r="O15" s="118">
        <f t="shared" si="11"/>
        <v>7775.9999999999991</v>
      </c>
      <c r="T15" s="240">
        <f t="shared" ref="T15:AA28" si="12">IF($E15&lt;T$4,(IF($E15&gt;T$3,$M15,0)),0)</f>
        <v>0</v>
      </c>
      <c r="U15" s="240">
        <f t="shared" si="12"/>
        <v>0.13767542876028374</v>
      </c>
      <c r="V15" s="240">
        <f t="shared" si="12"/>
        <v>0</v>
      </c>
      <c r="W15" s="240">
        <f t="shared" si="12"/>
        <v>0</v>
      </c>
      <c r="X15" s="240">
        <f t="shared" si="12"/>
        <v>0</v>
      </c>
      <c r="Y15" s="240">
        <f t="shared" si="12"/>
        <v>0</v>
      </c>
      <c r="Z15" s="240">
        <f t="shared" si="12"/>
        <v>0</v>
      </c>
      <c r="AA15" s="240">
        <f t="shared" si="12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8"/>
        <v>2.5240495272718686E-2</v>
      </c>
      <c r="J16" s="222">
        <f t="shared" si="4"/>
        <v>39.618873924429487</v>
      </c>
      <c r="K16" s="222">
        <f t="shared" si="9"/>
        <v>21383.999999999993</v>
      </c>
      <c r="L16" s="277">
        <f t="shared" si="10"/>
        <v>1.1690983913206139</v>
      </c>
      <c r="M16" s="180">
        <f t="shared" si="5"/>
        <v>5.0480990545437365E-2</v>
      </c>
      <c r="N16" s="220">
        <f t="shared" si="6"/>
        <v>2.5240495272718686E-2</v>
      </c>
      <c r="O16" s="118">
        <f t="shared" si="11"/>
        <v>21383.999999999996</v>
      </c>
      <c r="T16" s="240">
        <f t="shared" si="12"/>
        <v>5.0480990545437365E-2</v>
      </c>
      <c r="U16" s="240">
        <f t="shared" si="12"/>
        <v>0</v>
      </c>
      <c r="V16" s="240">
        <f t="shared" si="12"/>
        <v>0</v>
      </c>
      <c r="W16" s="240">
        <f t="shared" si="12"/>
        <v>0</v>
      </c>
      <c r="X16" s="240">
        <f t="shared" si="12"/>
        <v>0</v>
      </c>
      <c r="Y16" s="240">
        <f t="shared" si="12"/>
        <v>0</v>
      </c>
      <c r="Z16" s="240">
        <f t="shared" si="12"/>
        <v>0</v>
      </c>
      <c r="AA16" s="240">
        <f t="shared" si="12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8"/>
        <v>5.4177830762148702E-4</v>
      </c>
      <c r="J17" s="222">
        <f t="shared" si="4"/>
        <v>1845.7734204793028</v>
      </c>
      <c r="K17" s="222">
        <f t="shared" si="9"/>
        <v>458.99999999999994</v>
      </c>
      <c r="L17" s="277">
        <f t="shared" si="10"/>
        <v>54.46623093681918</v>
      </c>
      <c r="M17" s="180">
        <f t="shared" si="5"/>
        <v>5.4177830762148702E-2</v>
      </c>
      <c r="N17" s="220">
        <f t="shared" si="6"/>
        <v>5.4177830762148702E-4</v>
      </c>
      <c r="O17" s="118">
        <f t="shared" si="11"/>
        <v>459</v>
      </c>
      <c r="T17" s="240">
        <f t="shared" si="12"/>
        <v>0</v>
      </c>
      <c r="U17" s="240">
        <f t="shared" si="12"/>
        <v>0</v>
      </c>
      <c r="V17" s="240">
        <f t="shared" si="12"/>
        <v>0</v>
      </c>
      <c r="W17" s="240">
        <f t="shared" si="12"/>
        <v>5.4177830762148702E-2</v>
      </c>
      <c r="X17" s="240">
        <f t="shared" si="12"/>
        <v>0</v>
      </c>
      <c r="Y17" s="240">
        <f t="shared" si="12"/>
        <v>0</v>
      </c>
      <c r="Z17" s="240">
        <f t="shared" si="12"/>
        <v>0</v>
      </c>
      <c r="AA17" s="240">
        <f t="shared" si="12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8"/>
        <v>3.2506698457289225E-3</v>
      </c>
      <c r="J18" s="222">
        <f t="shared" si="4"/>
        <v>307.62890341321707</v>
      </c>
      <c r="K18" s="222">
        <f t="shared" si="9"/>
        <v>2754</v>
      </c>
      <c r="L18" s="277">
        <f t="shared" si="10"/>
        <v>9.0777051561365294</v>
      </c>
      <c r="M18" s="180">
        <f t="shared" si="5"/>
        <v>3.2506698457289228E-2</v>
      </c>
      <c r="N18" s="220">
        <f t="shared" si="6"/>
        <v>3.2506698457289225E-3</v>
      </c>
      <c r="O18" s="118">
        <f t="shared" si="11"/>
        <v>2754.0000000000005</v>
      </c>
      <c r="T18" s="240">
        <f t="shared" si="12"/>
        <v>3.2506698457289228E-2</v>
      </c>
      <c r="U18" s="240">
        <f t="shared" si="12"/>
        <v>0</v>
      </c>
      <c r="V18" s="240">
        <f t="shared" si="12"/>
        <v>0</v>
      </c>
      <c r="W18" s="240">
        <f t="shared" si="12"/>
        <v>0</v>
      </c>
      <c r="X18" s="240">
        <f t="shared" si="12"/>
        <v>0</v>
      </c>
      <c r="Y18" s="240">
        <f t="shared" si="12"/>
        <v>0</v>
      </c>
      <c r="Z18" s="240">
        <f t="shared" si="12"/>
        <v>0</v>
      </c>
      <c r="AA18" s="240">
        <f t="shared" si="12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8"/>
        <v>1.3002679382915688E-2</v>
      </c>
      <c r="J19" s="222">
        <f t="shared" si="4"/>
        <v>76.907225853304283</v>
      </c>
      <c r="K19" s="222">
        <f t="shared" si="9"/>
        <v>11015.999999999998</v>
      </c>
      <c r="L19" s="277">
        <f t="shared" si="10"/>
        <v>2.2694262890341323</v>
      </c>
      <c r="M19" s="180">
        <f t="shared" si="5"/>
        <v>3.9008038148747065E-2</v>
      </c>
      <c r="N19" s="220">
        <f t="shared" si="6"/>
        <v>1.3002679382915688E-2</v>
      </c>
      <c r="O19" s="118">
        <f t="shared" si="11"/>
        <v>11016</v>
      </c>
      <c r="T19" s="240">
        <f t="shared" si="12"/>
        <v>3.9008038148747065E-2</v>
      </c>
      <c r="U19" s="240">
        <f t="shared" si="12"/>
        <v>0</v>
      </c>
      <c r="V19" s="240">
        <f t="shared" si="12"/>
        <v>0</v>
      </c>
      <c r="W19" s="240">
        <f t="shared" si="12"/>
        <v>0</v>
      </c>
      <c r="X19" s="240">
        <f t="shared" si="12"/>
        <v>0</v>
      </c>
      <c r="Y19" s="240">
        <f t="shared" si="12"/>
        <v>0</v>
      </c>
      <c r="Z19" s="240">
        <f t="shared" si="12"/>
        <v>0</v>
      </c>
      <c r="AA19" s="240">
        <f t="shared" si="12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8"/>
        <v>3.5757368303018143E-2</v>
      </c>
      <c r="J20" s="222">
        <f t="shared" si="4"/>
        <v>27.966263946656102</v>
      </c>
      <c r="K20" s="222">
        <f t="shared" si="9"/>
        <v>30293.999999999996</v>
      </c>
      <c r="L20" s="277">
        <f t="shared" si="10"/>
        <v>0.82524592328513902</v>
      </c>
      <c r="M20" s="180">
        <f t="shared" si="5"/>
        <v>0</v>
      </c>
      <c r="N20" s="220">
        <f t="shared" si="6"/>
        <v>0</v>
      </c>
      <c r="O20" s="118">
        <f t="shared" si="11"/>
        <v>0</v>
      </c>
      <c r="T20" s="240">
        <f t="shared" si="12"/>
        <v>0</v>
      </c>
      <c r="U20" s="240">
        <f t="shared" si="12"/>
        <v>0</v>
      </c>
      <c r="V20" s="240">
        <f t="shared" si="12"/>
        <v>0</v>
      </c>
      <c r="W20" s="240">
        <f t="shared" si="12"/>
        <v>0</v>
      </c>
      <c r="X20" s="240">
        <f t="shared" si="12"/>
        <v>0</v>
      </c>
      <c r="Y20" s="240">
        <f t="shared" si="12"/>
        <v>0</v>
      </c>
      <c r="Z20" s="240">
        <f t="shared" si="12"/>
        <v>0</v>
      </c>
      <c r="AA20" s="240">
        <f t="shared" si="12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8"/>
        <v>7.801607629749413E-2</v>
      </c>
      <c r="J21" s="222">
        <f t="shared" si="4"/>
        <v>12.817870975550713</v>
      </c>
      <c r="K21" s="222">
        <f t="shared" si="9"/>
        <v>66096</v>
      </c>
      <c r="L21" s="277">
        <f t="shared" si="10"/>
        <v>0.37823771483902202</v>
      </c>
      <c r="M21" s="180">
        <f t="shared" si="5"/>
        <v>0</v>
      </c>
      <c r="N21" s="220">
        <f t="shared" si="6"/>
        <v>0</v>
      </c>
      <c r="O21" s="118">
        <f t="shared" si="11"/>
        <v>0</v>
      </c>
      <c r="T21" s="240">
        <f t="shared" si="12"/>
        <v>0</v>
      </c>
      <c r="U21" s="240">
        <f t="shared" si="12"/>
        <v>0</v>
      </c>
      <c r="V21" s="240">
        <f t="shared" si="12"/>
        <v>0</v>
      </c>
      <c r="W21" s="240">
        <f t="shared" si="12"/>
        <v>0</v>
      </c>
      <c r="X21" s="240">
        <f t="shared" si="12"/>
        <v>0</v>
      </c>
      <c r="Y21" s="240">
        <f t="shared" si="12"/>
        <v>0</v>
      </c>
      <c r="Z21" s="240">
        <f t="shared" si="12"/>
        <v>0</v>
      </c>
      <c r="AA21" s="240">
        <f t="shared" si="12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8"/>
        <v>0.2145442098181089</v>
      </c>
      <c r="J22" s="222">
        <f t="shared" si="4"/>
        <v>4.6610439911093495</v>
      </c>
      <c r="K22" s="222">
        <f t="shared" si="9"/>
        <v>181764.00000000003</v>
      </c>
      <c r="L22" s="277">
        <f t="shared" si="10"/>
        <v>0.13754098721418981</v>
      </c>
      <c r="M22" s="180">
        <f t="shared" si="5"/>
        <v>0</v>
      </c>
      <c r="N22" s="220">
        <f t="shared" si="6"/>
        <v>0</v>
      </c>
      <c r="O22" s="118">
        <f t="shared" si="11"/>
        <v>0</v>
      </c>
      <c r="T22" s="240">
        <f t="shared" si="12"/>
        <v>0</v>
      </c>
      <c r="U22" s="240">
        <f t="shared" si="12"/>
        <v>0</v>
      </c>
      <c r="V22" s="240">
        <f t="shared" si="12"/>
        <v>0</v>
      </c>
      <c r="W22" s="240">
        <f t="shared" si="12"/>
        <v>0</v>
      </c>
      <c r="X22" s="240">
        <f t="shared" si="12"/>
        <v>0</v>
      </c>
      <c r="Y22" s="240">
        <f t="shared" si="12"/>
        <v>0</v>
      </c>
      <c r="Z22" s="240">
        <f t="shared" si="12"/>
        <v>0</v>
      </c>
      <c r="AA22" s="240">
        <f t="shared" si="12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v>50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8"/>
        <v>9.631614357715326E-4</v>
      </c>
      <c r="J23" s="222">
        <f t="shared" si="4"/>
        <v>1038.2475490196077</v>
      </c>
      <c r="K23" s="222">
        <f t="shared" si="9"/>
        <v>816</v>
      </c>
      <c r="L23" s="277">
        <f t="shared" si="10"/>
        <v>30.637254901960784</v>
      </c>
      <c r="M23" s="180">
        <f t="shared" si="5"/>
        <v>4.8158071788576624E-2</v>
      </c>
      <c r="N23" s="220">
        <f t="shared" si="6"/>
        <v>9.631614357715326E-4</v>
      </c>
      <c r="O23" s="118">
        <f t="shared" si="11"/>
        <v>816.00000000000011</v>
      </c>
      <c r="T23" s="240">
        <f t="shared" si="12"/>
        <v>0</v>
      </c>
      <c r="U23" s="240">
        <f t="shared" si="12"/>
        <v>0</v>
      </c>
      <c r="V23" s="240">
        <f t="shared" si="12"/>
        <v>4.8158071788576624E-2</v>
      </c>
      <c r="W23" s="240">
        <f t="shared" si="12"/>
        <v>0</v>
      </c>
      <c r="X23" s="240">
        <f t="shared" si="12"/>
        <v>0</v>
      </c>
      <c r="Y23" s="240">
        <f t="shared" si="12"/>
        <v>0</v>
      </c>
      <c r="Z23" s="240">
        <f t="shared" si="12"/>
        <v>0</v>
      </c>
      <c r="AA23" s="240">
        <f t="shared" si="12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>ROUNDDOWN(L24,0)</f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8"/>
        <v>5.7789686146291963E-3</v>
      </c>
      <c r="J24" s="222">
        <f t="shared" si="4"/>
        <v>173.04125816993459</v>
      </c>
      <c r="K24" s="222">
        <f t="shared" si="9"/>
        <v>4896.0000000000009</v>
      </c>
      <c r="L24" s="277">
        <f t="shared" si="10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1"/>
        <v>4896.0000000000018</v>
      </c>
      <c r="T24" s="240">
        <f t="shared" si="12"/>
        <v>2.8894843073145982E-2</v>
      </c>
      <c r="U24" s="240">
        <f t="shared" si="12"/>
        <v>0</v>
      </c>
      <c r="V24" s="240">
        <f t="shared" si="12"/>
        <v>0</v>
      </c>
      <c r="W24" s="240">
        <f t="shared" si="12"/>
        <v>0</v>
      </c>
      <c r="X24" s="240">
        <f t="shared" si="12"/>
        <v>0</v>
      </c>
      <c r="Y24" s="240">
        <f t="shared" si="12"/>
        <v>0</v>
      </c>
      <c r="Z24" s="240">
        <f t="shared" si="12"/>
        <v>0</v>
      </c>
      <c r="AA24" s="240">
        <f t="shared" si="12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8"/>
        <v>2.3115874458516778E-2</v>
      </c>
      <c r="J25" s="222">
        <f t="shared" si="4"/>
        <v>43.260314542483663</v>
      </c>
      <c r="K25" s="222">
        <f t="shared" si="9"/>
        <v>19583.999999999996</v>
      </c>
      <c r="L25" s="277">
        <f t="shared" si="10"/>
        <v>1.2765522875816995</v>
      </c>
      <c r="M25" s="180">
        <f t="shared" si="5"/>
        <v>0</v>
      </c>
      <c r="N25" s="220">
        <f t="shared" si="6"/>
        <v>0</v>
      </c>
      <c r="O25" s="118">
        <f t="shared" si="11"/>
        <v>0</v>
      </c>
      <c r="T25" s="240">
        <f t="shared" si="12"/>
        <v>0</v>
      </c>
      <c r="U25" s="240">
        <f t="shared" si="12"/>
        <v>0</v>
      </c>
      <c r="V25" s="240">
        <f t="shared" si="12"/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>ROUNDDOWN(L26,0)</f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8"/>
        <v>6.3568654760921148E-2</v>
      </c>
      <c r="J26" s="222">
        <f t="shared" si="4"/>
        <v>15.731023469994057</v>
      </c>
      <c r="K26" s="222">
        <f t="shared" si="9"/>
        <v>53856</v>
      </c>
      <c r="L26" s="277">
        <f t="shared" si="10"/>
        <v>0.46420083184789068</v>
      </c>
      <c r="M26" s="180">
        <f t="shared" si="5"/>
        <v>0</v>
      </c>
      <c r="N26" s="220">
        <f t="shared" si="6"/>
        <v>0</v>
      </c>
      <c r="O26" s="118">
        <f t="shared" si="11"/>
        <v>0</v>
      </c>
      <c r="T26" s="240">
        <f t="shared" si="12"/>
        <v>0</v>
      </c>
      <c r="U26" s="240">
        <f t="shared" si="12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>ROUNDDOWN(L27,0)</f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8"/>
        <v>0.1386952467511007</v>
      </c>
      <c r="J27" s="222">
        <f t="shared" si="4"/>
        <v>7.2100524237472747</v>
      </c>
      <c r="K27" s="222">
        <f t="shared" si="9"/>
        <v>117504.00000000001</v>
      </c>
      <c r="L27" s="277">
        <f t="shared" si="10"/>
        <v>0.21275871459694987</v>
      </c>
      <c r="M27" s="180">
        <f t="shared" si="5"/>
        <v>0</v>
      </c>
      <c r="N27" s="220">
        <f t="shared" si="6"/>
        <v>0</v>
      </c>
      <c r="O27" s="118">
        <f t="shared" si="11"/>
        <v>0</v>
      </c>
      <c r="T27" s="240">
        <f t="shared" si="12"/>
        <v>0</v>
      </c>
      <c r="U27" s="240">
        <f t="shared" si="12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>ROUNDDOWN(L28,0)</f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8"/>
        <v>0.38141192856552691</v>
      </c>
      <c r="J28" s="222">
        <f t="shared" si="4"/>
        <v>2.6218372449990093</v>
      </c>
      <c r="K28" s="222">
        <f t="shared" si="9"/>
        <v>323136</v>
      </c>
      <c r="L28" s="277">
        <f t="shared" si="10"/>
        <v>7.7366805307981776E-2</v>
      </c>
      <c r="M28" s="180">
        <f t="shared" si="5"/>
        <v>0</v>
      </c>
      <c r="N28" s="220">
        <f t="shared" si="6"/>
        <v>0</v>
      </c>
      <c r="O28" s="118">
        <f t="shared" si="11"/>
        <v>0</v>
      </c>
      <c r="T28" s="240">
        <f t="shared" si="12"/>
        <v>0</v>
      </c>
      <c r="U28" s="240">
        <f t="shared" si="12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</row>
    <row r="29" spans="1:27" x14ac:dyDescent="0.25">
      <c r="K29" s="222"/>
      <c r="L29" s="277"/>
      <c r="M29" s="271">
        <f>SUM(M5:M28)</f>
        <v>0.87670825415186304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49" priority="2" stopIfTrue="1" operator="greaterThan">
      <formula>0</formula>
    </cfRule>
  </conditionalFormatting>
  <conditionalFormatting sqref="M5:M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3"/>
  <sheetViews>
    <sheetView workbookViewId="0">
      <selection activeCell="L22" sqref="E22:L22"/>
    </sheetView>
  </sheetViews>
  <sheetFormatPr defaultRowHeight="13.2" x14ac:dyDescent="0.25"/>
  <sheetData>
    <row r="3" spans="1:1" x14ac:dyDescent="0.25">
      <c r="A3" s="201" t="s">
        <v>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9" max="19" width="18.5546875" customWidth="1"/>
    <col min="20" max="20" width="13.33203125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0.87452526309669165</v>
      </c>
      <c r="S2" s="258" t="s">
        <v>98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9</v>
      </c>
      <c r="D3" s="198">
        <v>7</v>
      </c>
      <c r="E3" s="198">
        <v>5</v>
      </c>
      <c r="R3" s="203" t="s">
        <v>97</v>
      </c>
      <c r="S3" s="120">
        <v>0</v>
      </c>
      <c r="T3" s="118">
        <v>10</v>
      </c>
      <c r="U3" s="118">
        <v>20</v>
      </c>
      <c r="V3" s="118">
        <v>30</v>
      </c>
      <c r="W3" s="118">
        <v>40</v>
      </c>
      <c r="X3" s="118">
        <v>50</v>
      </c>
      <c r="Y3" s="118">
        <v>100</v>
      </c>
      <c r="Z3" s="118">
        <v>500</v>
      </c>
      <c r="AA3" s="118">
        <v>1000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118"/>
      <c r="S4" s="118">
        <v>10</v>
      </c>
      <c r="T4" s="118">
        <v>20</v>
      </c>
      <c r="U4" s="118">
        <v>30</v>
      </c>
      <c r="V4" s="118">
        <v>40</v>
      </c>
      <c r="W4" s="118">
        <v>50</v>
      </c>
      <c r="X4" s="118">
        <v>100</v>
      </c>
      <c r="Y4" s="118">
        <v>500</v>
      </c>
      <c r="Z4" s="118">
        <v>1000</v>
      </c>
      <c r="AA4" s="118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3.4885749171463448E-2</v>
      </c>
      <c r="H5" s="228">
        <f t="shared" ref="H5:H35" si="2">IF(B5&gt;0,(COMBIN(B$3,B5)),0)</f>
        <v>455.00000000000006</v>
      </c>
      <c r="I5" s="228">
        <f t="shared" ref="I5:I35" si="3">IF(C5&gt;0,(COMBIN(C$3,C5)),0)</f>
        <v>9</v>
      </c>
      <c r="J5" s="228">
        <f t="shared" ref="J5:J35" si="4">IF(D5&gt;0,(COMBIN(D$3,D5)),0)</f>
        <v>7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143325.00000000003</v>
      </c>
      <c r="M5" s="254">
        <f t="shared" ref="M5:M35" si="7">IF(F5&gt;0,L5,0)</f>
        <v>143325.00000000003</v>
      </c>
      <c r="N5" s="230">
        <f t="shared" ref="N5:N35" si="8">1/L5</f>
        <v>6.9771498342926903E-6</v>
      </c>
      <c r="O5" s="220">
        <f>IF(F5&gt;0,N5,0)</f>
        <v>6.9771498342926903E-6</v>
      </c>
      <c r="P5" s="257">
        <f>$M$5/M5</f>
        <v>1</v>
      </c>
      <c r="Q5">
        <f>$F$5/P5</f>
        <v>5000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3.4885749171463455E-2</v>
      </c>
      <c r="H6" s="228">
        <f t="shared" si="2"/>
        <v>455.00000000000006</v>
      </c>
      <c r="I6" s="228">
        <f t="shared" si="3"/>
        <v>9</v>
      </c>
      <c r="J6" s="228">
        <f t="shared" si="4"/>
        <v>7</v>
      </c>
      <c r="K6" s="228">
        <f t="shared" si="5"/>
        <v>0</v>
      </c>
      <c r="L6" s="229">
        <f t="shared" si="6"/>
        <v>28665.000000000004</v>
      </c>
      <c r="M6" s="254">
        <f t="shared" si="7"/>
        <v>28665.000000000004</v>
      </c>
      <c r="N6" s="230">
        <f t="shared" si="8"/>
        <v>3.4885749171463454E-5</v>
      </c>
      <c r="O6" s="220">
        <f t="shared" ref="O6:O35" si="9">IF(F6&gt;0,N6,0)</f>
        <v>3.4885749171463454E-5</v>
      </c>
      <c r="P6" s="257">
        <f t="shared" ref="P6:P35" si="10">$M$5/M6</f>
        <v>5</v>
      </c>
      <c r="Q6">
        <f t="shared" ref="Q6:Q35" si="11">$F$5/P6</f>
        <v>1000</v>
      </c>
      <c r="S6" s="259"/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3.4188034188034185E-2</v>
      </c>
      <c r="H7" s="228">
        <f t="shared" si="2"/>
        <v>455.00000000000006</v>
      </c>
      <c r="I7" s="228">
        <f t="shared" si="3"/>
        <v>9</v>
      </c>
      <c r="J7" s="228">
        <f t="shared" si="4"/>
        <v>0</v>
      </c>
      <c r="K7" s="228">
        <f t="shared" si="5"/>
        <v>5</v>
      </c>
      <c r="L7" s="229">
        <f t="shared" si="6"/>
        <v>20475.000000000004</v>
      </c>
      <c r="M7" s="254">
        <f t="shared" si="7"/>
        <v>20475.000000000004</v>
      </c>
      <c r="N7" s="230">
        <f t="shared" si="8"/>
        <v>4.8840048840048833E-5</v>
      </c>
      <c r="O7" s="220">
        <f t="shared" si="9"/>
        <v>4.8840048840048833E-5</v>
      </c>
      <c r="P7" s="257">
        <f t="shared" si="10"/>
        <v>7</v>
      </c>
      <c r="Q7">
        <f t="shared" si="11"/>
        <v>714.28571428571433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3.1397174254317109E-2</v>
      </c>
      <c r="H8" s="228">
        <f t="shared" si="2"/>
        <v>455.00000000000006</v>
      </c>
      <c r="I8" s="228">
        <f t="shared" si="3"/>
        <v>0</v>
      </c>
      <c r="J8" s="228">
        <f t="shared" si="4"/>
        <v>7</v>
      </c>
      <c r="K8" s="228">
        <f t="shared" si="5"/>
        <v>5</v>
      </c>
      <c r="L8" s="229">
        <f t="shared" si="6"/>
        <v>15925.000000000002</v>
      </c>
      <c r="M8" s="254">
        <f t="shared" si="7"/>
        <v>15925.000000000002</v>
      </c>
      <c r="N8" s="230">
        <f t="shared" si="8"/>
        <v>6.2794348508634219E-5</v>
      </c>
      <c r="O8" s="220">
        <f t="shared" si="9"/>
        <v>6.2794348508634219E-5</v>
      </c>
      <c r="P8" s="257">
        <f t="shared" si="10"/>
        <v>9</v>
      </c>
      <c r="Q8">
        <f t="shared" si="11"/>
        <v>555.55555555555554</v>
      </c>
    </row>
    <row r="9" spans="1:27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80</v>
      </c>
      <c r="G9" s="236">
        <f t="shared" si="1"/>
        <v>3.5164835164835158E-2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9"/>
        <v>4.3956043956043945E-4</v>
      </c>
      <c r="P9" s="257">
        <f t="shared" si="10"/>
        <v>63</v>
      </c>
      <c r="Q9">
        <f t="shared" si="11"/>
        <v>79.365079365079367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110</v>
      </c>
      <c r="G10" s="236">
        <f t="shared" si="1"/>
        <v>3.453689167974882E-2</v>
      </c>
      <c r="H10" s="228">
        <f t="shared" si="2"/>
        <v>455.00000000000006</v>
      </c>
      <c r="I10" s="228">
        <f t="shared" si="3"/>
        <v>0</v>
      </c>
      <c r="J10" s="228">
        <f t="shared" si="4"/>
        <v>7</v>
      </c>
      <c r="K10" s="228">
        <f t="shared" si="5"/>
        <v>0</v>
      </c>
      <c r="L10" s="229">
        <f t="shared" si="6"/>
        <v>3185.0000000000005</v>
      </c>
      <c r="M10" s="254">
        <f t="shared" si="7"/>
        <v>3185.0000000000005</v>
      </c>
      <c r="N10" s="230">
        <f t="shared" si="8"/>
        <v>3.1397174254317107E-4</v>
      </c>
      <c r="O10" s="220">
        <f t="shared" si="9"/>
        <v>3.1397174254317107E-4</v>
      </c>
      <c r="P10" s="257">
        <f t="shared" si="10"/>
        <v>45</v>
      </c>
      <c r="Q10">
        <f t="shared" si="11"/>
        <v>111.11111111111111</v>
      </c>
    </row>
    <row r="11" spans="1:27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140</v>
      </c>
      <c r="G11" s="236">
        <f t="shared" si="1"/>
        <v>3.4188034188034185E-2</v>
      </c>
      <c r="H11" s="228">
        <f t="shared" si="2"/>
        <v>455.00000000000006</v>
      </c>
      <c r="I11" s="228">
        <f t="shared" si="3"/>
        <v>9</v>
      </c>
      <c r="J11" s="228">
        <f t="shared" si="4"/>
        <v>0</v>
      </c>
      <c r="K11" s="228">
        <f t="shared" si="5"/>
        <v>0</v>
      </c>
      <c r="L11" s="229">
        <f t="shared" si="6"/>
        <v>4095.0000000000005</v>
      </c>
      <c r="M11" s="254">
        <f t="shared" si="7"/>
        <v>4095.0000000000005</v>
      </c>
      <c r="N11" s="230">
        <f t="shared" si="8"/>
        <v>2.442002442002442E-4</v>
      </c>
      <c r="O11" s="220">
        <f t="shared" si="9"/>
        <v>2.442002442002442E-4</v>
      </c>
      <c r="P11" s="257">
        <f t="shared" si="10"/>
        <v>35</v>
      </c>
      <c r="Q11">
        <f t="shared" si="11"/>
        <v>142.85714285714286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20</v>
      </c>
      <c r="G12" s="236">
        <f t="shared" si="1"/>
        <v>4.3956043956043953E-2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9"/>
        <v>2.1978021978021974E-3</v>
      </c>
      <c r="P12" s="257">
        <f t="shared" si="10"/>
        <v>315</v>
      </c>
      <c r="Q12">
        <f t="shared" si="11"/>
        <v>15.873015873015873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3.3257747543461828E-2</v>
      </c>
      <c r="H13" s="228">
        <f t="shared" si="2"/>
        <v>105</v>
      </c>
      <c r="I13" s="228">
        <f t="shared" si="3"/>
        <v>9</v>
      </c>
      <c r="J13" s="228">
        <f t="shared" si="4"/>
        <v>7</v>
      </c>
      <c r="K13" s="228">
        <f t="shared" si="5"/>
        <v>5</v>
      </c>
      <c r="L13" s="229">
        <f t="shared" si="6"/>
        <v>33075</v>
      </c>
      <c r="M13" s="254">
        <f t="shared" si="7"/>
        <v>33075</v>
      </c>
      <c r="N13" s="230">
        <f t="shared" si="8"/>
        <v>3.0234315948601661E-5</v>
      </c>
      <c r="O13" s="220">
        <f t="shared" si="9"/>
        <v>3.0234315948601661E-5</v>
      </c>
      <c r="P13" s="257">
        <f t="shared" si="10"/>
        <v>4.3333333333333339</v>
      </c>
      <c r="Q13">
        <f t="shared" si="11"/>
        <v>1153.8461538461536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3.0234315948601664E-2</v>
      </c>
      <c r="H14" s="228">
        <f t="shared" si="2"/>
        <v>105</v>
      </c>
      <c r="I14" s="228">
        <f t="shared" si="3"/>
        <v>9</v>
      </c>
      <c r="J14" s="228">
        <f t="shared" si="4"/>
        <v>7</v>
      </c>
      <c r="K14" s="228">
        <f t="shared" si="5"/>
        <v>0</v>
      </c>
      <c r="L14" s="229">
        <f t="shared" si="6"/>
        <v>6615</v>
      </c>
      <c r="M14" s="254">
        <f t="shared" si="7"/>
        <v>6615</v>
      </c>
      <c r="N14" s="230">
        <f t="shared" si="8"/>
        <v>1.5117157974300831E-4</v>
      </c>
      <c r="O14" s="220">
        <f t="shared" si="9"/>
        <v>1.5117157974300831E-4</v>
      </c>
      <c r="P14" s="257">
        <f t="shared" si="10"/>
        <v>21.666666666666671</v>
      </c>
      <c r="Q14">
        <f t="shared" si="11"/>
        <v>230.76923076923072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3.3862433862433865E-2</v>
      </c>
      <c r="H15" s="228">
        <f t="shared" si="2"/>
        <v>105</v>
      </c>
      <c r="I15" s="228">
        <f t="shared" si="3"/>
        <v>9</v>
      </c>
      <c r="J15" s="228">
        <f t="shared" si="4"/>
        <v>0</v>
      </c>
      <c r="K15" s="228">
        <f t="shared" si="5"/>
        <v>5</v>
      </c>
      <c r="L15" s="229">
        <f t="shared" si="6"/>
        <v>4725</v>
      </c>
      <c r="M15" s="254">
        <f t="shared" si="7"/>
        <v>4725</v>
      </c>
      <c r="N15" s="230">
        <f t="shared" si="8"/>
        <v>2.1164021164021165E-4</v>
      </c>
      <c r="O15" s="220">
        <f t="shared" si="9"/>
        <v>2.1164021164021165E-4</v>
      </c>
      <c r="P15" s="257">
        <f t="shared" si="10"/>
        <v>30.333333333333339</v>
      </c>
      <c r="Q15">
        <f t="shared" si="11"/>
        <v>164.83516483516479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130</v>
      </c>
      <c r="G16" s="236">
        <f t="shared" si="1"/>
        <v>3.5374149659863949E-2</v>
      </c>
      <c r="H16" s="228">
        <f t="shared" si="2"/>
        <v>105</v>
      </c>
      <c r="I16" s="228">
        <f t="shared" si="3"/>
        <v>0</v>
      </c>
      <c r="J16" s="228">
        <f t="shared" si="4"/>
        <v>7</v>
      </c>
      <c r="K16" s="228">
        <f t="shared" si="5"/>
        <v>5</v>
      </c>
      <c r="L16" s="229">
        <f t="shared" si="6"/>
        <v>3675</v>
      </c>
      <c r="M16" s="254">
        <f t="shared" si="7"/>
        <v>3675</v>
      </c>
      <c r="N16" s="230">
        <f t="shared" si="8"/>
        <v>2.7210884353741496E-4</v>
      </c>
      <c r="O16" s="220">
        <f t="shared" si="9"/>
        <v>2.7210884353741496E-4</v>
      </c>
      <c r="P16" s="257">
        <f t="shared" si="10"/>
        <v>39.000000000000007</v>
      </c>
      <c r="Q16">
        <f t="shared" si="11"/>
        <v>128.20512820512818</v>
      </c>
    </row>
    <row r="17" spans="1:17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25</v>
      </c>
      <c r="G17" s="236">
        <f t="shared" si="1"/>
        <v>4.7619047619047616E-2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9"/>
        <v>1.9047619047619048E-3</v>
      </c>
      <c r="P17" s="257">
        <f t="shared" si="10"/>
        <v>273.00000000000006</v>
      </c>
      <c r="Q17">
        <f t="shared" si="11"/>
        <v>18.31501831501831</v>
      </c>
    </row>
    <row r="18" spans="1:1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30</v>
      </c>
      <c r="G18" s="236">
        <f t="shared" si="1"/>
        <v>4.0816326530612242E-2</v>
      </c>
      <c r="H18" s="228">
        <f t="shared" si="2"/>
        <v>105</v>
      </c>
      <c r="I18" s="228">
        <f t="shared" si="3"/>
        <v>0</v>
      </c>
      <c r="J18" s="228">
        <f t="shared" si="4"/>
        <v>7</v>
      </c>
      <c r="K18" s="228">
        <f t="shared" si="5"/>
        <v>0</v>
      </c>
      <c r="L18" s="229">
        <f t="shared" si="6"/>
        <v>735</v>
      </c>
      <c r="M18" s="254">
        <f t="shared" si="7"/>
        <v>735</v>
      </c>
      <c r="N18" s="230">
        <f t="shared" si="8"/>
        <v>1.3605442176870747E-3</v>
      </c>
      <c r="O18" s="220">
        <f t="shared" si="9"/>
        <v>1.3605442176870747E-3</v>
      </c>
      <c r="P18" s="257">
        <f t="shared" si="10"/>
        <v>195.00000000000003</v>
      </c>
      <c r="Q18">
        <f t="shared" si="11"/>
        <v>25.641025641025639</v>
      </c>
    </row>
    <row r="19" spans="1:17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35</v>
      </c>
      <c r="G19" s="236">
        <f t="shared" si="1"/>
        <v>3.7037037037037035E-2</v>
      </c>
      <c r="H19" s="228">
        <f t="shared" si="2"/>
        <v>105</v>
      </c>
      <c r="I19" s="228">
        <f t="shared" si="3"/>
        <v>9</v>
      </c>
      <c r="J19" s="228">
        <f t="shared" si="4"/>
        <v>0</v>
      </c>
      <c r="K19" s="228">
        <f t="shared" si="5"/>
        <v>0</v>
      </c>
      <c r="L19" s="229">
        <f t="shared" si="6"/>
        <v>945</v>
      </c>
      <c r="M19" s="254">
        <f t="shared" si="7"/>
        <v>945</v>
      </c>
      <c r="N19" s="230">
        <f t="shared" si="8"/>
        <v>1.0582010582010583E-3</v>
      </c>
      <c r="O19" s="220">
        <f t="shared" si="9"/>
        <v>1.0582010582010583E-3</v>
      </c>
      <c r="P19" s="257">
        <f t="shared" si="10"/>
        <v>151.66666666666669</v>
      </c>
      <c r="Q19">
        <f t="shared" si="11"/>
        <v>32.967032967032964</v>
      </c>
    </row>
    <row r="20" spans="1:1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9"/>
        <v>9.5238095238095247E-3</v>
      </c>
      <c r="P20" s="257">
        <f t="shared" si="10"/>
        <v>1365.0000000000002</v>
      </c>
      <c r="Q20">
        <f t="shared" si="11"/>
        <v>3.6630036630036624</v>
      </c>
    </row>
    <row r="21" spans="1:1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3.1746031746031744E-2</v>
      </c>
      <c r="H21" s="228">
        <f t="shared" si="2"/>
        <v>15</v>
      </c>
      <c r="I21" s="228">
        <f t="shared" si="3"/>
        <v>9</v>
      </c>
      <c r="J21" s="228">
        <f t="shared" si="4"/>
        <v>7</v>
      </c>
      <c r="K21" s="228">
        <f t="shared" si="5"/>
        <v>5</v>
      </c>
      <c r="L21" s="229">
        <f t="shared" si="6"/>
        <v>4725</v>
      </c>
      <c r="M21" s="254">
        <f t="shared" si="7"/>
        <v>4725</v>
      </c>
      <c r="N21" s="230">
        <f t="shared" si="8"/>
        <v>2.1164021164021165E-4</v>
      </c>
      <c r="O21" s="220">
        <f t="shared" si="9"/>
        <v>2.1164021164021165E-4</v>
      </c>
      <c r="P21" s="257">
        <f t="shared" si="10"/>
        <v>30.333333333333339</v>
      </c>
      <c r="Q21">
        <f t="shared" si="11"/>
        <v>164.83516483516479</v>
      </c>
    </row>
    <row r="22" spans="1:1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30</v>
      </c>
      <c r="G22" s="236">
        <f t="shared" si="1"/>
        <v>3.1746031746031744E-2</v>
      </c>
      <c r="H22" s="228">
        <f t="shared" si="2"/>
        <v>15</v>
      </c>
      <c r="I22" s="228">
        <f t="shared" si="3"/>
        <v>9</v>
      </c>
      <c r="J22" s="228">
        <f t="shared" si="4"/>
        <v>7</v>
      </c>
      <c r="K22" s="228">
        <f t="shared" si="5"/>
        <v>0</v>
      </c>
      <c r="L22" s="229">
        <f t="shared" si="6"/>
        <v>945</v>
      </c>
      <c r="M22" s="254">
        <f t="shared" si="7"/>
        <v>945</v>
      </c>
      <c r="N22" s="230">
        <f t="shared" si="8"/>
        <v>1.0582010582010583E-3</v>
      </c>
      <c r="O22" s="220">
        <f t="shared" si="9"/>
        <v>1.0582010582010583E-3</v>
      </c>
      <c r="P22" s="257">
        <f t="shared" si="10"/>
        <v>151.66666666666669</v>
      </c>
      <c r="Q22">
        <f t="shared" si="11"/>
        <v>32.967032967032964</v>
      </c>
    </row>
    <row r="23" spans="1:1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25</v>
      </c>
      <c r="G23" s="236">
        <f t="shared" si="1"/>
        <v>3.7037037037037035E-2</v>
      </c>
      <c r="H23" s="228">
        <f t="shared" si="2"/>
        <v>15</v>
      </c>
      <c r="I23" s="228">
        <f t="shared" si="3"/>
        <v>9</v>
      </c>
      <c r="J23" s="228">
        <f t="shared" si="4"/>
        <v>0</v>
      </c>
      <c r="K23" s="228">
        <f t="shared" si="5"/>
        <v>5</v>
      </c>
      <c r="L23" s="229">
        <f t="shared" si="6"/>
        <v>675</v>
      </c>
      <c r="M23" s="254">
        <f t="shared" si="7"/>
        <v>675</v>
      </c>
      <c r="N23" s="230">
        <f t="shared" si="8"/>
        <v>1.4814814814814814E-3</v>
      </c>
      <c r="O23" s="220">
        <f t="shared" si="9"/>
        <v>1.4814814814814814E-3</v>
      </c>
      <c r="P23" s="257">
        <f t="shared" si="10"/>
        <v>212.33333333333337</v>
      </c>
      <c r="Q23">
        <f t="shared" si="11"/>
        <v>23.547880690737831</v>
      </c>
    </row>
    <row r="24" spans="1:1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20</v>
      </c>
      <c r="G24" s="236">
        <f t="shared" si="1"/>
        <v>3.8095238095238099E-2</v>
      </c>
      <c r="H24" s="228">
        <f t="shared" si="2"/>
        <v>15</v>
      </c>
      <c r="I24" s="228">
        <f t="shared" si="3"/>
        <v>0</v>
      </c>
      <c r="J24" s="228">
        <f t="shared" si="4"/>
        <v>7</v>
      </c>
      <c r="K24" s="228">
        <f t="shared" si="5"/>
        <v>5</v>
      </c>
      <c r="L24" s="229">
        <f t="shared" si="6"/>
        <v>525</v>
      </c>
      <c r="M24" s="254">
        <f t="shared" si="7"/>
        <v>525</v>
      </c>
      <c r="N24" s="230">
        <f t="shared" si="8"/>
        <v>1.9047619047619048E-3</v>
      </c>
      <c r="O24" s="220">
        <f t="shared" si="9"/>
        <v>1.9047619047619048E-3</v>
      </c>
      <c r="P24" s="257">
        <f t="shared" si="10"/>
        <v>273.00000000000006</v>
      </c>
      <c r="Q24">
        <f t="shared" si="11"/>
        <v>18.31501831501831</v>
      </c>
    </row>
    <row r="25" spans="1:17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3</v>
      </c>
      <c r="G25" s="236">
        <f t="shared" si="1"/>
        <v>0.04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75</v>
      </c>
      <c r="N25" s="230">
        <f t="shared" si="8"/>
        <v>1.3333333333333334E-2</v>
      </c>
      <c r="O25" s="220">
        <f t="shared" si="9"/>
        <v>1.3333333333333334E-2</v>
      </c>
      <c r="P25" s="257">
        <f t="shared" si="10"/>
        <v>1911.0000000000005</v>
      </c>
      <c r="Q25">
        <f t="shared" si="11"/>
        <v>2.6164311878597588</v>
      </c>
    </row>
    <row r="26" spans="1:1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3.8095238095238099E-2</v>
      </c>
      <c r="H26" s="228">
        <f t="shared" si="2"/>
        <v>15</v>
      </c>
      <c r="I26" s="228">
        <f t="shared" si="3"/>
        <v>0</v>
      </c>
      <c r="J26" s="228">
        <f t="shared" si="4"/>
        <v>7</v>
      </c>
      <c r="K26" s="228">
        <f t="shared" si="5"/>
        <v>0</v>
      </c>
      <c r="L26" s="229">
        <f t="shared" si="6"/>
        <v>105</v>
      </c>
      <c r="M26" s="254">
        <f t="shared" si="7"/>
        <v>105</v>
      </c>
      <c r="N26" s="230">
        <f t="shared" si="8"/>
        <v>9.5238095238095247E-3</v>
      </c>
      <c r="O26" s="220">
        <f t="shared" si="9"/>
        <v>9.5238095238095247E-3</v>
      </c>
      <c r="P26" s="257">
        <f t="shared" si="10"/>
        <v>1365.0000000000002</v>
      </c>
      <c r="Q26">
        <f t="shared" si="11"/>
        <v>3.6630036630036624</v>
      </c>
    </row>
    <row r="27" spans="1:17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5</v>
      </c>
      <c r="G27" s="236">
        <f t="shared" si="1"/>
        <v>3.7037037037037035E-2</v>
      </c>
      <c r="H27" s="228">
        <f t="shared" si="2"/>
        <v>15</v>
      </c>
      <c r="I27" s="228">
        <f t="shared" si="3"/>
        <v>9</v>
      </c>
      <c r="J27" s="228">
        <f t="shared" si="4"/>
        <v>0</v>
      </c>
      <c r="K27" s="228">
        <f t="shared" si="5"/>
        <v>0</v>
      </c>
      <c r="L27" s="229">
        <f t="shared" si="6"/>
        <v>135</v>
      </c>
      <c r="M27" s="254">
        <f t="shared" si="7"/>
        <v>135</v>
      </c>
      <c r="N27" s="230">
        <f t="shared" si="8"/>
        <v>7.4074074074074077E-3</v>
      </c>
      <c r="O27" s="220">
        <f t="shared" si="9"/>
        <v>7.4074074074074077E-3</v>
      </c>
      <c r="P27" s="257">
        <f t="shared" si="10"/>
        <v>1061.666666666667</v>
      </c>
      <c r="Q27">
        <f t="shared" si="11"/>
        <v>4.7095761381475656</v>
      </c>
    </row>
    <row r="28" spans="1:1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9"/>
        <v>0</v>
      </c>
      <c r="P28" s="257" t="e">
        <f t="shared" si="10"/>
        <v>#DIV/0!</v>
      </c>
      <c r="Q28" t="e">
        <f t="shared" si="11"/>
        <v>#DIV/0!</v>
      </c>
    </row>
    <row r="29" spans="1:1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3.1746031746031744E-2</v>
      </c>
      <c r="H29" s="228">
        <f t="shared" si="2"/>
        <v>0</v>
      </c>
      <c r="I29" s="228">
        <f t="shared" si="3"/>
        <v>9</v>
      </c>
      <c r="J29" s="228">
        <f t="shared" si="4"/>
        <v>7</v>
      </c>
      <c r="K29" s="228">
        <f t="shared" si="5"/>
        <v>5</v>
      </c>
      <c r="L29" s="229">
        <f t="shared" si="6"/>
        <v>315</v>
      </c>
      <c r="M29" s="254">
        <f t="shared" si="7"/>
        <v>315</v>
      </c>
      <c r="N29" s="230">
        <f t="shared" si="8"/>
        <v>3.1746031746031746E-3</v>
      </c>
      <c r="O29" s="220">
        <f t="shared" si="9"/>
        <v>3.1746031746031746E-3</v>
      </c>
      <c r="P29" s="257">
        <f t="shared" si="10"/>
        <v>455.00000000000011</v>
      </c>
      <c r="Q29">
        <f t="shared" si="11"/>
        <v>10.989010989010985</v>
      </c>
    </row>
    <row r="30" spans="1:1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9</v>
      </c>
      <c r="J30" s="228">
        <f t="shared" si="4"/>
        <v>7</v>
      </c>
      <c r="K30" s="228">
        <f t="shared" si="5"/>
        <v>0</v>
      </c>
      <c r="L30" s="229">
        <f t="shared" si="6"/>
        <v>63</v>
      </c>
      <c r="M30" s="254">
        <f t="shared" si="7"/>
        <v>0</v>
      </c>
      <c r="N30" s="230">
        <f t="shared" si="8"/>
        <v>1.5873015873015872E-2</v>
      </c>
      <c r="O30" s="220">
        <f t="shared" si="9"/>
        <v>0</v>
      </c>
      <c r="P30" s="257" t="e">
        <f t="shared" si="10"/>
        <v>#DIV/0!</v>
      </c>
      <c r="Q30" t="e">
        <f t="shared" si="11"/>
        <v>#DIV/0!</v>
      </c>
    </row>
    <row r="31" spans="1:1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9</v>
      </c>
      <c r="J31" s="228">
        <f t="shared" si="4"/>
        <v>0</v>
      </c>
      <c r="K31" s="228">
        <f t="shared" si="5"/>
        <v>5</v>
      </c>
      <c r="L31" s="229">
        <f t="shared" si="6"/>
        <v>45</v>
      </c>
      <c r="M31" s="254">
        <f t="shared" si="7"/>
        <v>0</v>
      </c>
      <c r="N31" s="230">
        <f t="shared" si="8"/>
        <v>2.2222222222222223E-2</v>
      </c>
      <c r="O31" s="220">
        <f t="shared" si="9"/>
        <v>0</v>
      </c>
      <c r="P31" s="257" t="e">
        <f t="shared" si="10"/>
        <v>#DIV/0!</v>
      </c>
      <c r="Q31" t="e">
        <f t="shared" si="11"/>
        <v>#DIV/0!</v>
      </c>
    </row>
    <row r="32" spans="1:1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7</v>
      </c>
      <c r="K32" s="228">
        <f t="shared" si="5"/>
        <v>5</v>
      </c>
      <c r="L32" s="229">
        <f t="shared" si="6"/>
        <v>35</v>
      </c>
      <c r="M32" s="254">
        <f t="shared" si="7"/>
        <v>0</v>
      </c>
      <c r="N32" s="230">
        <f t="shared" si="8"/>
        <v>2.8571428571428571E-2</v>
      </c>
      <c r="O32" s="220">
        <f t="shared" si="9"/>
        <v>0</v>
      </c>
      <c r="P32" s="257" t="e">
        <f t="shared" si="10"/>
        <v>#DIV/0!</v>
      </c>
      <c r="Q32" t="e">
        <f t="shared" si="11"/>
        <v>#DIV/0!</v>
      </c>
    </row>
    <row r="33" spans="1:1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9"/>
        <v>0</v>
      </c>
      <c r="P33" s="257" t="e">
        <f t="shared" si="10"/>
        <v>#DIV/0!</v>
      </c>
      <c r="Q33" t="e">
        <f t="shared" si="11"/>
        <v>#DIV/0!</v>
      </c>
    </row>
    <row r="34" spans="1:1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7</v>
      </c>
      <c r="K34" s="228">
        <f t="shared" si="5"/>
        <v>0</v>
      </c>
      <c r="L34" s="229">
        <f t="shared" si="6"/>
        <v>7</v>
      </c>
      <c r="M34" s="254">
        <f t="shared" si="7"/>
        <v>0</v>
      </c>
      <c r="N34" s="230">
        <f t="shared" si="8"/>
        <v>0.14285714285714285</v>
      </c>
      <c r="O34" s="220">
        <f t="shared" si="9"/>
        <v>0</v>
      </c>
      <c r="P34" s="257" t="e">
        <f t="shared" si="10"/>
        <v>#DIV/0!</v>
      </c>
      <c r="Q34" t="e">
        <f t="shared" si="11"/>
        <v>#DIV/0!</v>
      </c>
    </row>
    <row r="35" spans="1:1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9</v>
      </c>
      <c r="J35" s="228">
        <f t="shared" si="4"/>
        <v>0</v>
      </c>
      <c r="K35" s="228">
        <f t="shared" si="5"/>
        <v>0</v>
      </c>
      <c r="L35" s="229">
        <f t="shared" si="6"/>
        <v>9</v>
      </c>
      <c r="M35" s="254">
        <f t="shared" si="7"/>
        <v>0</v>
      </c>
      <c r="N35" s="230">
        <f t="shared" si="8"/>
        <v>0.1111111111111111</v>
      </c>
      <c r="O35" s="220">
        <f t="shared" si="9"/>
        <v>0</v>
      </c>
      <c r="P35" s="257" t="e">
        <f t="shared" si="10"/>
        <v>#DIV/0!</v>
      </c>
      <c r="Q35" t="e">
        <f t="shared" si="11"/>
        <v>#DIV/0!</v>
      </c>
    </row>
    <row r="36" spans="1:17" ht="14.4" x14ac:dyDescent="0.3">
      <c r="G36" s="238">
        <f>SUM(G5:G35)</f>
        <v>0.87452526309669165</v>
      </c>
      <c r="M36" s="232">
        <f>1/O36</f>
        <v>17.870947630922693</v>
      </c>
      <c r="O36" s="231">
        <f>SUM(O5:O35)</f>
        <v>5.5956741671027391E-2</v>
      </c>
      <c r="P36" s="255"/>
    </row>
    <row r="37" spans="1:17" ht="14.4" x14ac:dyDescent="0.3">
      <c r="L37" s="235" t="s">
        <v>69</v>
      </c>
      <c r="M37" s="235">
        <f>1/O37</f>
        <v>2.2843378899145286</v>
      </c>
      <c r="O37" s="234">
        <f>1-BINOMDIST(0,$H$2,$O$36,0)</f>
        <v>0.43776360949711179</v>
      </c>
      <c r="P37" s="256"/>
    </row>
  </sheetData>
  <conditionalFormatting sqref="F5:F35">
    <cfRule type="cellIs" dxfId="29" priority="6" stopIfTrue="1" operator="greaterThan">
      <formula>0</formula>
    </cfRule>
  </conditionalFormatting>
  <conditionalFormatting sqref="G5:G35">
    <cfRule type="cellIs" dxfId="28" priority="5" stopIfTrue="1" operator="greaterThan">
      <formula>0</formula>
    </cfRule>
  </conditionalFormatting>
  <conditionalFormatting sqref="M5:M35">
    <cfRule type="cellIs" dxfId="27" priority="2" stopIfTrue="1" operator="greaterThan">
      <formula>0</formula>
    </cfRule>
  </conditionalFormatting>
  <conditionalFormatting sqref="A5:A35">
    <cfRule type="cellIs" dxfId="26" priority="1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A37"/>
  <sheetViews>
    <sheetView zoomScale="85" zoomScaleNormal="85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customWidth="1"/>
    <col min="9" max="10" width="12.88671875" customWidth="1"/>
    <col min="11" max="11" width="14.5546875" customWidth="1"/>
    <col min="12" max="12" width="12.33203125" bestFit="1" customWidth="1"/>
    <col min="13" max="13" width="12.33203125" customWidth="1"/>
    <col min="14" max="14" width="15.6640625" hidden="1" customWidth="1"/>
    <col min="15" max="16" width="17.109375" customWidth="1"/>
    <col min="19" max="19" width="18.5546875" customWidth="1"/>
    <col min="20" max="20" width="14.44140625" bestFit="1" customWidth="1"/>
    <col min="21" max="27" width="10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0.87452526309669165</v>
      </c>
      <c r="S2" s="258" t="s">
        <v>98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9</v>
      </c>
      <c r="D3" s="198">
        <v>7</v>
      </c>
      <c r="E3" s="198">
        <v>5</v>
      </c>
      <c r="R3" s="203" t="s">
        <v>97</v>
      </c>
      <c r="S3" s="120">
        <v>0</v>
      </c>
      <c r="T3" s="118">
        <v>10</v>
      </c>
      <c r="U3" s="118">
        <v>30</v>
      </c>
      <c r="V3" s="118">
        <v>50</v>
      </c>
      <c r="W3" s="118">
        <v>75</v>
      </c>
      <c r="X3" s="118">
        <v>100</v>
      </c>
      <c r="Y3" s="118">
        <v>200</v>
      </c>
      <c r="Z3" s="118">
        <v>500</v>
      </c>
      <c r="AA3" s="118">
        <v>1000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118"/>
      <c r="S4" s="118">
        <v>10</v>
      </c>
      <c r="T4" s="118">
        <v>30</v>
      </c>
      <c r="U4" s="118">
        <v>50</v>
      </c>
      <c r="V4" s="118">
        <v>75</v>
      </c>
      <c r="W4" s="118">
        <v>100</v>
      </c>
      <c r="X4" s="118">
        <v>200</v>
      </c>
      <c r="Y4" s="118">
        <v>500</v>
      </c>
      <c r="Z4" s="118">
        <v>1000</v>
      </c>
      <c r="AA4" s="118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3.4885749171463448E-2</v>
      </c>
      <c r="H5" s="228">
        <f t="shared" ref="H5:H35" si="2">IF(B5&gt;0,(COMBIN(B$3,B5)),0)</f>
        <v>455.00000000000006</v>
      </c>
      <c r="I5" s="228">
        <f t="shared" ref="I5:I35" si="3">IF(C5&gt;0,(COMBIN(C$3,C5)),0)</f>
        <v>9</v>
      </c>
      <c r="J5" s="228">
        <f t="shared" ref="J5:J35" si="4">IF(D5&gt;0,(COMBIN(D$3,D5)),0)</f>
        <v>7</v>
      </c>
      <c r="K5" s="228">
        <f t="shared" ref="K5:K35" si="5">IF(E5&gt;0,(COMBIN(E$3,E5)),0)</f>
        <v>5</v>
      </c>
      <c r="L5" s="229">
        <f t="shared" ref="L5:L35" si="6">(IF(H5&gt;0,H5,1))*(IF(I5&gt;0,I5,1))*(IF(J5&gt;0,J5,1))*(IF(K5&gt;0,K5,1))</f>
        <v>143325.00000000003</v>
      </c>
      <c r="M5" s="254">
        <f t="shared" ref="M5:M35" si="7">IF(F5&gt;0,L5,0)</f>
        <v>143325.00000000003</v>
      </c>
      <c r="N5" s="230">
        <f t="shared" ref="N5:N35" si="8">1/L5</f>
        <v>6.9771498342926903E-6</v>
      </c>
      <c r="O5" s="220">
        <f>IF(F5&gt;0,N5,0)</f>
        <v>6.9771498342926903E-6</v>
      </c>
      <c r="P5" s="257">
        <f>$M$5/M5</f>
        <v>1</v>
      </c>
      <c r="Q5">
        <f>$F$5/P5</f>
        <v>5000</v>
      </c>
      <c r="S5">
        <f>IF($F5&lt;S$4,(IF($F5&gt;S$3,$O5,0)),0)</f>
        <v>0</v>
      </c>
      <c r="T5">
        <f>IF($F5&lt;T$4,(IF($F5&gt;T$3,$O5,0)),0)</f>
        <v>0</v>
      </c>
      <c r="U5">
        <f t="shared" ref="U5:AA20" si="9">IF($F5&lt;U$4,(IF($F5&gt;U$3,$O5,0)),0)</f>
        <v>0</v>
      </c>
      <c r="V5">
        <f t="shared" si="9"/>
        <v>0</v>
      </c>
      <c r="W5">
        <f t="shared" si="9"/>
        <v>0</v>
      </c>
      <c r="X5">
        <f t="shared" si="9"/>
        <v>0</v>
      </c>
      <c r="Y5">
        <f t="shared" si="9"/>
        <v>0</v>
      </c>
      <c r="Z5">
        <f t="shared" si="9"/>
        <v>0</v>
      </c>
      <c r="AA5">
        <f t="shared" si="9"/>
        <v>6.9771498342926903E-6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3.4885749171463455E-2</v>
      </c>
      <c r="H6" s="228">
        <f t="shared" si="2"/>
        <v>455.00000000000006</v>
      </c>
      <c r="I6" s="228">
        <f t="shared" si="3"/>
        <v>9</v>
      </c>
      <c r="J6" s="228">
        <f t="shared" si="4"/>
        <v>7</v>
      </c>
      <c r="K6" s="228">
        <f t="shared" si="5"/>
        <v>0</v>
      </c>
      <c r="L6" s="229">
        <f t="shared" si="6"/>
        <v>28665.000000000004</v>
      </c>
      <c r="M6" s="254">
        <f t="shared" si="7"/>
        <v>28665.000000000004</v>
      </c>
      <c r="N6" s="230">
        <f t="shared" si="8"/>
        <v>3.4885749171463454E-5</v>
      </c>
      <c r="O6" s="220">
        <f t="shared" ref="O6:O35" si="10">IF(F6&gt;0,N6,0)</f>
        <v>3.4885749171463454E-5</v>
      </c>
      <c r="P6" s="257">
        <f t="shared" ref="P6:P35" si="11">$M$5/M6</f>
        <v>5</v>
      </c>
      <c r="Q6">
        <f t="shared" ref="Q6:Q35" si="12">$F$5/P6</f>
        <v>1000</v>
      </c>
      <c r="S6">
        <f t="shared" ref="S6:AA35" si="13">IF($F6&lt;S$4,(IF($F6&gt;S$3,$O6,0)),0)</f>
        <v>0</v>
      </c>
      <c r="T6">
        <f t="shared" si="13"/>
        <v>0</v>
      </c>
      <c r="U6">
        <f t="shared" si="9"/>
        <v>0</v>
      </c>
      <c r="V6">
        <f t="shared" si="9"/>
        <v>0</v>
      </c>
      <c r="W6">
        <f t="shared" si="9"/>
        <v>0</v>
      </c>
      <c r="X6">
        <f t="shared" si="9"/>
        <v>0</v>
      </c>
      <c r="Y6">
        <f t="shared" si="9"/>
        <v>0</v>
      </c>
      <c r="Z6">
        <f t="shared" si="9"/>
        <v>0</v>
      </c>
      <c r="AA6">
        <f t="shared" si="9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3.4188034188034185E-2</v>
      </c>
      <c r="H7" s="228">
        <f t="shared" si="2"/>
        <v>455.00000000000006</v>
      </c>
      <c r="I7" s="228">
        <f t="shared" si="3"/>
        <v>9</v>
      </c>
      <c r="J7" s="228">
        <f t="shared" si="4"/>
        <v>0</v>
      </c>
      <c r="K7" s="228">
        <f t="shared" si="5"/>
        <v>5</v>
      </c>
      <c r="L7" s="229">
        <f t="shared" si="6"/>
        <v>20475.000000000004</v>
      </c>
      <c r="M7" s="254">
        <f t="shared" si="7"/>
        <v>20475.000000000004</v>
      </c>
      <c r="N7" s="230">
        <f t="shared" si="8"/>
        <v>4.8840048840048833E-5</v>
      </c>
      <c r="O7" s="220">
        <f t="shared" si="10"/>
        <v>4.8840048840048833E-5</v>
      </c>
      <c r="P7" s="257">
        <f t="shared" si="11"/>
        <v>7</v>
      </c>
      <c r="Q7">
        <f t="shared" si="12"/>
        <v>714.28571428571433</v>
      </c>
      <c r="S7">
        <f t="shared" si="13"/>
        <v>0</v>
      </c>
      <c r="T7">
        <f t="shared" si="13"/>
        <v>0</v>
      </c>
      <c r="U7">
        <f t="shared" si="9"/>
        <v>0</v>
      </c>
      <c r="V7">
        <f t="shared" si="9"/>
        <v>0</v>
      </c>
      <c r="W7">
        <f t="shared" si="9"/>
        <v>0</v>
      </c>
      <c r="X7">
        <f t="shared" si="9"/>
        <v>0</v>
      </c>
      <c r="Y7">
        <f t="shared" si="9"/>
        <v>0</v>
      </c>
      <c r="Z7">
        <f t="shared" si="9"/>
        <v>4.8840048840048833E-5</v>
      </c>
      <c r="AA7">
        <f t="shared" si="9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3.1397174254317109E-2</v>
      </c>
      <c r="H8" s="228">
        <f t="shared" si="2"/>
        <v>455.00000000000006</v>
      </c>
      <c r="I8" s="228">
        <f t="shared" si="3"/>
        <v>0</v>
      </c>
      <c r="J8" s="228">
        <f t="shared" si="4"/>
        <v>7</v>
      </c>
      <c r="K8" s="228">
        <f t="shared" si="5"/>
        <v>5</v>
      </c>
      <c r="L8" s="229">
        <f t="shared" si="6"/>
        <v>15925.000000000002</v>
      </c>
      <c r="M8" s="254">
        <f t="shared" si="7"/>
        <v>15925.000000000002</v>
      </c>
      <c r="N8" s="230">
        <f t="shared" si="8"/>
        <v>6.2794348508634219E-5</v>
      </c>
      <c r="O8" s="220">
        <f t="shared" si="10"/>
        <v>6.2794348508634219E-5</v>
      </c>
      <c r="P8" s="257">
        <f t="shared" si="11"/>
        <v>9</v>
      </c>
      <c r="Q8">
        <f t="shared" si="12"/>
        <v>555.55555555555554</v>
      </c>
      <c r="S8">
        <f t="shared" si="13"/>
        <v>0</v>
      </c>
      <c r="T8">
        <f t="shared" si="13"/>
        <v>0</v>
      </c>
      <c r="U8">
        <f t="shared" si="9"/>
        <v>0</v>
      </c>
      <c r="V8">
        <f t="shared" si="9"/>
        <v>0</v>
      </c>
      <c r="W8">
        <f t="shared" si="9"/>
        <v>0</v>
      </c>
      <c r="X8">
        <f t="shared" si="9"/>
        <v>0</v>
      </c>
      <c r="Y8">
        <f t="shared" si="9"/>
        <v>0</v>
      </c>
      <c r="Z8">
        <f t="shared" si="9"/>
        <v>0</v>
      </c>
      <c r="AA8">
        <f t="shared" si="9"/>
        <v>0</v>
      </c>
    </row>
    <row r="9" spans="1:27" ht="14.4" x14ac:dyDescent="0.3">
      <c r="A9">
        <f t="shared" si="0"/>
        <v>4</v>
      </c>
      <c r="B9" s="195">
        <v>3</v>
      </c>
      <c r="C9" s="195">
        <v>0</v>
      </c>
      <c r="D9" s="195">
        <v>0</v>
      </c>
      <c r="E9" s="195">
        <v>1</v>
      </c>
      <c r="F9" s="237">
        <v>80</v>
      </c>
      <c r="G9" s="236">
        <f t="shared" si="1"/>
        <v>3.5164835164835158E-2</v>
      </c>
      <c r="H9" s="228">
        <f t="shared" si="2"/>
        <v>455.00000000000006</v>
      </c>
      <c r="I9" s="228">
        <f t="shared" si="3"/>
        <v>0</v>
      </c>
      <c r="J9" s="228">
        <f t="shared" si="4"/>
        <v>0</v>
      </c>
      <c r="K9" s="228">
        <f t="shared" si="5"/>
        <v>5</v>
      </c>
      <c r="L9" s="229">
        <f t="shared" si="6"/>
        <v>2275.0000000000005</v>
      </c>
      <c r="M9" s="254">
        <f t="shared" si="7"/>
        <v>2275.0000000000005</v>
      </c>
      <c r="N9" s="230">
        <f t="shared" si="8"/>
        <v>4.3956043956043945E-4</v>
      </c>
      <c r="O9" s="220">
        <f t="shared" si="10"/>
        <v>4.3956043956043945E-4</v>
      </c>
      <c r="P9" s="257">
        <f t="shared" si="11"/>
        <v>63</v>
      </c>
      <c r="Q9">
        <f t="shared" si="12"/>
        <v>79.365079365079367</v>
      </c>
      <c r="S9">
        <f t="shared" si="13"/>
        <v>0</v>
      </c>
      <c r="T9">
        <f t="shared" si="13"/>
        <v>0</v>
      </c>
      <c r="U9">
        <f t="shared" si="9"/>
        <v>0</v>
      </c>
      <c r="V9">
        <f t="shared" si="9"/>
        <v>0</v>
      </c>
      <c r="W9">
        <f t="shared" si="9"/>
        <v>4.3956043956043945E-4</v>
      </c>
      <c r="X9">
        <f t="shared" si="9"/>
        <v>0</v>
      </c>
      <c r="Y9">
        <f t="shared" si="9"/>
        <v>0</v>
      </c>
      <c r="Z9">
        <f t="shared" si="9"/>
        <v>0</v>
      </c>
      <c r="AA9">
        <f t="shared" si="9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110</v>
      </c>
      <c r="G10" s="236">
        <f t="shared" si="1"/>
        <v>3.453689167974882E-2</v>
      </c>
      <c r="H10" s="228">
        <f t="shared" si="2"/>
        <v>455.00000000000006</v>
      </c>
      <c r="I10" s="228">
        <f t="shared" si="3"/>
        <v>0</v>
      </c>
      <c r="J10" s="228">
        <f t="shared" si="4"/>
        <v>7</v>
      </c>
      <c r="K10" s="228">
        <f t="shared" si="5"/>
        <v>0</v>
      </c>
      <c r="L10" s="229">
        <f t="shared" si="6"/>
        <v>3185.0000000000005</v>
      </c>
      <c r="M10" s="254">
        <f t="shared" si="7"/>
        <v>3185.0000000000005</v>
      </c>
      <c r="N10" s="230">
        <f t="shared" si="8"/>
        <v>3.1397174254317107E-4</v>
      </c>
      <c r="O10" s="220">
        <f t="shared" si="10"/>
        <v>3.1397174254317107E-4</v>
      </c>
      <c r="P10" s="257">
        <f t="shared" si="11"/>
        <v>45</v>
      </c>
      <c r="Q10">
        <f t="shared" si="12"/>
        <v>111.11111111111111</v>
      </c>
      <c r="S10">
        <f t="shared" si="13"/>
        <v>0</v>
      </c>
      <c r="T10">
        <f t="shared" si="13"/>
        <v>0</v>
      </c>
      <c r="U10">
        <f t="shared" si="9"/>
        <v>0</v>
      </c>
      <c r="V10">
        <f t="shared" si="9"/>
        <v>0</v>
      </c>
      <c r="W10">
        <f t="shared" si="9"/>
        <v>0</v>
      </c>
      <c r="X10">
        <f t="shared" si="9"/>
        <v>3.1397174254317107E-4</v>
      </c>
      <c r="Y10">
        <f t="shared" si="9"/>
        <v>0</v>
      </c>
      <c r="Z10">
        <f t="shared" si="9"/>
        <v>0</v>
      </c>
      <c r="AA10">
        <f t="shared" si="9"/>
        <v>0</v>
      </c>
    </row>
    <row r="11" spans="1:27" ht="14.4" x14ac:dyDescent="0.3">
      <c r="A11">
        <f t="shared" si="0"/>
        <v>4</v>
      </c>
      <c r="B11" s="195">
        <v>3</v>
      </c>
      <c r="C11" s="195">
        <v>1</v>
      </c>
      <c r="D11" s="195">
        <v>0</v>
      </c>
      <c r="E11" s="195">
        <v>0</v>
      </c>
      <c r="F11" s="237">
        <v>140</v>
      </c>
      <c r="G11" s="236">
        <f t="shared" si="1"/>
        <v>3.4188034188034185E-2</v>
      </c>
      <c r="H11" s="228">
        <f t="shared" si="2"/>
        <v>455.00000000000006</v>
      </c>
      <c r="I11" s="228">
        <f t="shared" si="3"/>
        <v>9</v>
      </c>
      <c r="J11" s="228">
        <f t="shared" si="4"/>
        <v>0</v>
      </c>
      <c r="K11" s="228">
        <f t="shared" si="5"/>
        <v>0</v>
      </c>
      <c r="L11" s="229">
        <f t="shared" si="6"/>
        <v>4095.0000000000005</v>
      </c>
      <c r="M11" s="254">
        <f t="shared" si="7"/>
        <v>4095.0000000000005</v>
      </c>
      <c r="N11" s="230">
        <f t="shared" si="8"/>
        <v>2.442002442002442E-4</v>
      </c>
      <c r="O11" s="220">
        <f t="shared" si="10"/>
        <v>2.442002442002442E-4</v>
      </c>
      <c r="P11" s="257">
        <f t="shared" si="11"/>
        <v>35</v>
      </c>
      <c r="Q11">
        <f t="shared" si="12"/>
        <v>142.85714285714286</v>
      </c>
      <c r="S11">
        <f t="shared" si="13"/>
        <v>0</v>
      </c>
      <c r="T11">
        <f t="shared" si="13"/>
        <v>0</v>
      </c>
      <c r="U11">
        <f t="shared" si="9"/>
        <v>0</v>
      </c>
      <c r="V11">
        <f t="shared" si="9"/>
        <v>0</v>
      </c>
      <c r="W11">
        <f t="shared" si="9"/>
        <v>0</v>
      </c>
      <c r="X11">
        <f t="shared" si="9"/>
        <v>2.442002442002442E-4</v>
      </c>
      <c r="Y11">
        <f t="shared" si="9"/>
        <v>0</v>
      </c>
      <c r="Z11">
        <f t="shared" si="9"/>
        <v>0</v>
      </c>
      <c r="AA11">
        <f t="shared" si="9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20</v>
      </c>
      <c r="G12" s="236">
        <f t="shared" si="1"/>
        <v>4.3956043956043953E-2</v>
      </c>
      <c r="H12" s="228">
        <f t="shared" si="2"/>
        <v>455.00000000000006</v>
      </c>
      <c r="I12" s="228">
        <f t="shared" si="3"/>
        <v>0</v>
      </c>
      <c r="J12" s="228">
        <f t="shared" si="4"/>
        <v>0</v>
      </c>
      <c r="K12" s="228">
        <f t="shared" si="5"/>
        <v>0</v>
      </c>
      <c r="L12" s="229">
        <f t="shared" si="6"/>
        <v>455.00000000000006</v>
      </c>
      <c r="M12" s="254">
        <f t="shared" si="7"/>
        <v>455.00000000000006</v>
      </c>
      <c r="N12" s="230">
        <f t="shared" si="8"/>
        <v>2.1978021978021974E-3</v>
      </c>
      <c r="O12" s="220">
        <f t="shared" si="10"/>
        <v>2.1978021978021974E-3</v>
      </c>
      <c r="P12" s="257">
        <f t="shared" si="11"/>
        <v>315</v>
      </c>
      <c r="Q12">
        <f t="shared" si="12"/>
        <v>15.873015873015873</v>
      </c>
      <c r="S12">
        <f t="shared" si="13"/>
        <v>0</v>
      </c>
      <c r="T12">
        <f t="shared" si="13"/>
        <v>2.1978021978021974E-3</v>
      </c>
      <c r="U12">
        <f t="shared" si="9"/>
        <v>0</v>
      </c>
      <c r="V12">
        <f t="shared" si="9"/>
        <v>0</v>
      </c>
      <c r="W12">
        <f t="shared" si="9"/>
        <v>0</v>
      </c>
      <c r="X12">
        <f t="shared" si="9"/>
        <v>0</v>
      </c>
      <c r="Y12">
        <f t="shared" si="9"/>
        <v>0</v>
      </c>
      <c r="Z12">
        <f t="shared" si="9"/>
        <v>0</v>
      </c>
      <c r="AA12">
        <f t="shared" si="9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3.3257747543461828E-2</v>
      </c>
      <c r="H13" s="228">
        <f t="shared" si="2"/>
        <v>105</v>
      </c>
      <c r="I13" s="228">
        <f t="shared" si="3"/>
        <v>9</v>
      </c>
      <c r="J13" s="228">
        <f t="shared" si="4"/>
        <v>7</v>
      </c>
      <c r="K13" s="228">
        <f t="shared" si="5"/>
        <v>5</v>
      </c>
      <c r="L13" s="229">
        <f t="shared" si="6"/>
        <v>33075</v>
      </c>
      <c r="M13" s="254">
        <f t="shared" si="7"/>
        <v>33075</v>
      </c>
      <c r="N13" s="230">
        <f t="shared" si="8"/>
        <v>3.0234315948601661E-5</v>
      </c>
      <c r="O13" s="220">
        <f t="shared" si="10"/>
        <v>3.0234315948601661E-5</v>
      </c>
      <c r="P13" s="257">
        <f t="shared" si="11"/>
        <v>4.3333333333333339</v>
      </c>
      <c r="Q13">
        <f t="shared" si="12"/>
        <v>1153.8461538461536</v>
      </c>
      <c r="S13">
        <f t="shared" si="13"/>
        <v>0</v>
      </c>
      <c r="T13">
        <f t="shared" si="13"/>
        <v>0</v>
      </c>
      <c r="U13">
        <f t="shared" si="9"/>
        <v>0</v>
      </c>
      <c r="V13">
        <f t="shared" si="9"/>
        <v>0</v>
      </c>
      <c r="W13">
        <f t="shared" si="9"/>
        <v>0</v>
      </c>
      <c r="X13">
        <f t="shared" si="9"/>
        <v>0</v>
      </c>
      <c r="Y13">
        <f t="shared" si="9"/>
        <v>0</v>
      </c>
      <c r="Z13">
        <f t="shared" si="9"/>
        <v>0</v>
      </c>
      <c r="AA13">
        <f t="shared" si="9"/>
        <v>3.0234315948601661E-5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3.0234315948601664E-2</v>
      </c>
      <c r="H14" s="228">
        <f t="shared" si="2"/>
        <v>105</v>
      </c>
      <c r="I14" s="228">
        <f t="shared" si="3"/>
        <v>9</v>
      </c>
      <c r="J14" s="228">
        <f t="shared" si="4"/>
        <v>7</v>
      </c>
      <c r="K14" s="228">
        <f t="shared" si="5"/>
        <v>0</v>
      </c>
      <c r="L14" s="229">
        <f t="shared" si="6"/>
        <v>6615</v>
      </c>
      <c r="M14" s="254">
        <f t="shared" si="7"/>
        <v>6615</v>
      </c>
      <c r="N14" s="230">
        <f t="shared" si="8"/>
        <v>1.5117157974300831E-4</v>
      </c>
      <c r="O14" s="220">
        <f t="shared" si="10"/>
        <v>1.5117157974300831E-4</v>
      </c>
      <c r="P14" s="257">
        <f t="shared" si="11"/>
        <v>21.666666666666671</v>
      </c>
      <c r="Q14">
        <f t="shared" si="12"/>
        <v>230.76923076923072</v>
      </c>
      <c r="S14">
        <f t="shared" si="13"/>
        <v>0</v>
      </c>
      <c r="T14">
        <f t="shared" si="13"/>
        <v>0</v>
      </c>
      <c r="U14">
        <f t="shared" si="9"/>
        <v>0</v>
      </c>
      <c r="V14">
        <f t="shared" si="9"/>
        <v>0</v>
      </c>
      <c r="W14">
        <f t="shared" si="9"/>
        <v>0</v>
      </c>
      <c r="X14">
        <f t="shared" si="9"/>
        <v>0</v>
      </c>
      <c r="Y14">
        <f t="shared" si="9"/>
        <v>0</v>
      </c>
      <c r="Z14">
        <f t="shared" si="9"/>
        <v>0</v>
      </c>
      <c r="AA14">
        <f t="shared" si="9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3.3862433862433865E-2</v>
      </c>
      <c r="H15" s="228">
        <f t="shared" si="2"/>
        <v>105</v>
      </c>
      <c r="I15" s="228">
        <f t="shared" si="3"/>
        <v>9</v>
      </c>
      <c r="J15" s="228">
        <f t="shared" si="4"/>
        <v>0</v>
      </c>
      <c r="K15" s="228">
        <f t="shared" si="5"/>
        <v>5</v>
      </c>
      <c r="L15" s="229">
        <f t="shared" si="6"/>
        <v>4725</v>
      </c>
      <c r="M15" s="254">
        <f t="shared" si="7"/>
        <v>4725</v>
      </c>
      <c r="N15" s="230">
        <f t="shared" si="8"/>
        <v>2.1164021164021165E-4</v>
      </c>
      <c r="O15" s="220">
        <f t="shared" si="10"/>
        <v>2.1164021164021165E-4</v>
      </c>
      <c r="P15" s="257">
        <f t="shared" si="11"/>
        <v>30.333333333333339</v>
      </c>
      <c r="Q15">
        <f t="shared" si="12"/>
        <v>164.83516483516479</v>
      </c>
      <c r="S15">
        <f t="shared" si="13"/>
        <v>0</v>
      </c>
      <c r="T15">
        <f t="shared" si="13"/>
        <v>0</v>
      </c>
      <c r="U15">
        <f t="shared" si="9"/>
        <v>0</v>
      </c>
      <c r="V15">
        <f t="shared" si="9"/>
        <v>0</v>
      </c>
      <c r="W15">
        <f t="shared" si="9"/>
        <v>0</v>
      </c>
      <c r="X15">
        <f t="shared" si="9"/>
        <v>2.1164021164021165E-4</v>
      </c>
      <c r="Y15">
        <f t="shared" si="9"/>
        <v>0</v>
      </c>
      <c r="Z15">
        <f t="shared" si="9"/>
        <v>0</v>
      </c>
      <c r="AA15">
        <f t="shared" si="9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130</v>
      </c>
      <c r="G16" s="236">
        <f t="shared" si="1"/>
        <v>3.5374149659863949E-2</v>
      </c>
      <c r="H16" s="228">
        <f t="shared" si="2"/>
        <v>105</v>
      </c>
      <c r="I16" s="228">
        <f t="shared" si="3"/>
        <v>0</v>
      </c>
      <c r="J16" s="228">
        <f t="shared" si="4"/>
        <v>7</v>
      </c>
      <c r="K16" s="228">
        <f t="shared" si="5"/>
        <v>5</v>
      </c>
      <c r="L16" s="229">
        <f t="shared" si="6"/>
        <v>3675</v>
      </c>
      <c r="M16" s="254">
        <f t="shared" si="7"/>
        <v>3675</v>
      </c>
      <c r="N16" s="230">
        <f t="shared" si="8"/>
        <v>2.7210884353741496E-4</v>
      </c>
      <c r="O16" s="220">
        <f t="shared" si="10"/>
        <v>2.7210884353741496E-4</v>
      </c>
      <c r="P16" s="257">
        <f t="shared" si="11"/>
        <v>39.000000000000007</v>
      </c>
      <c r="Q16">
        <f t="shared" si="12"/>
        <v>128.20512820512818</v>
      </c>
      <c r="S16">
        <f t="shared" si="13"/>
        <v>0</v>
      </c>
      <c r="T16">
        <f t="shared" si="13"/>
        <v>0</v>
      </c>
      <c r="U16">
        <f t="shared" si="9"/>
        <v>0</v>
      </c>
      <c r="V16">
        <f t="shared" si="9"/>
        <v>0</v>
      </c>
      <c r="W16">
        <f t="shared" si="9"/>
        <v>0</v>
      </c>
      <c r="X16">
        <f t="shared" si="9"/>
        <v>2.7210884353741496E-4</v>
      </c>
      <c r="Y16">
        <f t="shared" si="9"/>
        <v>0</v>
      </c>
      <c r="Z16">
        <f t="shared" si="9"/>
        <v>0</v>
      </c>
      <c r="AA16">
        <f t="shared" si="9"/>
        <v>0</v>
      </c>
    </row>
    <row r="17" spans="1:27" ht="14.4" x14ac:dyDescent="0.3">
      <c r="A17">
        <f t="shared" si="0"/>
        <v>3</v>
      </c>
      <c r="B17" s="190">
        <v>2</v>
      </c>
      <c r="C17" s="190">
        <v>0</v>
      </c>
      <c r="D17" s="190">
        <v>0</v>
      </c>
      <c r="E17" s="190">
        <v>1</v>
      </c>
      <c r="F17" s="237">
        <v>25</v>
      </c>
      <c r="G17" s="236">
        <f t="shared" si="1"/>
        <v>4.7619047619047616E-2</v>
      </c>
      <c r="H17" s="228">
        <f t="shared" si="2"/>
        <v>105</v>
      </c>
      <c r="I17" s="228">
        <f t="shared" si="3"/>
        <v>0</v>
      </c>
      <c r="J17" s="228">
        <f t="shared" si="4"/>
        <v>0</v>
      </c>
      <c r="K17" s="228">
        <f t="shared" si="5"/>
        <v>5</v>
      </c>
      <c r="L17" s="229">
        <f t="shared" si="6"/>
        <v>525</v>
      </c>
      <c r="M17" s="254">
        <f t="shared" si="7"/>
        <v>525</v>
      </c>
      <c r="N17" s="230">
        <f t="shared" si="8"/>
        <v>1.9047619047619048E-3</v>
      </c>
      <c r="O17" s="220">
        <f t="shared" si="10"/>
        <v>1.9047619047619048E-3</v>
      </c>
      <c r="P17" s="257">
        <f t="shared" si="11"/>
        <v>273.00000000000006</v>
      </c>
      <c r="Q17">
        <f t="shared" si="12"/>
        <v>18.31501831501831</v>
      </c>
      <c r="S17">
        <f t="shared" si="13"/>
        <v>0</v>
      </c>
      <c r="T17">
        <f t="shared" si="13"/>
        <v>1.9047619047619048E-3</v>
      </c>
      <c r="U17">
        <f t="shared" si="9"/>
        <v>0</v>
      </c>
      <c r="V17">
        <f t="shared" si="9"/>
        <v>0</v>
      </c>
      <c r="W17">
        <f t="shared" si="9"/>
        <v>0</v>
      </c>
      <c r="X17">
        <f t="shared" si="9"/>
        <v>0</v>
      </c>
      <c r="Y17">
        <f t="shared" si="9"/>
        <v>0</v>
      </c>
      <c r="Z17">
        <f t="shared" si="9"/>
        <v>0</v>
      </c>
      <c r="AA17">
        <f t="shared" si="9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30</v>
      </c>
      <c r="G18" s="236">
        <f t="shared" si="1"/>
        <v>4.0816326530612242E-2</v>
      </c>
      <c r="H18" s="228">
        <f t="shared" si="2"/>
        <v>105</v>
      </c>
      <c r="I18" s="228">
        <f t="shared" si="3"/>
        <v>0</v>
      </c>
      <c r="J18" s="228">
        <f t="shared" si="4"/>
        <v>7</v>
      </c>
      <c r="K18" s="228">
        <f t="shared" si="5"/>
        <v>0</v>
      </c>
      <c r="L18" s="229">
        <f t="shared" si="6"/>
        <v>735</v>
      </c>
      <c r="M18" s="254">
        <f t="shared" si="7"/>
        <v>735</v>
      </c>
      <c r="N18" s="230">
        <f t="shared" si="8"/>
        <v>1.3605442176870747E-3</v>
      </c>
      <c r="O18" s="220">
        <f t="shared" si="10"/>
        <v>1.3605442176870747E-3</v>
      </c>
      <c r="P18" s="257">
        <f t="shared" si="11"/>
        <v>195.00000000000003</v>
      </c>
      <c r="Q18">
        <f t="shared" si="12"/>
        <v>25.641025641025639</v>
      </c>
      <c r="S18">
        <f t="shared" si="13"/>
        <v>0</v>
      </c>
      <c r="T18">
        <f t="shared" si="13"/>
        <v>0</v>
      </c>
      <c r="U18">
        <f t="shared" si="9"/>
        <v>0</v>
      </c>
      <c r="V18">
        <f t="shared" si="9"/>
        <v>0</v>
      </c>
      <c r="W18">
        <f t="shared" si="9"/>
        <v>0</v>
      </c>
      <c r="X18">
        <f t="shared" si="9"/>
        <v>0</v>
      </c>
      <c r="Y18">
        <f t="shared" si="9"/>
        <v>0</v>
      </c>
      <c r="Z18">
        <f t="shared" si="9"/>
        <v>0</v>
      </c>
      <c r="AA18">
        <f t="shared" si="9"/>
        <v>0</v>
      </c>
    </row>
    <row r="19" spans="1:27" ht="14.4" x14ac:dyDescent="0.3">
      <c r="A19">
        <f t="shared" si="0"/>
        <v>3</v>
      </c>
      <c r="B19" s="190">
        <v>2</v>
      </c>
      <c r="C19" s="190">
        <v>1</v>
      </c>
      <c r="D19" s="190">
        <v>0</v>
      </c>
      <c r="E19" s="190">
        <v>0</v>
      </c>
      <c r="F19" s="237">
        <v>35</v>
      </c>
      <c r="G19" s="236">
        <f t="shared" si="1"/>
        <v>3.7037037037037035E-2</v>
      </c>
      <c r="H19" s="228">
        <f t="shared" si="2"/>
        <v>105</v>
      </c>
      <c r="I19" s="228">
        <f t="shared" si="3"/>
        <v>9</v>
      </c>
      <c r="J19" s="228">
        <f t="shared" si="4"/>
        <v>0</v>
      </c>
      <c r="K19" s="228">
        <f t="shared" si="5"/>
        <v>0</v>
      </c>
      <c r="L19" s="229">
        <f t="shared" si="6"/>
        <v>945</v>
      </c>
      <c r="M19" s="254">
        <f t="shared" si="7"/>
        <v>945</v>
      </c>
      <c r="N19" s="230">
        <f t="shared" si="8"/>
        <v>1.0582010582010583E-3</v>
      </c>
      <c r="O19" s="220">
        <f t="shared" si="10"/>
        <v>1.0582010582010583E-3</v>
      </c>
      <c r="P19" s="257">
        <f t="shared" si="11"/>
        <v>151.66666666666669</v>
      </c>
      <c r="Q19">
        <f t="shared" si="12"/>
        <v>32.967032967032964</v>
      </c>
      <c r="S19">
        <f t="shared" si="13"/>
        <v>0</v>
      </c>
      <c r="T19">
        <f t="shared" si="13"/>
        <v>0</v>
      </c>
      <c r="U19">
        <f t="shared" si="9"/>
        <v>1.0582010582010583E-3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5</v>
      </c>
      <c r="G20" s="236">
        <f t="shared" si="1"/>
        <v>4.7619047619047616E-2</v>
      </c>
      <c r="H20" s="228">
        <f t="shared" si="2"/>
        <v>105</v>
      </c>
      <c r="I20" s="228">
        <f t="shared" si="3"/>
        <v>0</v>
      </c>
      <c r="J20" s="228">
        <f t="shared" si="4"/>
        <v>0</v>
      </c>
      <c r="K20" s="228">
        <f t="shared" si="5"/>
        <v>0</v>
      </c>
      <c r="L20" s="229">
        <f t="shared" si="6"/>
        <v>105</v>
      </c>
      <c r="M20" s="254">
        <f t="shared" si="7"/>
        <v>105</v>
      </c>
      <c r="N20" s="230">
        <f t="shared" si="8"/>
        <v>9.5238095238095247E-3</v>
      </c>
      <c r="O20" s="220">
        <f t="shared" si="10"/>
        <v>9.5238095238095247E-3</v>
      </c>
      <c r="P20" s="257">
        <f t="shared" si="11"/>
        <v>1365.0000000000002</v>
      </c>
      <c r="Q20">
        <f t="shared" si="12"/>
        <v>3.6630036630036624</v>
      </c>
      <c r="S20">
        <f t="shared" si="13"/>
        <v>9.5238095238095247E-3</v>
      </c>
      <c r="T20">
        <f t="shared" si="13"/>
        <v>0</v>
      </c>
      <c r="U20">
        <f t="shared" si="9"/>
        <v>0</v>
      </c>
      <c r="V20">
        <f t="shared" si="9"/>
        <v>0</v>
      </c>
      <c r="W20">
        <f t="shared" si="9"/>
        <v>0</v>
      </c>
      <c r="X20">
        <f t="shared" si="9"/>
        <v>0</v>
      </c>
      <c r="Y20">
        <f t="shared" si="9"/>
        <v>0</v>
      </c>
      <c r="Z20">
        <f t="shared" si="9"/>
        <v>0</v>
      </c>
      <c r="AA20">
        <f t="shared" si="9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3.1746031746031744E-2</v>
      </c>
      <c r="H21" s="228">
        <f t="shared" si="2"/>
        <v>15</v>
      </c>
      <c r="I21" s="228">
        <f t="shared" si="3"/>
        <v>9</v>
      </c>
      <c r="J21" s="228">
        <f t="shared" si="4"/>
        <v>7</v>
      </c>
      <c r="K21" s="228">
        <f t="shared" si="5"/>
        <v>5</v>
      </c>
      <c r="L21" s="229">
        <f t="shared" si="6"/>
        <v>4725</v>
      </c>
      <c r="M21" s="254">
        <f t="shared" si="7"/>
        <v>4725</v>
      </c>
      <c r="N21" s="230">
        <f t="shared" si="8"/>
        <v>2.1164021164021165E-4</v>
      </c>
      <c r="O21" s="220">
        <f t="shared" si="10"/>
        <v>2.1164021164021165E-4</v>
      </c>
      <c r="P21" s="257">
        <f t="shared" si="11"/>
        <v>30.333333333333339</v>
      </c>
      <c r="Q21">
        <f t="shared" si="12"/>
        <v>164.83516483516479</v>
      </c>
      <c r="S21">
        <f t="shared" si="13"/>
        <v>0</v>
      </c>
      <c r="T21">
        <f t="shared" si="13"/>
        <v>0</v>
      </c>
      <c r="U21">
        <f t="shared" si="13"/>
        <v>0</v>
      </c>
      <c r="V21">
        <f t="shared" si="13"/>
        <v>0</v>
      </c>
      <c r="W21">
        <f t="shared" si="13"/>
        <v>0</v>
      </c>
      <c r="X21">
        <f t="shared" si="13"/>
        <v>2.1164021164021165E-4</v>
      </c>
      <c r="Y21">
        <f t="shared" si="13"/>
        <v>0</v>
      </c>
      <c r="Z21">
        <f t="shared" si="13"/>
        <v>0</v>
      </c>
      <c r="AA21">
        <f t="shared" si="13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30</v>
      </c>
      <c r="G22" s="236">
        <f t="shared" si="1"/>
        <v>3.1746031746031744E-2</v>
      </c>
      <c r="H22" s="228">
        <f t="shared" si="2"/>
        <v>15</v>
      </c>
      <c r="I22" s="228">
        <f t="shared" si="3"/>
        <v>9</v>
      </c>
      <c r="J22" s="228">
        <f t="shared" si="4"/>
        <v>7</v>
      </c>
      <c r="K22" s="228">
        <f t="shared" si="5"/>
        <v>0</v>
      </c>
      <c r="L22" s="229">
        <f t="shared" si="6"/>
        <v>945</v>
      </c>
      <c r="M22" s="254">
        <f t="shared" si="7"/>
        <v>945</v>
      </c>
      <c r="N22" s="230">
        <f t="shared" si="8"/>
        <v>1.0582010582010583E-3</v>
      </c>
      <c r="O22" s="220">
        <f t="shared" si="10"/>
        <v>1.0582010582010583E-3</v>
      </c>
      <c r="P22" s="257">
        <f t="shared" si="11"/>
        <v>151.66666666666669</v>
      </c>
      <c r="Q22">
        <f t="shared" si="12"/>
        <v>32.967032967032964</v>
      </c>
      <c r="S22">
        <f t="shared" si="13"/>
        <v>0</v>
      </c>
      <c r="T22">
        <f t="shared" si="13"/>
        <v>0</v>
      </c>
      <c r="U22">
        <f t="shared" si="13"/>
        <v>0</v>
      </c>
      <c r="V22">
        <f t="shared" si="13"/>
        <v>0</v>
      </c>
      <c r="W22">
        <f t="shared" si="13"/>
        <v>0</v>
      </c>
      <c r="X22">
        <f t="shared" si="13"/>
        <v>0</v>
      </c>
      <c r="Y22">
        <f t="shared" si="13"/>
        <v>0</v>
      </c>
      <c r="Z22">
        <f t="shared" si="13"/>
        <v>0</v>
      </c>
      <c r="AA22">
        <f t="shared" si="13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25</v>
      </c>
      <c r="G23" s="236">
        <f t="shared" si="1"/>
        <v>3.7037037037037035E-2</v>
      </c>
      <c r="H23" s="228">
        <f t="shared" si="2"/>
        <v>15</v>
      </c>
      <c r="I23" s="228">
        <f t="shared" si="3"/>
        <v>9</v>
      </c>
      <c r="J23" s="228">
        <f t="shared" si="4"/>
        <v>0</v>
      </c>
      <c r="K23" s="228">
        <f t="shared" si="5"/>
        <v>5</v>
      </c>
      <c r="L23" s="229">
        <f t="shared" si="6"/>
        <v>675</v>
      </c>
      <c r="M23" s="254">
        <f t="shared" si="7"/>
        <v>675</v>
      </c>
      <c r="N23" s="230">
        <f t="shared" si="8"/>
        <v>1.4814814814814814E-3</v>
      </c>
      <c r="O23" s="220">
        <f t="shared" si="10"/>
        <v>1.4814814814814814E-3</v>
      </c>
      <c r="P23" s="257">
        <f t="shared" si="11"/>
        <v>212.33333333333337</v>
      </c>
      <c r="Q23">
        <f t="shared" si="12"/>
        <v>23.547880690737831</v>
      </c>
      <c r="S23">
        <f>IF($F23&lt;S$4,(IF($F23&gt;S$3,$O23,0)),0)</f>
        <v>0</v>
      </c>
      <c r="T23">
        <f t="shared" si="13"/>
        <v>1.4814814814814814E-3</v>
      </c>
      <c r="U23">
        <f t="shared" si="13"/>
        <v>0</v>
      </c>
      <c r="V23">
        <f t="shared" si="13"/>
        <v>0</v>
      </c>
      <c r="W23">
        <f t="shared" si="13"/>
        <v>0</v>
      </c>
      <c r="X23">
        <f t="shared" si="13"/>
        <v>0</v>
      </c>
      <c r="Y23">
        <f t="shared" si="13"/>
        <v>0</v>
      </c>
      <c r="Z23">
        <f t="shared" si="13"/>
        <v>0</v>
      </c>
      <c r="AA23">
        <f t="shared" si="13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20</v>
      </c>
      <c r="G24" s="236">
        <f t="shared" si="1"/>
        <v>3.8095238095238099E-2</v>
      </c>
      <c r="H24" s="228">
        <f t="shared" si="2"/>
        <v>15</v>
      </c>
      <c r="I24" s="228">
        <f t="shared" si="3"/>
        <v>0</v>
      </c>
      <c r="J24" s="228">
        <f t="shared" si="4"/>
        <v>7</v>
      </c>
      <c r="K24" s="228">
        <f t="shared" si="5"/>
        <v>5</v>
      </c>
      <c r="L24" s="229">
        <f t="shared" si="6"/>
        <v>525</v>
      </c>
      <c r="M24" s="254">
        <f t="shared" si="7"/>
        <v>525</v>
      </c>
      <c r="N24" s="230">
        <f t="shared" si="8"/>
        <v>1.9047619047619048E-3</v>
      </c>
      <c r="O24" s="220">
        <f t="shared" si="10"/>
        <v>1.9047619047619048E-3</v>
      </c>
      <c r="P24" s="257">
        <f t="shared" si="11"/>
        <v>273.00000000000006</v>
      </c>
      <c r="Q24">
        <f t="shared" si="12"/>
        <v>18.31501831501831</v>
      </c>
      <c r="S24">
        <f t="shared" si="13"/>
        <v>0</v>
      </c>
      <c r="T24">
        <f t="shared" si="13"/>
        <v>1.9047619047619048E-3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si="13"/>
        <v>0</v>
      </c>
      <c r="AA24">
        <f t="shared" si="13"/>
        <v>0</v>
      </c>
    </row>
    <row r="25" spans="1:27" ht="14.4" x14ac:dyDescent="0.3">
      <c r="A25">
        <f t="shared" si="0"/>
        <v>2</v>
      </c>
      <c r="B25" s="192">
        <v>1</v>
      </c>
      <c r="C25" s="192">
        <v>0</v>
      </c>
      <c r="D25" s="192">
        <v>0</v>
      </c>
      <c r="E25" s="192">
        <v>1</v>
      </c>
      <c r="F25" s="237">
        <v>3</v>
      </c>
      <c r="G25" s="236">
        <f t="shared" si="1"/>
        <v>0.04</v>
      </c>
      <c r="H25" s="228">
        <f t="shared" si="2"/>
        <v>15</v>
      </c>
      <c r="I25" s="228">
        <f t="shared" si="3"/>
        <v>0</v>
      </c>
      <c r="J25" s="228">
        <f t="shared" si="4"/>
        <v>0</v>
      </c>
      <c r="K25" s="228">
        <f t="shared" si="5"/>
        <v>5</v>
      </c>
      <c r="L25" s="229">
        <f t="shared" si="6"/>
        <v>75</v>
      </c>
      <c r="M25" s="254">
        <f t="shared" si="7"/>
        <v>75</v>
      </c>
      <c r="N25" s="230">
        <f t="shared" si="8"/>
        <v>1.3333333333333334E-2</v>
      </c>
      <c r="O25" s="220">
        <f t="shared" si="10"/>
        <v>1.3333333333333334E-2</v>
      </c>
      <c r="P25" s="257">
        <f t="shared" si="11"/>
        <v>1911.0000000000005</v>
      </c>
      <c r="Q25">
        <f t="shared" si="12"/>
        <v>2.6164311878597588</v>
      </c>
      <c r="S25">
        <f t="shared" si="13"/>
        <v>1.3333333333333334E-2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3"/>
        <v>0</v>
      </c>
      <c r="AA25">
        <f t="shared" si="13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3.8095238095238099E-2</v>
      </c>
      <c r="H26" s="228">
        <f t="shared" si="2"/>
        <v>15</v>
      </c>
      <c r="I26" s="228">
        <f t="shared" si="3"/>
        <v>0</v>
      </c>
      <c r="J26" s="228">
        <f t="shared" si="4"/>
        <v>7</v>
      </c>
      <c r="K26" s="228">
        <f t="shared" si="5"/>
        <v>0</v>
      </c>
      <c r="L26" s="229">
        <f t="shared" si="6"/>
        <v>105</v>
      </c>
      <c r="M26" s="254">
        <f t="shared" si="7"/>
        <v>105</v>
      </c>
      <c r="N26" s="230">
        <f t="shared" si="8"/>
        <v>9.5238095238095247E-3</v>
      </c>
      <c r="O26" s="220">
        <f t="shared" si="10"/>
        <v>9.5238095238095247E-3</v>
      </c>
      <c r="P26" s="257">
        <f t="shared" si="11"/>
        <v>1365.0000000000002</v>
      </c>
      <c r="Q26">
        <f t="shared" si="12"/>
        <v>3.6630036630036624</v>
      </c>
      <c r="S26">
        <f t="shared" si="13"/>
        <v>9.5238095238095247E-3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3"/>
        <v>0</v>
      </c>
      <c r="AA26">
        <f t="shared" si="13"/>
        <v>0</v>
      </c>
    </row>
    <row r="27" spans="1:27" ht="14.4" x14ac:dyDescent="0.3">
      <c r="A27">
        <f t="shared" si="0"/>
        <v>2</v>
      </c>
      <c r="B27" s="192">
        <v>1</v>
      </c>
      <c r="C27" s="192">
        <v>1</v>
      </c>
      <c r="D27" s="192">
        <v>0</v>
      </c>
      <c r="E27" s="192">
        <v>0</v>
      </c>
      <c r="F27" s="237">
        <v>5</v>
      </c>
      <c r="G27" s="236">
        <f t="shared" si="1"/>
        <v>3.7037037037037035E-2</v>
      </c>
      <c r="H27" s="228">
        <f t="shared" si="2"/>
        <v>15</v>
      </c>
      <c r="I27" s="228">
        <f t="shared" si="3"/>
        <v>9</v>
      </c>
      <c r="J27" s="228">
        <f t="shared" si="4"/>
        <v>0</v>
      </c>
      <c r="K27" s="228">
        <f t="shared" si="5"/>
        <v>0</v>
      </c>
      <c r="L27" s="229">
        <f t="shared" si="6"/>
        <v>135</v>
      </c>
      <c r="M27" s="254">
        <f t="shared" si="7"/>
        <v>135</v>
      </c>
      <c r="N27" s="230">
        <f t="shared" si="8"/>
        <v>7.4074074074074077E-3</v>
      </c>
      <c r="O27" s="220">
        <f t="shared" si="10"/>
        <v>7.4074074074074077E-3</v>
      </c>
      <c r="P27" s="257">
        <f t="shared" si="11"/>
        <v>1061.666666666667</v>
      </c>
      <c r="Q27">
        <f t="shared" si="12"/>
        <v>4.7095761381475656</v>
      </c>
      <c r="S27">
        <f t="shared" si="13"/>
        <v>7.4074074074074077E-3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3"/>
        <v>0</v>
      </c>
      <c r="AA27">
        <f t="shared" si="13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3"/>
        <v>0</v>
      </c>
      <c r="J28" s="228">
        <f t="shared" si="4"/>
        <v>0</v>
      </c>
      <c r="K28" s="228">
        <f t="shared" si="5"/>
        <v>0</v>
      </c>
      <c r="L28" s="229">
        <f t="shared" si="6"/>
        <v>15</v>
      </c>
      <c r="M28" s="254">
        <f t="shared" si="7"/>
        <v>0</v>
      </c>
      <c r="N28" s="230">
        <f t="shared" si="8"/>
        <v>6.6666666666666666E-2</v>
      </c>
      <c r="O28" s="220">
        <f t="shared" si="10"/>
        <v>0</v>
      </c>
      <c r="P28" s="257" t="e">
        <f t="shared" si="11"/>
        <v>#DIV/0!</v>
      </c>
      <c r="Q28" t="e">
        <f t="shared" si="12"/>
        <v>#DIV/0!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3"/>
        <v>0</v>
      </c>
      <c r="AA28">
        <f t="shared" si="13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10</v>
      </c>
      <c r="G29" s="236">
        <f t="shared" si="1"/>
        <v>3.1746031746031744E-2</v>
      </c>
      <c r="H29" s="228">
        <f t="shared" si="2"/>
        <v>0</v>
      </c>
      <c r="I29" s="228">
        <f t="shared" si="3"/>
        <v>9</v>
      </c>
      <c r="J29" s="228">
        <f t="shared" si="4"/>
        <v>7</v>
      </c>
      <c r="K29" s="228">
        <f t="shared" si="5"/>
        <v>5</v>
      </c>
      <c r="L29" s="229">
        <f t="shared" si="6"/>
        <v>315</v>
      </c>
      <c r="M29" s="254">
        <f t="shared" si="7"/>
        <v>315</v>
      </c>
      <c r="N29" s="230">
        <f t="shared" si="8"/>
        <v>3.1746031746031746E-3</v>
      </c>
      <c r="O29" s="220">
        <f t="shared" si="10"/>
        <v>3.1746031746031746E-3</v>
      </c>
      <c r="P29" s="257">
        <f t="shared" si="11"/>
        <v>455.00000000000011</v>
      </c>
      <c r="Q29">
        <f t="shared" si="12"/>
        <v>10.989010989010985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3"/>
        <v>0</v>
      </c>
      <c r="AA29">
        <f t="shared" si="13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3"/>
        <v>9</v>
      </c>
      <c r="J30" s="228">
        <f t="shared" si="4"/>
        <v>7</v>
      </c>
      <c r="K30" s="228">
        <f t="shared" si="5"/>
        <v>0</v>
      </c>
      <c r="L30" s="229">
        <f t="shared" si="6"/>
        <v>63</v>
      </c>
      <c r="M30" s="254">
        <f t="shared" si="7"/>
        <v>0</v>
      </c>
      <c r="N30" s="230">
        <f t="shared" si="8"/>
        <v>1.5873015873015872E-2</v>
      </c>
      <c r="O30" s="220">
        <f t="shared" si="10"/>
        <v>0</v>
      </c>
      <c r="P30" s="257" t="e">
        <f t="shared" si="11"/>
        <v>#DIV/0!</v>
      </c>
      <c r="Q30" t="e">
        <f t="shared" si="12"/>
        <v>#DIV/0!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3"/>
        <v>0</v>
      </c>
      <c r="AA30">
        <f t="shared" si="13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3"/>
        <v>9</v>
      </c>
      <c r="J31" s="228">
        <f t="shared" si="4"/>
        <v>0</v>
      </c>
      <c r="K31" s="228">
        <f t="shared" si="5"/>
        <v>5</v>
      </c>
      <c r="L31" s="229">
        <f t="shared" si="6"/>
        <v>45</v>
      </c>
      <c r="M31" s="254">
        <f t="shared" si="7"/>
        <v>0</v>
      </c>
      <c r="N31" s="230">
        <f t="shared" si="8"/>
        <v>2.2222222222222223E-2</v>
      </c>
      <c r="O31" s="220">
        <f t="shared" si="10"/>
        <v>0</v>
      </c>
      <c r="P31" s="257" t="e">
        <f t="shared" si="11"/>
        <v>#DIV/0!</v>
      </c>
      <c r="Q31" t="e">
        <f t="shared" si="12"/>
        <v>#DIV/0!</v>
      </c>
      <c r="S31">
        <f t="shared" si="13"/>
        <v>0</v>
      </c>
      <c r="T31">
        <f t="shared" si="13"/>
        <v>0</v>
      </c>
      <c r="U31">
        <f t="shared" si="13"/>
        <v>0</v>
      </c>
      <c r="V31">
        <f t="shared" si="13"/>
        <v>0</v>
      </c>
      <c r="W31">
        <f t="shared" si="13"/>
        <v>0</v>
      </c>
      <c r="X31">
        <f t="shared" si="13"/>
        <v>0</v>
      </c>
      <c r="Y31">
        <f t="shared" si="13"/>
        <v>0</v>
      </c>
      <c r="Z31">
        <f t="shared" si="13"/>
        <v>0</v>
      </c>
      <c r="AA31">
        <f t="shared" si="13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3"/>
        <v>0</v>
      </c>
      <c r="J32" s="228">
        <f t="shared" si="4"/>
        <v>7</v>
      </c>
      <c r="K32" s="228">
        <f t="shared" si="5"/>
        <v>5</v>
      </c>
      <c r="L32" s="229">
        <f t="shared" si="6"/>
        <v>35</v>
      </c>
      <c r="M32" s="254">
        <f t="shared" si="7"/>
        <v>0</v>
      </c>
      <c r="N32" s="230">
        <f t="shared" si="8"/>
        <v>2.8571428571428571E-2</v>
      </c>
      <c r="O32" s="220">
        <f t="shared" si="10"/>
        <v>0</v>
      </c>
      <c r="P32" s="257" t="e">
        <f t="shared" si="11"/>
        <v>#DIV/0!</v>
      </c>
      <c r="Q32" t="e">
        <f t="shared" si="12"/>
        <v>#DIV/0!</v>
      </c>
      <c r="S32">
        <f t="shared" si="13"/>
        <v>0</v>
      </c>
      <c r="T32">
        <f t="shared" si="13"/>
        <v>0</v>
      </c>
      <c r="U32">
        <f t="shared" si="13"/>
        <v>0</v>
      </c>
      <c r="V32">
        <f t="shared" si="13"/>
        <v>0</v>
      </c>
      <c r="W32">
        <f t="shared" si="13"/>
        <v>0</v>
      </c>
      <c r="X32">
        <f t="shared" si="13"/>
        <v>0</v>
      </c>
      <c r="Y32">
        <f t="shared" si="13"/>
        <v>0</v>
      </c>
      <c r="Z32">
        <f t="shared" si="13"/>
        <v>0</v>
      </c>
      <c r="AA32">
        <f t="shared" si="13"/>
        <v>0</v>
      </c>
    </row>
    <row r="33" spans="1:27" ht="14.4" x14ac:dyDescent="0.3">
      <c r="A33">
        <f t="shared" si="0"/>
        <v>1</v>
      </c>
      <c r="B33" s="209">
        <v>0</v>
      </c>
      <c r="C33" s="209">
        <v>0</v>
      </c>
      <c r="D33" s="209">
        <v>0</v>
      </c>
      <c r="E33" s="209">
        <v>1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3"/>
        <v>0</v>
      </c>
      <c r="J33" s="228">
        <f t="shared" si="4"/>
        <v>0</v>
      </c>
      <c r="K33" s="228">
        <f t="shared" si="5"/>
        <v>5</v>
      </c>
      <c r="L33" s="229">
        <f t="shared" si="6"/>
        <v>5</v>
      </c>
      <c r="M33" s="254">
        <f t="shared" si="7"/>
        <v>0</v>
      </c>
      <c r="N33" s="230">
        <f t="shared" si="8"/>
        <v>0.2</v>
      </c>
      <c r="O33" s="220">
        <f t="shared" si="10"/>
        <v>0</v>
      </c>
      <c r="P33" s="257" t="e">
        <f t="shared" si="11"/>
        <v>#DIV/0!</v>
      </c>
      <c r="Q33" t="e">
        <f t="shared" si="12"/>
        <v>#DIV/0!</v>
      </c>
      <c r="S33">
        <f t="shared" si="13"/>
        <v>0</v>
      </c>
      <c r="T33">
        <f t="shared" si="13"/>
        <v>0</v>
      </c>
      <c r="U33">
        <f t="shared" si="13"/>
        <v>0</v>
      </c>
      <c r="V33">
        <f t="shared" si="13"/>
        <v>0</v>
      </c>
      <c r="W33">
        <f t="shared" si="13"/>
        <v>0</v>
      </c>
      <c r="X33">
        <f t="shared" si="13"/>
        <v>0</v>
      </c>
      <c r="Y33">
        <f t="shared" si="13"/>
        <v>0</v>
      </c>
      <c r="Z33">
        <f t="shared" si="13"/>
        <v>0</v>
      </c>
      <c r="AA33">
        <f t="shared" si="13"/>
        <v>0</v>
      </c>
    </row>
    <row r="34" spans="1:27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3"/>
        <v>0</v>
      </c>
      <c r="J34" s="228">
        <f t="shared" si="4"/>
        <v>7</v>
      </c>
      <c r="K34" s="228">
        <f t="shared" si="5"/>
        <v>0</v>
      </c>
      <c r="L34" s="229">
        <f t="shared" si="6"/>
        <v>7</v>
      </c>
      <c r="M34" s="254">
        <f t="shared" si="7"/>
        <v>0</v>
      </c>
      <c r="N34" s="230">
        <f t="shared" si="8"/>
        <v>0.14285714285714285</v>
      </c>
      <c r="O34" s="220">
        <f t="shared" si="10"/>
        <v>0</v>
      </c>
      <c r="P34" s="257" t="e">
        <f t="shared" si="11"/>
        <v>#DIV/0!</v>
      </c>
      <c r="Q34" t="e">
        <f t="shared" si="12"/>
        <v>#DIV/0!</v>
      </c>
      <c r="S34">
        <f t="shared" si="13"/>
        <v>0</v>
      </c>
      <c r="T34">
        <f t="shared" si="13"/>
        <v>0</v>
      </c>
      <c r="U34">
        <f t="shared" si="13"/>
        <v>0</v>
      </c>
      <c r="V34">
        <f t="shared" si="13"/>
        <v>0</v>
      </c>
      <c r="W34">
        <f t="shared" si="13"/>
        <v>0</v>
      </c>
      <c r="X34">
        <f t="shared" si="13"/>
        <v>0</v>
      </c>
      <c r="Y34">
        <f t="shared" si="13"/>
        <v>0</v>
      </c>
      <c r="Z34">
        <f t="shared" si="13"/>
        <v>0</v>
      </c>
      <c r="AA34">
        <f t="shared" si="13"/>
        <v>0</v>
      </c>
    </row>
    <row r="35" spans="1:27" ht="14.4" x14ac:dyDescent="0.3">
      <c r="A35">
        <f>SUM(B35:E35)</f>
        <v>1</v>
      </c>
      <c r="B35" s="209">
        <v>0</v>
      </c>
      <c r="C35" s="209">
        <v>1</v>
      </c>
      <c r="D35" s="209">
        <v>0</v>
      </c>
      <c r="E35" s="209">
        <v>0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3"/>
        <v>9</v>
      </c>
      <c r="J35" s="228">
        <f t="shared" si="4"/>
        <v>0</v>
      </c>
      <c r="K35" s="228">
        <f t="shared" si="5"/>
        <v>0</v>
      </c>
      <c r="L35" s="229">
        <f t="shared" si="6"/>
        <v>9</v>
      </c>
      <c r="M35" s="254">
        <f t="shared" si="7"/>
        <v>0</v>
      </c>
      <c r="N35" s="230">
        <f t="shared" si="8"/>
        <v>0.1111111111111111</v>
      </c>
      <c r="O35" s="220">
        <f t="shared" si="10"/>
        <v>0</v>
      </c>
      <c r="P35" s="257" t="e">
        <f t="shared" si="11"/>
        <v>#DIV/0!</v>
      </c>
      <c r="Q35" t="e">
        <f t="shared" si="12"/>
        <v>#DIV/0!</v>
      </c>
      <c r="S35">
        <f t="shared" si="13"/>
        <v>0</v>
      </c>
      <c r="T35">
        <f t="shared" si="13"/>
        <v>0</v>
      </c>
      <c r="U35">
        <f t="shared" si="13"/>
        <v>0</v>
      </c>
      <c r="V35">
        <f t="shared" si="13"/>
        <v>0</v>
      </c>
      <c r="W35">
        <f t="shared" si="13"/>
        <v>0</v>
      </c>
      <c r="X35">
        <f t="shared" si="13"/>
        <v>0</v>
      </c>
      <c r="Y35">
        <f t="shared" si="13"/>
        <v>0</v>
      </c>
      <c r="Z35">
        <f t="shared" si="13"/>
        <v>0</v>
      </c>
      <c r="AA35">
        <f t="shared" si="13"/>
        <v>0</v>
      </c>
    </row>
    <row r="36" spans="1:27" ht="14.4" x14ac:dyDescent="0.3">
      <c r="G36" s="238">
        <f>SUM(G5:G35)</f>
        <v>0.87452526309669165</v>
      </c>
      <c r="M36" s="232">
        <f>1/O36</f>
        <v>17.870947630922693</v>
      </c>
      <c r="O36" s="231">
        <f>SUM(O5:O35)</f>
        <v>5.5956741671027391E-2</v>
      </c>
      <c r="P36" s="255"/>
      <c r="S36" s="261">
        <f>SUM(S5:S35)</f>
        <v>3.9788359788359789E-2</v>
      </c>
      <c r="T36" s="261">
        <f t="shared" ref="T36:AA36" si="14">SUM(T5:T35)</f>
        <v>7.4888074888074885E-3</v>
      </c>
      <c r="U36" s="261">
        <f t="shared" si="14"/>
        <v>1.0582010582010583E-3</v>
      </c>
      <c r="V36" s="261">
        <f t="shared" si="14"/>
        <v>0</v>
      </c>
      <c r="W36" s="261">
        <f t="shared" si="14"/>
        <v>4.3956043956043945E-4</v>
      </c>
      <c r="X36" s="261">
        <f t="shared" si="14"/>
        <v>1.2535612535612534E-3</v>
      </c>
      <c r="Y36" s="261">
        <f t="shared" si="14"/>
        <v>0</v>
      </c>
      <c r="Z36" s="261">
        <f t="shared" si="14"/>
        <v>4.8840048840048833E-5</v>
      </c>
      <c r="AA36" s="261">
        <f t="shared" si="14"/>
        <v>3.7211465782894351E-5</v>
      </c>
    </row>
    <row r="37" spans="1:27" ht="14.4" x14ac:dyDescent="0.3">
      <c r="L37" s="235" t="s">
        <v>69</v>
      </c>
      <c r="M37" s="235">
        <f>1/O37</f>
        <v>2.2843378899145286</v>
      </c>
      <c r="O37" s="234">
        <f>1-BINOMDIST(0,$H$2,$O$36,0)</f>
        <v>0.43776360949711179</v>
      </c>
      <c r="P37" s="256"/>
      <c r="S37" s="260">
        <f>1/S36</f>
        <v>25.132978723404253</v>
      </c>
      <c r="T37" s="260">
        <f t="shared" ref="T37:AA37" si="15">1/T36</f>
        <v>133.53260869565219</v>
      </c>
      <c r="U37" s="260">
        <f t="shared" si="15"/>
        <v>944.99999999999989</v>
      </c>
      <c r="V37" s="260" t="e">
        <f t="shared" si="15"/>
        <v>#DIV/0!</v>
      </c>
      <c r="W37" s="260">
        <f t="shared" si="15"/>
        <v>2275.0000000000005</v>
      </c>
      <c r="X37" s="260">
        <f t="shared" si="15"/>
        <v>797.72727272727286</v>
      </c>
      <c r="Y37" s="260" t="e">
        <f t="shared" si="15"/>
        <v>#DIV/0!</v>
      </c>
      <c r="Z37" s="260">
        <f t="shared" si="15"/>
        <v>20475.000000000004</v>
      </c>
      <c r="AA37" s="260">
        <f t="shared" si="15"/>
        <v>26873.437500000004</v>
      </c>
    </row>
  </sheetData>
  <conditionalFormatting sqref="F5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5" priority="7" stopIfTrue="1" operator="greaterThan">
      <formula>0</formula>
    </cfRule>
  </conditionalFormatting>
  <conditionalFormatting sqref="G5:G35">
    <cfRule type="cellIs" dxfId="24" priority="6" stopIfTrue="1" operator="greaterThan">
      <formula>0</formula>
    </cfRule>
  </conditionalFormatting>
  <conditionalFormatting sqref="M5:M35">
    <cfRule type="cellIs" dxfId="23" priority="3" stopIfTrue="1" operator="greaterThan">
      <formula>0</formula>
    </cfRule>
  </conditionalFormatting>
  <conditionalFormatting sqref="A5:A35">
    <cfRule type="cellIs" dxfId="22" priority="2" stopIfTrue="1" operator="greaterThan">
      <formula>2.9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32"/>
  <sheetViews>
    <sheetView topLeftCell="A12" workbookViewId="0">
      <selection activeCell="L22" sqref="E22:L22"/>
    </sheetView>
  </sheetViews>
  <sheetFormatPr defaultRowHeight="13.2" x14ac:dyDescent="0.25"/>
  <cols>
    <col min="1" max="1" width="13.44140625" bestFit="1" customWidth="1"/>
    <col min="2" max="2" width="12" bestFit="1" customWidth="1"/>
    <col min="3" max="3" width="10.88671875" hidden="1" customWidth="1"/>
    <col min="4" max="6" width="12.109375" hidden="1" customWidth="1"/>
    <col min="7" max="7" width="10" hidden="1" customWidth="1"/>
    <col min="8" max="8" width="9.44140625" bestFit="1" customWidth="1"/>
    <col min="9" max="9" width="14.44140625" hidden="1" customWidth="1"/>
    <col min="10" max="10" width="12.44140625" hidden="1" customWidth="1"/>
  </cols>
  <sheetData>
    <row r="1" spans="1:13" x14ac:dyDescent="0.25">
      <c r="A1" t="s">
        <v>59</v>
      </c>
      <c r="B1" t="s">
        <v>34</v>
      </c>
      <c r="C1" t="s">
        <v>64</v>
      </c>
      <c r="D1" t="s">
        <v>65</v>
      </c>
      <c r="E1" t="s">
        <v>66</v>
      </c>
      <c r="F1" t="s">
        <v>67</v>
      </c>
      <c r="G1" t="s">
        <v>57</v>
      </c>
      <c r="H1" t="s">
        <v>68</v>
      </c>
      <c r="I1" t="s">
        <v>56</v>
      </c>
      <c r="J1" t="s">
        <v>61</v>
      </c>
      <c r="K1" s="225">
        <v>10000000</v>
      </c>
    </row>
    <row r="2" spans="1:13" x14ac:dyDescent="0.25">
      <c r="A2">
        <v>5000</v>
      </c>
      <c r="B2">
        <v>3.4885749171463448E-2</v>
      </c>
      <c r="C2">
        <v>455.00000000000006</v>
      </c>
      <c r="D2">
        <v>9</v>
      </c>
      <c r="E2">
        <v>7</v>
      </c>
      <c r="F2">
        <v>5</v>
      </c>
      <c r="G2">
        <v>143325.00000000003</v>
      </c>
      <c r="H2">
        <v>143325.00000000003</v>
      </c>
      <c r="I2">
        <v>6.9771498342926903E-6</v>
      </c>
      <c r="J2">
        <v>6.9771498342926903E-6</v>
      </c>
      <c r="K2">
        <f>$K$1/H2</f>
        <v>69.771498342926904</v>
      </c>
      <c r="L2">
        <f>ROUNDDOWN(K2,0)</f>
        <v>69</v>
      </c>
      <c r="M2">
        <f>L2</f>
        <v>69</v>
      </c>
    </row>
    <row r="3" spans="1:13" x14ac:dyDescent="0.25">
      <c r="A3">
        <v>1000</v>
      </c>
      <c r="B3">
        <v>3.4885749171463455E-2</v>
      </c>
      <c r="C3">
        <v>455.00000000000006</v>
      </c>
      <c r="D3">
        <v>9</v>
      </c>
      <c r="E3">
        <v>7</v>
      </c>
      <c r="F3">
        <v>0</v>
      </c>
      <c r="G3">
        <v>28665.000000000004</v>
      </c>
      <c r="H3">
        <v>28665.000000000004</v>
      </c>
      <c r="I3">
        <v>3.4885749171463454E-5</v>
      </c>
      <c r="J3">
        <v>3.4885749171463454E-5</v>
      </c>
      <c r="K3">
        <f t="shared" ref="K3:K32" si="0">$K$1/H3</f>
        <v>348.85749171463453</v>
      </c>
      <c r="L3">
        <f t="shared" ref="L3:L32" si="1">ROUNDDOWN(K3,0)</f>
        <v>348</v>
      </c>
      <c r="M3">
        <f t="shared" ref="M3:M32" si="2">L3</f>
        <v>348</v>
      </c>
    </row>
    <row r="4" spans="1:13" x14ac:dyDescent="0.25">
      <c r="A4">
        <v>700</v>
      </c>
      <c r="B4">
        <v>3.4188034188034185E-2</v>
      </c>
      <c r="C4">
        <v>455.00000000000006</v>
      </c>
      <c r="D4">
        <v>9</v>
      </c>
      <c r="E4">
        <v>0</v>
      </c>
      <c r="F4">
        <v>5</v>
      </c>
      <c r="G4">
        <v>20475.000000000004</v>
      </c>
      <c r="H4">
        <v>20475.000000000004</v>
      </c>
      <c r="I4">
        <v>4.8840048840048833E-5</v>
      </c>
      <c r="J4">
        <v>4.8840048840048833E-5</v>
      </c>
      <c r="K4">
        <f t="shared" si="0"/>
        <v>488.40048840048831</v>
      </c>
      <c r="L4">
        <f t="shared" si="1"/>
        <v>488</v>
      </c>
      <c r="M4">
        <f t="shared" si="2"/>
        <v>488</v>
      </c>
    </row>
    <row r="5" spans="1:13" x14ac:dyDescent="0.25">
      <c r="A5">
        <v>500</v>
      </c>
      <c r="B5">
        <v>3.1397174254317109E-2</v>
      </c>
      <c r="C5">
        <v>455.00000000000006</v>
      </c>
      <c r="D5">
        <v>0</v>
      </c>
      <c r="E5">
        <v>7</v>
      </c>
      <c r="F5">
        <v>5</v>
      </c>
      <c r="G5">
        <v>15925.000000000002</v>
      </c>
      <c r="H5">
        <v>15925.000000000002</v>
      </c>
      <c r="I5">
        <v>6.2794348508634219E-5</v>
      </c>
      <c r="J5">
        <v>6.2794348508634219E-5</v>
      </c>
      <c r="K5">
        <f t="shared" si="0"/>
        <v>627.94348508634221</v>
      </c>
      <c r="L5">
        <f t="shared" si="1"/>
        <v>627</v>
      </c>
      <c r="M5">
        <f t="shared" si="2"/>
        <v>627</v>
      </c>
    </row>
    <row r="6" spans="1:13" x14ac:dyDescent="0.25">
      <c r="A6">
        <v>80</v>
      </c>
      <c r="B6">
        <v>3.5164835164835158E-2</v>
      </c>
      <c r="C6">
        <v>455.00000000000006</v>
      </c>
      <c r="D6">
        <v>0</v>
      </c>
      <c r="E6">
        <v>0</v>
      </c>
      <c r="F6">
        <v>5</v>
      </c>
      <c r="G6">
        <v>2275.0000000000005</v>
      </c>
      <c r="H6">
        <v>2275.0000000000005</v>
      </c>
      <c r="I6">
        <v>4.3956043956043945E-4</v>
      </c>
      <c r="J6">
        <v>4.3956043956043945E-4</v>
      </c>
      <c r="K6">
        <f t="shared" si="0"/>
        <v>4395.604395604395</v>
      </c>
      <c r="L6">
        <f t="shared" si="1"/>
        <v>4395</v>
      </c>
      <c r="M6">
        <f t="shared" si="2"/>
        <v>4395</v>
      </c>
    </row>
    <row r="7" spans="1:13" x14ac:dyDescent="0.25">
      <c r="A7">
        <v>110</v>
      </c>
      <c r="B7">
        <v>3.453689167974882E-2</v>
      </c>
      <c r="C7">
        <v>455.00000000000006</v>
      </c>
      <c r="D7">
        <v>0</v>
      </c>
      <c r="E7">
        <v>7</v>
      </c>
      <c r="F7">
        <v>0</v>
      </c>
      <c r="G7">
        <v>3185.0000000000005</v>
      </c>
      <c r="H7">
        <v>3185.0000000000005</v>
      </c>
      <c r="I7">
        <v>3.1397174254317107E-4</v>
      </c>
      <c r="J7">
        <v>3.1397174254317107E-4</v>
      </c>
      <c r="K7">
        <f t="shared" si="0"/>
        <v>3139.7174254317106</v>
      </c>
      <c r="L7">
        <f t="shared" si="1"/>
        <v>3139</v>
      </c>
      <c r="M7">
        <f t="shared" si="2"/>
        <v>3139</v>
      </c>
    </row>
    <row r="8" spans="1:13" x14ac:dyDescent="0.25">
      <c r="A8">
        <v>140</v>
      </c>
      <c r="B8">
        <v>3.4188034188034185E-2</v>
      </c>
      <c r="C8">
        <v>455.00000000000006</v>
      </c>
      <c r="D8">
        <v>9</v>
      </c>
      <c r="E8">
        <v>0</v>
      </c>
      <c r="F8">
        <v>0</v>
      </c>
      <c r="G8">
        <v>4095.0000000000005</v>
      </c>
      <c r="H8">
        <v>4095.0000000000005</v>
      </c>
      <c r="I8">
        <v>2.442002442002442E-4</v>
      </c>
      <c r="J8">
        <v>2.442002442002442E-4</v>
      </c>
      <c r="K8">
        <f t="shared" si="0"/>
        <v>2442.0024420024415</v>
      </c>
      <c r="L8">
        <f t="shared" si="1"/>
        <v>2442</v>
      </c>
      <c r="M8">
        <f t="shared" si="2"/>
        <v>2442</v>
      </c>
    </row>
    <row r="9" spans="1:13" x14ac:dyDescent="0.25">
      <c r="A9">
        <v>20</v>
      </c>
      <c r="B9">
        <v>4.3956043956043953E-2</v>
      </c>
      <c r="C9">
        <v>455.00000000000006</v>
      </c>
      <c r="D9">
        <v>0</v>
      </c>
      <c r="E9">
        <v>0</v>
      </c>
      <c r="F9">
        <v>0</v>
      </c>
      <c r="G9">
        <v>455.00000000000006</v>
      </c>
      <c r="H9">
        <v>455.00000000000006</v>
      </c>
      <c r="I9">
        <v>2.1978021978021974E-3</v>
      </c>
      <c r="J9">
        <v>2.1978021978021974E-3</v>
      </c>
      <c r="K9">
        <f t="shared" si="0"/>
        <v>21978.021978021974</v>
      </c>
      <c r="L9">
        <f t="shared" si="1"/>
        <v>21978</v>
      </c>
      <c r="M9">
        <f t="shared" si="2"/>
        <v>21978</v>
      </c>
    </row>
    <row r="10" spans="1:13" x14ac:dyDescent="0.25">
      <c r="A10">
        <v>1100</v>
      </c>
      <c r="B10">
        <v>3.3257747543461828E-2</v>
      </c>
      <c r="C10">
        <v>105</v>
      </c>
      <c r="D10">
        <v>9</v>
      </c>
      <c r="E10">
        <v>7</v>
      </c>
      <c r="F10">
        <v>5</v>
      </c>
      <c r="G10">
        <v>33075</v>
      </c>
      <c r="H10">
        <v>33075</v>
      </c>
      <c r="I10">
        <v>3.0234315948601661E-5</v>
      </c>
      <c r="J10">
        <v>3.0234315948601661E-5</v>
      </c>
      <c r="K10">
        <f t="shared" si="0"/>
        <v>302.34315948601665</v>
      </c>
      <c r="L10">
        <f t="shared" si="1"/>
        <v>302</v>
      </c>
      <c r="M10">
        <f t="shared" si="2"/>
        <v>302</v>
      </c>
    </row>
    <row r="11" spans="1:13" x14ac:dyDescent="0.25">
      <c r="A11">
        <v>200</v>
      </c>
      <c r="B11">
        <v>3.0234315948601664E-2</v>
      </c>
      <c r="C11">
        <v>105</v>
      </c>
      <c r="D11">
        <v>9</v>
      </c>
      <c r="E11">
        <v>7</v>
      </c>
      <c r="F11">
        <v>0</v>
      </c>
      <c r="G11">
        <v>6615</v>
      </c>
      <c r="H11">
        <v>6615</v>
      </c>
      <c r="I11">
        <v>1.5117157974300831E-4</v>
      </c>
      <c r="J11">
        <v>1.5117157974300831E-4</v>
      </c>
      <c r="K11">
        <f t="shared" si="0"/>
        <v>1511.7157974300831</v>
      </c>
      <c r="L11">
        <f t="shared" si="1"/>
        <v>1511</v>
      </c>
      <c r="M11">
        <f t="shared" si="2"/>
        <v>1511</v>
      </c>
    </row>
    <row r="12" spans="1:13" x14ac:dyDescent="0.25">
      <c r="A12">
        <v>160</v>
      </c>
      <c r="B12">
        <v>3.3862433862433865E-2</v>
      </c>
      <c r="C12">
        <v>105</v>
      </c>
      <c r="D12">
        <v>9</v>
      </c>
      <c r="E12">
        <v>0</v>
      </c>
      <c r="F12">
        <v>5</v>
      </c>
      <c r="G12">
        <v>4725</v>
      </c>
      <c r="H12">
        <v>4725</v>
      </c>
      <c r="I12">
        <v>2.1164021164021165E-4</v>
      </c>
      <c r="J12">
        <v>2.1164021164021165E-4</v>
      </c>
      <c r="K12">
        <f t="shared" si="0"/>
        <v>2116.4021164021165</v>
      </c>
      <c r="L12">
        <f t="shared" si="1"/>
        <v>2116</v>
      </c>
      <c r="M12">
        <f t="shared" si="2"/>
        <v>2116</v>
      </c>
    </row>
    <row r="13" spans="1:13" x14ac:dyDescent="0.25">
      <c r="A13">
        <v>130</v>
      </c>
      <c r="B13">
        <v>3.5374149659863949E-2</v>
      </c>
      <c r="C13">
        <v>105</v>
      </c>
      <c r="D13">
        <v>0</v>
      </c>
      <c r="E13">
        <v>7</v>
      </c>
      <c r="F13">
        <v>5</v>
      </c>
      <c r="G13">
        <v>3675</v>
      </c>
      <c r="H13">
        <v>3675</v>
      </c>
      <c r="I13">
        <v>2.7210884353741496E-4</v>
      </c>
      <c r="J13">
        <v>2.7210884353741496E-4</v>
      </c>
      <c r="K13">
        <f t="shared" si="0"/>
        <v>2721.0884353741499</v>
      </c>
      <c r="L13">
        <f t="shared" si="1"/>
        <v>2721</v>
      </c>
      <c r="M13">
        <f t="shared" si="2"/>
        <v>2721</v>
      </c>
    </row>
    <row r="14" spans="1:13" x14ac:dyDescent="0.25">
      <c r="A14">
        <v>25</v>
      </c>
      <c r="B14">
        <v>4.7619047619047616E-2</v>
      </c>
      <c r="C14">
        <v>105</v>
      </c>
      <c r="D14">
        <v>0</v>
      </c>
      <c r="E14">
        <v>0</v>
      </c>
      <c r="F14">
        <v>5</v>
      </c>
      <c r="G14">
        <v>525</v>
      </c>
      <c r="H14">
        <v>525</v>
      </c>
      <c r="I14">
        <v>1.9047619047619048E-3</v>
      </c>
      <c r="J14">
        <v>1.9047619047619048E-3</v>
      </c>
      <c r="K14">
        <f t="shared" si="0"/>
        <v>19047.619047619046</v>
      </c>
      <c r="L14">
        <f t="shared" si="1"/>
        <v>19047</v>
      </c>
      <c r="M14">
        <f t="shared" si="2"/>
        <v>19047</v>
      </c>
    </row>
    <row r="15" spans="1:13" x14ac:dyDescent="0.25">
      <c r="A15">
        <v>30</v>
      </c>
      <c r="B15">
        <v>4.0816326530612242E-2</v>
      </c>
      <c r="C15">
        <v>105</v>
      </c>
      <c r="D15">
        <v>0</v>
      </c>
      <c r="E15">
        <v>7</v>
      </c>
      <c r="F15">
        <v>0</v>
      </c>
      <c r="G15">
        <v>735</v>
      </c>
      <c r="H15">
        <v>735</v>
      </c>
      <c r="I15">
        <v>1.3605442176870747E-3</v>
      </c>
      <c r="J15">
        <v>1.3605442176870747E-3</v>
      </c>
      <c r="K15">
        <f t="shared" si="0"/>
        <v>13605.442176870749</v>
      </c>
      <c r="L15">
        <f t="shared" si="1"/>
        <v>13605</v>
      </c>
      <c r="M15">
        <f t="shared" si="2"/>
        <v>13605</v>
      </c>
    </row>
    <row r="16" spans="1:13" x14ac:dyDescent="0.25">
      <c r="A16">
        <v>35</v>
      </c>
      <c r="B16">
        <v>3.7037037037037035E-2</v>
      </c>
      <c r="C16">
        <v>105</v>
      </c>
      <c r="D16">
        <v>9</v>
      </c>
      <c r="E16">
        <v>0</v>
      </c>
      <c r="F16">
        <v>0</v>
      </c>
      <c r="G16">
        <v>945</v>
      </c>
      <c r="H16">
        <v>945</v>
      </c>
      <c r="I16">
        <v>1.0582010582010583E-3</v>
      </c>
      <c r="J16">
        <v>1.0582010582010583E-3</v>
      </c>
      <c r="K16">
        <f t="shared" si="0"/>
        <v>10582.010582010582</v>
      </c>
      <c r="L16">
        <f t="shared" si="1"/>
        <v>10582</v>
      </c>
      <c r="M16">
        <f t="shared" si="2"/>
        <v>10582</v>
      </c>
    </row>
    <row r="17" spans="1:13" x14ac:dyDescent="0.25">
      <c r="A17">
        <v>5</v>
      </c>
      <c r="B17">
        <v>4.7619047619047616E-2</v>
      </c>
      <c r="C17">
        <v>105</v>
      </c>
      <c r="D17">
        <v>0</v>
      </c>
      <c r="E17">
        <v>0</v>
      </c>
      <c r="F17">
        <v>0</v>
      </c>
      <c r="G17">
        <v>105</v>
      </c>
      <c r="H17">
        <v>105</v>
      </c>
      <c r="I17">
        <v>9.5238095238095247E-3</v>
      </c>
      <c r="J17">
        <v>9.5238095238095247E-3</v>
      </c>
      <c r="K17">
        <f t="shared" si="0"/>
        <v>95238.095238095237</v>
      </c>
      <c r="L17">
        <f t="shared" si="1"/>
        <v>95238</v>
      </c>
      <c r="M17">
        <f t="shared" si="2"/>
        <v>95238</v>
      </c>
    </row>
    <row r="18" spans="1:13" x14ac:dyDescent="0.25">
      <c r="A18">
        <v>150</v>
      </c>
      <c r="B18">
        <v>3.1746031746031744E-2</v>
      </c>
      <c r="C18">
        <v>15</v>
      </c>
      <c r="D18">
        <v>9</v>
      </c>
      <c r="E18">
        <v>7</v>
      </c>
      <c r="F18">
        <v>5</v>
      </c>
      <c r="G18">
        <v>4725</v>
      </c>
      <c r="H18">
        <v>4725</v>
      </c>
      <c r="I18">
        <v>2.1164021164021165E-4</v>
      </c>
      <c r="J18">
        <v>2.1164021164021165E-4</v>
      </c>
      <c r="K18">
        <f t="shared" si="0"/>
        <v>2116.4021164021165</v>
      </c>
      <c r="L18">
        <f t="shared" si="1"/>
        <v>2116</v>
      </c>
      <c r="M18">
        <f t="shared" si="2"/>
        <v>2116</v>
      </c>
    </row>
    <row r="19" spans="1:13" x14ac:dyDescent="0.25">
      <c r="A19">
        <v>30</v>
      </c>
      <c r="B19">
        <v>3.1746031746031744E-2</v>
      </c>
      <c r="C19">
        <v>15</v>
      </c>
      <c r="D19">
        <v>9</v>
      </c>
      <c r="E19">
        <v>7</v>
      </c>
      <c r="F19">
        <v>0</v>
      </c>
      <c r="G19">
        <v>945</v>
      </c>
      <c r="H19">
        <v>945</v>
      </c>
      <c r="I19">
        <v>1.0582010582010583E-3</v>
      </c>
      <c r="J19">
        <v>1.0582010582010583E-3</v>
      </c>
      <c r="K19">
        <f t="shared" si="0"/>
        <v>10582.010582010582</v>
      </c>
      <c r="L19">
        <f t="shared" si="1"/>
        <v>10582</v>
      </c>
      <c r="M19">
        <f t="shared" si="2"/>
        <v>10582</v>
      </c>
    </row>
    <row r="20" spans="1:13" x14ac:dyDescent="0.25">
      <c r="A20">
        <v>25</v>
      </c>
      <c r="B20">
        <v>3.7037037037037035E-2</v>
      </c>
      <c r="C20">
        <v>15</v>
      </c>
      <c r="D20">
        <v>9</v>
      </c>
      <c r="E20">
        <v>0</v>
      </c>
      <c r="F20">
        <v>5</v>
      </c>
      <c r="G20">
        <v>675</v>
      </c>
      <c r="H20">
        <v>675</v>
      </c>
      <c r="I20">
        <v>1.4814814814814814E-3</v>
      </c>
      <c r="J20">
        <v>1.4814814814814814E-3</v>
      </c>
      <c r="K20">
        <f t="shared" si="0"/>
        <v>14814.814814814816</v>
      </c>
      <c r="L20">
        <f t="shared" si="1"/>
        <v>14814</v>
      </c>
      <c r="M20">
        <f t="shared" si="2"/>
        <v>14814</v>
      </c>
    </row>
    <row r="21" spans="1:13" x14ac:dyDescent="0.25">
      <c r="A21">
        <v>20</v>
      </c>
      <c r="B21">
        <v>3.8095238095238099E-2</v>
      </c>
      <c r="C21">
        <v>15</v>
      </c>
      <c r="D21">
        <v>0</v>
      </c>
      <c r="E21">
        <v>7</v>
      </c>
      <c r="F21">
        <v>5</v>
      </c>
      <c r="G21">
        <v>525</v>
      </c>
      <c r="H21">
        <v>525</v>
      </c>
      <c r="I21">
        <v>1.9047619047619048E-3</v>
      </c>
      <c r="J21">
        <v>1.9047619047619048E-3</v>
      </c>
      <c r="K21">
        <f t="shared" si="0"/>
        <v>19047.619047619046</v>
      </c>
      <c r="L21">
        <f t="shared" si="1"/>
        <v>19047</v>
      </c>
      <c r="M21">
        <f t="shared" si="2"/>
        <v>19047</v>
      </c>
    </row>
    <row r="22" spans="1:13" x14ac:dyDescent="0.25">
      <c r="A22">
        <v>3</v>
      </c>
      <c r="B22">
        <v>0.04</v>
      </c>
      <c r="C22">
        <v>15</v>
      </c>
      <c r="D22">
        <v>0</v>
      </c>
      <c r="E22">
        <v>0</v>
      </c>
      <c r="F22">
        <v>5</v>
      </c>
      <c r="G22">
        <v>75</v>
      </c>
      <c r="H22">
        <v>75</v>
      </c>
      <c r="I22">
        <v>1.3333333333333334E-2</v>
      </c>
      <c r="J22">
        <v>1.3333333333333334E-2</v>
      </c>
      <c r="K22">
        <f t="shared" si="0"/>
        <v>133333.33333333334</v>
      </c>
      <c r="L22">
        <f t="shared" si="1"/>
        <v>133333</v>
      </c>
      <c r="M22">
        <f t="shared" si="2"/>
        <v>133333</v>
      </c>
    </row>
    <row r="23" spans="1:13" x14ac:dyDescent="0.25">
      <c r="A23">
        <v>4</v>
      </c>
      <c r="B23">
        <v>3.8095238095238099E-2</v>
      </c>
      <c r="C23">
        <v>15</v>
      </c>
      <c r="D23">
        <v>0</v>
      </c>
      <c r="E23">
        <v>7</v>
      </c>
      <c r="F23">
        <v>0</v>
      </c>
      <c r="G23">
        <v>105</v>
      </c>
      <c r="H23">
        <v>105</v>
      </c>
      <c r="I23">
        <v>9.5238095238095247E-3</v>
      </c>
      <c r="J23">
        <v>9.5238095238095247E-3</v>
      </c>
      <c r="K23">
        <f t="shared" si="0"/>
        <v>95238.095238095237</v>
      </c>
      <c r="L23">
        <f t="shared" si="1"/>
        <v>95238</v>
      </c>
      <c r="M23">
        <f t="shared" si="2"/>
        <v>95238</v>
      </c>
    </row>
    <row r="24" spans="1:13" x14ac:dyDescent="0.25">
      <c r="A24">
        <v>5</v>
      </c>
      <c r="B24">
        <v>3.7037037037037035E-2</v>
      </c>
      <c r="C24">
        <v>15</v>
      </c>
      <c r="D24">
        <v>9</v>
      </c>
      <c r="E24">
        <v>0</v>
      </c>
      <c r="F24">
        <v>0</v>
      </c>
      <c r="G24">
        <v>135</v>
      </c>
      <c r="H24">
        <v>135</v>
      </c>
      <c r="I24">
        <v>7.4074074074074077E-3</v>
      </c>
      <c r="J24">
        <v>7.4074074074074077E-3</v>
      </c>
      <c r="K24">
        <f t="shared" si="0"/>
        <v>74074.074074074073</v>
      </c>
      <c r="L24">
        <f t="shared" si="1"/>
        <v>74074</v>
      </c>
      <c r="M24">
        <f t="shared" si="2"/>
        <v>74074</v>
      </c>
    </row>
    <row r="25" spans="1:13" x14ac:dyDescent="0.25">
      <c r="A25">
        <v>0</v>
      </c>
      <c r="B25">
        <v>0</v>
      </c>
      <c r="C25">
        <v>15</v>
      </c>
      <c r="D25">
        <v>0</v>
      </c>
      <c r="E25">
        <v>0</v>
      </c>
      <c r="F25">
        <v>0</v>
      </c>
      <c r="G25">
        <v>15</v>
      </c>
      <c r="H25">
        <v>0</v>
      </c>
      <c r="I25">
        <v>6.6666666666666666E-2</v>
      </c>
      <c r="J25">
        <v>0</v>
      </c>
      <c r="K25" t="e">
        <f t="shared" si="0"/>
        <v>#DIV/0!</v>
      </c>
      <c r="L25" t="e">
        <f t="shared" si="1"/>
        <v>#DIV/0!</v>
      </c>
      <c r="M25" t="e">
        <f t="shared" si="2"/>
        <v>#DIV/0!</v>
      </c>
    </row>
    <row r="26" spans="1:13" x14ac:dyDescent="0.25">
      <c r="A26">
        <v>10</v>
      </c>
      <c r="B26">
        <v>3.1746031746031744E-2</v>
      </c>
      <c r="C26">
        <v>0</v>
      </c>
      <c r="D26">
        <v>9</v>
      </c>
      <c r="E26">
        <v>7</v>
      </c>
      <c r="F26">
        <v>5</v>
      </c>
      <c r="G26">
        <v>315</v>
      </c>
      <c r="H26">
        <v>315</v>
      </c>
      <c r="I26">
        <v>3.1746031746031746E-3</v>
      </c>
      <c r="J26">
        <v>3.1746031746031746E-3</v>
      </c>
      <c r="K26">
        <f t="shared" si="0"/>
        <v>31746.031746031746</v>
      </c>
      <c r="L26">
        <f t="shared" si="1"/>
        <v>31746</v>
      </c>
      <c r="M26">
        <f t="shared" si="2"/>
        <v>31746</v>
      </c>
    </row>
    <row r="27" spans="1:13" x14ac:dyDescent="0.25">
      <c r="A27">
        <v>0</v>
      </c>
      <c r="B27">
        <v>0</v>
      </c>
      <c r="C27">
        <v>0</v>
      </c>
      <c r="D27">
        <v>9</v>
      </c>
      <c r="E27">
        <v>7</v>
      </c>
      <c r="F27">
        <v>0</v>
      </c>
      <c r="G27">
        <v>63</v>
      </c>
      <c r="H27">
        <v>0</v>
      </c>
      <c r="I27">
        <v>1.5873015873015872E-2</v>
      </c>
      <c r="J27">
        <v>0</v>
      </c>
      <c r="K27" t="e">
        <f t="shared" si="0"/>
        <v>#DIV/0!</v>
      </c>
      <c r="L27" t="e">
        <f t="shared" si="1"/>
        <v>#DIV/0!</v>
      </c>
      <c r="M27" t="e">
        <f t="shared" si="2"/>
        <v>#DIV/0!</v>
      </c>
    </row>
    <row r="28" spans="1:13" x14ac:dyDescent="0.25">
      <c r="A28">
        <v>0</v>
      </c>
      <c r="B28">
        <v>0</v>
      </c>
      <c r="C28">
        <v>0</v>
      </c>
      <c r="D28">
        <v>9</v>
      </c>
      <c r="E28">
        <v>0</v>
      </c>
      <c r="F28">
        <v>5</v>
      </c>
      <c r="G28">
        <v>45</v>
      </c>
      <c r="H28">
        <v>0</v>
      </c>
      <c r="I28">
        <v>2.2222222222222223E-2</v>
      </c>
      <c r="J28">
        <v>0</v>
      </c>
      <c r="K28" t="e">
        <f t="shared" si="0"/>
        <v>#DIV/0!</v>
      </c>
      <c r="L28" t="e">
        <f t="shared" si="1"/>
        <v>#DIV/0!</v>
      </c>
      <c r="M28" t="e">
        <f t="shared" si="2"/>
        <v>#DIV/0!</v>
      </c>
    </row>
    <row r="29" spans="1:13" x14ac:dyDescent="0.25">
      <c r="A29">
        <v>0</v>
      </c>
      <c r="B29">
        <v>0</v>
      </c>
      <c r="C29">
        <v>0</v>
      </c>
      <c r="D29">
        <v>0</v>
      </c>
      <c r="E29">
        <v>7</v>
      </c>
      <c r="F29">
        <v>5</v>
      </c>
      <c r="G29">
        <v>35</v>
      </c>
      <c r="H29">
        <v>0</v>
      </c>
      <c r="I29">
        <v>2.8571428571428571E-2</v>
      </c>
      <c r="J29">
        <v>0</v>
      </c>
      <c r="K29" t="e">
        <f t="shared" si="0"/>
        <v>#DIV/0!</v>
      </c>
      <c r="L29" t="e">
        <f t="shared" si="1"/>
        <v>#DIV/0!</v>
      </c>
      <c r="M29" t="e">
        <f t="shared" si="2"/>
        <v>#DIV/0!</v>
      </c>
    </row>
    <row r="30" spans="1:13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5</v>
      </c>
      <c r="G30">
        <v>5</v>
      </c>
      <c r="H30">
        <v>0</v>
      </c>
      <c r="I30">
        <v>0.2</v>
      </c>
      <c r="J30">
        <v>0</v>
      </c>
      <c r="K30" t="e">
        <f t="shared" si="0"/>
        <v>#DIV/0!</v>
      </c>
      <c r="L30" t="e">
        <f t="shared" si="1"/>
        <v>#DIV/0!</v>
      </c>
      <c r="M30" t="e">
        <f t="shared" si="2"/>
        <v>#DIV/0!</v>
      </c>
    </row>
    <row r="31" spans="1:13" x14ac:dyDescent="0.25">
      <c r="A31">
        <v>0</v>
      </c>
      <c r="B31">
        <v>0</v>
      </c>
      <c r="C31">
        <v>0</v>
      </c>
      <c r="D31">
        <v>0</v>
      </c>
      <c r="E31">
        <v>7</v>
      </c>
      <c r="F31">
        <v>0</v>
      </c>
      <c r="G31">
        <v>7</v>
      </c>
      <c r="H31">
        <v>0</v>
      </c>
      <c r="I31">
        <v>0.14285714285714285</v>
      </c>
      <c r="J31">
        <v>0</v>
      </c>
      <c r="K31" t="e">
        <f t="shared" si="0"/>
        <v>#DIV/0!</v>
      </c>
      <c r="L31" t="e">
        <f t="shared" si="1"/>
        <v>#DIV/0!</v>
      </c>
      <c r="M31" t="e">
        <f t="shared" si="2"/>
        <v>#DIV/0!</v>
      </c>
    </row>
    <row r="32" spans="1:13" x14ac:dyDescent="0.25">
      <c r="A32">
        <v>0</v>
      </c>
      <c r="B32">
        <v>0</v>
      </c>
      <c r="C32">
        <v>0</v>
      </c>
      <c r="D32">
        <v>9</v>
      </c>
      <c r="E32">
        <v>0</v>
      </c>
      <c r="F32">
        <v>0</v>
      </c>
      <c r="G32">
        <v>9</v>
      </c>
      <c r="H32">
        <v>0</v>
      </c>
      <c r="I32">
        <v>0.1111111111111111</v>
      </c>
      <c r="J32">
        <v>0</v>
      </c>
      <c r="K32" t="e">
        <f t="shared" si="0"/>
        <v>#DIV/0!</v>
      </c>
      <c r="L32" t="e">
        <f t="shared" si="1"/>
        <v>#DIV/0!</v>
      </c>
      <c r="M32" t="e">
        <f t="shared" si="2"/>
        <v>#DIV/0!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37"/>
  <sheetViews>
    <sheetView topLeftCell="A6" zoomScale="70" zoomScaleNormal="7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4.88671875" customWidth="1"/>
    <col min="8" max="8" width="15.109375" hidden="1" customWidth="1"/>
    <col min="9" max="10" width="12.88671875" hidden="1" customWidth="1"/>
    <col min="11" max="11" width="14.5546875" hidden="1" customWidth="1"/>
    <col min="12" max="13" width="12.33203125" hidden="1" customWidth="1"/>
    <col min="14" max="14" width="15.6640625" hidden="1" customWidth="1"/>
    <col min="15" max="16" width="17.109375" hidden="1" customWidth="1"/>
    <col min="17" max="17" width="0" hidden="1" customWidth="1"/>
    <col min="19" max="19" width="18.5546875" customWidth="1"/>
    <col min="20" max="20" width="14.44140625" bestFit="1" customWidth="1"/>
    <col min="21" max="22" width="12.33203125" bestFit="1" customWidth="1"/>
    <col min="23" max="23" width="10.44140625" bestFit="1" customWidth="1"/>
    <col min="24" max="24" width="12.33203125" bestFit="1" customWidth="1"/>
    <col min="25" max="27" width="10.44140625" bestFit="1" customWidth="1"/>
    <col min="28" max="28" width="11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H1" s="118" t="s">
        <v>62</v>
      </c>
      <c r="I1" s="120" t="s">
        <v>70</v>
      </c>
      <c r="J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H2" s="233">
        <v>10</v>
      </c>
      <c r="I2" s="239">
        <v>0.87</v>
      </c>
      <c r="J2" s="241">
        <f>G36</f>
        <v>0.89530140641251743</v>
      </c>
      <c r="S2" s="258" t="s">
        <v>99</v>
      </c>
      <c r="T2" s="225"/>
      <c r="U2" s="225"/>
      <c r="V2" s="225"/>
    </row>
    <row r="3" spans="1:27" ht="14.4" x14ac:dyDescent="0.3">
      <c r="A3" s="145"/>
      <c r="B3" s="198">
        <v>15</v>
      </c>
      <c r="C3" s="198">
        <v>12</v>
      </c>
      <c r="D3" s="198">
        <v>9</v>
      </c>
      <c r="E3" s="198">
        <v>6</v>
      </c>
      <c r="R3" s="263" t="s">
        <v>97</v>
      </c>
      <c r="S3" s="266">
        <v>0</v>
      </c>
      <c r="T3" s="267">
        <v>11</v>
      </c>
      <c r="U3" s="267">
        <v>31</v>
      </c>
      <c r="V3" s="267">
        <v>51</v>
      </c>
      <c r="W3" s="267">
        <v>76</v>
      </c>
      <c r="X3" s="267">
        <v>101</v>
      </c>
      <c r="Y3" s="267">
        <v>201</v>
      </c>
      <c r="Z3" s="267">
        <v>501</v>
      </c>
      <c r="AA3" s="267">
        <v>1001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34</v>
      </c>
      <c r="H4" s="203" t="s">
        <v>64</v>
      </c>
      <c r="I4" s="203" t="s">
        <v>65</v>
      </c>
      <c r="J4" s="203" t="s">
        <v>66</v>
      </c>
      <c r="K4" s="203" t="s">
        <v>67</v>
      </c>
      <c r="L4" s="203" t="s">
        <v>57</v>
      </c>
      <c r="M4" s="203" t="s">
        <v>68</v>
      </c>
      <c r="N4" s="203" t="s">
        <v>56</v>
      </c>
      <c r="O4" s="203" t="s">
        <v>61</v>
      </c>
      <c r="P4" s="223"/>
      <c r="R4" s="264"/>
      <c r="S4" s="267">
        <v>11</v>
      </c>
      <c r="T4" s="267">
        <v>31</v>
      </c>
      <c r="U4" s="267">
        <v>51</v>
      </c>
      <c r="V4" s="267">
        <v>76</v>
      </c>
      <c r="W4" s="267">
        <v>101</v>
      </c>
      <c r="X4" s="267">
        <v>201</v>
      </c>
      <c r="Y4" s="267">
        <v>501</v>
      </c>
      <c r="Z4" s="267">
        <v>1001</v>
      </c>
      <c r="AA4" s="267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6">
        <f t="shared" ref="G5:G35" si="1">IF(F5&gt;0,$F5/M5,0)</f>
        <v>1.6958350291683622E-2</v>
      </c>
      <c r="H5" s="228">
        <f t="shared" ref="H5:K35" si="2">IF(B5&gt;0,(COMBIN(B$3,B5)),0)</f>
        <v>455.00000000000006</v>
      </c>
      <c r="I5" s="228">
        <f t="shared" si="2"/>
        <v>12</v>
      </c>
      <c r="J5" s="228">
        <f t="shared" si="2"/>
        <v>9</v>
      </c>
      <c r="K5" s="228">
        <f t="shared" si="2"/>
        <v>6</v>
      </c>
      <c r="L5" s="229">
        <f t="shared" ref="L5:L35" si="3">(IF(H5&gt;0,H5,1))*(IF(I5&gt;0,I5,1))*(IF(J5&gt;0,J5,1))*(IF(K5&gt;0,K5,1))</f>
        <v>294840.00000000006</v>
      </c>
      <c r="M5" s="254">
        <f t="shared" ref="M5:M35" si="4">IF(F5&gt;0,L5,0)</f>
        <v>294840.00000000006</v>
      </c>
      <c r="N5" s="230">
        <f t="shared" ref="N5:N35" si="5">1/L5</f>
        <v>3.3916700583367245E-6</v>
      </c>
      <c r="O5" s="220">
        <f>IF(F5&gt;0,N5,0)</f>
        <v>3.3916700583367245E-6</v>
      </c>
      <c r="P5" s="257">
        <f>$M$5/M5</f>
        <v>1</v>
      </c>
      <c r="Q5">
        <f>$F$5/P5</f>
        <v>5000</v>
      </c>
      <c r="S5" s="179">
        <f>IF($F5&lt;S$4,(IF($F5&gt;S$3,$G5,0)),0)</f>
        <v>0</v>
      </c>
      <c r="T5" s="179">
        <f t="shared" ref="T5:AA5" si="6">IF($F5&lt;T$4,(IF($F5&gt;T$3,$G5,0)),0)</f>
        <v>0</v>
      </c>
      <c r="U5" s="179">
        <f t="shared" si="6"/>
        <v>0</v>
      </c>
      <c r="V5" s="179">
        <f t="shared" si="6"/>
        <v>0</v>
      </c>
      <c r="W5" s="179">
        <f t="shared" si="6"/>
        <v>0</v>
      </c>
      <c r="X5" s="179">
        <f t="shared" si="6"/>
        <v>0</v>
      </c>
      <c r="Y5" s="179">
        <f t="shared" si="6"/>
        <v>0</v>
      </c>
      <c r="Z5" s="179">
        <f t="shared" si="6"/>
        <v>0</v>
      </c>
      <c r="AA5" s="179">
        <f t="shared" si="6"/>
        <v>1.6958350291683622E-2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6">
        <f t="shared" si="1"/>
        <v>2.0350020350020346E-2</v>
      </c>
      <c r="H6" s="228">
        <f t="shared" si="2"/>
        <v>455.00000000000006</v>
      </c>
      <c r="I6" s="228">
        <f t="shared" si="2"/>
        <v>12</v>
      </c>
      <c r="J6" s="228">
        <f t="shared" si="2"/>
        <v>9</v>
      </c>
      <c r="K6" s="228">
        <f t="shared" si="2"/>
        <v>0</v>
      </c>
      <c r="L6" s="229">
        <f t="shared" si="3"/>
        <v>49140.000000000007</v>
      </c>
      <c r="M6" s="254">
        <f t="shared" si="4"/>
        <v>49140.000000000007</v>
      </c>
      <c r="N6" s="230">
        <f t="shared" si="5"/>
        <v>2.0350020350020348E-5</v>
      </c>
      <c r="O6" s="220">
        <f t="shared" ref="O6:O35" si="7">IF(F6&gt;0,N6,0)</f>
        <v>2.0350020350020348E-5</v>
      </c>
      <c r="P6" s="257">
        <f t="shared" ref="P6:P35" si="8">$M$5/M6</f>
        <v>6</v>
      </c>
      <c r="Q6">
        <f t="shared" ref="Q6:Q35" si="9">$F$5/P6</f>
        <v>833.33333333333337</v>
      </c>
      <c r="S6" s="179">
        <f t="shared" ref="S6:AA35" si="10">IF($F6&lt;S$4,(IF($F6&gt;S$3,$G6,0)),0)</f>
        <v>0</v>
      </c>
      <c r="T6" s="179">
        <f t="shared" si="10"/>
        <v>0</v>
      </c>
      <c r="U6" s="179">
        <f t="shared" si="10"/>
        <v>0</v>
      </c>
      <c r="V6" s="179">
        <f t="shared" si="10"/>
        <v>0</v>
      </c>
      <c r="W6" s="179">
        <f t="shared" si="10"/>
        <v>0</v>
      </c>
      <c r="X6" s="179">
        <f t="shared" si="10"/>
        <v>0</v>
      </c>
      <c r="Y6" s="179">
        <f t="shared" si="10"/>
        <v>0</v>
      </c>
      <c r="Z6" s="179">
        <f t="shared" si="10"/>
        <v>2.0350020350020346E-2</v>
      </c>
      <c r="AA6" s="179">
        <f t="shared" si="10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700</v>
      </c>
      <c r="G7" s="236">
        <f t="shared" si="1"/>
        <v>2.1367521367521364E-2</v>
      </c>
      <c r="H7" s="228">
        <f t="shared" si="2"/>
        <v>455.00000000000006</v>
      </c>
      <c r="I7" s="228">
        <f t="shared" si="2"/>
        <v>12</v>
      </c>
      <c r="J7" s="228">
        <f t="shared" si="2"/>
        <v>0</v>
      </c>
      <c r="K7" s="228">
        <f t="shared" si="2"/>
        <v>6</v>
      </c>
      <c r="L7" s="229">
        <f t="shared" si="3"/>
        <v>32760.000000000007</v>
      </c>
      <c r="M7" s="254">
        <f t="shared" si="4"/>
        <v>32760.000000000007</v>
      </c>
      <c r="N7" s="230">
        <f t="shared" si="5"/>
        <v>3.0525030525030518E-5</v>
      </c>
      <c r="O7" s="220">
        <f t="shared" si="7"/>
        <v>3.0525030525030518E-5</v>
      </c>
      <c r="P7" s="257">
        <f t="shared" si="8"/>
        <v>9</v>
      </c>
      <c r="Q7">
        <f t="shared" si="9"/>
        <v>555.55555555555554</v>
      </c>
      <c r="S7" s="179">
        <f t="shared" si="10"/>
        <v>0</v>
      </c>
      <c r="T7" s="179">
        <f t="shared" si="10"/>
        <v>0</v>
      </c>
      <c r="U7" s="179">
        <f t="shared" si="10"/>
        <v>0</v>
      </c>
      <c r="V7" s="179">
        <f t="shared" si="10"/>
        <v>0</v>
      </c>
      <c r="W7" s="179">
        <f t="shared" si="10"/>
        <v>0</v>
      </c>
      <c r="X7" s="179">
        <f t="shared" si="10"/>
        <v>0</v>
      </c>
      <c r="Y7" s="179">
        <f t="shared" si="10"/>
        <v>0</v>
      </c>
      <c r="Z7" s="179">
        <f t="shared" si="10"/>
        <v>2.1367521367521364E-2</v>
      </c>
      <c r="AA7" s="179">
        <f t="shared" si="10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6">
        <f t="shared" si="1"/>
        <v>2.0350020350020346E-2</v>
      </c>
      <c r="H8" s="228">
        <f t="shared" si="2"/>
        <v>455.00000000000006</v>
      </c>
      <c r="I8" s="228">
        <f t="shared" si="2"/>
        <v>0</v>
      </c>
      <c r="J8" s="228">
        <f t="shared" si="2"/>
        <v>9</v>
      </c>
      <c r="K8" s="228">
        <f t="shared" si="2"/>
        <v>6</v>
      </c>
      <c r="L8" s="229">
        <f t="shared" si="3"/>
        <v>24570.000000000004</v>
      </c>
      <c r="M8" s="254">
        <f t="shared" si="4"/>
        <v>24570.000000000004</v>
      </c>
      <c r="N8" s="230">
        <f t="shared" si="5"/>
        <v>4.0700040700040695E-5</v>
      </c>
      <c r="O8" s="220">
        <f t="shared" si="7"/>
        <v>4.0700040700040695E-5</v>
      </c>
      <c r="P8" s="257">
        <f t="shared" si="8"/>
        <v>12</v>
      </c>
      <c r="Q8">
        <f t="shared" si="9"/>
        <v>416.66666666666669</v>
      </c>
      <c r="S8" s="179">
        <f t="shared" si="10"/>
        <v>0</v>
      </c>
      <c r="T8" s="179">
        <f t="shared" si="10"/>
        <v>0</v>
      </c>
      <c r="U8" s="179">
        <f t="shared" si="10"/>
        <v>0</v>
      </c>
      <c r="V8" s="179">
        <f t="shared" si="10"/>
        <v>0</v>
      </c>
      <c r="W8" s="179">
        <f t="shared" si="10"/>
        <v>0</v>
      </c>
      <c r="X8" s="179">
        <f t="shared" si="10"/>
        <v>0</v>
      </c>
      <c r="Y8" s="179">
        <f t="shared" si="10"/>
        <v>2.0350020350020346E-2</v>
      </c>
      <c r="Z8" s="179">
        <f t="shared" si="10"/>
        <v>0</v>
      </c>
      <c r="AA8" s="179">
        <f t="shared" si="10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150</v>
      </c>
      <c r="G9" s="236">
        <f t="shared" si="1"/>
        <v>2.7472527472527469E-2</v>
      </c>
      <c r="H9" s="228">
        <f t="shared" si="2"/>
        <v>455.00000000000006</v>
      </c>
      <c r="I9" s="228">
        <f t="shared" si="2"/>
        <v>12</v>
      </c>
      <c r="J9" s="228">
        <f t="shared" si="2"/>
        <v>0</v>
      </c>
      <c r="K9" s="228">
        <f t="shared" si="2"/>
        <v>0</v>
      </c>
      <c r="L9" s="229">
        <f t="shared" si="3"/>
        <v>5460.0000000000009</v>
      </c>
      <c r="M9" s="254">
        <f t="shared" si="4"/>
        <v>5460.0000000000009</v>
      </c>
      <c r="N9" s="230">
        <f t="shared" si="5"/>
        <v>1.8315018315018312E-4</v>
      </c>
      <c r="O9" s="220">
        <f t="shared" si="7"/>
        <v>1.8315018315018312E-4</v>
      </c>
      <c r="P9" s="257">
        <f t="shared" si="8"/>
        <v>54</v>
      </c>
      <c r="Q9">
        <f t="shared" si="9"/>
        <v>92.592592592592595</v>
      </c>
      <c r="S9" s="179">
        <f t="shared" si="10"/>
        <v>0</v>
      </c>
      <c r="T9" s="179">
        <f t="shared" si="10"/>
        <v>0</v>
      </c>
      <c r="U9" s="179">
        <f t="shared" si="10"/>
        <v>0</v>
      </c>
      <c r="V9" s="179">
        <f t="shared" si="10"/>
        <v>0</v>
      </c>
      <c r="W9" s="179">
        <f t="shared" si="10"/>
        <v>0</v>
      </c>
      <c r="X9" s="179">
        <f t="shared" si="10"/>
        <v>2.7472527472527469E-2</v>
      </c>
      <c r="Y9" s="179">
        <f t="shared" si="10"/>
        <v>0</v>
      </c>
      <c r="Z9" s="179">
        <f t="shared" si="10"/>
        <v>0</v>
      </c>
      <c r="AA9" s="179">
        <f t="shared" si="10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125</v>
      </c>
      <c r="G10" s="236">
        <f t="shared" si="1"/>
        <v>3.0525030525030521E-2</v>
      </c>
      <c r="H10" s="228">
        <f t="shared" si="2"/>
        <v>455.00000000000006</v>
      </c>
      <c r="I10" s="228">
        <f t="shared" si="2"/>
        <v>0</v>
      </c>
      <c r="J10" s="228">
        <f t="shared" si="2"/>
        <v>9</v>
      </c>
      <c r="K10" s="228">
        <f t="shared" si="2"/>
        <v>0</v>
      </c>
      <c r="L10" s="229">
        <f t="shared" si="3"/>
        <v>4095.0000000000005</v>
      </c>
      <c r="M10" s="254">
        <f t="shared" si="4"/>
        <v>4095.0000000000005</v>
      </c>
      <c r="N10" s="230">
        <f t="shared" si="5"/>
        <v>2.442002442002442E-4</v>
      </c>
      <c r="O10" s="220">
        <f t="shared" si="7"/>
        <v>2.442002442002442E-4</v>
      </c>
      <c r="P10" s="257">
        <f t="shared" si="8"/>
        <v>72</v>
      </c>
      <c r="Q10">
        <f t="shared" si="9"/>
        <v>69.444444444444443</v>
      </c>
      <c r="S10" s="179">
        <f t="shared" si="10"/>
        <v>0</v>
      </c>
      <c r="T10" s="179">
        <f t="shared" si="10"/>
        <v>0</v>
      </c>
      <c r="U10" s="179">
        <f t="shared" si="10"/>
        <v>0</v>
      </c>
      <c r="V10" s="179">
        <f t="shared" si="10"/>
        <v>0</v>
      </c>
      <c r="W10" s="179">
        <f t="shared" si="10"/>
        <v>0</v>
      </c>
      <c r="X10" s="179">
        <f t="shared" si="10"/>
        <v>3.0525030525030521E-2</v>
      </c>
      <c r="Y10" s="179">
        <f t="shared" si="10"/>
        <v>0</v>
      </c>
      <c r="Z10" s="179">
        <f t="shared" si="10"/>
        <v>0</v>
      </c>
      <c r="AA10" s="179">
        <f t="shared" si="10"/>
        <v>0</v>
      </c>
    </row>
    <row r="11" spans="1:27" ht="14.4" x14ac:dyDescent="0.3">
      <c r="A11">
        <f t="shared" si="0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100</v>
      </c>
      <c r="G11" s="236">
        <f t="shared" si="1"/>
        <v>3.6630036630036625E-2</v>
      </c>
      <c r="H11" s="228">
        <f t="shared" si="2"/>
        <v>455.00000000000006</v>
      </c>
      <c r="I11" s="228">
        <f t="shared" si="2"/>
        <v>0</v>
      </c>
      <c r="J11" s="228">
        <f t="shared" si="2"/>
        <v>0</v>
      </c>
      <c r="K11" s="228">
        <f t="shared" si="2"/>
        <v>6</v>
      </c>
      <c r="L11" s="229">
        <f t="shared" si="3"/>
        <v>2730.0000000000005</v>
      </c>
      <c r="M11" s="254">
        <f t="shared" si="4"/>
        <v>2730.0000000000005</v>
      </c>
      <c r="N11" s="230">
        <f t="shared" si="5"/>
        <v>3.6630036630036625E-4</v>
      </c>
      <c r="O11" s="220">
        <f t="shared" si="7"/>
        <v>3.6630036630036625E-4</v>
      </c>
      <c r="P11" s="257">
        <f t="shared" si="8"/>
        <v>108</v>
      </c>
      <c r="Q11">
        <f t="shared" si="9"/>
        <v>46.296296296296298</v>
      </c>
      <c r="S11" s="179">
        <f t="shared" si="10"/>
        <v>0</v>
      </c>
      <c r="T11" s="179">
        <f t="shared" si="10"/>
        <v>0</v>
      </c>
      <c r="U11" s="179">
        <f t="shared" si="10"/>
        <v>0</v>
      </c>
      <c r="V11" s="179">
        <f t="shared" si="10"/>
        <v>0</v>
      </c>
      <c r="W11" s="179">
        <f t="shared" si="10"/>
        <v>3.6630036630036625E-2</v>
      </c>
      <c r="X11" s="179">
        <f t="shared" si="10"/>
        <v>0</v>
      </c>
      <c r="Y11" s="179">
        <f t="shared" si="10"/>
        <v>0</v>
      </c>
      <c r="Z11" s="179">
        <f t="shared" si="10"/>
        <v>0</v>
      </c>
      <c r="AA11" s="179">
        <f t="shared" si="10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50</v>
      </c>
      <c r="G12" s="236">
        <f t="shared" si="1"/>
        <v>0.10989010989010987</v>
      </c>
      <c r="H12" s="228">
        <f t="shared" si="2"/>
        <v>455.00000000000006</v>
      </c>
      <c r="I12" s="228">
        <f t="shared" si="2"/>
        <v>0</v>
      </c>
      <c r="J12" s="228">
        <f t="shared" si="2"/>
        <v>0</v>
      </c>
      <c r="K12" s="228">
        <f t="shared" si="2"/>
        <v>0</v>
      </c>
      <c r="L12" s="229">
        <f t="shared" si="3"/>
        <v>455.00000000000006</v>
      </c>
      <c r="M12" s="254">
        <f t="shared" si="4"/>
        <v>455.00000000000006</v>
      </c>
      <c r="N12" s="230">
        <f t="shared" si="5"/>
        <v>2.1978021978021974E-3</v>
      </c>
      <c r="O12" s="220">
        <f t="shared" si="7"/>
        <v>2.1978021978021974E-3</v>
      </c>
      <c r="P12" s="257">
        <f t="shared" si="8"/>
        <v>648</v>
      </c>
      <c r="Q12">
        <f t="shared" si="9"/>
        <v>7.716049382716049</v>
      </c>
      <c r="S12" s="179">
        <f t="shared" si="10"/>
        <v>0</v>
      </c>
      <c r="T12" s="179">
        <f t="shared" si="10"/>
        <v>0</v>
      </c>
      <c r="U12" s="179">
        <f t="shared" si="10"/>
        <v>0.10989010989010987</v>
      </c>
      <c r="V12" s="179">
        <f t="shared" si="10"/>
        <v>0</v>
      </c>
      <c r="W12" s="179">
        <f t="shared" si="10"/>
        <v>0</v>
      </c>
      <c r="X12" s="179">
        <f t="shared" si="10"/>
        <v>0</v>
      </c>
      <c r="Y12" s="179">
        <f t="shared" si="10"/>
        <v>0</v>
      </c>
      <c r="Z12" s="179">
        <f t="shared" si="10"/>
        <v>0</v>
      </c>
      <c r="AA12" s="179">
        <f t="shared" si="10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6">
        <f t="shared" si="1"/>
        <v>1.6166960611405056E-2</v>
      </c>
      <c r="H13" s="228">
        <f t="shared" si="2"/>
        <v>105</v>
      </c>
      <c r="I13" s="228">
        <f t="shared" si="2"/>
        <v>12</v>
      </c>
      <c r="J13" s="228">
        <f t="shared" si="2"/>
        <v>9</v>
      </c>
      <c r="K13" s="228">
        <f t="shared" si="2"/>
        <v>6</v>
      </c>
      <c r="L13" s="229">
        <f t="shared" si="3"/>
        <v>68040</v>
      </c>
      <c r="M13" s="254">
        <f t="shared" si="4"/>
        <v>68040</v>
      </c>
      <c r="N13" s="230">
        <f t="shared" si="5"/>
        <v>1.4697236919459142E-5</v>
      </c>
      <c r="O13" s="220">
        <f t="shared" si="7"/>
        <v>1.4697236919459142E-5</v>
      </c>
      <c r="P13" s="257">
        <f t="shared" si="8"/>
        <v>4.3333333333333339</v>
      </c>
      <c r="Q13">
        <f t="shared" si="9"/>
        <v>1153.8461538461536</v>
      </c>
      <c r="S13" s="179">
        <f t="shared" si="10"/>
        <v>0</v>
      </c>
      <c r="T13" s="179">
        <f t="shared" si="10"/>
        <v>0</v>
      </c>
      <c r="U13" s="179">
        <f t="shared" si="10"/>
        <v>0</v>
      </c>
      <c r="V13" s="179">
        <f t="shared" si="10"/>
        <v>0</v>
      </c>
      <c r="W13" s="179">
        <f t="shared" si="10"/>
        <v>0</v>
      </c>
      <c r="X13" s="179">
        <f t="shared" si="10"/>
        <v>0</v>
      </c>
      <c r="Y13" s="179">
        <f t="shared" si="10"/>
        <v>0</v>
      </c>
      <c r="Z13" s="179">
        <f t="shared" si="10"/>
        <v>0</v>
      </c>
      <c r="AA13" s="179">
        <f t="shared" si="10"/>
        <v>1.6166960611405056E-2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200</v>
      </c>
      <c r="G14" s="236">
        <f t="shared" si="1"/>
        <v>1.7636684303350969E-2</v>
      </c>
      <c r="H14" s="228">
        <f t="shared" si="2"/>
        <v>105</v>
      </c>
      <c r="I14" s="228">
        <f t="shared" si="2"/>
        <v>12</v>
      </c>
      <c r="J14" s="228">
        <f t="shared" si="2"/>
        <v>9</v>
      </c>
      <c r="K14" s="228">
        <f t="shared" si="2"/>
        <v>0</v>
      </c>
      <c r="L14" s="229">
        <f t="shared" si="3"/>
        <v>11340</v>
      </c>
      <c r="M14" s="254">
        <f t="shared" si="4"/>
        <v>11340</v>
      </c>
      <c r="N14" s="230">
        <f t="shared" si="5"/>
        <v>8.8183421516754856E-5</v>
      </c>
      <c r="O14" s="220">
        <f t="shared" si="7"/>
        <v>8.8183421516754856E-5</v>
      </c>
      <c r="P14" s="257">
        <f t="shared" si="8"/>
        <v>26.000000000000004</v>
      </c>
      <c r="Q14">
        <f t="shared" si="9"/>
        <v>192.30769230769229</v>
      </c>
      <c r="S14" s="179">
        <f t="shared" si="10"/>
        <v>0</v>
      </c>
      <c r="T14" s="179">
        <f t="shared" si="10"/>
        <v>0</v>
      </c>
      <c r="U14" s="179">
        <f t="shared" si="10"/>
        <v>0</v>
      </c>
      <c r="V14" s="179">
        <f t="shared" si="10"/>
        <v>0</v>
      </c>
      <c r="W14" s="179">
        <f t="shared" si="10"/>
        <v>0</v>
      </c>
      <c r="X14" s="179">
        <f t="shared" si="10"/>
        <v>1.7636684303350969E-2</v>
      </c>
      <c r="Y14" s="179">
        <f t="shared" si="10"/>
        <v>0</v>
      </c>
      <c r="Z14" s="179">
        <f t="shared" si="10"/>
        <v>0</v>
      </c>
      <c r="AA14" s="179">
        <f t="shared" si="10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160</v>
      </c>
      <c r="G15" s="236">
        <f t="shared" si="1"/>
        <v>2.1164021164021163E-2</v>
      </c>
      <c r="H15" s="228">
        <f t="shared" si="2"/>
        <v>105</v>
      </c>
      <c r="I15" s="228">
        <f t="shared" si="2"/>
        <v>12</v>
      </c>
      <c r="J15" s="228">
        <f t="shared" si="2"/>
        <v>0</v>
      </c>
      <c r="K15" s="228">
        <f t="shared" si="2"/>
        <v>6</v>
      </c>
      <c r="L15" s="229">
        <f t="shared" si="3"/>
        <v>7560</v>
      </c>
      <c r="M15" s="254">
        <f t="shared" si="4"/>
        <v>7560</v>
      </c>
      <c r="N15" s="230">
        <f t="shared" si="5"/>
        <v>1.3227513227513228E-4</v>
      </c>
      <c r="O15" s="220">
        <f t="shared" si="7"/>
        <v>1.3227513227513228E-4</v>
      </c>
      <c r="P15" s="257">
        <f t="shared" si="8"/>
        <v>39.000000000000007</v>
      </c>
      <c r="Q15">
        <f t="shared" si="9"/>
        <v>128.20512820512818</v>
      </c>
      <c r="S15" s="179">
        <f t="shared" si="10"/>
        <v>0</v>
      </c>
      <c r="T15" s="179">
        <f t="shared" si="10"/>
        <v>0</v>
      </c>
      <c r="U15" s="179">
        <f t="shared" si="10"/>
        <v>0</v>
      </c>
      <c r="V15" s="179">
        <f t="shared" si="10"/>
        <v>0</v>
      </c>
      <c r="W15" s="179">
        <f t="shared" si="10"/>
        <v>0</v>
      </c>
      <c r="X15" s="179">
        <f t="shared" si="10"/>
        <v>2.1164021164021163E-2</v>
      </c>
      <c r="Y15" s="179">
        <f t="shared" si="10"/>
        <v>0</v>
      </c>
      <c r="Z15" s="179">
        <f t="shared" si="10"/>
        <v>0</v>
      </c>
      <c r="AA15" s="179">
        <f t="shared" si="10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120</v>
      </c>
      <c r="G16" s="236">
        <f t="shared" si="1"/>
        <v>2.1164021164021163E-2</v>
      </c>
      <c r="H16" s="228">
        <f t="shared" si="2"/>
        <v>105</v>
      </c>
      <c r="I16" s="228">
        <f t="shared" si="2"/>
        <v>0</v>
      </c>
      <c r="J16" s="228">
        <f t="shared" si="2"/>
        <v>9</v>
      </c>
      <c r="K16" s="228">
        <f t="shared" si="2"/>
        <v>6</v>
      </c>
      <c r="L16" s="229">
        <f t="shared" si="3"/>
        <v>5670</v>
      </c>
      <c r="M16" s="254">
        <f t="shared" si="4"/>
        <v>5670</v>
      </c>
      <c r="N16" s="230">
        <f t="shared" si="5"/>
        <v>1.7636684303350971E-4</v>
      </c>
      <c r="O16" s="220">
        <f t="shared" si="7"/>
        <v>1.7636684303350971E-4</v>
      </c>
      <c r="P16" s="257">
        <f t="shared" si="8"/>
        <v>52.000000000000007</v>
      </c>
      <c r="Q16">
        <f t="shared" si="9"/>
        <v>96.153846153846146</v>
      </c>
      <c r="S16" s="179">
        <f t="shared" si="10"/>
        <v>0</v>
      </c>
      <c r="T16" s="179">
        <f t="shared" si="10"/>
        <v>0</v>
      </c>
      <c r="U16" s="179">
        <f t="shared" si="10"/>
        <v>0</v>
      </c>
      <c r="V16" s="179">
        <f t="shared" si="10"/>
        <v>0</v>
      </c>
      <c r="W16" s="179">
        <f t="shared" si="10"/>
        <v>0</v>
      </c>
      <c r="X16" s="179">
        <f t="shared" si="10"/>
        <v>2.1164021164021163E-2</v>
      </c>
      <c r="Y16" s="179">
        <f t="shared" si="10"/>
        <v>0</v>
      </c>
      <c r="Z16" s="179">
        <f t="shared" si="10"/>
        <v>0</v>
      </c>
      <c r="AA16" s="179">
        <f t="shared" si="10"/>
        <v>0</v>
      </c>
    </row>
    <row r="17" spans="1:27" ht="14.4" x14ac:dyDescent="0.3">
      <c r="A17">
        <f t="shared" si="0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36">
        <f t="shared" si="1"/>
        <v>5.5555555555555552E-2</v>
      </c>
      <c r="H17" s="228">
        <f t="shared" si="2"/>
        <v>105</v>
      </c>
      <c r="I17" s="228">
        <f t="shared" si="2"/>
        <v>12</v>
      </c>
      <c r="J17" s="228">
        <f t="shared" si="2"/>
        <v>0</v>
      </c>
      <c r="K17" s="228">
        <f t="shared" si="2"/>
        <v>0</v>
      </c>
      <c r="L17" s="229">
        <f t="shared" si="3"/>
        <v>1260</v>
      </c>
      <c r="M17" s="254">
        <f t="shared" si="4"/>
        <v>1260</v>
      </c>
      <c r="N17" s="230">
        <f t="shared" si="5"/>
        <v>7.9365079365079365E-4</v>
      </c>
      <c r="O17" s="220">
        <f t="shared" si="7"/>
        <v>7.9365079365079365E-4</v>
      </c>
      <c r="P17" s="257">
        <f t="shared" si="8"/>
        <v>234.00000000000006</v>
      </c>
      <c r="Q17">
        <f t="shared" si="9"/>
        <v>21.367521367521363</v>
      </c>
      <c r="S17" s="179">
        <f t="shared" si="10"/>
        <v>0</v>
      </c>
      <c r="T17" s="179">
        <f t="shared" si="10"/>
        <v>0</v>
      </c>
      <c r="U17" s="179">
        <f t="shared" si="10"/>
        <v>0</v>
      </c>
      <c r="V17" s="179">
        <f t="shared" si="10"/>
        <v>5.5555555555555552E-2</v>
      </c>
      <c r="W17" s="179">
        <f t="shared" si="10"/>
        <v>0</v>
      </c>
      <c r="X17" s="179">
        <f t="shared" si="10"/>
        <v>0</v>
      </c>
      <c r="Y17" s="179">
        <f t="shared" si="10"/>
        <v>0</v>
      </c>
      <c r="Z17" s="179">
        <f t="shared" si="10"/>
        <v>0</v>
      </c>
      <c r="AA17" s="179">
        <f t="shared" si="10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36">
        <f t="shared" si="1"/>
        <v>6.3492063492063489E-2</v>
      </c>
      <c r="H18" s="228">
        <f t="shared" si="2"/>
        <v>105</v>
      </c>
      <c r="I18" s="228">
        <f t="shared" si="2"/>
        <v>0</v>
      </c>
      <c r="J18" s="228">
        <f t="shared" si="2"/>
        <v>9</v>
      </c>
      <c r="K18" s="228">
        <f t="shared" si="2"/>
        <v>0</v>
      </c>
      <c r="L18" s="229">
        <f t="shared" si="3"/>
        <v>945</v>
      </c>
      <c r="M18" s="254">
        <f t="shared" si="4"/>
        <v>945</v>
      </c>
      <c r="N18" s="230">
        <f t="shared" si="5"/>
        <v>1.0582010582010583E-3</v>
      </c>
      <c r="O18" s="220">
        <f t="shared" si="7"/>
        <v>1.0582010582010583E-3</v>
      </c>
      <c r="P18" s="257">
        <f t="shared" si="8"/>
        <v>312.00000000000006</v>
      </c>
      <c r="Q18">
        <f t="shared" si="9"/>
        <v>16.025641025641022</v>
      </c>
      <c r="S18" s="179">
        <f t="shared" si="10"/>
        <v>0</v>
      </c>
      <c r="T18" s="179">
        <f t="shared" si="10"/>
        <v>0</v>
      </c>
      <c r="U18" s="179">
        <f t="shared" si="10"/>
        <v>0</v>
      </c>
      <c r="V18" s="179">
        <f t="shared" si="10"/>
        <v>6.3492063492063489E-2</v>
      </c>
      <c r="W18" s="179">
        <f t="shared" si="10"/>
        <v>0</v>
      </c>
      <c r="X18" s="179">
        <f t="shared" si="10"/>
        <v>0</v>
      </c>
      <c r="Y18" s="179">
        <f t="shared" si="10"/>
        <v>0</v>
      </c>
      <c r="Z18" s="179">
        <f t="shared" si="10"/>
        <v>0</v>
      </c>
      <c r="AA18" s="179">
        <f t="shared" si="10"/>
        <v>0</v>
      </c>
    </row>
    <row r="19" spans="1:27" ht="14.4" x14ac:dyDescent="0.3">
      <c r="A19">
        <f t="shared" si="0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36">
        <f t="shared" si="1"/>
        <v>7.9365079365079361E-2</v>
      </c>
      <c r="H19" s="228">
        <f t="shared" si="2"/>
        <v>105</v>
      </c>
      <c r="I19" s="228">
        <f t="shared" si="2"/>
        <v>0</v>
      </c>
      <c r="J19" s="228">
        <f t="shared" si="2"/>
        <v>0</v>
      </c>
      <c r="K19" s="228">
        <f t="shared" si="2"/>
        <v>6</v>
      </c>
      <c r="L19" s="229">
        <f t="shared" si="3"/>
        <v>630</v>
      </c>
      <c r="M19" s="254">
        <f t="shared" si="4"/>
        <v>630</v>
      </c>
      <c r="N19" s="230">
        <f t="shared" si="5"/>
        <v>1.5873015873015873E-3</v>
      </c>
      <c r="O19" s="220">
        <f t="shared" si="7"/>
        <v>1.5873015873015873E-3</v>
      </c>
      <c r="P19" s="257">
        <f t="shared" si="8"/>
        <v>468.00000000000011</v>
      </c>
      <c r="Q19">
        <f t="shared" si="9"/>
        <v>10.683760683760681</v>
      </c>
      <c r="S19" s="179">
        <f t="shared" si="10"/>
        <v>0</v>
      </c>
      <c r="T19" s="179">
        <f t="shared" si="10"/>
        <v>0</v>
      </c>
      <c r="U19" s="179">
        <f t="shared" si="10"/>
        <v>7.9365079365079361E-2</v>
      </c>
      <c r="V19" s="179">
        <f t="shared" si="10"/>
        <v>0</v>
      </c>
      <c r="W19" s="179">
        <f t="shared" si="10"/>
        <v>0</v>
      </c>
      <c r="X19" s="179">
        <f t="shared" si="10"/>
        <v>0</v>
      </c>
      <c r="Y19" s="179">
        <f t="shared" si="10"/>
        <v>0</v>
      </c>
      <c r="Z19" s="179">
        <f t="shared" si="10"/>
        <v>0</v>
      </c>
      <c r="AA19" s="179">
        <f t="shared" si="10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10</v>
      </c>
      <c r="G20" s="236">
        <f t="shared" si="1"/>
        <v>9.5238095238095233E-2</v>
      </c>
      <c r="H20" s="228">
        <f t="shared" si="2"/>
        <v>105</v>
      </c>
      <c r="I20" s="228">
        <f t="shared" si="2"/>
        <v>0</v>
      </c>
      <c r="J20" s="228">
        <f t="shared" si="2"/>
        <v>0</v>
      </c>
      <c r="K20" s="228">
        <f t="shared" si="2"/>
        <v>0</v>
      </c>
      <c r="L20" s="229">
        <f t="shared" si="3"/>
        <v>105</v>
      </c>
      <c r="M20" s="254">
        <f t="shared" si="4"/>
        <v>105</v>
      </c>
      <c r="N20" s="230">
        <f t="shared" si="5"/>
        <v>9.5238095238095247E-3</v>
      </c>
      <c r="O20" s="220">
        <f t="shared" si="7"/>
        <v>9.5238095238095247E-3</v>
      </c>
      <c r="P20" s="257">
        <f t="shared" si="8"/>
        <v>2808.0000000000005</v>
      </c>
      <c r="Q20">
        <f t="shared" si="9"/>
        <v>1.7806267806267804</v>
      </c>
      <c r="S20" s="179">
        <f t="shared" si="10"/>
        <v>9.5238095238095233E-2</v>
      </c>
      <c r="T20" s="179">
        <f t="shared" si="10"/>
        <v>0</v>
      </c>
      <c r="U20" s="179">
        <f t="shared" si="10"/>
        <v>0</v>
      </c>
      <c r="V20" s="179">
        <f t="shared" si="10"/>
        <v>0</v>
      </c>
      <c r="W20" s="179">
        <f t="shared" si="10"/>
        <v>0</v>
      </c>
      <c r="X20" s="179">
        <f t="shared" si="10"/>
        <v>0</v>
      </c>
      <c r="Y20" s="179">
        <f t="shared" si="10"/>
        <v>0</v>
      </c>
      <c r="Z20" s="179">
        <f t="shared" si="10"/>
        <v>0</v>
      </c>
      <c r="AA20" s="179">
        <f t="shared" si="10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150</v>
      </c>
      <c r="G21" s="236">
        <f t="shared" si="1"/>
        <v>1.5432098765432098E-2</v>
      </c>
      <c r="H21" s="228">
        <f t="shared" si="2"/>
        <v>15</v>
      </c>
      <c r="I21" s="228">
        <f t="shared" si="2"/>
        <v>12</v>
      </c>
      <c r="J21" s="228">
        <f t="shared" si="2"/>
        <v>9</v>
      </c>
      <c r="K21" s="228">
        <f t="shared" si="2"/>
        <v>6</v>
      </c>
      <c r="L21" s="229">
        <f t="shared" si="3"/>
        <v>9720</v>
      </c>
      <c r="M21" s="254">
        <f t="shared" si="4"/>
        <v>9720</v>
      </c>
      <c r="N21" s="230">
        <f t="shared" si="5"/>
        <v>1.0288065843621399E-4</v>
      </c>
      <c r="O21" s="220">
        <f t="shared" si="7"/>
        <v>1.0288065843621399E-4</v>
      </c>
      <c r="P21" s="257">
        <f t="shared" si="8"/>
        <v>30.333333333333339</v>
      </c>
      <c r="Q21">
        <f t="shared" si="9"/>
        <v>164.83516483516479</v>
      </c>
      <c r="S21" s="179">
        <f t="shared" si="10"/>
        <v>0</v>
      </c>
      <c r="T21" s="179">
        <f t="shared" si="10"/>
        <v>0</v>
      </c>
      <c r="U21" s="179">
        <f t="shared" si="10"/>
        <v>0</v>
      </c>
      <c r="V21" s="179">
        <f t="shared" si="10"/>
        <v>0</v>
      </c>
      <c r="W21" s="179">
        <f t="shared" si="10"/>
        <v>0</v>
      </c>
      <c r="X21" s="179">
        <f t="shared" si="10"/>
        <v>1.5432098765432098E-2</v>
      </c>
      <c r="Y21" s="179">
        <f t="shared" si="10"/>
        <v>0</v>
      </c>
      <c r="Z21" s="179">
        <f t="shared" si="10"/>
        <v>0</v>
      </c>
      <c r="AA21" s="179">
        <f t="shared" si="10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36">
        <f t="shared" si="1"/>
        <v>3.0864197530864196E-2</v>
      </c>
      <c r="H22" s="228">
        <f t="shared" si="2"/>
        <v>15</v>
      </c>
      <c r="I22" s="228">
        <f t="shared" si="2"/>
        <v>12</v>
      </c>
      <c r="J22" s="228">
        <f t="shared" si="2"/>
        <v>9</v>
      </c>
      <c r="K22" s="228">
        <f t="shared" si="2"/>
        <v>0</v>
      </c>
      <c r="L22" s="229">
        <f t="shared" si="3"/>
        <v>1620</v>
      </c>
      <c r="M22" s="254">
        <f t="shared" si="4"/>
        <v>1620</v>
      </c>
      <c r="N22" s="230">
        <f t="shared" si="5"/>
        <v>6.1728395061728394E-4</v>
      </c>
      <c r="O22" s="220">
        <f t="shared" si="7"/>
        <v>6.1728395061728394E-4</v>
      </c>
      <c r="P22" s="257">
        <f t="shared" si="8"/>
        <v>182.00000000000003</v>
      </c>
      <c r="Q22">
        <f t="shared" si="9"/>
        <v>27.472527472527467</v>
      </c>
      <c r="S22" s="179">
        <f t="shared" si="10"/>
        <v>0</v>
      </c>
      <c r="T22" s="179">
        <f t="shared" si="10"/>
        <v>0</v>
      </c>
      <c r="U22" s="179">
        <f t="shared" si="10"/>
        <v>3.0864197530864196E-2</v>
      </c>
      <c r="V22" s="179">
        <f t="shared" si="10"/>
        <v>0</v>
      </c>
      <c r="W22" s="179">
        <f t="shared" si="10"/>
        <v>0</v>
      </c>
      <c r="X22" s="179">
        <f t="shared" si="10"/>
        <v>0</v>
      </c>
      <c r="Y22" s="179">
        <f t="shared" si="10"/>
        <v>0</v>
      </c>
      <c r="Z22" s="179">
        <f t="shared" si="10"/>
        <v>0</v>
      </c>
      <c r="AA22" s="179">
        <f t="shared" si="10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36">
        <f t="shared" si="1"/>
        <v>3.7037037037037035E-2</v>
      </c>
      <c r="H23" s="228">
        <f t="shared" si="2"/>
        <v>15</v>
      </c>
      <c r="I23" s="228">
        <f t="shared" si="2"/>
        <v>12</v>
      </c>
      <c r="J23" s="228">
        <f t="shared" si="2"/>
        <v>0</v>
      </c>
      <c r="K23" s="228">
        <f t="shared" si="2"/>
        <v>6</v>
      </c>
      <c r="L23" s="229">
        <f t="shared" si="3"/>
        <v>1080</v>
      </c>
      <c r="M23" s="254">
        <f t="shared" si="4"/>
        <v>1080</v>
      </c>
      <c r="N23" s="230">
        <f t="shared" si="5"/>
        <v>9.2592592592592596E-4</v>
      </c>
      <c r="O23" s="220">
        <f t="shared" si="7"/>
        <v>9.2592592592592596E-4</v>
      </c>
      <c r="P23" s="257">
        <f t="shared" si="8"/>
        <v>273.00000000000006</v>
      </c>
      <c r="Q23">
        <f t="shared" si="9"/>
        <v>18.31501831501831</v>
      </c>
      <c r="S23" s="179">
        <f t="shared" si="10"/>
        <v>0</v>
      </c>
      <c r="T23" s="179">
        <f t="shared" si="10"/>
        <v>0</v>
      </c>
      <c r="U23" s="179">
        <f t="shared" si="10"/>
        <v>3.7037037037037035E-2</v>
      </c>
      <c r="V23" s="179">
        <f t="shared" si="10"/>
        <v>0</v>
      </c>
      <c r="W23" s="179">
        <f t="shared" si="10"/>
        <v>0</v>
      </c>
      <c r="X23" s="179">
        <f t="shared" si="10"/>
        <v>0</v>
      </c>
      <c r="Y23" s="179">
        <f t="shared" si="10"/>
        <v>0</v>
      </c>
      <c r="Z23" s="179">
        <f t="shared" si="10"/>
        <v>0</v>
      </c>
      <c r="AA23" s="179">
        <f t="shared" si="10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36">
        <f t="shared" si="1"/>
        <v>3.7037037037037035E-2</v>
      </c>
      <c r="H24" s="228">
        <f t="shared" si="2"/>
        <v>15</v>
      </c>
      <c r="I24" s="228">
        <f t="shared" si="2"/>
        <v>0</v>
      </c>
      <c r="J24" s="228">
        <f t="shared" si="2"/>
        <v>9</v>
      </c>
      <c r="K24" s="228">
        <f t="shared" si="2"/>
        <v>6</v>
      </c>
      <c r="L24" s="229">
        <f t="shared" si="3"/>
        <v>810</v>
      </c>
      <c r="M24" s="254">
        <f t="shared" si="4"/>
        <v>810</v>
      </c>
      <c r="N24" s="230">
        <f t="shared" si="5"/>
        <v>1.2345679012345679E-3</v>
      </c>
      <c r="O24" s="220">
        <f t="shared" si="7"/>
        <v>1.2345679012345679E-3</v>
      </c>
      <c r="P24" s="257">
        <f t="shared" si="8"/>
        <v>364.00000000000006</v>
      </c>
      <c r="Q24">
        <f t="shared" si="9"/>
        <v>13.736263736263734</v>
      </c>
      <c r="S24" s="179">
        <f t="shared" si="10"/>
        <v>0</v>
      </c>
      <c r="T24" s="179">
        <f t="shared" si="10"/>
        <v>3.7037037037037035E-2</v>
      </c>
      <c r="U24" s="179">
        <f t="shared" si="10"/>
        <v>0</v>
      </c>
      <c r="V24" s="179">
        <f t="shared" si="10"/>
        <v>0</v>
      </c>
      <c r="W24" s="179">
        <f t="shared" si="10"/>
        <v>0</v>
      </c>
      <c r="X24" s="179">
        <f t="shared" si="10"/>
        <v>0</v>
      </c>
      <c r="Y24" s="179">
        <f t="shared" si="10"/>
        <v>0</v>
      </c>
      <c r="Z24" s="179">
        <f t="shared" si="10"/>
        <v>0</v>
      </c>
      <c r="AA24" s="179">
        <f t="shared" si="10"/>
        <v>0</v>
      </c>
    </row>
    <row r="25" spans="1:27" ht="14.4" x14ac:dyDescent="0.3">
      <c r="A25">
        <f t="shared" si="0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36">
        <f t="shared" si="1"/>
        <v>2.7777777777777776E-2</v>
      </c>
      <c r="H25" s="228">
        <f t="shared" si="2"/>
        <v>15</v>
      </c>
      <c r="I25" s="228">
        <f t="shared" si="2"/>
        <v>12</v>
      </c>
      <c r="J25" s="228">
        <f t="shared" si="2"/>
        <v>0</v>
      </c>
      <c r="K25" s="228">
        <f t="shared" si="2"/>
        <v>0</v>
      </c>
      <c r="L25" s="229">
        <f t="shared" si="3"/>
        <v>180</v>
      </c>
      <c r="M25" s="254">
        <f t="shared" si="4"/>
        <v>180</v>
      </c>
      <c r="N25" s="230">
        <f t="shared" si="5"/>
        <v>5.5555555555555558E-3</v>
      </c>
      <c r="O25" s="220">
        <f t="shared" si="7"/>
        <v>5.5555555555555558E-3</v>
      </c>
      <c r="P25" s="257">
        <f t="shared" si="8"/>
        <v>1638.0000000000002</v>
      </c>
      <c r="Q25">
        <f t="shared" si="9"/>
        <v>3.0525030525030519</v>
      </c>
      <c r="S25" s="179">
        <f t="shared" si="10"/>
        <v>2.7777777777777776E-2</v>
      </c>
      <c r="T25" s="179">
        <f t="shared" si="10"/>
        <v>0</v>
      </c>
      <c r="U25" s="179">
        <f t="shared" si="10"/>
        <v>0</v>
      </c>
      <c r="V25" s="179">
        <f t="shared" si="10"/>
        <v>0</v>
      </c>
      <c r="W25" s="179">
        <f t="shared" si="10"/>
        <v>0</v>
      </c>
      <c r="X25" s="179">
        <f t="shared" si="10"/>
        <v>0</v>
      </c>
      <c r="Y25" s="179">
        <f t="shared" si="10"/>
        <v>0</v>
      </c>
      <c r="Z25" s="179">
        <f t="shared" si="10"/>
        <v>0</v>
      </c>
      <c r="AA25" s="179">
        <f t="shared" si="10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6">
        <f t="shared" si="1"/>
        <v>2.9629629629629631E-2</v>
      </c>
      <c r="H26" s="228">
        <f t="shared" si="2"/>
        <v>15</v>
      </c>
      <c r="I26" s="228">
        <f t="shared" si="2"/>
        <v>0</v>
      </c>
      <c r="J26" s="228">
        <f t="shared" si="2"/>
        <v>9</v>
      </c>
      <c r="K26" s="228">
        <f t="shared" si="2"/>
        <v>0</v>
      </c>
      <c r="L26" s="229">
        <f t="shared" si="3"/>
        <v>135</v>
      </c>
      <c r="M26" s="254">
        <f t="shared" si="4"/>
        <v>135</v>
      </c>
      <c r="N26" s="230">
        <f t="shared" si="5"/>
        <v>7.4074074074074077E-3</v>
      </c>
      <c r="O26" s="220">
        <f t="shared" si="7"/>
        <v>7.4074074074074077E-3</v>
      </c>
      <c r="P26" s="257">
        <f t="shared" si="8"/>
        <v>2184.0000000000005</v>
      </c>
      <c r="Q26">
        <f t="shared" si="9"/>
        <v>2.2893772893772888</v>
      </c>
      <c r="S26" s="179">
        <f t="shared" si="10"/>
        <v>2.9629629629629631E-2</v>
      </c>
      <c r="T26" s="179">
        <f t="shared" si="10"/>
        <v>0</v>
      </c>
      <c r="U26" s="179">
        <f t="shared" si="10"/>
        <v>0</v>
      </c>
      <c r="V26" s="179">
        <f t="shared" si="10"/>
        <v>0</v>
      </c>
      <c r="W26" s="179">
        <f t="shared" si="10"/>
        <v>0</v>
      </c>
      <c r="X26" s="179">
        <f t="shared" si="10"/>
        <v>0</v>
      </c>
      <c r="Y26" s="179">
        <f t="shared" si="10"/>
        <v>0</v>
      </c>
      <c r="Z26" s="179">
        <f t="shared" si="10"/>
        <v>0</v>
      </c>
      <c r="AA26" s="179">
        <f t="shared" si="10"/>
        <v>0</v>
      </c>
    </row>
    <row r="27" spans="1:27" ht="14.4" x14ac:dyDescent="0.3">
      <c r="A27">
        <f t="shared" si="0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36">
        <f t="shared" si="1"/>
        <v>3.3333333333333333E-2</v>
      </c>
      <c r="H27" s="228">
        <f t="shared" si="2"/>
        <v>15</v>
      </c>
      <c r="I27" s="228">
        <f t="shared" si="2"/>
        <v>0</v>
      </c>
      <c r="J27" s="228">
        <f t="shared" si="2"/>
        <v>0</v>
      </c>
      <c r="K27" s="228">
        <f t="shared" si="2"/>
        <v>6</v>
      </c>
      <c r="L27" s="229">
        <f t="shared" si="3"/>
        <v>90</v>
      </c>
      <c r="M27" s="254">
        <f t="shared" si="4"/>
        <v>90</v>
      </c>
      <c r="N27" s="230">
        <f t="shared" si="5"/>
        <v>1.1111111111111112E-2</v>
      </c>
      <c r="O27" s="220">
        <f t="shared" si="7"/>
        <v>1.1111111111111112E-2</v>
      </c>
      <c r="P27" s="257">
        <f t="shared" si="8"/>
        <v>3276.0000000000005</v>
      </c>
      <c r="Q27">
        <f t="shared" si="9"/>
        <v>1.5262515262515259</v>
      </c>
      <c r="S27" s="179">
        <f t="shared" si="10"/>
        <v>3.3333333333333333E-2</v>
      </c>
      <c r="T27" s="179">
        <f t="shared" si="10"/>
        <v>0</v>
      </c>
      <c r="U27" s="179">
        <f t="shared" si="10"/>
        <v>0</v>
      </c>
      <c r="V27" s="179">
        <f t="shared" si="10"/>
        <v>0</v>
      </c>
      <c r="W27" s="179">
        <f t="shared" si="10"/>
        <v>0</v>
      </c>
      <c r="X27" s="179">
        <f t="shared" si="10"/>
        <v>0</v>
      </c>
      <c r="Y27" s="179">
        <f t="shared" si="10"/>
        <v>0</v>
      </c>
      <c r="Z27" s="179">
        <f t="shared" si="10"/>
        <v>0</v>
      </c>
      <c r="AA27" s="179">
        <f t="shared" si="10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6">
        <f t="shared" si="1"/>
        <v>0</v>
      </c>
      <c r="H28" s="228">
        <f t="shared" si="2"/>
        <v>15</v>
      </c>
      <c r="I28" s="228">
        <f t="shared" si="2"/>
        <v>0</v>
      </c>
      <c r="J28" s="228">
        <f t="shared" si="2"/>
        <v>0</v>
      </c>
      <c r="K28" s="228">
        <f t="shared" si="2"/>
        <v>0</v>
      </c>
      <c r="L28" s="229">
        <f t="shared" si="3"/>
        <v>15</v>
      </c>
      <c r="M28" s="254">
        <f t="shared" si="4"/>
        <v>0</v>
      </c>
      <c r="N28" s="230">
        <f t="shared" si="5"/>
        <v>6.6666666666666666E-2</v>
      </c>
      <c r="O28" s="220">
        <f t="shared" si="7"/>
        <v>0</v>
      </c>
      <c r="P28" s="257" t="e">
        <f t="shared" si="8"/>
        <v>#DIV/0!</v>
      </c>
      <c r="Q28" t="e">
        <f t="shared" si="9"/>
        <v>#DIV/0!</v>
      </c>
      <c r="S28" s="179">
        <f t="shared" si="10"/>
        <v>0</v>
      </c>
      <c r="T28" s="179">
        <f t="shared" si="10"/>
        <v>0</v>
      </c>
      <c r="U28" s="179">
        <f t="shared" si="10"/>
        <v>0</v>
      </c>
      <c r="V28" s="179">
        <f t="shared" si="10"/>
        <v>0</v>
      </c>
      <c r="W28" s="179">
        <f t="shared" si="10"/>
        <v>0</v>
      </c>
      <c r="X28" s="179">
        <f t="shared" si="10"/>
        <v>0</v>
      </c>
      <c r="Y28" s="179">
        <f t="shared" si="10"/>
        <v>0</v>
      </c>
      <c r="Z28" s="179">
        <f t="shared" si="10"/>
        <v>0</v>
      </c>
      <c r="AA28" s="179">
        <f t="shared" si="10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36">
        <f t="shared" si="1"/>
        <v>3.0864197530864196E-2</v>
      </c>
      <c r="H29" s="228">
        <f t="shared" si="2"/>
        <v>0</v>
      </c>
      <c r="I29" s="228">
        <f t="shared" si="2"/>
        <v>12</v>
      </c>
      <c r="J29" s="228">
        <f t="shared" si="2"/>
        <v>9</v>
      </c>
      <c r="K29" s="228">
        <f t="shared" si="2"/>
        <v>6</v>
      </c>
      <c r="L29" s="229">
        <f t="shared" si="3"/>
        <v>648</v>
      </c>
      <c r="M29" s="254">
        <f t="shared" si="4"/>
        <v>648</v>
      </c>
      <c r="N29" s="230">
        <f t="shared" si="5"/>
        <v>1.5432098765432098E-3</v>
      </c>
      <c r="O29" s="220">
        <f t="shared" si="7"/>
        <v>1.5432098765432098E-3</v>
      </c>
      <c r="P29" s="257">
        <f t="shared" si="8"/>
        <v>455.00000000000011</v>
      </c>
      <c r="Q29">
        <f t="shared" si="9"/>
        <v>10.989010989010985</v>
      </c>
      <c r="S29" s="179">
        <f t="shared" si="10"/>
        <v>0</v>
      </c>
      <c r="T29" s="179">
        <f t="shared" si="10"/>
        <v>3.0864197530864196E-2</v>
      </c>
      <c r="U29" s="179">
        <f t="shared" si="10"/>
        <v>0</v>
      </c>
      <c r="V29" s="179">
        <f t="shared" si="10"/>
        <v>0</v>
      </c>
      <c r="W29" s="179">
        <f t="shared" si="10"/>
        <v>0</v>
      </c>
      <c r="X29" s="179">
        <f t="shared" si="10"/>
        <v>0</v>
      </c>
      <c r="Y29" s="179">
        <f t="shared" si="10"/>
        <v>0</v>
      </c>
      <c r="Z29" s="179">
        <f t="shared" si="10"/>
        <v>0</v>
      </c>
      <c r="AA29" s="179">
        <f t="shared" si="10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6">
        <f t="shared" si="1"/>
        <v>0</v>
      </c>
      <c r="H30" s="228">
        <f t="shared" si="2"/>
        <v>0</v>
      </c>
      <c r="I30" s="228">
        <f t="shared" si="2"/>
        <v>12</v>
      </c>
      <c r="J30" s="228">
        <f t="shared" si="2"/>
        <v>9</v>
      </c>
      <c r="K30" s="228">
        <f t="shared" si="2"/>
        <v>0</v>
      </c>
      <c r="L30" s="229">
        <f t="shared" si="3"/>
        <v>108</v>
      </c>
      <c r="M30" s="254">
        <f t="shared" si="4"/>
        <v>0</v>
      </c>
      <c r="N30" s="230">
        <f t="shared" si="5"/>
        <v>9.2592592592592587E-3</v>
      </c>
      <c r="O30" s="220">
        <f t="shared" si="7"/>
        <v>0</v>
      </c>
      <c r="P30" s="257" t="e">
        <f t="shared" si="8"/>
        <v>#DIV/0!</v>
      </c>
      <c r="Q30" t="e">
        <f t="shared" si="9"/>
        <v>#DIV/0!</v>
      </c>
      <c r="S30" s="179">
        <f t="shared" si="10"/>
        <v>0</v>
      </c>
      <c r="T30" s="179">
        <f t="shared" si="10"/>
        <v>0</v>
      </c>
      <c r="U30" s="179">
        <f t="shared" si="10"/>
        <v>0</v>
      </c>
      <c r="V30" s="179">
        <f t="shared" si="10"/>
        <v>0</v>
      </c>
      <c r="W30" s="179">
        <f t="shared" si="10"/>
        <v>0</v>
      </c>
      <c r="X30" s="179">
        <f t="shared" si="10"/>
        <v>0</v>
      </c>
      <c r="Y30" s="179">
        <f t="shared" si="10"/>
        <v>0</v>
      </c>
      <c r="Z30" s="179">
        <f t="shared" si="10"/>
        <v>0</v>
      </c>
      <c r="AA30" s="179">
        <f t="shared" si="10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6">
        <f t="shared" si="1"/>
        <v>0</v>
      </c>
      <c r="H31" s="228">
        <f t="shared" si="2"/>
        <v>0</v>
      </c>
      <c r="I31" s="228">
        <f t="shared" si="2"/>
        <v>12</v>
      </c>
      <c r="J31" s="228">
        <f t="shared" si="2"/>
        <v>0</v>
      </c>
      <c r="K31" s="228">
        <f t="shared" si="2"/>
        <v>6</v>
      </c>
      <c r="L31" s="229">
        <f t="shared" si="3"/>
        <v>72</v>
      </c>
      <c r="M31" s="254">
        <f t="shared" si="4"/>
        <v>0</v>
      </c>
      <c r="N31" s="230">
        <f t="shared" si="5"/>
        <v>1.3888888888888888E-2</v>
      </c>
      <c r="O31" s="220">
        <f t="shared" si="7"/>
        <v>0</v>
      </c>
      <c r="P31" s="257" t="e">
        <f t="shared" si="8"/>
        <v>#DIV/0!</v>
      </c>
      <c r="Q31" t="e">
        <f t="shared" si="9"/>
        <v>#DIV/0!</v>
      </c>
      <c r="S31" s="179">
        <f t="shared" si="10"/>
        <v>0</v>
      </c>
      <c r="T31" s="179">
        <f t="shared" si="10"/>
        <v>0</v>
      </c>
      <c r="U31" s="179">
        <f t="shared" si="10"/>
        <v>0</v>
      </c>
      <c r="V31" s="179">
        <f t="shared" si="10"/>
        <v>0</v>
      </c>
      <c r="W31" s="179">
        <f t="shared" si="10"/>
        <v>0</v>
      </c>
      <c r="X31" s="179">
        <f t="shared" si="10"/>
        <v>0</v>
      </c>
      <c r="Y31" s="179">
        <f t="shared" si="10"/>
        <v>0</v>
      </c>
      <c r="Z31" s="179">
        <f t="shared" si="10"/>
        <v>0</v>
      </c>
      <c r="AA31" s="179">
        <f t="shared" si="10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6">
        <f t="shared" si="1"/>
        <v>0</v>
      </c>
      <c r="H32" s="228">
        <f t="shared" si="2"/>
        <v>0</v>
      </c>
      <c r="I32" s="228">
        <f t="shared" si="2"/>
        <v>0</v>
      </c>
      <c r="J32" s="228">
        <f t="shared" si="2"/>
        <v>9</v>
      </c>
      <c r="K32" s="228">
        <f t="shared" si="2"/>
        <v>6</v>
      </c>
      <c r="L32" s="229">
        <f t="shared" si="3"/>
        <v>54</v>
      </c>
      <c r="M32" s="254">
        <f t="shared" si="4"/>
        <v>0</v>
      </c>
      <c r="N32" s="230">
        <f t="shared" si="5"/>
        <v>1.8518518518518517E-2</v>
      </c>
      <c r="O32" s="220">
        <f t="shared" si="7"/>
        <v>0</v>
      </c>
      <c r="P32" s="257" t="e">
        <f t="shared" si="8"/>
        <v>#DIV/0!</v>
      </c>
      <c r="Q32" t="e">
        <f t="shared" si="9"/>
        <v>#DIV/0!</v>
      </c>
      <c r="S32" s="179">
        <f t="shared" si="10"/>
        <v>0</v>
      </c>
      <c r="T32" s="179">
        <f t="shared" si="10"/>
        <v>0</v>
      </c>
      <c r="U32" s="179">
        <f t="shared" si="10"/>
        <v>0</v>
      </c>
      <c r="V32" s="179">
        <f t="shared" si="10"/>
        <v>0</v>
      </c>
      <c r="W32" s="179">
        <f t="shared" si="10"/>
        <v>0</v>
      </c>
      <c r="X32" s="179">
        <f t="shared" si="10"/>
        <v>0</v>
      </c>
      <c r="Y32" s="179">
        <f t="shared" si="10"/>
        <v>0</v>
      </c>
      <c r="Z32" s="179">
        <f t="shared" si="10"/>
        <v>0</v>
      </c>
      <c r="AA32" s="179">
        <f t="shared" si="10"/>
        <v>0</v>
      </c>
    </row>
    <row r="33" spans="1:28" ht="14.4" x14ac:dyDescent="0.3">
      <c r="A33">
        <f t="shared" si="0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36">
        <f t="shared" si="1"/>
        <v>0</v>
      </c>
      <c r="H33" s="228">
        <f t="shared" si="2"/>
        <v>0</v>
      </c>
      <c r="I33" s="228">
        <f t="shared" si="2"/>
        <v>12</v>
      </c>
      <c r="J33" s="228">
        <f t="shared" si="2"/>
        <v>0</v>
      </c>
      <c r="K33" s="228">
        <f t="shared" si="2"/>
        <v>0</v>
      </c>
      <c r="L33" s="229">
        <f t="shared" si="3"/>
        <v>12</v>
      </c>
      <c r="M33" s="254">
        <f t="shared" si="4"/>
        <v>0</v>
      </c>
      <c r="N33" s="230">
        <f t="shared" si="5"/>
        <v>8.3333333333333329E-2</v>
      </c>
      <c r="O33" s="220">
        <f t="shared" si="7"/>
        <v>0</v>
      </c>
      <c r="P33" s="257" t="e">
        <f t="shared" si="8"/>
        <v>#DIV/0!</v>
      </c>
      <c r="Q33" t="e">
        <f t="shared" si="9"/>
        <v>#DIV/0!</v>
      </c>
      <c r="S33" s="179">
        <f t="shared" si="10"/>
        <v>0</v>
      </c>
      <c r="T33" s="179">
        <f t="shared" si="10"/>
        <v>0</v>
      </c>
      <c r="U33" s="179">
        <f t="shared" si="10"/>
        <v>0</v>
      </c>
      <c r="V33" s="179">
        <f t="shared" si="10"/>
        <v>0</v>
      </c>
      <c r="W33" s="179">
        <f t="shared" si="10"/>
        <v>0</v>
      </c>
      <c r="X33" s="179">
        <f t="shared" si="10"/>
        <v>0</v>
      </c>
      <c r="Y33" s="179">
        <f t="shared" si="10"/>
        <v>0</v>
      </c>
      <c r="Z33" s="179">
        <f t="shared" si="10"/>
        <v>0</v>
      </c>
      <c r="AA33" s="179">
        <f t="shared" si="10"/>
        <v>0</v>
      </c>
    </row>
    <row r="34" spans="1:28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6">
        <f t="shared" si="1"/>
        <v>0</v>
      </c>
      <c r="H34" s="228">
        <f t="shared" si="2"/>
        <v>0</v>
      </c>
      <c r="I34" s="228">
        <f t="shared" si="2"/>
        <v>0</v>
      </c>
      <c r="J34" s="228">
        <f t="shared" si="2"/>
        <v>9</v>
      </c>
      <c r="K34" s="228">
        <f t="shared" si="2"/>
        <v>0</v>
      </c>
      <c r="L34" s="229">
        <f t="shared" si="3"/>
        <v>9</v>
      </c>
      <c r="M34" s="254">
        <f t="shared" si="4"/>
        <v>0</v>
      </c>
      <c r="N34" s="230">
        <f t="shared" si="5"/>
        <v>0.1111111111111111</v>
      </c>
      <c r="O34" s="220">
        <f t="shared" si="7"/>
        <v>0</v>
      </c>
      <c r="P34" s="257" t="e">
        <f t="shared" si="8"/>
        <v>#DIV/0!</v>
      </c>
      <c r="Q34" t="e">
        <f t="shared" si="9"/>
        <v>#DIV/0!</v>
      </c>
      <c r="S34" s="179">
        <f t="shared" si="10"/>
        <v>0</v>
      </c>
      <c r="T34" s="179">
        <f t="shared" si="10"/>
        <v>0</v>
      </c>
      <c r="U34" s="179">
        <f t="shared" ref="T34:AA35" si="11">IF($F34&lt;U$4,(IF($F34&gt;U$3,$G34,0)),0)</f>
        <v>0</v>
      </c>
      <c r="V34" s="179">
        <f t="shared" si="11"/>
        <v>0</v>
      </c>
      <c r="W34" s="179">
        <f t="shared" si="11"/>
        <v>0</v>
      </c>
      <c r="X34" s="179">
        <f t="shared" si="11"/>
        <v>0</v>
      </c>
      <c r="Y34" s="179">
        <f t="shared" si="11"/>
        <v>0</v>
      </c>
      <c r="Z34" s="179">
        <f t="shared" si="11"/>
        <v>0</v>
      </c>
      <c r="AA34" s="179">
        <f t="shared" si="11"/>
        <v>0</v>
      </c>
    </row>
    <row r="35" spans="1:28" ht="14.4" x14ac:dyDescent="0.3">
      <c r="A35">
        <f>SUM(B35:E35)</f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36">
        <f t="shared" si="1"/>
        <v>0</v>
      </c>
      <c r="H35" s="228">
        <f t="shared" si="2"/>
        <v>0</v>
      </c>
      <c r="I35" s="228">
        <f t="shared" si="2"/>
        <v>0</v>
      </c>
      <c r="J35" s="228">
        <f t="shared" si="2"/>
        <v>0</v>
      </c>
      <c r="K35" s="228">
        <f t="shared" si="2"/>
        <v>6</v>
      </c>
      <c r="L35" s="229">
        <f t="shared" si="3"/>
        <v>6</v>
      </c>
      <c r="M35" s="254">
        <f t="shared" si="4"/>
        <v>0</v>
      </c>
      <c r="N35" s="230">
        <f t="shared" si="5"/>
        <v>0.16666666666666666</v>
      </c>
      <c r="O35" s="220">
        <f t="shared" si="7"/>
        <v>0</v>
      </c>
      <c r="P35" s="257" t="e">
        <f t="shared" si="8"/>
        <v>#DIV/0!</v>
      </c>
      <c r="Q35" t="e">
        <f t="shared" si="9"/>
        <v>#DIV/0!</v>
      </c>
      <c r="S35" s="179">
        <f t="shared" si="10"/>
        <v>0</v>
      </c>
      <c r="T35" s="179">
        <f t="shared" si="11"/>
        <v>0</v>
      </c>
      <c r="U35" s="179">
        <f t="shared" si="11"/>
        <v>0</v>
      </c>
      <c r="V35" s="179">
        <f t="shared" si="11"/>
        <v>0</v>
      </c>
      <c r="W35" s="179">
        <f t="shared" si="11"/>
        <v>0</v>
      </c>
      <c r="X35" s="179">
        <f t="shared" si="11"/>
        <v>0</v>
      </c>
      <c r="Y35" s="179">
        <f t="shared" si="11"/>
        <v>0</v>
      </c>
      <c r="Z35" s="179">
        <f t="shared" si="11"/>
        <v>0</v>
      </c>
      <c r="AA35" s="179">
        <f t="shared" si="11"/>
        <v>0</v>
      </c>
    </row>
    <row r="36" spans="1:28" ht="14.4" x14ac:dyDescent="0.3">
      <c r="G36" s="238">
        <f>SUM(G5:G35)</f>
        <v>0.89530140641251743</v>
      </c>
      <c r="M36" s="232">
        <f>1/O36</f>
        <v>22.242562929061783</v>
      </c>
      <c r="O36" s="231">
        <f>SUM(O5:O35)</f>
        <v>4.4958847736625521E-2</v>
      </c>
      <c r="P36" s="255"/>
      <c r="S36" s="265">
        <f>SUM(S5:S35)</f>
        <v>0.18597883597883597</v>
      </c>
      <c r="T36" s="265">
        <f t="shared" ref="T36:AA36" si="12">SUM(T5:T35)</f>
        <v>6.7901234567901231E-2</v>
      </c>
      <c r="U36" s="265">
        <f t="shared" si="12"/>
        <v>0.25715642382309045</v>
      </c>
      <c r="V36" s="265">
        <f t="shared" si="12"/>
        <v>0.11904761904761904</v>
      </c>
      <c r="W36" s="265">
        <f t="shared" si="12"/>
        <v>3.6630036630036625E-2</v>
      </c>
      <c r="X36" s="265">
        <f t="shared" si="12"/>
        <v>0.13339438339438336</v>
      </c>
      <c r="Y36" s="265">
        <f t="shared" si="12"/>
        <v>2.0350020350020346E-2</v>
      </c>
      <c r="Z36" s="265">
        <f t="shared" si="12"/>
        <v>4.171754171754171E-2</v>
      </c>
      <c r="AA36" s="265">
        <f t="shared" si="12"/>
        <v>3.3125310903088678E-2</v>
      </c>
      <c r="AB36" s="262">
        <f>SUM(S36:AA36)</f>
        <v>0.89530140641251743</v>
      </c>
    </row>
    <row r="37" spans="1:28" ht="14.4" x14ac:dyDescent="0.3">
      <c r="L37" s="235" t="s">
        <v>69</v>
      </c>
      <c r="M37" s="235">
        <f>1/O37</f>
        <v>2.7120724872770792</v>
      </c>
      <c r="O37" s="234">
        <f>1-BINOMDIST(0,$H$2,$O$36,0)</f>
        <v>0.36872170810006633</v>
      </c>
      <c r="P37" s="256"/>
      <c r="S37" s="260"/>
      <c r="T37" s="260"/>
      <c r="U37" s="260"/>
      <c r="V37" s="260"/>
      <c r="W37" s="260"/>
      <c r="X37" s="260"/>
      <c r="Y37" s="260"/>
      <c r="Z37" s="260"/>
      <c r="AA37" s="260"/>
    </row>
  </sheetData>
  <conditionalFormatting sqref="F5:F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1" priority="6" stopIfTrue="1" operator="greaterThan">
      <formula>0</formula>
    </cfRule>
  </conditionalFormatting>
  <conditionalFormatting sqref="G5:G35">
    <cfRule type="cellIs" dxfId="20" priority="5" stopIfTrue="1" operator="greaterThan">
      <formula>0</formula>
    </cfRule>
  </conditionalFormatting>
  <conditionalFormatting sqref="M5:M35">
    <cfRule type="cellIs" dxfId="19" priority="4" stopIfTrue="1" operator="greaterThan">
      <formula>0</formula>
    </cfRule>
  </conditionalFormatting>
  <conditionalFormatting sqref="A5:A35">
    <cfRule type="cellIs" dxfId="18" priority="3" stopIfTrue="1" operator="greaterThan">
      <formula>2.9</formula>
    </cfRule>
  </conditionalFormatting>
  <conditionalFormatting sqref="S5:AA35">
    <cfRule type="cellIs" dxfId="17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C3:G33"/>
  <sheetViews>
    <sheetView topLeftCell="A2" workbookViewId="0">
      <selection activeCell="L22" sqref="E22:L22"/>
    </sheetView>
  </sheetViews>
  <sheetFormatPr defaultRowHeight="13.2" x14ac:dyDescent="0.25"/>
  <sheetData>
    <row r="3" spans="3:7" ht="14.4" x14ac:dyDescent="0.3">
      <c r="C3" s="195">
        <v>3</v>
      </c>
      <c r="D3" s="195">
        <v>1</v>
      </c>
      <c r="E3" s="195">
        <v>1</v>
      </c>
      <c r="F3" s="195">
        <v>1</v>
      </c>
      <c r="G3" s="237">
        <v>5000</v>
      </c>
    </row>
    <row r="4" spans="3:7" ht="14.4" x14ac:dyDescent="0.3">
      <c r="C4" s="195">
        <v>3</v>
      </c>
      <c r="D4" s="196">
        <v>1</v>
      </c>
      <c r="E4" s="195">
        <v>1</v>
      </c>
      <c r="F4" s="195">
        <v>0</v>
      </c>
      <c r="G4" s="237">
        <v>1000</v>
      </c>
    </row>
    <row r="5" spans="3:7" ht="14.4" x14ac:dyDescent="0.3">
      <c r="C5" s="195">
        <v>3</v>
      </c>
      <c r="D5" s="195">
        <v>1</v>
      </c>
      <c r="E5" s="195">
        <v>0</v>
      </c>
      <c r="F5" s="195">
        <v>1</v>
      </c>
      <c r="G5" s="237">
        <v>700</v>
      </c>
    </row>
    <row r="6" spans="3:7" ht="14.4" x14ac:dyDescent="0.3">
      <c r="C6" s="195">
        <v>3</v>
      </c>
      <c r="D6" s="195">
        <v>0</v>
      </c>
      <c r="E6" s="195">
        <v>1</v>
      </c>
      <c r="F6" s="195">
        <v>1</v>
      </c>
      <c r="G6" s="237">
        <v>500</v>
      </c>
    </row>
    <row r="7" spans="3:7" ht="14.4" x14ac:dyDescent="0.3">
      <c r="C7" s="195">
        <v>3</v>
      </c>
      <c r="D7" s="195">
        <v>1</v>
      </c>
      <c r="E7" s="195">
        <v>0</v>
      </c>
      <c r="F7" s="195">
        <v>0</v>
      </c>
      <c r="G7" s="237">
        <v>100</v>
      </c>
    </row>
    <row r="8" spans="3:7" ht="14.4" x14ac:dyDescent="0.3">
      <c r="C8" s="195">
        <v>3</v>
      </c>
      <c r="D8" s="196">
        <v>0</v>
      </c>
      <c r="E8" s="195">
        <v>1</v>
      </c>
      <c r="F8" s="195">
        <v>0</v>
      </c>
      <c r="G8" s="237">
        <v>125</v>
      </c>
    </row>
    <row r="9" spans="3:7" ht="14.4" x14ac:dyDescent="0.3">
      <c r="C9" s="195">
        <v>3</v>
      </c>
      <c r="D9" s="195">
        <v>0</v>
      </c>
      <c r="E9" s="195">
        <v>0</v>
      </c>
      <c r="F9" s="195">
        <v>1</v>
      </c>
      <c r="G9" s="237">
        <v>150</v>
      </c>
    </row>
    <row r="10" spans="3:7" ht="14.4" x14ac:dyDescent="0.3">
      <c r="C10" s="195">
        <v>3</v>
      </c>
      <c r="D10" s="196">
        <v>0</v>
      </c>
      <c r="E10" s="195">
        <v>0</v>
      </c>
      <c r="F10" s="195">
        <v>0</v>
      </c>
      <c r="G10" s="237">
        <v>50</v>
      </c>
    </row>
    <row r="11" spans="3:7" ht="14.4" x14ac:dyDescent="0.3">
      <c r="C11" s="190">
        <v>2</v>
      </c>
      <c r="D11" s="190">
        <v>1</v>
      </c>
      <c r="E11" s="190">
        <v>1</v>
      </c>
      <c r="F11" s="190">
        <v>1</v>
      </c>
      <c r="G11" s="237">
        <v>1100</v>
      </c>
    </row>
    <row r="12" spans="3:7" ht="14.4" x14ac:dyDescent="0.3">
      <c r="C12" s="190">
        <v>2</v>
      </c>
      <c r="D12" s="191">
        <v>1</v>
      </c>
      <c r="E12" s="190">
        <v>1</v>
      </c>
      <c r="F12" s="190">
        <v>0</v>
      </c>
      <c r="G12" s="237">
        <v>200</v>
      </c>
    </row>
    <row r="13" spans="3:7" ht="14.4" x14ac:dyDescent="0.3">
      <c r="C13" s="190">
        <v>2</v>
      </c>
      <c r="D13" s="190">
        <v>1</v>
      </c>
      <c r="E13" s="190">
        <v>0</v>
      </c>
      <c r="F13" s="190">
        <v>1</v>
      </c>
      <c r="G13" s="237">
        <v>160</v>
      </c>
    </row>
    <row r="14" spans="3:7" ht="14.4" x14ac:dyDescent="0.3">
      <c r="C14" s="190">
        <v>2</v>
      </c>
      <c r="D14" s="190">
        <v>0</v>
      </c>
      <c r="E14" s="190">
        <v>1</v>
      </c>
      <c r="F14" s="190">
        <v>1</v>
      </c>
      <c r="G14" s="237">
        <v>120</v>
      </c>
    </row>
    <row r="15" spans="3:7" ht="14.4" x14ac:dyDescent="0.3">
      <c r="C15" s="190">
        <v>2</v>
      </c>
      <c r="D15" s="190">
        <v>1</v>
      </c>
      <c r="E15" s="190">
        <v>0</v>
      </c>
      <c r="F15" s="190">
        <v>0</v>
      </c>
      <c r="G15" s="237">
        <v>50</v>
      </c>
    </row>
    <row r="16" spans="3:7" ht="14.4" x14ac:dyDescent="0.3">
      <c r="C16" s="190">
        <v>2</v>
      </c>
      <c r="D16" s="191">
        <v>0</v>
      </c>
      <c r="E16" s="190">
        <v>1</v>
      </c>
      <c r="F16" s="190">
        <v>0</v>
      </c>
      <c r="G16" s="237">
        <v>60</v>
      </c>
    </row>
    <row r="17" spans="3:7" ht="14.4" x14ac:dyDescent="0.3">
      <c r="C17" s="190">
        <v>2</v>
      </c>
      <c r="D17" s="190">
        <v>0</v>
      </c>
      <c r="E17" s="190">
        <v>0</v>
      </c>
      <c r="F17" s="190">
        <v>1</v>
      </c>
      <c r="G17" s="237">
        <v>70</v>
      </c>
    </row>
    <row r="18" spans="3:7" ht="14.4" x14ac:dyDescent="0.3">
      <c r="C18" s="190">
        <v>2</v>
      </c>
      <c r="D18" s="191">
        <v>0</v>
      </c>
      <c r="E18" s="190">
        <v>0</v>
      </c>
      <c r="F18" s="190">
        <v>0</v>
      </c>
      <c r="G18" s="237">
        <v>10</v>
      </c>
    </row>
    <row r="19" spans="3:7" ht="14.4" x14ac:dyDescent="0.3">
      <c r="C19" s="192">
        <v>1</v>
      </c>
      <c r="D19" s="192">
        <v>1</v>
      </c>
      <c r="E19" s="192">
        <v>1</v>
      </c>
      <c r="F19" s="192">
        <v>1</v>
      </c>
      <c r="G19" s="237">
        <v>150</v>
      </c>
    </row>
    <row r="20" spans="3:7" ht="14.4" x14ac:dyDescent="0.3">
      <c r="C20" s="192">
        <v>1</v>
      </c>
      <c r="D20" s="197">
        <v>1</v>
      </c>
      <c r="E20" s="192">
        <v>1</v>
      </c>
      <c r="F20" s="192">
        <v>0</v>
      </c>
      <c r="G20" s="237">
        <v>50</v>
      </c>
    </row>
    <row r="21" spans="3:7" ht="14.4" x14ac:dyDescent="0.3">
      <c r="C21" s="192">
        <v>1</v>
      </c>
      <c r="D21" s="192">
        <v>1</v>
      </c>
      <c r="E21" s="192">
        <v>0</v>
      </c>
      <c r="F21" s="192">
        <v>1</v>
      </c>
      <c r="G21" s="237">
        <v>40</v>
      </c>
    </row>
    <row r="22" spans="3:7" ht="14.4" x14ac:dyDescent="0.3">
      <c r="C22" s="192">
        <v>1</v>
      </c>
      <c r="D22" s="192">
        <v>0</v>
      </c>
      <c r="E22" s="192">
        <v>1</v>
      </c>
      <c r="F22" s="192">
        <v>1</v>
      </c>
      <c r="G22" s="237">
        <v>30</v>
      </c>
    </row>
    <row r="23" spans="3:7" ht="14.4" x14ac:dyDescent="0.3">
      <c r="C23" s="192">
        <v>1</v>
      </c>
      <c r="D23" s="192">
        <v>1</v>
      </c>
      <c r="E23" s="192">
        <v>0</v>
      </c>
      <c r="F23" s="192">
        <v>0</v>
      </c>
      <c r="G23" s="237">
        <v>3</v>
      </c>
    </row>
    <row r="24" spans="3:7" ht="14.4" x14ac:dyDescent="0.3">
      <c r="C24" s="192">
        <v>1</v>
      </c>
      <c r="D24" s="197">
        <v>0</v>
      </c>
      <c r="E24" s="192">
        <v>1</v>
      </c>
      <c r="F24" s="192">
        <v>0</v>
      </c>
      <c r="G24" s="237">
        <v>4</v>
      </c>
    </row>
    <row r="25" spans="3:7" ht="14.4" x14ac:dyDescent="0.3">
      <c r="C25" s="192">
        <v>1</v>
      </c>
      <c r="D25" s="192">
        <v>0</v>
      </c>
      <c r="E25" s="192">
        <v>0</v>
      </c>
      <c r="F25" s="192">
        <v>1</v>
      </c>
      <c r="G25" s="237">
        <v>5</v>
      </c>
    </row>
    <row r="26" spans="3:7" ht="14.4" x14ac:dyDescent="0.3">
      <c r="C26" s="192">
        <v>1</v>
      </c>
      <c r="D26" s="197">
        <v>0</v>
      </c>
      <c r="E26" s="192">
        <v>0</v>
      </c>
      <c r="F26" s="192">
        <v>0</v>
      </c>
      <c r="G26" s="237">
        <v>0</v>
      </c>
    </row>
    <row r="27" spans="3:7" ht="14.4" x14ac:dyDescent="0.3">
      <c r="C27" s="209">
        <v>0</v>
      </c>
      <c r="D27" s="209">
        <v>1</v>
      </c>
      <c r="E27" s="209">
        <v>1</v>
      </c>
      <c r="F27" s="209">
        <v>1</v>
      </c>
      <c r="G27" s="237">
        <v>20</v>
      </c>
    </row>
    <row r="28" spans="3:7" ht="14.4" x14ac:dyDescent="0.3">
      <c r="C28" s="209">
        <v>0</v>
      </c>
      <c r="D28" s="210">
        <v>1</v>
      </c>
      <c r="E28" s="209">
        <v>1</v>
      </c>
      <c r="F28" s="209">
        <v>0</v>
      </c>
      <c r="G28" s="237">
        <v>0</v>
      </c>
    </row>
    <row r="29" spans="3:7" ht="14.4" x14ac:dyDescent="0.3">
      <c r="C29" s="209">
        <v>0</v>
      </c>
      <c r="D29" s="209">
        <v>1</v>
      </c>
      <c r="E29" s="209">
        <v>0</v>
      </c>
      <c r="F29" s="209">
        <v>1</v>
      </c>
      <c r="G29" s="237">
        <v>0</v>
      </c>
    </row>
    <row r="30" spans="3:7" ht="14.4" x14ac:dyDescent="0.3">
      <c r="C30" s="209">
        <v>0</v>
      </c>
      <c r="D30" s="209">
        <v>0</v>
      </c>
      <c r="E30" s="209">
        <v>1</v>
      </c>
      <c r="F30" s="209">
        <v>1</v>
      </c>
      <c r="G30" s="237">
        <v>0</v>
      </c>
    </row>
    <row r="31" spans="3:7" ht="14.4" x14ac:dyDescent="0.3">
      <c r="C31" s="209">
        <v>0</v>
      </c>
      <c r="D31" s="209">
        <v>1</v>
      </c>
      <c r="E31" s="209">
        <v>0</v>
      </c>
      <c r="F31" s="209">
        <v>0</v>
      </c>
      <c r="G31" s="237">
        <v>0</v>
      </c>
    </row>
    <row r="32" spans="3:7" ht="14.4" x14ac:dyDescent="0.3">
      <c r="C32" s="209">
        <v>0</v>
      </c>
      <c r="D32" s="210">
        <v>0</v>
      </c>
      <c r="E32" s="209">
        <v>1</v>
      </c>
      <c r="F32" s="209">
        <v>0</v>
      </c>
      <c r="G32" s="237">
        <v>0</v>
      </c>
    </row>
    <row r="33" spans="3:7" ht="14.4" x14ac:dyDescent="0.3">
      <c r="C33" s="209">
        <v>0</v>
      </c>
      <c r="D33" s="209">
        <v>0</v>
      </c>
      <c r="E33" s="209">
        <v>0</v>
      </c>
      <c r="F33" s="209">
        <v>1</v>
      </c>
      <c r="G33" s="237">
        <v>0</v>
      </c>
    </row>
  </sheetData>
  <conditionalFormatting sqref="G3:G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6" priority="2" stopIfTrue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B37"/>
  <sheetViews>
    <sheetView topLeftCell="M1" zoomScale="90" zoomScaleNormal="9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7" width="11.33203125" customWidth="1"/>
    <col min="8" max="8" width="14.88671875" customWidth="1"/>
    <col min="9" max="9" width="15.109375" customWidth="1"/>
    <col min="10" max="11" width="12.88671875" customWidth="1"/>
    <col min="12" max="12" width="14.5546875" customWidth="1"/>
    <col min="13" max="14" width="12.33203125" customWidth="1"/>
    <col min="15" max="15" width="15.6640625" customWidth="1"/>
    <col min="16" max="17" width="17.109375" customWidth="1"/>
    <col min="18" max="18" width="9.109375" customWidth="1"/>
    <col min="20" max="20" width="18.5546875" customWidth="1"/>
    <col min="21" max="21" width="14.44140625" bestFit="1" customWidth="1"/>
    <col min="22" max="24" width="12.33203125" bestFit="1" customWidth="1"/>
    <col min="25" max="27" width="10.44140625" bestFit="1" customWidth="1"/>
    <col min="28" max="28" width="11.44140625" bestFit="1" customWidth="1"/>
  </cols>
  <sheetData>
    <row r="1" spans="1:27" x14ac:dyDescent="0.25">
      <c r="A1" s="206"/>
      <c r="B1" s="207"/>
      <c r="C1" s="208" t="s">
        <v>60</v>
      </c>
      <c r="D1" s="208"/>
      <c r="E1" s="208"/>
      <c r="I1" s="118" t="s">
        <v>62</v>
      </c>
      <c r="J1" s="120" t="s">
        <v>70</v>
      </c>
      <c r="K1" s="120" t="s">
        <v>71</v>
      </c>
    </row>
    <row r="2" spans="1:27" ht="14.4" x14ac:dyDescent="0.3">
      <c r="A2" s="145"/>
      <c r="B2" s="198">
        <v>3</v>
      </c>
      <c r="C2" s="198">
        <v>1</v>
      </c>
      <c r="D2" s="198">
        <v>1</v>
      </c>
      <c r="E2" s="198">
        <v>1</v>
      </c>
      <c r="I2" s="233">
        <v>10</v>
      </c>
      <c r="J2" s="239">
        <v>0.87</v>
      </c>
      <c r="K2" s="241">
        <f>H36</f>
        <v>0.87633518744629846</v>
      </c>
      <c r="T2" s="258" t="s">
        <v>99</v>
      </c>
      <c r="U2" s="225"/>
      <c r="V2" s="225"/>
      <c r="W2" s="225"/>
    </row>
    <row r="3" spans="1:27" ht="14.4" x14ac:dyDescent="0.3">
      <c r="A3" s="145"/>
      <c r="B3" s="198">
        <v>15</v>
      </c>
      <c r="C3" s="198">
        <v>12</v>
      </c>
      <c r="D3" s="198">
        <v>9</v>
      </c>
      <c r="E3" s="198">
        <v>6</v>
      </c>
      <c r="S3" s="263" t="s">
        <v>97</v>
      </c>
      <c r="T3" s="266">
        <v>0</v>
      </c>
      <c r="U3" s="267">
        <v>11</v>
      </c>
      <c r="V3" s="267">
        <v>31</v>
      </c>
      <c r="W3" s="267">
        <v>51</v>
      </c>
      <c r="X3" s="267">
        <v>101</v>
      </c>
      <c r="Y3" s="267">
        <v>201</v>
      </c>
      <c r="Z3" s="267">
        <v>501</v>
      </c>
      <c r="AA3" s="267">
        <v>1001</v>
      </c>
    </row>
    <row r="4" spans="1:27" ht="33.7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100</v>
      </c>
      <c r="H4" s="203" t="s">
        <v>34</v>
      </c>
      <c r="I4" s="203" t="s">
        <v>64</v>
      </c>
      <c r="J4" s="203" t="s">
        <v>65</v>
      </c>
      <c r="K4" s="203" t="s">
        <v>66</v>
      </c>
      <c r="L4" s="203" t="s">
        <v>67</v>
      </c>
      <c r="M4" s="203" t="s">
        <v>57</v>
      </c>
      <c r="N4" s="203" t="s">
        <v>68</v>
      </c>
      <c r="O4" s="203" t="s">
        <v>56</v>
      </c>
      <c r="P4" s="203" t="s">
        <v>61</v>
      </c>
      <c r="Q4" s="223"/>
      <c r="S4" s="264"/>
      <c r="T4" s="267">
        <v>11</v>
      </c>
      <c r="U4" s="267">
        <v>31</v>
      </c>
      <c r="V4" s="267">
        <v>51</v>
      </c>
      <c r="W4" s="267">
        <v>101</v>
      </c>
      <c r="X4" s="267">
        <v>201</v>
      </c>
      <c r="Y4" s="267">
        <v>501</v>
      </c>
      <c r="Z4" s="267">
        <v>1001</v>
      </c>
      <c r="AA4" s="267">
        <v>10000</v>
      </c>
    </row>
    <row r="5" spans="1:27" ht="14.4" x14ac:dyDescent="0.3">
      <c r="A5">
        <f t="shared" ref="A5:A34" si="0">SUM(B5:E5)</f>
        <v>6</v>
      </c>
      <c r="B5" s="195">
        <v>3</v>
      </c>
      <c r="C5" s="195">
        <v>1</v>
      </c>
      <c r="D5" s="195">
        <v>1</v>
      </c>
      <c r="E5" s="195">
        <v>1</v>
      </c>
      <c r="F5" s="237">
        <v>5000</v>
      </c>
      <c r="G5" s="237">
        <f>ROUNDDOWN(10000000/N5,0)</f>
        <v>33</v>
      </c>
      <c r="H5" s="236">
        <f t="shared" ref="H5:H35" si="1">IF(F5&gt;0,$F5/N5,0)</f>
        <v>1.6958350291683622E-2</v>
      </c>
      <c r="I5" s="228">
        <f t="shared" ref="I5:I35" si="2">IF(B5&gt;0,(COMBIN(B$3,B5)),0)</f>
        <v>455.00000000000006</v>
      </c>
      <c r="J5" s="228">
        <f t="shared" ref="J5:J35" si="3">IF(C5&gt;0,(COMBIN(C$3,C5)),0)</f>
        <v>12</v>
      </c>
      <c r="K5" s="228">
        <f t="shared" ref="K5:K35" si="4">IF(D5&gt;0,(COMBIN(D$3,D5)),0)</f>
        <v>9</v>
      </c>
      <c r="L5" s="228">
        <f t="shared" ref="L5:L35" si="5">IF(E5&gt;0,(COMBIN(E$3,E5)),0)</f>
        <v>6</v>
      </c>
      <c r="M5" s="229">
        <f t="shared" ref="M5:M35" si="6">(IF(I5&gt;0,I5,1))*(IF(J5&gt;0,J5,1))*(IF(K5&gt;0,K5,1))*(IF(L5&gt;0,L5,1))</f>
        <v>294840.00000000006</v>
      </c>
      <c r="N5" s="254">
        <f t="shared" ref="N5:N35" si="7">IF(F5&gt;0,M5,0)</f>
        <v>294840.00000000006</v>
      </c>
      <c r="O5" s="230">
        <f t="shared" ref="O5:O35" si="8">1/M5</f>
        <v>3.3916700583367245E-6</v>
      </c>
      <c r="P5" s="220">
        <f>IF(F5&gt;0,O5,0)</f>
        <v>3.3916700583367245E-6</v>
      </c>
      <c r="Q5" s="257">
        <f>$N$5/N5</f>
        <v>1</v>
      </c>
      <c r="R5">
        <f>$F$5/Q5</f>
        <v>5000</v>
      </c>
      <c r="T5" s="179">
        <f t="shared" ref="T5:AA14" si="9">IF($F5&lt;T$4,(IF($F5&gt;T$3,$H5,0)),0)</f>
        <v>0</v>
      </c>
      <c r="U5" s="179">
        <f t="shared" si="9"/>
        <v>0</v>
      </c>
      <c r="V5" s="179">
        <f t="shared" si="9"/>
        <v>0</v>
      </c>
      <c r="W5" s="179">
        <f t="shared" si="9"/>
        <v>0</v>
      </c>
      <c r="X5" s="179">
        <f t="shared" si="9"/>
        <v>0</v>
      </c>
      <c r="Y5" s="179">
        <f t="shared" si="9"/>
        <v>0</v>
      </c>
      <c r="Z5" s="179">
        <f t="shared" si="9"/>
        <v>0</v>
      </c>
      <c r="AA5" s="179">
        <f t="shared" si="9"/>
        <v>1.6958350291683622E-2</v>
      </c>
    </row>
    <row r="6" spans="1:27" ht="14.4" x14ac:dyDescent="0.3">
      <c r="A6">
        <f t="shared" si="0"/>
        <v>5</v>
      </c>
      <c r="B6" s="195">
        <v>3</v>
      </c>
      <c r="C6" s="196">
        <v>1</v>
      </c>
      <c r="D6" s="195">
        <v>1</v>
      </c>
      <c r="E6" s="195">
        <v>0</v>
      </c>
      <c r="F6" s="237">
        <v>1000</v>
      </c>
      <c r="G6" s="237">
        <f t="shared" ref="G6:G37" si="10">ROUNDDOWN(10000000/N6,0)</f>
        <v>203</v>
      </c>
      <c r="H6" s="236">
        <f t="shared" si="1"/>
        <v>2.0350020350020346E-2</v>
      </c>
      <c r="I6" s="228">
        <f t="shared" si="2"/>
        <v>455.00000000000006</v>
      </c>
      <c r="J6" s="228">
        <f t="shared" si="3"/>
        <v>12</v>
      </c>
      <c r="K6" s="228">
        <f t="shared" si="4"/>
        <v>9</v>
      </c>
      <c r="L6" s="228">
        <f t="shared" si="5"/>
        <v>0</v>
      </c>
      <c r="M6" s="229">
        <f t="shared" si="6"/>
        <v>49140.000000000007</v>
      </c>
      <c r="N6" s="254">
        <f t="shared" si="7"/>
        <v>49140.000000000007</v>
      </c>
      <c r="O6" s="230">
        <f t="shared" si="8"/>
        <v>2.0350020350020348E-5</v>
      </c>
      <c r="P6" s="220">
        <f t="shared" ref="P6:P35" si="11">IF(F6&gt;0,O6,0)</f>
        <v>2.0350020350020348E-5</v>
      </c>
      <c r="Q6" s="257">
        <f t="shared" ref="Q6:Q35" si="12">$N$5/N6</f>
        <v>6</v>
      </c>
      <c r="R6">
        <f t="shared" ref="R6:R35" si="13">$F$5/Q6</f>
        <v>833.33333333333337</v>
      </c>
      <c r="T6" s="179">
        <f t="shared" si="9"/>
        <v>0</v>
      </c>
      <c r="U6" s="179">
        <f t="shared" si="9"/>
        <v>0</v>
      </c>
      <c r="V6" s="179">
        <f t="shared" si="9"/>
        <v>0</v>
      </c>
      <c r="W6" s="179">
        <f t="shared" si="9"/>
        <v>0</v>
      </c>
      <c r="X6" s="179">
        <f t="shared" si="9"/>
        <v>0</v>
      </c>
      <c r="Y6" s="179">
        <f t="shared" si="9"/>
        <v>0</v>
      </c>
      <c r="Z6" s="179">
        <f t="shared" si="9"/>
        <v>2.0350020350020346E-2</v>
      </c>
      <c r="AA6" s="179">
        <f t="shared" si="9"/>
        <v>0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0</v>
      </c>
      <c r="E7" s="195">
        <v>1</v>
      </c>
      <c r="F7" s="237">
        <v>750</v>
      </c>
      <c r="G7" s="237">
        <f t="shared" si="10"/>
        <v>305</v>
      </c>
      <c r="H7" s="236">
        <f t="shared" si="1"/>
        <v>2.2893772893772889E-2</v>
      </c>
      <c r="I7" s="228">
        <f t="shared" si="2"/>
        <v>455.00000000000006</v>
      </c>
      <c r="J7" s="228">
        <f t="shared" si="3"/>
        <v>12</v>
      </c>
      <c r="K7" s="228">
        <f t="shared" si="4"/>
        <v>0</v>
      </c>
      <c r="L7" s="228">
        <f t="shared" si="5"/>
        <v>6</v>
      </c>
      <c r="M7" s="229">
        <f t="shared" si="6"/>
        <v>32760.000000000007</v>
      </c>
      <c r="N7" s="254">
        <f t="shared" si="7"/>
        <v>32760.000000000007</v>
      </c>
      <c r="O7" s="230">
        <f t="shared" si="8"/>
        <v>3.0525030525030518E-5</v>
      </c>
      <c r="P7" s="220">
        <f t="shared" si="11"/>
        <v>3.0525030525030518E-5</v>
      </c>
      <c r="Q7" s="257">
        <f t="shared" si="12"/>
        <v>9</v>
      </c>
      <c r="R7">
        <f t="shared" si="13"/>
        <v>555.55555555555554</v>
      </c>
      <c r="T7" s="179">
        <f t="shared" si="9"/>
        <v>0</v>
      </c>
      <c r="U7" s="179">
        <f t="shared" si="9"/>
        <v>0</v>
      </c>
      <c r="V7" s="179">
        <f t="shared" si="9"/>
        <v>0</v>
      </c>
      <c r="W7" s="179">
        <f t="shared" si="9"/>
        <v>0</v>
      </c>
      <c r="X7" s="179">
        <f t="shared" si="9"/>
        <v>0</v>
      </c>
      <c r="Y7" s="179">
        <f t="shared" si="9"/>
        <v>0</v>
      </c>
      <c r="Z7" s="179">
        <f t="shared" si="9"/>
        <v>2.2893772893772889E-2</v>
      </c>
      <c r="AA7" s="179">
        <f t="shared" si="9"/>
        <v>0</v>
      </c>
    </row>
    <row r="8" spans="1:27" ht="14.4" x14ac:dyDescent="0.3">
      <c r="A8">
        <f t="shared" si="0"/>
        <v>5</v>
      </c>
      <c r="B8" s="195">
        <v>3</v>
      </c>
      <c r="C8" s="195">
        <v>0</v>
      </c>
      <c r="D8" s="195">
        <v>1</v>
      </c>
      <c r="E8" s="195">
        <v>1</v>
      </c>
      <c r="F8" s="237">
        <v>500</v>
      </c>
      <c r="G8" s="237">
        <f t="shared" si="10"/>
        <v>407</v>
      </c>
      <c r="H8" s="236">
        <f t="shared" si="1"/>
        <v>2.0350020350020346E-2</v>
      </c>
      <c r="I8" s="228">
        <f t="shared" si="2"/>
        <v>455.00000000000006</v>
      </c>
      <c r="J8" s="228">
        <f t="shared" si="3"/>
        <v>0</v>
      </c>
      <c r="K8" s="228">
        <f t="shared" si="4"/>
        <v>9</v>
      </c>
      <c r="L8" s="228">
        <f t="shared" si="5"/>
        <v>6</v>
      </c>
      <c r="M8" s="229">
        <f t="shared" si="6"/>
        <v>24570.000000000004</v>
      </c>
      <c r="N8" s="254">
        <f t="shared" si="7"/>
        <v>24570.000000000004</v>
      </c>
      <c r="O8" s="230">
        <f t="shared" si="8"/>
        <v>4.0700040700040695E-5</v>
      </c>
      <c r="P8" s="220">
        <f t="shared" si="11"/>
        <v>4.0700040700040695E-5</v>
      </c>
      <c r="Q8" s="257">
        <f t="shared" si="12"/>
        <v>12</v>
      </c>
      <c r="R8">
        <f t="shared" si="13"/>
        <v>416.66666666666669</v>
      </c>
      <c r="T8" s="179">
        <f t="shared" si="9"/>
        <v>0</v>
      </c>
      <c r="U8" s="179">
        <f t="shared" si="9"/>
        <v>0</v>
      </c>
      <c r="V8" s="179">
        <f t="shared" si="9"/>
        <v>0</v>
      </c>
      <c r="W8" s="179">
        <f t="shared" si="9"/>
        <v>0</v>
      </c>
      <c r="X8" s="179">
        <f t="shared" si="9"/>
        <v>0</v>
      </c>
      <c r="Y8" s="179">
        <f t="shared" si="9"/>
        <v>2.0350020350020346E-2</v>
      </c>
      <c r="Z8" s="179">
        <f t="shared" si="9"/>
        <v>0</v>
      </c>
      <c r="AA8" s="179">
        <f t="shared" si="9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195">
        <v>0</v>
      </c>
      <c r="F9" s="237">
        <v>220</v>
      </c>
      <c r="G9" s="237">
        <f t="shared" si="10"/>
        <v>1831</v>
      </c>
      <c r="H9" s="236">
        <f t="shared" si="1"/>
        <v>4.0293040293040289E-2</v>
      </c>
      <c r="I9" s="228">
        <f t="shared" si="2"/>
        <v>455.00000000000006</v>
      </c>
      <c r="J9" s="228">
        <f t="shared" si="3"/>
        <v>12</v>
      </c>
      <c r="K9" s="228">
        <f t="shared" si="4"/>
        <v>0</v>
      </c>
      <c r="L9" s="228">
        <f t="shared" si="5"/>
        <v>0</v>
      </c>
      <c r="M9" s="229">
        <f t="shared" si="6"/>
        <v>5460.0000000000009</v>
      </c>
      <c r="N9" s="254">
        <f t="shared" si="7"/>
        <v>5460.0000000000009</v>
      </c>
      <c r="O9" s="230">
        <f t="shared" si="8"/>
        <v>1.8315018315018312E-4</v>
      </c>
      <c r="P9" s="220">
        <f t="shared" si="11"/>
        <v>1.8315018315018312E-4</v>
      </c>
      <c r="Q9" s="257">
        <f t="shared" si="12"/>
        <v>54</v>
      </c>
      <c r="R9">
        <f t="shared" si="13"/>
        <v>92.592592592592595</v>
      </c>
      <c r="T9" s="179">
        <f t="shared" si="9"/>
        <v>0</v>
      </c>
      <c r="U9" s="179">
        <f t="shared" si="9"/>
        <v>0</v>
      </c>
      <c r="V9" s="179">
        <f t="shared" si="9"/>
        <v>0</v>
      </c>
      <c r="W9" s="179">
        <f t="shared" si="9"/>
        <v>0</v>
      </c>
      <c r="X9" s="179">
        <f t="shared" si="9"/>
        <v>0</v>
      </c>
      <c r="Y9" s="179">
        <f t="shared" si="9"/>
        <v>4.0293040293040289E-2</v>
      </c>
      <c r="Z9" s="179">
        <f t="shared" si="9"/>
        <v>0</v>
      </c>
      <c r="AA9" s="179">
        <f t="shared" si="9"/>
        <v>0</v>
      </c>
    </row>
    <row r="10" spans="1:27" ht="14.4" x14ac:dyDescent="0.3">
      <c r="A10">
        <f t="shared" si="0"/>
        <v>4</v>
      </c>
      <c r="B10" s="195">
        <v>3</v>
      </c>
      <c r="C10" s="196">
        <v>0</v>
      </c>
      <c r="D10" s="195">
        <v>1</v>
      </c>
      <c r="E10" s="195">
        <v>0</v>
      </c>
      <c r="F10" s="237">
        <v>170</v>
      </c>
      <c r="G10" s="237">
        <f t="shared" si="10"/>
        <v>2442</v>
      </c>
      <c r="H10" s="236">
        <f t="shared" si="1"/>
        <v>4.1514041514041512E-2</v>
      </c>
      <c r="I10" s="228">
        <f t="shared" si="2"/>
        <v>455.00000000000006</v>
      </c>
      <c r="J10" s="228">
        <f t="shared" si="3"/>
        <v>0</v>
      </c>
      <c r="K10" s="228">
        <f t="shared" si="4"/>
        <v>9</v>
      </c>
      <c r="L10" s="228">
        <f t="shared" si="5"/>
        <v>0</v>
      </c>
      <c r="M10" s="229">
        <f t="shared" si="6"/>
        <v>4095.0000000000005</v>
      </c>
      <c r="N10" s="254">
        <f t="shared" si="7"/>
        <v>4095.0000000000005</v>
      </c>
      <c r="O10" s="230">
        <f t="shared" si="8"/>
        <v>2.442002442002442E-4</v>
      </c>
      <c r="P10" s="220">
        <f t="shared" si="11"/>
        <v>2.442002442002442E-4</v>
      </c>
      <c r="Q10" s="257">
        <f t="shared" si="12"/>
        <v>72</v>
      </c>
      <c r="R10">
        <f t="shared" si="13"/>
        <v>69.444444444444443</v>
      </c>
      <c r="T10" s="179">
        <f t="shared" si="9"/>
        <v>0</v>
      </c>
      <c r="U10" s="179">
        <f t="shared" si="9"/>
        <v>0</v>
      </c>
      <c r="V10" s="179">
        <f t="shared" si="9"/>
        <v>0</v>
      </c>
      <c r="W10" s="179">
        <f t="shared" si="9"/>
        <v>0</v>
      </c>
      <c r="X10" s="179">
        <f t="shared" si="9"/>
        <v>4.1514041514041512E-2</v>
      </c>
      <c r="Y10" s="179">
        <f t="shared" si="9"/>
        <v>0</v>
      </c>
      <c r="Z10" s="179">
        <f t="shared" si="9"/>
        <v>0</v>
      </c>
      <c r="AA10" s="179">
        <f t="shared" si="9"/>
        <v>0</v>
      </c>
    </row>
    <row r="11" spans="1:27" ht="14.4" x14ac:dyDescent="0.3">
      <c r="A11">
        <f t="shared" si="0"/>
        <v>4</v>
      </c>
      <c r="B11" s="195">
        <v>3</v>
      </c>
      <c r="C11" s="195">
        <v>0</v>
      </c>
      <c r="D11" s="195">
        <v>0</v>
      </c>
      <c r="E11" s="195">
        <v>1</v>
      </c>
      <c r="F11" s="237">
        <v>120</v>
      </c>
      <c r="G11" s="237">
        <f t="shared" si="10"/>
        <v>3663</v>
      </c>
      <c r="H11" s="236">
        <f t="shared" si="1"/>
        <v>4.3956043956043946E-2</v>
      </c>
      <c r="I11" s="228">
        <f t="shared" si="2"/>
        <v>455.00000000000006</v>
      </c>
      <c r="J11" s="228">
        <f t="shared" si="3"/>
        <v>0</v>
      </c>
      <c r="K11" s="228">
        <f t="shared" si="4"/>
        <v>0</v>
      </c>
      <c r="L11" s="228">
        <f t="shared" si="5"/>
        <v>6</v>
      </c>
      <c r="M11" s="229">
        <f t="shared" si="6"/>
        <v>2730.0000000000005</v>
      </c>
      <c r="N11" s="254">
        <f t="shared" si="7"/>
        <v>2730.0000000000005</v>
      </c>
      <c r="O11" s="230">
        <f t="shared" si="8"/>
        <v>3.6630036630036625E-4</v>
      </c>
      <c r="P11" s="220">
        <f t="shared" si="11"/>
        <v>3.6630036630036625E-4</v>
      </c>
      <c r="Q11" s="257">
        <f t="shared" si="12"/>
        <v>108</v>
      </c>
      <c r="R11">
        <f t="shared" si="13"/>
        <v>46.296296296296298</v>
      </c>
      <c r="T11" s="179">
        <f t="shared" si="9"/>
        <v>0</v>
      </c>
      <c r="U11" s="179">
        <f t="shared" si="9"/>
        <v>0</v>
      </c>
      <c r="V11" s="179">
        <f t="shared" si="9"/>
        <v>0</v>
      </c>
      <c r="W11" s="179">
        <f t="shared" si="9"/>
        <v>0</v>
      </c>
      <c r="X11" s="179">
        <f t="shared" si="9"/>
        <v>4.3956043956043946E-2</v>
      </c>
      <c r="Y11" s="179">
        <f t="shared" si="9"/>
        <v>0</v>
      </c>
      <c r="Z11" s="179">
        <f t="shared" si="9"/>
        <v>0</v>
      </c>
      <c r="AA11" s="179">
        <f t="shared" si="9"/>
        <v>0</v>
      </c>
    </row>
    <row r="12" spans="1:27" ht="14.4" x14ac:dyDescent="0.3">
      <c r="A12">
        <f t="shared" si="0"/>
        <v>3</v>
      </c>
      <c r="B12" s="195">
        <v>3</v>
      </c>
      <c r="C12" s="196">
        <v>0</v>
      </c>
      <c r="D12" s="195">
        <v>0</v>
      </c>
      <c r="E12" s="195">
        <v>0</v>
      </c>
      <c r="F12" s="237">
        <v>30</v>
      </c>
      <c r="G12" s="237">
        <f t="shared" si="10"/>
        <v>21978</v>
      </c>
      <c r="H12" s="236">
        <f t="shared" si="1"/>
        <v>6.5934065934065922E-2</v>
      </c>
      <c r="I12" s="228">
        <f t="shared" si="2"/>
        <v>455.00000000000006</v>
      </c>
      <c r="J12" s="228">
        <f t="shared" si="3"/>
        <v>0</v>
      </c>
      <c r="K12" s="228">
        <f t="shared" si="4"/>
        <v>0</v>
      </c>
      <c r="L12" s="228">
        <f t="shared" si="5"/>
        <v>0</v>
      </c>
      <c r="M12" s="229">
        <f t="shared" si="6"/>
        <v>455.00000000000006</v>
      </c>
      <c r="N12" s="254">
        <f t="shared" si="7"/>
        <v>455.00000000000006</v>
      </c>
      <c r="O12" s="230">
        <f t="shared" si="8"/>
        <v>2.1978021978021974E-3</v>
      </c>
      <c r="P12" s="220">
        <f t="shared" si="11"/>
        <v>2.1978021978021974E-3</v>
      </c>
      <c r="Q12" s="257">
        <f t="shared" si="12"/>
        <v>648</v>
      </c>
      <c r="R12">
        <f t="shared" si="13"/>
        <v>7.716049382716049</v>
      </c>
      <c r="T12" s="179">
        <f t="shared" si="9"/>
        <v>0</v>
      </c>
      <c r="U12" s="179">
        <f t="shared" si="9"/>
        <v>6.5934065934065922E-2</v>
      </c>
      <c r="V12" s="179">
        <f t="shared" si="9"/>
        <v>0</v>
      </c>
      <c r="W12" s="179">
        <f t="shared" si="9"/>
        <v>0</v>
      </c>
      <c r="X12" s="179">
        <f t="shared" si="9"/>
        <v>0</v>
      </c>
      <c r="Y12" s="179">
        <f t="shared" si="9"/>
        <v>0</v>
      </c>
      <c r="Z12" s="179">
        <f t="shared" si="9"/>
        <v>0</v>
      </c>
      <c r="AA12" s="179">
        <f t="shared" si="9"/>
        <v>0</v>
      </c>
    </row>
    <row r="13" spans="1:27" ht="14.4" x14ac:dyDescent="0.3">
      <c r="A13">
        <f t="shared" si="0"/>
        <v>5</v>
      </c>
      <c r="B13" s="190">
        <v>2</v>
      </c>
      <c r="C13" s="190">
        <v>1</v>
      </c>
      <c r="D13" s="190">
        <v>1</v>
      </c>
      <c r="E13" s="190">
        <v>1</v>
      </c>
      <c r="F13" s="237">
        <v>1100</v>
      </c>
      <c r="G13" s="237">
        <f t="shared" si="10"/>
        <v>146</v>
      </c>
      <c r="H13" s="236">
        <f t="shared" si="1"/>
        <v>1.6166960611405056E-2</v>
      </c>
      <c r="I13" s="228">
        <f t="shared" si="2"/>
        <v>105</v>
      </c>
      <c r="J13" s="228">
        <f t="shared" si="3"/>
        <v>12</v>
      </c>
      <c r="K13" s="228">
        <f t="shared" si="4"/>
        <v>9</v>
      </c>
      <c r="L13" s="228">
        <f t="shared" si="5"/>
        <v>6</v>
      </c>
      <c r="M13" s="229">
        <f t="shared" si="6"/>
        <v>68040</v>
      </c>
      <c r="N13" s="254">
        <f t="shared" si="7"/>
        <v>68040</v>
      </c>
      <c r="O13" s="230">
        <f t="shared" si="8"/>
        <v>1.4697236919459142E-5</v>
      </c>
      <c r="P13" s="220">
        <f t="shared" si="11"/>
        <v>1.4697236919459142E-5</v>
      </c>
      <c r="Q13" s="257">
        <f t="shared" si="12"/>
        <v>4.3333333333333339</v>
      </c>
      <c r="R13">
        <f t="shared" si="13"/>
        <v>1153.8461538461536</v>
      </c>
      <c r="T13" s="179">
        <f t="shared" si="9"/>
        <v>0</v>
      </c>
      <c r="U13" s="179">
        <f t="shared" si="9"/>
        <v>0</v>
      </c>
      <c r="V13" s="179">
        <f t="shared" si="9"/>
        <v>0</v>
      </c>
      <c r="W13" s="179">
        <f t="shared" si="9"/>
        <v>0</v>
      </c>
      <c r="X13" s="179">
        <f t="shared" si="9"/>
        <v>0</v>
      </c>
      <c r="Y13" s="179">
        <f t="shared" si="9"/>
        <v>0</v>
      </c>
      <c r="Z13" s="179">
        <f t="shared" si="9"/>
        <v>0</v>
      </c>
      <c r="AA13" s="179">
        <f t="shared" si="9"/>
        <v>1.6166960611405056E-2</v>
      </c>
    </row>
    <row r="14" spans="1:27" ht="14.4" x14ac:dyDescent="0.3">
      <c r="A14">
        <f t="shared" si="0"/>
        <v>4</v>
      </c>
      <c r="B14" s="190">
        <v>2</v>
      </c>
      <c r="C14" s="191">
        <v>1</v>
      </c>
      <c r="D14" s="190">
        <v>1</v>
      </c>
      <c r="E14" s="190">
        <v>0</v>
      </c>
      <c r="F14" s="237">
        <v>250</v>
      </c>
      <c r="G14" s="237">
        <f t="shared" si="10"/>
        <v>881</v>
      </c>
      <c r="H14" s="236">
        <f t="shared" si="1"/>
        <v>2.2045855379188711E-2</v>
      </c>
      <c r="I14" s="228">
        <f t="shared" si="2"/>
        <v>105</v>
      </c>
      <c r="J14" s="228">
        <f t="shared" si="3"/>
        <v>12</v>
      </c>
      <c r="K14" s="228">
        <f t="shared" si="4"/>
        <v>9</v>
      </c>
      <c r="L14" s="228">
        <f t="shared" si="5"/>
        <v>0</v>
      </c>
      <c r="M14" s="229">
        <f t="shared" si="6"/>
        <v>11340</v>
      </c>
      <c r="N14" s="254">
        <f t="shared" si="7"/>
        <v>11340</v>
      </c>
      <c r="O14" s="230">
        <f t="shared" si="8"/>
        <v>8.8183421516754856E-5</v>
      </c>
      <c r="P14" s="220">
        <f t="shared" si="11"/>
        <v>8.8183421516754856E-5</v>
      </c>
      <c r="Q14" s="257">
        <f t="shared" si="12"/>
        <v>26.000000000000004</v>
      </c>
      <c r="R14">
        <f t="shared" si="13"/>
        <v>192.30769230769229</v>
      </c>
      <c r="T14" s="179">
        <f t="shared" si="9"/>
        <v>0</v>
      </c>
      <c r="U14" s="179">
        <f t="shared" si="9"/>
        <v>0</v>
      </c>
      <c r="V14" s="179">
        <f t="shared" si="9"/>
        <v>0</v>
      </c>
      <c r="W14" s="179">
        <f t="shared" si="9"/>
        <v>0</v>
      </c>
      <c r="X14" s="179">
        <f t="shared" si="9"/>
        <v>0</v>
      </c>
      <c r="Y14" s="179">
        <f t="shared" si="9"/>
        <v>2.2045855379188711E-2</v>
      </c>
      <c r="Z14" s="179">
        <f t="shared" si="9"/>
        <v>0</v>
      </c>
      <c r="AA14" s="179">
        <f t="shared" si="9"/>
        <v>0</v>
      </c>
    </row>
    <row r="15" spans="1:27" ht="14.4" x14ac:dyDescent="0.3">
      <c r="A15">
        <f t="shared" si="0"/>
        <v>4</v>
      </c>
      <c r="B15" s="190">
        <v>2</v>
      </c>
      <c r="C15" s="190">
        <v>1</v>
      </c>
      <c r="D15" s="190">
        <v>0</v>
      </c>
      <c r="E15" s="190">
        <v>1</v>
      </c>
      <c r="F15" s="237">
        <v>200</v>
      </c>
      <c r="G15" s="237">
        <f t="shared" si="10"/>
        <v>1322</v>
      </c>
      <c r="H15" s="236">
        <f t="shared" si="1"/>
        <v>2.6455026455026454E-2</v>
      </c>
      <c r="I15" s="228">
        <f t="shared" si="2"/>
        <v>105</v>
      </c>
      <c r="J15" s="228">
        <f t="shared" si="3"/>
        <v>12</v>
      </c>
      <c r="K15" s="228">
        <f t="shared" si="4"/>
        <v>0</v>
      </c>
      <c r="L15" s="228">
        <f t="shared" si="5"/>
        <v>6</v>
      </c>
      <c r="M15" s="229">
        <f t="shared" si="6"/>
        <v>7560</v>
      </c>
      <c r="N15" s="254">
        <f t="shared" si="7"/>
        <v>7560</v>
      </c>
      <c r="O15" s="230">
        <f t="shared" si="8"/>
        <v>1.3227513227513228E-4</v>
      </c>
      <c r="P15" s="220">
        <f t="shared" si="11"/>
        <v>1.3227513227513228E-4</v>
      </c>
      <c r="Q15" s="257">
        <f t="shared" si="12"/>
        <v>39.000000000000007</v>
      </c>
      <c r="R15">
        <f t="shared" si="13"/>
        <v>128.20512820512818</v>
      </c>
      <c r="T15" s="179">
        <f t="shared" ref="T15:AA24" si="14">IF($F15&lt;T$4,(IF($F15&gt;T$3,$H15,0)),0)</f>
        <v>0</v>
      </c>
      <c r="U15" s="179">
        <f t="shared" si="14"/>
        <v>0</v>
      </c>
      <c r="V15" s="179">
        <f t="shared" si="14"/>
        <v>0</v>
      </c>
      <c r="W15" s="179">
        <f t="shared" si="14"/>
        <v>0</v>
      </c>
      <c r="X15" s="179">
        <f t="shared" si="14"/>
        <v>2.6455026455026454E-2</v>
      </c>
      <c r="Y15" s="179">
        <f t="shared" si="14"/>
        <v>0</v>
      </c>
      <c r="Z15" s="179">
        <f t="shared" si="14"/>
        <v>0</v>
      </c>
      <c r="AA15" s="179">
        <f t="shared" si="14"/>
        <v>0</v>
      </c>
    </row>
    <row r="16" spans="1:27" ht="14.4" x14ac:dyDescent="0.3">
      <c r="A16">
        <f t="shared" si="0"/>
        <v>4</v>
      </c>
      <c r="B16" s="190">
        <v>2</v>
      </c>
      <c r="C16" s="190">
        <v>0</v>
      </c>
      <c r="D16" s="190">
        <v>1</v>
      </c>
      <c r="E16" s="190">
        <v>1</v>
      </c>
      <c r="F16" s="237">
        <v>150</v>
      </c>
      <c r="G16" s="237">
        <f t="shared" si="10"/>
        <v>1763</v>
      </c>
      <c r="H16" s="236">
        <f t="shared" si="1"/>
        <v>2.6455026455026454E-2</v>
      </c>
      <c r="I16" s="228">
        <f t="shared" si="2"/>
        <v>105</v>
      </c>
      <c r="J16" s="228">
        <f t="shared" si="3"/>
        <v>0</v>
      </c>
      <c r="K16" s="228">
        <f t="shared" si="4"/>
        <v>9</v>
      </c>
      <c r="L16" s="228">
        <f t="shared" si="5"/>
        <v>6</v>
      </c>
      <c r="M16" s="229">
        <f t="shared" si="6"/>
        <v>5670</v>
      </c>
      <c r="N16" s="254">
        <f t="shared" si="7"/>
        <v>5670</v>
      </c>
      <c r="O16" s="230">
        <f t="shared" si="8"/>
        <v>1.7636684303350971E-4</v>
      </c>
      <c r="P16" s="220">
        <f t="shared" si="11"/>
        <v>1.7636684303350971E-4</v>
      </c>
      <c r="Q16" s="257">
        <f t="shared" si="12"/>
        <v>52.000000000000007</v>
      </c>
      <c r="R16">
        <f t="shared" si="13"/>
        <v>96.153846153846146</v>
      </c>
      <c r="T16" s="179">
        <f t="shared" si="14"/>
        <v>0</v>
      </c>
      <c r="U16" s="179">
        <f t="shared" si="14"/>
        <v>0</v>
      </c>
      <c r="V16" s="179">
        <f t="shared" si="14"/>
        <v>0</v>
      </c>
      <c r="W16" s="179">
        <f t="shared" si="14"/>
        <v>0</v>
      </c>
      <c r="X16" s="179">
        <f t="shared" si="14"/>
        <v>2.6455026455026454E-2</v>
      </c>
      <c r="Y16" s="179">
        <f t="shared" si="14"/>
        <v>0</v>
      </c>
      <c r="Z16" s="179">
        <f t="shared" si="14"/>
        <v>0</v>
      </c>
      <c r="AA16" s="179">
        <f t="shared" si="14"/>
        <v>0</v>
      </c>
    </row>
    <row r="17" spans="1:27" ht="14.4" x14ac:dyDescent="0.3">
      <c r="A17">
        <f t="shared" si="0"/>
        <v>3</v>
      </c>
      <c r="B17" s="190">
        <v>2</v>
      </c>
      <c r="C17" s="190">
        <v>1</v>
      </c>
      <c r="D17" s="190">
        <v>0</v>
      </c>
      <c r="E17" s="190">
        <v>0</v>
      </c>
      <c r="F17" s="237">
        <v>70</v>
      </c>
      <c r="G17" s="237">
        <f t="shared" si="10"/>
        <v>7936</v>
      </c>
      <c r="H17" s="236">
        <f t="shared" si="1"/>
        <v>5.5555555555555552E-2</v>
      </c>
      <c r="I17" s="228">
        <f t="shared" si="2"/>
        <v>105</v>
      </c>
      <c r="J17" s="228">
        <f t="shared" si="3"/>
        <v>12</v>
      </c>
      <c r="K17" s="228">
        <f t="shared" si="4"/>
        <v>0</v>
      </c>
      <c r="L17" s="228">
        <f t="shared" si="5"/>
        <v>0</v>
      </c>
      <c r="M17" s="229">
        <f t="shared" si="6"/>
        <v>1260</v>
      </c>
      <c r="N17" s="254">
        <f t="shared" si="7"/>
        <v>1260</v>
      </c>
      <c r="O17" s="230">
        <f t="shared" si="8"/>
        <v>7.9365079365079365E-4</v>
      </c>
      <c r="P17" s="220">
        <f t="shared" si="11"/>
        <v>7.9365079365079365E-4</v>
      </c>
      <c r="Q17" s="257">
        <f t="shared" si="12"/>
        <v>234.00000000000006</v>
      </c>
      <c r="R17">
        <f t="shared" si="13"/>
        <v>21.367521367521363</v>
      </c>
      <c r="T17" s="179">
        <f t="shared" si="14"/>
        <v>0</v>
      </c>
      <c r="U17" s="179">
        <f t="shared" si="14"/>
        <v>0</v>
      </c>
      <c r="V17" s="179">
        <f t="shared" si="14"/>
        <v>0</v>
      </c>
      <c r="W17" s="179">
        <f t="shared" si="14"/>
        <v>5.5555555555555552E-2</v>
      </c>
      <c r="X17" s="179">
        <f t="shared" si="14"/>
        <v>0</v>
      </c>
      <c r="Y17" s="179">
        <f t="shared" si="14"/>
        <v>0</v>
      </c>
      <c r="Z17" s="179">
        <f t="shared" si="14"/>
        <v>0</v>
      </c>
      <c r="AA17" s="179">
        <f t="shared" si="14"/>
        <v>0</v>
      </c>
    </row>
    <row r="18" spans="1:27" ht="14.4" x14ac:dyDescent="0.3">
      <c r="A18">
        <f t="shared" si="0"/>
        <v>3</v>
      </c>
      <c r="B18" s="190">
        <v>2</v>
      </c>
      <c r="C18" s="191">
        <v>0</v>
      </c>
      <c r="D18" s="190">
        <v>1</v>
      </c>
      <c r="E18" s="190">
        <v>0</v>
      </c>
      <c r="F18" s="237">
        <v>60</v>
      </c>
      <c r="G18" s="237">
        <f t="shared" si="10"/>
        <v>10582</v>
      </c>
      <c r="H18" s="236">
        <f t="shared" si="1"/>
        <v>6.3492063492063489E-2</v>
      </c>
      <c r="I18" s="228">
        <f t="shared" si="2"/>
        <v>105</v>
      </c>
      <c r="J18" s="228">
        <f t="shared" si="3"/>
        <v>0</v>
      </c>
      <c r="K18" s="228">
        <f t="shared" si="4"/>
        <v>9</v>
      </c>
      <c r="L18" s="228">
        <f t="shared" si="5"/>
        <v>0</v>
      </c>
      <c r="M18" s="229">
        <f t="shared" si="6"/>
        <v>945</v>
      </c>
      <c r="N18" s="254">
        <f t="shared" si="7"/>
        <v>945</v>
      </c>
      <c r="O18" s="230">
        <f t="shared" si="8"/>
        <v>1.0582010582010583E-3</v>
      </c>
      <c r="P18" s="220">
        <f t="shared" si="11"/>
        <v>1.0582010582010583E-3</v>
      </c>
      <c r="Q18" s="257">
        <f t="shared" si="12"/>
        <v>312.00000000000006</v>
      </c>
      <c r="R18">
        <f t="shared" si="13"/>
        <v>16.025641025641022</v>
      </c>
      <c r="T18" s="179">
        <f t="shared" si="14"/>
        <v>0</v>
      </c>
      <c r="U18" s="179">
        <f t="shared" si="14"/>
        <v>0</v>
      </c>
      <c r="V18" s="179">
        <f t="shared" si="14"/>
        <v>0</v>
      </c>
      <c r="W18" s="179">
        <f t="shared" si="14"/>
        <v>6.3492063492063489E-2</v>
      </c>
      <c r="X18" s="179">
        <f t="shared" si="14"/>
        <v>0</v>
      </c>
      <c r="Y18" s="179">
        <f t="shared" si="14"/>
        <v>0</v>
      </c>
      <c r="Z18" s="179">
        <f t="shared" si="14"/>
        <v>0</v>
      </c>
      <c r="AA18" s="179">
        <f t="shared" si="14"/>
        <v>0</v>
      </c>
    </row>
    <row r="19" spans="1:27" ht="14.4" x14ac:dyDescent="0.3">
      <c r="A19">
        <f t="shared" si="0"/>
        <v>3</v>
      </c>
      <c r="B19" s="190">
        <v>2</v>
      </c>
      <c r="C19" s="190">
        <v>0</v>
      </c>
      <c r="D19" s="190">
        <v>0</v>
      </c>
      <c r="E19" s="190">
        <v>1</v>
      </c>
      <c r="F19" s="237">
        <v>50</v>
      </c>
      <c r="G19" s="237">
        <f t="shared" si="10"/>
        <v>15873</v>
      </c>
      <c r="H19" s="236">
        <f t="shared" si="1"/>
        <v>7.9365079365079361E-2</v>
      </c>
      <c r="I19" s="228">
        <f t="shared" si="2"/>
        <v>105</v>
      </c>
      <c r="J19" s="228">
        <f t="shared" si="3"/>
        <v>0</v>
      </c>
      <c r="K19" s="228">
        <f t="shared" si="4"/>
        <v>0</v>
      </c>
      <c r="L19" s="228">
        <f t="shared" si="5"/>
        <v>6</v>
      </c>
      <c r="M19" s="229">
        <f t="shared" si="6"/>
        <v>630</v>
      </c>
      <c r="N19" s="254">
        <f t="shared" si="7"/>
        <v>630</v>
      </c>
      <c r="O19" s="230">
        <f t="shared" si="8"/>
        <v>1.5873015873015873E-3</v>
      </c>
      <c r="P19" s="220">
        <f t="shared" si="11"/>
        <v>1.5873015873015873E-3</v>
      </c>
      <c r="Q19" s="257">
        <f t="shared" si="12"/>
        <v>468.00000000000011</v>
      </c>
      <c r="R19">
        <f t="shared" si="13"/>
        <v>10.683760683760681</v>
      </c>
      <c r="T19" s="179">
        <f t="shared" si="14"/>
        <v>0</v>
      </c>
      <c r="U19" s="179">
        <f t="shared" si="14"/>
        <v>0</v>
      </c>
      <c r="V19" s="179">
        <f t="shared" si="14"/>
        <v>7.9365079365079361E-2</v>
      </c>
      <c r="W19" s="179">
        <f t="shared" si="14"/>
        <v>0</v>
      </c>
      <c r="X19" s="179">
        <f t="shared" si="14"/>
        <v>0</v>
      </c>
      <c r="Y19" s="179">
        <f t="shared" si="14"/>
        <v>0</v>
      </c>
      <c r="Z19" s="179">
        <f t="shared" si="14"/>
        <v>0</v>
      </c>
      <c r="AA19" s="179">
        <f t="shared" si="14"/>
        <v>0</v>
      </c>
    </row>
    <row r="20" spans="1:27" ht="14.4" x14ac:dyDescent="0.3">
      <c r="A20">
        <f t="shared" si="0"/>
        <v>2</v>
      </c>
      <c r="B20" s="190">
        <v>2</v>
      </c>
      <c r="C20" s="191">
        <v>0</v>
      </c>
      <c r="D20" s="190">
        <v>0</v>
      </c>
      <c r="E20" s="190">
        <v>0</v>
      </c>
      <c r="F20" s="237">
        <v>6</v>
      </c>
      <c r="G20" s="237">
        <f t="shared" si="10"/>
        <v>95238</v>
      </c>
      <c r="H20" s="236">
        <f t="shared" si="1"/>
        <v>5.7142857142857141E-2</v>
      </c>
      <c r="I20" s="228">
        <f t="shared" si="2"/>
        <v>105</v>
      </c>
      <c r="J20" s="228">
        <f t="shared" si="3"/>
        <v>0</v>
      </c>
      <c r="K20" s="228">
        <f t="shared" si="4"/>
        <v>0</v>
      </c>
      <c r="L20" s="228">
        <f t="shared" si="5"/>
        <v>0</v>
      </c>
      <c r="M20" s="229">
        <f t="shared" si="6"/>
        <v>105</v>
      </c>
      <c r="N20" s="254">
        <f t="shared" si="7"/>
        <v>105</v>
      </c>
      <c r="O20" s="230">
        <f t="shared" si="8"/>
        <v>9.5238095238095247E-3</v>
      </c>
      <c r="P20" s="220">
        <f t="shared" si="11"/>
        <v>9.5238095238095247E-3</v>
      </c>
      <c r="Q20" s="257">
        <f t="shared" si="12"/>
        <v>2808.0000000000005</v>
      </c>
      <c r="R20">
        <f t="shared" si="13"/>
        <v>1.7806267806267804</v>
      </c>
      <c r="T20" s="179">
        <f t="shared" si="14"/>
        <v>5.7142857142857141E-2</v>
      </c>
      <c r="U20" s="179">
        <f t="shared" si="14"/>
        <v>0</v>
      </c>
      <c r="V20" s="179">
        <f t="shared" si="14"/>
        <v>0</v>
      </c>
      <c r="W20" s="179">
        <f t="shared" si="14"/>
        <v>0</v>
      </c>
      <c r="X20" s="179">
        <f t="shared" si="14"/>
        <v>0</v>
      </c>
      <c r="Y20" s="179">
        <f t="shared" si="14"/>
        <v>0</v>
      </c>
      <c r="Z20" s="179">
        <f t="shared" si="14"/>
        <v>0</v>
      </c>
      <c r="AA20" s="179">
        <f t="shared" si="14"/>
        <v>0</v>
      </c>
    </row>
    <row r="21" spans="1:27" ht="14.4" x14ac:dyDescent="0.3">
      <c r="A21">
        <f t="shared" si="0"/>
        <v>4</v>
      </c>
      <c r="B21" s="192">
        <v>1</v>
      </c>
      <c r="C21" s="192">
        <v>1</v>
      </c>
      <c r="D21" s="192">
        <v>1</v>
      </c>
      <c r="E21" s="192">
        <v>1</v>
      </c>
      <c r="F21" s="237">
        <v>300</v>
      </c>
      <c r="G21" s="237">
        <f t="shared" si="10"/>
        <v>1028</v>
      </c>
      <c r="H21" s="236">
        <f t="shared" si="1"/>
        <v>3.0864197530864196E-2</v>
      </c>
      <c r="I21" s="228">
        <f t="shared" si="2"/>
        <v>15</v>
      </c>
      <c r="J21" s="228">
        <f t="shared" si="3"/>
        <v>12</v>
      </c>
      <c r="K21" s="228">
        <f t="shared" si="4"/>
        <v>9</v>
      </c>
      <c r="L21" s="228">
        <f t="shared" si="5"/>
        <v>6</v>
      </c>
      <c r="M21" s="229">
        <f t="shared" si="6"/>
        <v>9720</v>
      </c>
      <c r="N21" s="254">
        <f t="shared" si="7"/>
        <v>9720</v>
      </c>
      <c r="O21" s="230">
        <f t="shared" si="8"/>
        <v>1.0288065843621399E-4</v>
      </c>
      <c r="P21" s="220">
        <f t="shared" si="11"/>
        <v>1.0288065843621399E-4</v>
      </c>
      <c r="Q21" s="257">
        <f t="shared" si="12"/>
        <v>30.333333333333339</v>
      </c>
      <c r="R21">
        <f t="shared" si="13"/>
        <v>164.83516483516479</v>
      </c>
      <c r="T21" s="179">
        <f t="shared" si="14"/>
        <v>0</v>
      </c>
      <c r="U21" s="179">
        <f t="shared" si="14"/>
        <v>0</v>
      </c>
      <c r="V21" s="179">
        <f t="shared" si="14"/>
        <v>0</v>
      </c>
      <c r="W21" s="179">
        <f t="shared" si="14"/>
        <v>0</v>
      </c>
      <c r="X21" s="179">
        <f t="shared" si="14"/>
        <v>0</v>
      </c>
      <c r="Y21" s="179">
        <f t="shared" si="14"/>
        <v>3.0864197530864196E-2</v>
      </c>
      <c r="Z21" s="179">
        <f t="shared" si="14"/>
        <v>0</v>
      </c>
      <c r="AA21" s="179">
        <f t="shared" si="14"/>
        <v>0</v>
      </c>
    </row>
    <row r="22" spans="1:27" ht="14.4" x14ac:dyDescent="0.3">
      <c r="A22">
        <f t="shared" si="0"/>
        <v>3</v>
      </c>
      <c r="B22" s="192">
        <v>1</v>
      </c>
      <c r="C22" s="197">
        <v>1</v>
      </c>
      <c r="D22" s="192">
        <v>1</v>
      </c>
      <c r="E22" s="192">
        <v>0</v>
      </c>
      <c r="F22" s="237">
        <v>50</v>
      </c>
      <c r="G22" s="237">
        <f t="shared" si="10"/>
        <v>6172</v>
      </c>
      <c r="H22" s="236">
        <f t="shared" si="1"/>
        <v>3.0864197530864196E-2</v>
      </c>
      <c r="I22" s="228">
        <f t="shared" si="2"/>
        <v>15</v>
      </c>
      <c r="J22" s="228">
        <f t="shared" si="3"/>
        <v>12</v>
      </c>
      <c r="K22" s="228">
        <f t="shared" si="4"/>
        <v>9</v>
      </c>
      <c r="L22" s="228">
        <f t="shared" si="5"/>
        <v>0</v>
      </c>
      <c r="M22" s="229">
        <f t="shared" si="6"/>
        <v>1620</v>
      </c>
      <c r="N22" s="254">
        <f t="shared" si="7"/>
        <v>1620</v>
      </c>
      <c r="O22" s="230">
        <f t="shared" si="8"/>
        <v>6.1728395061728394E-4</v>
      </c>
      <c r="P22" s="220">
        <f t="shared" si="11"/>
        <v>6.1728395061728394E-4</v>
      </c>
      <c r="Q22" s="257">
        <f t="shared" si="12"/>
        <v>182.00000000000003</v>
      </c>
      <c r="R22">
        <f t="shared" si="13"/>
        <v>27.472527472527467</v>
      </c>
      <c r="T22" s="179">
        <f t="shared" si="14"/>
        <v>0</v>
      </c>
      <c r="U22" s="179">
        <f t="shared" si="14"/>
        <v>0</v>
      </c>
      <c r="V22" s="179">
        <f t="shared" si="14"/>
        <v>3.0864197530864196E-2</v>
      </c>
      <c r="W22" s="179">
        <f t="shared" si="14"/>
        <v>0</v>
      </c>
      <c r="X22" s="179">
        <f t="shared" si="14"/>
        <v>0</v>
      </c>
      <c r="Y22" s="179">
        <f t="shared" si="14"/>
        <v>0</v>
      </c>
      <c r="Z22" s="179">
        <f t="shared" si="14"/>
        <v>0</v>
      </c>
      <c r="AA22" s="179">
        <f t="shared" si="14"/>
        <v>0</v>
      </c>
    </row>
    <row r="23" spans="1:27" ht="14.4" x14ac:dyDescent="0.3">
      <c r="A23">
        <f t="shared" si="0"/>
        <v>3</v>
      </c>
      <c r="B23" s="192">
        <v>1</v>
      </c>
      <c r="C23" s="192">
        <v>1</v>
      </c>
      <c r="D23" s="192">
        <v>0</v>
      </c>
      <c r="E23" s="192">
        <v>1</v>
      </c>
      <c r="F23" s="237">
        <v>40</v>
      </c>
      <c r="G23" s="237">
        <f t="shared" si="10"/>
        <v>9259</v>
      </c>
      <c r="H23" s="236">
        <f t="shared" si="1"/>
        <v>3.7037037037037035E-2</v>
      </c>
      <c r="I23" s="228">
        <f t="shared" si="2"/>
        <v>15</v>
      </c>
      <c r="J23" s="228">
        <f t="shared" si="3"/>
        <v>12</v>
      </c>
      <c r="K23" s="228">
        <f t="shared" si="4"/>
        <v>0</v>
      </c>
      <c r="L23" s="228">
        <f t="shared" si="5"/>
        <v>6</v>
      </c>
      <c r="M23" s="229">
        <f t="shared" si="6"/>
        <v>1080</v>
      </c>
      <c r="N23" s="254">
        <f t="shared" si="7"/>
        <v>1080</v>
      </c>
      <c r="O23" s="230">
        <f t="shared" si="8"/>
        <v>9.2592592592592596E-4</v>
      </c>
      <c r="P23" s="220">
        <f t="shared" si="11"/>
        <v>9.2592592592592596E-4</v>
      </c>
      <c r="Q23" s="257">
        <f t="shared" si="12"/>
        <v>273.00000000000006</v>
      </c>
      <c r="R23">
        <f t="shared" si="13"/>
        <v>18.31501831501831</v>
      </c>
      <c r="T23" s="179">
        <f t="shared" si="14"/>
        <v>0</v>
      </c>
      <c r="U23" s="179">
        <f t="shared" si="14"/>
        <v>0</v>
      </c>
      <c r="V23" s="179">
        <f t="shared" si="14"/>
        <v>3.7037037037037035E-2</v>
      </c>
      <c r="W23" s="179">
        <f t="shared" si="14"/>
        <v>0</v>
      </c>
      <c r="X23" s="179">
        <f t="shared" si="14"/>
        <v>0</v>
      </c>
      <c r="Y23" s="179">
        <f t="shared" si="14"/>
        <v>0</v>
      </c>
      <c r="Z23" s="179">
        <f t="shared" si="14"/>
        <v>0</v>
      </c>
      <c r="AA23" s="179">
        <f t="shared" si="14"/>
        <v>0</v>
      </c>
    </row>
    <row r="24" spans="1:27" ht="14.4" x14ac:dyDescent="0.3">
      <c r="A24">
        <f t="shared" si="0"/>
        <v>3</v>
      </c>
      <c r="B24" s="192">
        <v>1</v>
      </c>
      <c r="C24" s="192">
        <v>0</v>
      </c>
      <c r="D24" s="192">
        <v>1</v>
      </c>
      <c r="E24" s="192">
        <v>1</v>
      </c>
      <c r="F24" s="237">
        <v>30</v>
      </c>
      <c r="G24" s="237">
        <f t="shared" si="10"/>
        <v>12345</v>
      </c>
      <c r="H24" s="236">
        <f t="shared" si="1"/>
        <v>3.7037037037037035E-2</v>
      </c>
      <c r="I24" s="228">
        <f t="shared" si="2"/>
        <v>15</v>
      </c>
      <c r="J24" s="228">
        <f t="shared" si="3"/>
        <v>0</v>
      </c>
      <c r="K24" s="228">
        <f t="shared" si="4"/>
        <v>9</v>
      </c>
      <c r="L24" s="228">
        <f t="shared" si="5"/>
        <v>6</v>
      </c>
      <c r="M24" s="229">
        <f t="shared" si="6"/>
        <v>810</v>
      </c>
      <c r="N24" s="254">
        <f t="shared" si="7"/>
        <v>810</v>
      </c>
      <c r="O24" s="230">
        <f t="shared" si="8"/>
        <v>1.2345679012345679E-3</v>
      </c>
      <c r="P24" s="220">
        <f t="shared" si="11"/>
        <v>1.2345679012345679E-3</v>
      </c>
      <c r="Q24" s="257">
        <f t="shared" si="12"/>
        <v>364.00000000000006</v>
      </c>
      <c r="R24">
        <f t="shared" si="13"/>
        <v>13.736263736263734</v>
      </c>
      <c r="T24" s="179">
        <f t="shared" si="14"/>
        <v>0</v>
      </c>
      <c r="U24" s="179">
        <f t="shared" si="14"/>
        <v>3.7037037037037035E-2</v>
      </c>
      <c r="V24" s="179">
        <f t="shared" si="14"/>
        <v>0</v>
      </c>
      <c r="W24" s="179">
        <f t="shared" si="14"/>
        <v>0</v>
      </c>
      <c r="X24" s="179">
        <f t="shared" si="14"/>
        <v>0</v>
      </c>
      <c r="Y24" s="179">
        <f t="shared" si="14"/>
        <v>0</v>
      </c>
      <c r="Z24" s="179">
        <f t="shared" si="14"/>
        <v>0</v>
      </c>
      <c r="AA24" s="179">
        <f t="shared" si="14"/>
        <v>0</v>
      </c>
    </row>
    <row r="25" spans="1:27" ht="14.4" x14ac:dyDescent="0.3">
      <c r="A25">
        <f t="shared" si="0"/>
        <v>2</v>
      </c>
      <c r="B25" s="192">
        <v>1</v>
      </c>
      <c r="C25" s="192">
        <v>1</v>
      </c>
      <c r="D25" s="192">
        <v>0</v>
      </c>
      <c r="E25" s="192">
        <v>0</v>
      </c>
      <c r="F25" s="237">
        <v>5</v>
      </c>
      <c r="G25" s="237">
        <f t="shared" si="10"/>
        <v>55555</v>
      </c>
      <c r="H25" s="236">
        <f t="shared" si="1"/>
        <v>2.7777777777777776E-2</v>
      </c>
      <c r="I25" s="228">
        <f t="shared" si="2"/>
        <v>15</v>
      </c>
      <c r="J25" s="228">
        <f t="shared" si="3"/>
        <v>12</v>
      </c>
      <c r="K25" s="228">
        <f t="shared" si="4"/>
        <v>0</v>
      </c>
      <c r="L25" s="228">
        <f t="shared" si="5"/>
        <v>0</v>
      </c>
      <c r="M25" s="229">
        <f t="shared" si="6"/>
        <v>180</v>
      </c>
      <c r="N25" s="254">
        <f t="shared" si="7"/>
        <v>180</v>
      </c>
      <c r="O25" s="230">
        <f t="shared" si="8"/>
        <v>5.5555555555555558E-3</v>
      </c>
      <c r="P25" s="220">
        <f t="shared" si="11"/>
        <v>5.5555555555555558E-3</v>
      </c>
      <c r="Q25" s="257">
        <f t="shared" si="12"/>
        <v>1638.0000000000002</v>
      </c>
      <c r="R25">
        <f t="shared" si="13"/>
        <v>3.0525030525030519</v>
      </c>
      <c r="T25" s="179">
        <f t="shared" ref="T25:AA35" si="15">IF($F25&lt;T$4,(IF($F25&gt;T$3,$H25,0)),0)</f>
        <v>2.7777777777777776E-2</v>
      </c>
      <c r="U25" s="179">
        <f t="shared" si="15"/>
        <v>0</v>
      </c>
      <c r="V25" s="179">
        <f t="shared" si="15"/>
        <v>0</v>
      </c>
      <c r="W25" s="179">
        <f t="shared" si="15"/>
        <v>0</v>
      </c>
      <c r="X25" s="179">
        <f t="shared" si="15"/>
        <v>0</v>
      </c>
      <c r="Y25" s="179">
        <f t="shared" si="15"/>
        <v>0</v>
      </c>
      <c r="Z25" s="179">
        <f t="shared" si="15"/>
        <v>0</v>
      </c>
      <c r="AA25" s="179">
        <f t="shared" si="15"/>
        <v>0</v>
      </c>
    </row>
    <row r="26" spans="1:27" ht="14.4" x14ac:dyDescent="0.3">
      <c r="A26">
        <f t="shared" si="0"/>
        <v>2</v>
      </c>
      <c r="B26" s="192">
        <v>1</v>
      </c>
      <c r="C26" s="197">
        <v>0</v>
      </c>
      <c r="D26" s="192">
        <v>1</v>
      </c>
      <c r="E26" s="192">
        <v>0</v>
      </c>
      <c r="F26" s="237">
        <v>4</v>
      </c>
      <c r="G26" s="237">
        <f t="shared" si="10"/>
        <v>74074</v>
      </c>
      <c r="H26" s="236">
        <f t="shared" si="1"/>
        <v>2.9629629629629631E-2</v>
      </c>
      <c r="I26" s="228">
        <f t="shared" si="2"/>
        <v>15</v>
      </c>
      <c r="J26" s="228">
        <f t="shared" si="3"/>
        <v>0</v>
      </c>
      <c r="K26" s="228">
        <f t="shared" si="4"/>
        <v>9</v>
      </c>
      <c r="L26" s="228">
        <f t="shared" si="5"/>
        <v>0</v>
      </c>
      <c r="M26" s="229">
        <f t="shared" si="6"/>
        <v>135</v>
      </c>
      <c r="N26" s="254">
        <f t="shared" si="7"/>
        <v>135</v>
      </c>
      <c r="O26" s="230">
        <f t="shared" si="8"/>
        <v>7.4074074074074077E-3</v>
      </c>
      <c r="P26" s="220">
        <f t="shared" si="11"/>
        <v>7.4074074074074077E-3</v>
      </c>
      <c r="Q26" s="257">
        <f t="shared" si="12"/>
        <v>2184.0000000000005</v>
      </c>
      <c r="R26">
        <f t="shared" si="13"/>
        <v>2.2893772893772888</v>
      </c>
      <c r="T26" s="179">
        <f t="shared" si="15"/>
        <v>2.9629629629629631E-2</v>
      </c>
      <c r="U26" s="179">
        <f t="shared" si="15"/>
        <v>0</v>
      </c>
      <c r="V26" s="179">
        <f t="shared" si="15"/>
        <v>0</v>
      </c>
      <c r="W26" s="179">
        <f t="shared" si="15"/>
        <v>0</v>
      </c>
      <c r="X26" s="179">
        <f t="shared" si="15"/>
        <v>0</v>
      </c>
      <c r="Y26" s="179">
        <f t="shared" si="15"/>
        <v>0</v>
      </c>
      <c r="Z26" s="179">
        <f t="shared" si="15"/>
        <v>0</v>
      </c>
      <c r="AA26" s="179">
        <f t="shared" si="15"/>
        <v>0</v>
      </c>
    </row>
    <row r="27" spans="1:27" ht="14.4" x14ac:dyDescent="0.3">
      <c r="A27">
        <f t="shared" si="0"/>
        <v>2</v>
      </c>
      <c r="B27" s="192">
        <v>1</v>
      </c>
      <c r="C27" s="192">
        <v>0</v>
      </c>
      <c r="D27" s="192">
        <v>0</v>
      </c>
      <c r="E27" s="192">
        <v>1</v>
      </c>
      <c r="F27" s="237">
        <v>3</v>
      </c>
      <c r="G27" s="237">
        <f t="shared" si="10"/>
        <v>111111</v>
      </c>
      <c r="H27" s="236">
        <f t="shared" si="1"/>
        <v>3.3333333333333333E-2</v>
      </c>
      <c r="I27" s="228">
        <f t="shared" si="2"/>
        <v>15</v>
      </c>
      <c r="J27" s="228">
        <f t="shared" si="3"/>
        <v>0</v>
      </c>
      <c r="K27" s="228">
        <f t="shared" si="4"/>
        <v>0</v>
      </c>
      <c r="L27" s="228">
        <f t="shared" si="5"/>
        <v>6</v>
      </c>
      <c r="M27" s="229">
        <f t="shared" si="6"/>
        <v>90</v>
      </c>
      <c r="N27" s="254">
        <f t="shared" si="7"/>
        <v>90</v>
      </c>
      <c r="O27" s="230">
        <f t="shared" si="8"/>
        <v>1.1111111111111112E-2</v>
      </c>
      <c r="P27" s="220">
        <f t="shared" si="11"/>
        <v>1.1111111111111112E-2</v>
      </c>
      <c r="Q27" s="257">
        <f t="shared" si="12"/>
        <v>3276.0000000000005</v>
      </c>
      <c r="R27">
        <f t="shared" si="13"/>
        <v>1.5262515262515259</v>
      </c>
      <c r="T27" s="179">
        <f t="shared" si="15"/>
        <v>3.3333333333333333E-2</v>
      </c>
      <c r="U27" s="179">
        <f t="shared" si="15"/>
        <v>0</v>
      </c>
      <c r="V27" s="179">
        <f t="shared" si="15"/>
        <v>0</v>
      </c>
      <c r="W27" s="179">
        <f t="shared" si="15"/>
        <v>0</v>
      </c>
      <c r="X27" s="179">
        <f t="shared" si="15"/>
        <v>0</v>
      </c>
      <c r="Y27" s="179">
        <f t="shared" si="15"/>
        <v>0</v>
      </c>
      <c r="Z27" s="179">
        <f t="shared" si="15"/>
        <v>0</v>
      </c>
      <c r="AA27" s="179">
        <f t="shared" si="15"/>
        <v>0</v>
      </c>
    </row>
    <row r="28" spans="1:27" ht="14.4" x14ac:dyDescent="0.3">
      <c r="A28">
        <f t="shared" si="0"/>
        <v>1</v>
      </c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37" t="e">
        <f t="shared" si="10"/>
        <v>#DIV/0!</v>
      </c>
      <c r="H28" s="236">
        <f t="shared" si="1"/>
        <v>0</v>
      </c>
      <c r="I28" s="228">
        <f t="shared" si="2"/>
        <v>15</v>
      </c>
      <c r="J28" s="228">
        <f t="shared" si="3"/>
        <v>0</v>
      </c>
      <c r="K28" s="228">
        <f t="shared" si="4"/>
        <v>0</v>
      </c>
      <c r="L28" s="228">
        <f t="shared" si="5"/>
        <v>0</v>
      </c>
      <c r="M28" s="229">
        <f t="shared" si="6"/>
        <v>15</v>
      </c>
      <c r="N28" s="254">
        <f t="shared" si="7"/>
        <v>0</v>
      </c>
      <c r="O28" s="230">
        <f t="shared" si="8"/>
        <v>6.6666666666666666E-2</v>
      </c>
      <c r="P28" s="220">
        <f t="shared" si="11"/>
        <v>0</v>
      </c>
      <c r="Q28" s="257" t="e">
        <f t="shared" si="12"/>
        <v>#DIV/0!</v>
      </c>
      <c r="R28" t="e">
        <f t="shared" si="13"/>
        <v>#DIV/0!</v>
      </c>
      <c r="T28" s="179">
        <f t="shared" si="15"/>
        <v>0</v>
      </c>
      <c r="U28" s="179">
        <f t="shared" si="15"/>
        <v>0</v>
      </c>
      <c r="V28" s="179">
        <f t="shared" si="15"/>
        <v>0</v>
      </c>
      <c r="W28" s="179">
        <f t="shared" si="15"/>
        <v>0</v>
      </c>
      <c r="X28" s="179">
        <f t="shared" si="15"/>
        <v>0</v>
      </c>
      <c r="Y28" s="179">
        <f t="shared" si="15"/>
        <v>0</v>
      </c>
      <c r="Z28" s="179">
        <f t="shared" si="15"/>
        <v>0</v>
      </c>
      <c r="AA28" s="179">
        <f t="shared" si="15"/>
        <v>0</v>
      </c>
    </row>
    <row r="29" spans="1:27" ht="14.4" x14ac:dyDescent="0.3">
      <c r="A29">
        <f t="shared" si="0"/>
        <v>3</v>
      </c>
      <c r="B29" s="209">
        <v>0</v>
      </c>
      <c r="C29" s="209">
        <v>1</v>
      </c>
      <c r="D29" s="209">
        <v>1</v>
      </c>
      <c r="E29" s="209">
        <v>1</v>
      </c>
      <c r="F29" s="237">
        <v>20</v>
      </c>
      <c r="G29" s="237">
        <f t="shared" si="10"/>
        <v>15432</v>
      </c>
      <c r="H29" s="236">
        <f t="shared" si="1"/>
        <v>3.0864197530864196E-2</v>
      </c>
      <c r="I29" s="228">
        <f t="shared" si="2"/>
        <v>0</v>
      </c>
      <c r="J29" s="228">
        <f t="shared" si="3"/>
        <v>12</v>
      </c>
      <c r="K29" s="228">
        <f t="shared" si="4"/>
        <v>9</v>
      </c>
      <c r="L29" s="228">
        <f t="shared" si="5"/>
        <v>6</v>
      </c>
      <c r="M29" s="229">
        <f t="shared" si="6"/>
        <v>648</v>
      </c>
      <c r="N29" s="254">
        <f t="shared" si="7"/>
        <v>648</v>
      </c>
      <c r="O29" s="230">
        <f t="shared" si="8"/>
        <v>1.5432098765432098E-3</v>
      </c>
      <c r="P29" s="220">
        <f t="shared" si="11"/>
        <v>1.5432098765432098E-3</v>
      </c>
      <c r="Q29" s="257">
        <f t="shared" si="12"/>
        <v>455.00000000000011</v>
      </c>
      <c r="R29">
        <f t="shared" si="13"/>
        <v>10.989010989010985</v>
      </c>
      <c r="T29" s="179">
        <f t="shared" si="15"/>
        <v>0</v>
      </c>
      <c r="U29" s="179">
        <f t="shared" si="15"/>
        <v>3.0864197530864196E-2</v>
      </c>
      <c r="V29" s="179">
        <f t="shared" si="15"/>
        <v>0</v>
      </c>
      <c r="W29" s="179">
        <f t="shared" si="15"/>
        <v>0</v>
      </c>
      <c r="X29" s="179">
        <f t="shared" si="15"/>
        <v>0</v>
      </c>
      <c r="Y29" s="179">
        <f t="shared" si="15"/>
        <v>0</v>
      </c>
      <c r="Z29" s="179">
        <f t="shared" si="15"/>
        <v>0</v>
      </c>
      <c r="AA29" s="179">
        <f t="shared" si="15"/>
        <v>0</v>
      </c>
    </row>
    <row r="30" spans="1:27" ht="14.4" x14ac:dyDescent="0.3">
      <c r="A30">
        <f t="shared" si="0"/>
        <v>2</v>
      </c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37" t="e">
        <f t="shared" si="10"/>
        <v>#DIV/0!</v>
      </c>
      <c r="H30" s="236">
        <f t="shared" si="1"/>
        <v>0</v>
      </c>
      <c r="I30" s="228">
        <f t="shared" si="2"/>
        <v>0</v>
      </c>
      <c r="J30" s="228">
        <f t="shared" si="3"/>
        <v>12</v>
      </c>
      <c r="K30" s="228">
        <f t="shared" si="4"/>
        <v>9</v>
      </c>
      <c r="L30" s="228">
        <f t="shared" si="5"/>
        <v>0</v>
      </c>
      <c r="M30" s="229">
        <f t="shared" si="6"/>
        <v>108</v>
      </c>
      <c r="N30" s="254">
        <f t="shared" si="7"/>
        <v>0</v>
      </c>
      <c r="O30" s="230">
        <f t="shared" si="8"/>
        <v>9.2592592592592587E-3</v>
      </c>
      <c r="P30" s="220">
        <f t="shared" si="11"/>
        <v>0</v>
      </c>
      <c r="Q30" s="257" t="e">
        <f t="shared" si="12"/>
        <v>#DIV/0!</v>
      </c>
      <c r="R30" t="e">
        <f t="shared" si="13"/>
        <v>#DIV/0!</v>
      </c>
      <c r="T30" s="179">
        <f t="shared" si="15"/>
        <v>0</v>
      </c>
      <c r="U30" s="179">
        <f t="shared" si="15"/>
        <v>0</v>
      </c>
      <c r="V30" s="179">
        <f t="shared" si="15"/>
        <v>0</v>
      </c>
      <c r="W30" s="179">
        <f t="shared" si="15"/>
        <v>0</v>
      </c>
      <c r="X30" s="179">
        <f t="shared" si="15"/>
        <v>0</v>
      </c>
      <c r="Y30" s="179">
        <f t="shared" si="15"/>
        <v>0</v>
      </c>
      <c r="Z30" s="179">
        <f t="shared" si="15"/>
        <v>0</v>
      </c>
      <c r="AA30" s="179">
        <f t="shared" si="15"/>
        <v>0</v>
      </c>
    </row>
    <row r="31" spans="1:27" ht="14.4" x14ac:dyDescent="0.3">
      <c r="A31">
        <f t="shared" si="0"/>
        <v>2</v>
      </c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37" t="e">
        <f t="shared" si="10"/>
        <v>#DIV/0!</v>
      </c>
      <c r="H31" s="236">
        <f t="shared" si="1"/>
        <v>0</v>
      </c>
      <c r="I31" s="228">
        <f t="shared" si="2"/>
        <v>0</v>
      </c>
      <c r="J31" s="228">
        <f t="shared" si="3"/>
        <v>12</v>
      </c>
      <c r="K31" s="228">
        <f t="shared" si="4"/>
        <v>0</v>
      </c>
      <c r="L31" s="228">
        <f t="shared" si="5"/>
        <v>6</v>
      </c>
      <c r="M31" s="229">
        <f t="shared" si="6"/>
        <v>72</v>
      </c>
      <c r="N31" s="254">
        <f t="shared" si="7"/>
        <v>0</v>
      </c>
      <c r="O31" s="230">
        <f t="shared" si="8"/>
        <v>1.3888888888888888E-2</v>
      </c>
      <c r="P31" s="220">
        <f t="shared" si="11"/>
        <v>0</v>
      </c>
      <c r="Q31" s="257" t="e">
        <f t="shared" si="12"/>
        <v>#DIV/0!</v>
      </c>
      <c r="R31" t="e">
        <f t="shared" si="13"/>
        <v>#DIV/0!</v>
      </c>
      <c r="T31" s="179">
        <f t="shared" si="15"/>
        <v>0</v>
      </c>
      <c r="U31" s="179">
        <f t="shared" si="15"/>
        <v>0</v>
      </c>
      <c r="V31" s="179">
        <f t="shared" si="15"/>
        <v>0</v>
      </c>
      <c r="W31" s="179">
        <f t="shared" si="15"/>
        <v>0</v>
      </c>
      <c r="X31" s="179">
        <f t="shared" si="15"/>
        <v>0</v>
      </c>
      <c r="Y31" s="179">
        <f t="shared" si="15"/>
        <v>0</v>
      </c>
      <c r="Z31" s="179">
        <f t="shared" si="15"/>
        <v>0</v>
      </c>
      <c r="AA31" s="179">
        <f t="shared" si="15"/>
        <v>0</v>
      </c>
    </row>
    <row r="32" spans="1:27" ht="14.4" x14ac:dyDescent="0.3">
      <c r="A32">
        <f t="shared" si="0"/>
        <v>2</v>
      </c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37" t="e">
        <f t="shared" si="10"/>
        <v>#DIV/0!</v>
      </c>
      <c r="H32" s="236">
        <f t="shared" si="1"/>
        <v>0</v>
      </c>
      <c r="I32" s="228">
        <f t="shared" si="2"/>
        <v>0</v>
      </c>
      <c r="J32" s="228">
        <f t="shared" si="3"/>
        <v>0</v>
      </c>
      <c r="K32" s="228">
        <f t="shared" si="4"/>
        <v>9</v>
      </c>
      <c r="L32" s="228">
        <f t="shared" si="5"/>
        <v>6</v>
      </c>
      <c r="M32" s="229">
        <f t="shared" si="6"/>
        <v>54</v>
      </c>
      <c r="N32" s="254">
        <f t="shared" si="7"/>
        <v>0</v>
      </c>
      <c r="O32" s="230">
        <f t="shared" si="8"/>
        <v>1.8518518518518517E-2</v>
      </c>
      <c r="P32" s="220">
        <f t="shared" si="11"/>
        <v>0</v>
      </c>
      <c r="Q32" s="257" t="e">
        <f t="shared" si="12"/>
        <v>#DIV/0!</v>
      </c>
      <c r="R32" t="e">
        <f t="shared" si="13"/>
        <v>#DIV/0!</v>
      </c>
      <c r="T32" s="179">
        <f t="shared" si="15"/>
        <v>0</v>
      </c>
      <c r="U32" s="179">
        <f t="shared" si="15"/>
        <v>0</v>
      </c>
      <c r="V32" s="179">
        <f t="shared" si="15"/>
        <v>0</v>
      </c>
      <c r="W32" s="179">
        <f t="shared" si="15"/>
        <v>0</v>
      </c>
      <c r="X32" s="179">
        <f t="shared" si="15"/>
        <v>0</v>
      </c>
      <c r="Y32" s="179">
        <f t="shared" si="15"/>
        <v>0</v>
      </c>
      <c r="Z32" s="179">
        <f t="shared" si="15"/>
        <v>0</v>
      </c>
      <c r="AA32" s="179">
        <f t="shared" si="15"/>
        <v>0</v>
      </c>
    </row>
    <row r="33" spans="1:28" ht="14.4" x14ac:dyDescent="0.3">
      <c r="A33">
        <f t="shared" si="0"/>
        <v>1</v>
      </c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37" t="e">
        <f t="shared" si="10"/>
        <v>#DIV/0!</v>
      </c>
      <c r="H33" s="236">
        <f t="shared" si="1"/>
        <v>0</v>
      </c>
      <c r="I33" s="228">
        <f t="shared" si="2"/>
        <v>0</v>
      </c>
      <c r="J33" s="228">
        <f t="shared" si="3"/>
        <v>12</v>
      </c>
      <c r="K33" s="228">
        <f t="shared" si="4"/>
        <v>0</v>
      </c>
      <c r="L33" s="228">
        <f t="shared" si="5"/>
        <v>0</v>
      </c>
      <c r="M33" s="229">
        <f t="shared" si="6"/>
        <v>12</v>
      </c>
      <c r="N33" s="254">
        <f t="shared" si="7"/>
        <v>0</v>
      </c>
      <c r="O33" s="230">
        <f t="shared" si="8"/>
        <v>8.3333333333333329E-2</v>
      </c>
      <c r="P33" s="220">
        <f t="shared" si="11"/>
        <v>0</v>
      </c>
      <c r="Q33" s="257" t="e">
        <f t="shared" si="12"/>
        <v>#DIV/0!</v>
      </c>
      <c r="R33" t="e">
        <f t="shared" si="13"/>
        <v>#DIV/0!</v>
      </c>
      <c r="T33" s="179">
        <f t="shared" si="15"/>
        <v>0</v>
      </c>
      <c r="U33" s="179">
        <f t="shared" si="15"/>
        <v>0</v>
      </c>
      <c r="V33" s="179">
        <f t="shared" si="15"/>
        <v>0</v>
      </c>
      <c r="W33" s="179">
        <f t="shared" si="15"/>
        <v>0</v>
      </c>
      <c r="X33" s="179">
        <f t="shared" si="15"/>
        <v>0</v>
      </c>
      <c r="Y33" s="179">
        <f t="shared" si="15"/>
        <v>0</v>
      </c>
      <c r="Z33" s="179">
        <f t="shared" si="15"/>
        <v>0</v>
      </c>
      <c r="AA33" s="179">
        <f t="shared" si="15"/>
        <v>0</v>
      </c>
    </row>
    <row r="34" spans="1:28" ht="14.4" x14ac:dyDescent="0.3">
      <c r="A34">
        <f t="shared" si="0"/>
        <v>1</v>
      </c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37" t="e">
        <f t="shared" si="10"/>
        <v>#DIV/0!</v>
      </c>
      <c r="H34" s="236">
        <f t="shared" si="1"/>
        <v>0</v>
      </c>
      <c r="I34" s="228">
        <f t="shared" si="2"/>
        <v>0</v>
      </c>
      <c r="J34" s="228">
        <f t="shared" si="3"/>
        <v>0</v>
      </c>
      <c r="K34" s="228">
        <f t="shared" si="4"/>
        <v>9</v>
      </c>
      <c r="L34" s="228">
        <f t="shared" si="5"/>
        <v>0</v>
      </c>
      <c r="M34" s="229">
        <f t="shared" si="6"/>
        <v>9</v>
      </c>
      <c r="N34" s="254">
        <f t="shared" si="7"/>
        <v>0</v>
      </c>
      <c r="O34" s="230">
        <f t="shared" si="8"/>
        <v>0.1111111111111111</v>
      </c>
      <c r="P34" s="220">
        <f t="shared" si="11"/>
        <v>0</v>
      </c>
      <c r="Q34" s="257" t="e">
        <f t="shared" si="12"/>
        <v>#DIV/0!</v>
      </c>
      <c r="R34" t="e">
        <f t="shared" si="13"/>
        <v>#DIV/0!</v>
      </c>
      <c r="T34" s="179">
        <f t="shared" si="15"/>
        <v>0</v>
      </c>
      <c r="U34" s="179">
        <f t="shared" si="15"/>
        <v>0</v>
      </c>
      <c r="V34" s="179">
        <f t="shared" si="15"/>
        <v>0</v>
      </c>
      <c r="W34" s="179">
        <f t="shared" si="15"/>
        <v>0</v>
      </c>
      <c r="X34" s="179">
        <f t="shared" si="15"/>
        <v>0</v>
      </c>
      <c r="Y34" s="179">
        <f t="shared" si="15"/>
        <v>0</v>
      </c>
      <c r="Z34" s="179">
        <f t="shared" si="15"/>
        <v>0</v>
      </c>
      <c r="AA34" s="179">
        <f t="shared" si="15"/>
        <v>0</v>
      </c>
    </row>
    <row r="35" spans="1:28" ht="14.4" x14ac:dyDescent="0.3">
      <c r="A35">
        <f>SUM(B35:E35)</f>
        <v>1</v>
      </c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37" t="e">
        <f t="shared" si="10"/>
        <v>#DIV/0!</v>
      </c>
      <c r="H35" s="236">
        <f t="shared" si="1"/>
        <v>0</v>
      </c>
      <c r="I35" s="228">
        <f t="shared" si="2"/>
        <v>0</v>
      </c>
      <c r="J35" s="228">
        <f t="shared" si="3"/>
        <v>0</v>
      </c>
      <c r="K35" s="228">
        <f t="shared" si="4"/>
        <v>0</v>
      </c>
      <c r="L35" s="228">
        <f t="shared" si="5"/>
        <v>6</v>
      </c>
      <c r="M35" s="229">
        <f t="shared" si="6"/>
        <v>6</v>
      </c>
      <c r="N35" s="254">
        <f t="shared" si="7"/>
        <v>0</v>
      </c>
      <c r="O35" s="230">
        <f t="shared" si="8"/>
        <v>0.16666666666666666</v>
      </c>
      <c r="P35" s="220">
        <f t="shared" si="11"/>
        <v>0</v>
      </c>
      <c r="Q35" s="257" t="e">
        <f t="shared" si="12"/>
        <v>#DIV/0!</v>
      </c>
      <c r="R35" t="e">
        <f t="shared" si="13"/>
        <v>#DIV/0!</v>
      </c>
      <c r="T35" s="179">
        <f t="shared" si="15"/>
        <v>0</v>
      </c>
      <c r="U35" s="179">
        <f t="shared" si="15"/>
        <v>0</v>
      </c>
      <c r="V35" s="179">
        <f t="shared" si="15"/>
        <v>0</v>
      </c>
      <c r="W35" s="179">
        <f t="shared" si="15"/>
        <v>0</v>
      </c>
      <c r="X35" s="179">
        <f t="shared" si="15"/>
        <v>0</v>
      </c>
      <c r="Y35" s="179">
        <f t="shared" si="15"/>
        <v>0</v>
      </c>
      <c r="Z35" s="179">
        <f t="shared" si="15"/>
        <v>0</v>
      </c>
      <c r="AA35" s="179">
        <f t="shared" si="15"/>
        <v>0</v>
      </c>
    </row>
    <row r="36" spans="1:28" ht="14.4" x14ac:dyDescent="0.3">
      <c r="G36" s="237">
        <f t="shared" si="10"/>
        <v>449588</v>
      </c>
      <c r="H36" s="238">
        <f>SUM(H5:H35)</f>
        <v>0.87633518744629846</v>
      </c>
      <c r="N36" s="232">
        <f>1/P36</f>
        <v>22.242562929061783</v>
      </c>
      <c r="P36" s="231">
        <f>SUM(P5:P35)</f>
        <v>4.4958847736625521E-2</v>
      </c>
      <c r="Q36" s="255"/>
      <c r="T36" s="265">
        <f>SUM(T5:T35)</f>
        <v>0.14788359788359789</v>
      </c>
      <c r="U36" s="265">
        <f t="shared" ref="U36:AA36" si="16">SUM(U5:U35)</f>
        <v>0.13383530050196715</v>
      </c>
      <c r="V36" s="265">
        <f t="shared" si="16"/>
        <v>0.14726631393298059</v>
      </c>
      <c r="W36" s="265">
        <f t="shared" si="16"/>
        <v>0.11904761904761904</v>
      </c>
      <c r="X36" s="265">
        <f t="shared" si="16"/>
        <v>0.13838013838013835</v>
      </c>
      <c r="Y36" s="265">
        <f t="shared" si="16"/>
        <v>0.11355311355311354</v>
      </c>
      <c r="Z36" s="265">
        <f t="shared" si="16"/>
        <v>4.3243793243793238E-2</v>
      </c>
      <c r="AA36" s="265">
        <f t="shared" si="16"/>
        <v>3.3125310903088678E-2</v>
      </c>
      <c r="AB36" s="262">
        <f>SUM(T36:AA36)</f>
        <v>0.87633518744629857</v>
      </c>
    </row>
    <row r="37" spans="1:28" ht="14.4" x14ac:dyDescent="0.3">
      <c r="G37" s="237">
        <f t="shared" si="10"/>
        <v>3687217</v>
      </c>
      <c r="M37" s="235" t="s">
        <v>69</v>
      </c>
      <c r="N37" s="235">
        <f>1/P37</f>
        <v>2.7120724872770792</v>
      </c>
      <c r="P37" s="234">
        <f>1-BINOMDIST(0,$I$2,$P$36,0)</f>
        <v>0.36872170810006633</v>
      </c>
      <c r="Q37" s="256"/>
      <c r="T37" s="260"/>
      <c r="U37" s="260"/>
      <c r="V37" s="260"/>
      <c r="W37" s="260"/>
      <c r="X37" s="260"/>
      <c r="Y37" s="260"/>
      <c r="Z37" s="260"/>
      <c r="AA37" s="260"/>
    </row>
  </sheetData>
  <conditionalFormatting sqref="F5:G5 F6:F35 G6:G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5" priority="6" stopIfTrue="1" operator="greaterThan">
      <formula>0</formula>
    </cfRule>
  </conditionalFormatting>
  <conditionalFormatting sqref="H5:H35">
    <cfRule type="cellIs" dxfId="14" priority="5" stopIfTrue="1" operator="greaterThan">
      <formula>0</formula>
    </cfRule>
  </conditionalFormatting>
  <conditionalFormatting sqref="N5:N35">
    <cfRule type="cellIs" dxfId="13" priority="4" stopIfTrue="1" operator="greaterThan">
      <formula>0</formula>
    </cfRule>
  </conditionalFormatting>
  <conditionalFormatting sqref="A5:A35">
    <cfRule type="cellIs" dxfId="12" priority="3" stopIfTrue="1" operator="greaterThan">
      <formula>2.9</formula>
    </cfRule>
  </conditionalFormatting>
  <conditionalFormatting sqref="T5:AA35">
    <cfRule type="cellIs" dxfId="11" priority="1" stopIfTrue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D38"/>
  <sheetViews>
    <sheetView topLeftCell="A7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6.44140625" bestFit="1" customWidth="1"/>
    <col min="20" max="20" width="6.44140625" bestFit="1" customWidth="1"/>
  </cols>
  <sheetData>
    <row r="1" spans="1:29" x14ac:dyDescent="0.25">
      <c r="A1" s="206">
        <f>$O$37</f>
        <v>1.1037121212121224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V2" s="201" t="s">
        <v>105</v>
      </c>
    </row>
    <row r="3" spans="1:29" ht="14.4" x14ac:dyDescent="0.3">
      <c r="A3" s="145" t="s">
        <v>50</v>
      </c>
      <c r="B3" s="198">
        <v>12</v>
      </c>
      <c r="C3" s="198">
        <v>5</v>
      </c>
      <c r="D3" s="198">
        <v>4</v>
      </c>
      <c r="E3" s="198">
        <v>3</v>
      </c>
      <c r="J3" s="216"/>
      <c r="L3"/>
      <c r="M3"/>
      <c r="N3"/>
      <c r="O3" s="59">
        <f>O37</f>
        <v>1.1037121212121224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/>
      <c r="N4" s="203"/>
      <c r="O4" s="203" t="s">
        <v>34</v>
      </c>
      <c r="P4" s="203" t="s">
        <v>61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1000</v>
      </c>
      <c r="G5" s="219">
        <f t="shared" ref="G5:G36" si="0">_xlfn.HYPGEOM.DIST(B5, B$2, B$2, B$3, FALSE )</f>
        <v>4.5454545454545496E-3</v>
      </c>
      <c r="H5" s="219">
        <f t="shared" ref="H5:H36" si="1">_xlfn.HYPGEOM.DIST(C5, C$2, C$2, C$3, FALSE )</f>
        <v>0.2</v>
      </c>
      <c r="I5" s="219">
        <f t="shared" ref="I5:I36" si="2">_xlfn.HYPGEOM.DIST(D5, D$2, D$2, D$3, FALSE )</f>
        <v>0.25000000000000006</v>
      </c>
      <c r="J5" s="219">
        <f t="shared" ref="J5:J36" si="3">_xlfn.HYPGEOM.DIST(E5, E$2, E$2, E$3, FALSE )</f>
        <v>0.33333333333333331</v>
      </c>
      <c r="K5" s="220">
        <f t="shared" ref="K5:K36" si="4">G5*H5*I5*J5</f>
        <v>7.5757575757575839E-5</v>
      </c>
      <c r="L5" s="222">
        <f t="shared" ref="L5:L36" si="5">1/K5</f>
        <v>13199.999999999985</v>
      </c>
      <c r="M5" s="222">
        <f>$L$5/L5</f>
        <v>1</v>
      </c>
      <c r="N5" s="277">
        <f>$F$5/M5</f>
        <v>1000</v>
      </c>
      <c r="O5" s="180">
        <f t="shared" ref="O5:O36" si="6">$F5/L5</f>
        <v>7.5757575757575843E-2</v>
      </c>
      <c r="P5" s="220">
        <f t="shared" ref="P5:P36" si="7">IF(F5&gt;0,K5,0)</f>
        <v>7.5757575757575839E-5</v>
      </c>
      <c r="V5" s="240">
        <f t="shared" ref="V5:AC14" si="8">IF($F5&lt;V$4,(IF($F5&gt;V$3,$O5,0)),0)</f>
        <v>0</v>
      </c>
      <c r="W5" s="240">
        <f t="shared" si="8"/>
        <v>0</v>
      </c>
      <c r="X5" s="240">
        <f t="shared" si="8"/>
        <v>0</v>
      </c>
      <c r="Y5" s="240">
        <f t="shared" si="8"/>
        <v>0</v>
      </c>
      <c r="Z5" s="240">
        <f t="shared" si="8"/>
        <v>0</v>
      </c>
      <c r="AA5" s="240">
        <f t="shared" si="8"/>
        <v>0</v>
      </c>
      <c r="AB5" s="240">
        <f t="shared" si="8"/>
        <v>7.5757575757575843E-2</v>
      </c>
      <c r="AC5" s="240">
        <f t="shared" si="8"/>
        <v>0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v>500</v>
      </c>
      <c r="G6" s="219">
        <f t="shared" si="0"/>
        <v>4.5454545454545496E-3</v>
      </c>
      <c r="H6" s="219">
        <f t="shared" si="1"/>
        <v>0.2</v>
      </c>
      <c r="I6" s="219">
        <f t="shared" si="2"/>
        <v>0.25000000000000006</v>
      </c>
      <c r="J6" s="219">
        <f t="shared" si="3"/>
        <v>0.66666666666666663</v>
      </c>
      <c r="K6" s="220">
        <f t="shared" si="4"/>
        <v>1.5151515151515168E-4</v>
      </c>
      <c r="L6" s="222">
        <f t="shared" si="5"/>
        <v>6599.9999999999927</v>
      </c>
      <c r="M6" s="222">
        <f t="shared" ref="M6:M38" si="9">$L$5/L6</f>
        <v>2</v>
      </c>
      <c r="N6" s="277">
        <f t="shared" ref="N6:N38" si="10">$F$5/M6</f>
        <v>500</v>
      </c>
      <c r="O6" s="180">
        <f t="shared" si="6"/>
        <v>7.5757575757575843E-2</v>
      </c>
      <c r="P6" s="220">
        <f t="shared" si="7"/>
        <v>1.5151515151515168E-4</v>
      </c>
      <c r="V6" s="240">
        <f t="shared" si="8"/>
        <v>0</v>
      </c>
      <c r="W6" s="240">
        <f t="shared" si="8"/>
        <v>0</v>
      </c>
      <c r="X6" s="240">
        <f t="shared" si="8"/>
        <v>0</v>
      </c>
      <c r="Y6" s="240">
        <f t="shared" si="8"/>
        <v>0</v>
      </c>
      <c r="Z6" s="240">
        <f t="shared" si="8"/>
        <v>0</v>
      </c>
      <c r="AA6" s="240">
        <f t="shared" si="8"/>
        <v>7.5757575757575843E-2</v>
      </c>
      <c r="AB6" s="240">
        <f t="shared" si="8"/>
        <v>0</v>
      </c>
      <c r="AC6" s="240">
        <f t="shared" si="8"/>
        <v>0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v>330</v>
      </c>
      <c r="G7" s="219">
        <f t="shared" si="0"/>
        <v>4.5454545454545496E-3</v>
      </c>
      <c r="H7" s="219">
        <f t="shared" si="1"/>
        <v>0.2</v>
      </c>
      <c r="I7" s="219">
        <f t="shared" si="2"/>
        <v>0.75000000000000011</v>
      </c>
      <c r="J7" s="219">
        <f t="shared" si="3"/>
        <v>0.33333333333333331</v>
      </c>
      <c r="K7" s="220">
        <f t="shared" si="4"/>
        <v>2.2727272727272749E-4</v>
      </c>
      <c r="L7" s="222">
        <f t="shared" si="5"/>
        <v>4399.9999999999955</v>
      </c>
      <c r="M7" s="222">
        <f t="shared" si="9"/>
        <v>3</v>
      </c>
      <c r="N7" s="277">
        <f t="shared" si="10"/>
        <v>333.33333333333331</v>
      </c>
      <c r="O7" s="180">
        <f t="shared" si="6"/>
        <v>7.500000000000008E-2</v>
      </c>
      <c r="P7" s="220">
        <f t="shared" si="7"/>
        <v>2.2727272727272749E-4</v>
      </c>
      <c r="V7" s="240">
        <f t="shared" si="8"/>
        <v>0</v>
      </c>
      <c r="W7" s="240">
        <f t="shared" si="8"/>
        <v>0</v>
      </c>
      <c r="X7" s="240">
        <f t="shared" si="8"/>
        <v>0</v>
      </c>
      <c r="Y7" s="240">
        <f t="shared" si="8"/>
        <v>0</v>
      </c>
      <c r="Z7" s="240">
        <f t="shared" si="8"/>
        <v>0</v>
      </c>
      <c r="AA7" s="240">
        <f t="shared" si="8"/>
        <v>7.500000000000008E-2</v>
      </c>
      <c r="AB7" s="240">
        <f t="shared" si="8"/>
        <v>0</v>
      </c>
      <c r="AC7" s="240">
        <f t="shared" si="8"/>
        <v>0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v>250</v>
      </c>
      <c r="G8" s="219">
        <f t="shared" si="0"/>
        <v>4.5454545454545496E-3</v>
      </c>
      <c r="H8" s="219">
        <f t="shared" si="1"/>
        <v>0.8</v>
      </c>
      <c r="I8" s="219">
        <f t="shared" si="2"/>
        <v>0.25000000000000006</v>
      </c>
      <c r="J8" s="219">
        <f t="shared" si="3"/>
        <v>0.33333333333333331</v>
      </c>
      <c r="K8" s="220">
        <f t="shared" si="4"/>
        <v>3.0303030303030336E-4</v>
      </c>
      <c r="L8" s="222">
        <f t="shared" si="5"/>
        <v>3299.9999999999964</v>
      </c>
      <c r="M8" s="222">
        <f t="shared" si="9"/>
        <v>4</v>
      </c>
      <c r="N8" s="277">
        <f t="shared" si="10"/>
        <v>250</v>
      </c>
      <c r="O8" s="180">
        <f t="shared" si="6"/>
        <v>7.5757575757575843E-2</v>
      </c>
      <c r="P8" s="220">
        <f t="shared" si="7"/>
        <v>3.0303030303030336E-4</v>
      </c>
      <c r="V8" s="240">
        <f t="shared" si="8"/>
        <v>0</v>
      </c>
      <c r="W8" s="240">
        <f t="shared" si="8"/>
        <v>0</v>
      </c>
      <c r="X8" s="240">
        <f t="shared" si="8"/>
        <v>0</v>
      </c>
      <c r="Y8" s="240">
        <f t="shared" si="8"/>
        <v>0</v>
      </c>
      <c r="Z8" s="240">
        <f t="shared" si="8"/>
        <v>0</v>
      </c>
      <c r="AA8" s="240">
        <f t="shared" si="8"/>
        <v>7.5757575757575843E-2</v>
      </c>
      <c r="AB8" s="240">
        <f t="shared" si="8"/>
        <v>0</v>
      </c>
      <c r="AC8" s="240">
        <f t="shared" si="8"/>
        <v>0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v>165</v>
      </c>
      <c r="G9" s="219">
        <f t="shared" si="0"/>
        <v>4.5454545454545496E-3</v>
      </c>
      <c r="H9" s="219">
        <f t="shared" si="1"/>
        <v>0.2</v>
      </c>
      <c r="I9" s="219">
        <f t="shared" si="2"/>
        <v>0.75000000000000011</v>
      </c>
      <c r="J9" s="219">
        <f t="shared" si="3"/>
        <v>0.66666666666666663</v>
      </c>
      <c r="K9" s="220">
        <f t="shared" si="4"/>
        <v>4.5454545454545498E-4</v>
      </c>
      <c r="L9" s="222">
        <f t="shared" si="5"/>
        <v>2199.9999999999977</v>
      </c>
      <c r="M9" s="222">
        <f t="shared" si="9"/>
        <v>6</v>
      </c>
      <c r="N9" s="277">
        <f t="shared" si="10"/>
        <v>166.66666666666666</v>
      </c>
      <c r="O9" s="180">
        <f t="shared" si="6"/>
        <v>7.500000000000008E-2</v>
      </c>
      <c r="P9" s="220">
        <f t="shared" si="7"/>
        <v>4.5454545454545498E-4</v>
      </c>
      <c r="V9" s="240">
        <f t="shared" si="8"/>
        <v>0</v>
      </c>
      <c r="W9" s="240">
        <f t="shared" si="8"/>
        <v>0</v>
      </c>
      <c r="X9" s="240">
        <f t="shared" si="8"/>
        <v>0</v>
      </c>
      <c r="Y9" s="240">
        <f t="shared" si="8"/>
        <v>0</v>
      </c>
      <c r="Z9" s="240">
        <f t="shared" si="8"/>
        <v>7.500000000000008E-2</v>
      </c>
      <c r="AA9" s="240">
        <f t="shared" si="8"/>
        <v>0</v>
      </c>
      <c r="AB9" s="240">
        <f t="shared" si="8"/>
        <v>0</v>
      </c>
      <c r="AC9" s="240">
        <f t="shared" si="8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v>125</v>
      </c>
      <c r="G10" s="219">
        <f t="shared" si="0"/>
        <v>4.5454545454545496E-3</v>
      </c>
      <c r="H10" s="219">
        <f t="shared" si="1"/>
        <v>0.8</v>
      </c>
      <c r="I10" s="219">
        <f t="shared" si="2"/>
        <v>0.25000000000000006</v>
      </c>
      <c r="J10" s="219">
        <f t="shared" si="3"/>
        <v>0.66666666666666663</v>
      </c>
      <c r="K10" s="220">
        <f t="shared" si="4"/>
        <v>6.0606060606060671E-4</v>
      </c>
      <c r="L10" s="222">
        <f t="shared" si="5"/>
        <v>1649.9999999999982</v>
      </c>
      <c r="M10" s="222">
        <f t="shared" si="9"/>
        <v>8</v>
      </c>
      <c r="N10" s="277">
        <f t="shared" si="10"/>
        <v>125</v>
      </c>
      <c r="O10" s="180">
        <f t="shared" si="6"/>
        <v>7.5757575757575843E-2</v>
      </c>
      <c r="P10" s="220">
        <f t="shared" si="7"/>
        <v>6.0606060606060671E-4</v>
      </c>
      <c r="V10" s="240">
        <f t="shared" si="8"/>
        <v>0</v>
      </c>
      <c r="W10" s="240">
        <f t="shared" si="8"/>
        <v>0</v>
      </c>
      <c r="X10" s="240">
        <f t="shared" si="8"/>
        <v>0</v>
      </c>
      <c r="Y10" s="240">
        <f t="shared" si="8"/>
        <v>0</v>
      </c>
      <c r="Z10" s="240">
        <f t="shared" si="8"/>
        <v>7.5757575757575843E-2</v>
      </c>
      <c r="AA10" s="240">
        <f t="shared" si="8"/>
        <v>0</v>
      </c>
      <c r="AB10" s="240">
        <f t="shared" si="8"/>
        <v>0</v>
      </c>
      <c r="AC10" s="240">
        <f t="shared" si="8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v>80</v>
      </c>
      <c r="G11" s="219">
        <f t="shared" si="0"/>
        <v>4.5454545454545496E-3</v>
      </c>
      <c r="H11" s="219">
        <f t="shared" si="1"/>
        <v>0.8</v>
      </c>
      <c r="I11" s="219">
        <f t="shared" si="2"/>
        <v>0.75000000000000011</v>
      </c>
      <c r="J11" s="219">
        <f t="shared" si="3"/>
        <v>0.33333333333333331</v>
      </c>
      <c r="K11" s="220">
        <f t="shared" si="4"/>
        <v>9.0909090909090996E-4</v>
      </c>
      <c r="L11" s="222">
        <f t="shared" si="5"/>
        <v>1099.9999999999989</v>
      </c>
      <c r="M11" s="222">
        <f t="shared" si="9"/>
        <v>12</v>
      </c>
      <c r="N11" s="277">
        <f t="shared" si="10"/>
        <v>83.333333333333329</v>
      </c>
      <c r="O11" s="180">
        <f t="shared" si="6"/>
        <v>7.2727272727272807E-2</v>
      </c>
      <c r="P11" s="220">
        <f t="shared" si="7"/>
        <v>9.0909090909090996E-4</v>
      </c>
      <c r="V11" s="240">
        <f t="shared" si="8"/>
        <v>0</v>
      </c>
      <c r="W11" s="240">
        <f t="shared" si="8"/>
        <v>0</v>
      </c>
      <c r="X11" s="240">
        <f t="shared" si="8"/>
        <v>0</v>
      </c>
      <c r="Y11" s="240">
        <f t="shared" si="8"/>
        <v>7.2727272727272807E-2</v>
      </c>
      <c r="Z11" s="240">
        <f t="shared" si="8"/>
        <v>0</v>
      </c>
      <c r="AA11" s="240">
        <f t="shared" si="8"/>
        <v>0</v>
      </c>
      <c r="AB11" s="240">
        <f t="shared" si="8"/>
        <v>0</v>
      </c>
      <c r="AC11" s="240">
        <f t="shared" si="8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v>40</v>
      </c>
      <c r="G12" s="219">
        <f t="shared" si="0"/>
        <v>4.5454545454545496E-3</v>
      </c>
      <c r="H12" s="219">
        <f t="shared" si="1"/>
        <v>0.8</v>
      </c>
      <c r="I12" s="219">
        <f t="shared" si="2"/>
        <v>0.75000000000000011</v>
      </c>
      <c r="J12" s="219">
        <f t="shared" si="3"/>
        <v>0.66666666666666663</v>
      </c>
      <c r="K12" s="220">
        <f t="shared" si="4"/>
        <v>1.8181818181818199E-3</v>
      </c>
      <c r="L12" s="222">
        <f t="shared" si="5"/>
        <v>549.99999999999943</v>
      </c>
      <c r="M12" s="222">
        <f t="shared" si="9"/>
        <v>24</v>
      </c>
      <c r="N12" s="277">
        <f t="shared" si="10"/>
        <v>41.666666666666664</v>
      </c>
      <c r="O12" s="180">
        <f t="shared" si="6"/>
        <v>7.2727272727272807E-2</v>
      </c>
      <c r="P12" s="220">
        <f t="shared" si="7"/>
        <v>1.8181818181818199E-3</v>
      </c>
      <c r="V12" s="240">
        <f t="shared" si="8"/>
        <v>0</v>
      </c>
      <c r="W12" s="240">
        <f t="shared" si="8"/>
        <v>0</v>
      </c>
      <c r="X12" s="240">
        <f t="shared" si="8"/>
        <v>7.2727272727272807E-2</v>
      </c>
      <c r="Y12" s="240">
        <f t="shared" si="8"/>
        <v>0</v>
      </c>
      <c r="Z12" s="240">
        <f t="shared" si="8"/>
        <v>0</v>
      </c>
      <c r="AA12" s="240">
        <f t="shared" si="8"/>
        <v>0</v>
      </c>
      <c r="AB12" s="240">
        <f t="shared" si="8"/>
        <v>0</v>
      </c>
      <c r="AC12" s="240">
        <f t="shared" si="8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v>35</v>
      </c>
      <c r="G13" s="219">
        <f t="shared" si="0"/>
        <v>0.1227272727272728</v>
      </c>
      <c r="H13" s="219">
        <f t="shared" si="1"/>
        <v>0.2</v>
      </c>
      <c r="I13" s="219">
        <f t="shared" si="2"/>
        <v>0.25000000000000006</v>
      </c>
      <c r="J13" s="219">
        <f t="shared" si="3"/>
        <v>0.33333333333333331</v>
      </c>
      <c r="K13" s="220">
        <f t="shared" si="4"/>
        <v>2.0454545454545474E-3</v>
      </c>
      <c r="L13" s="222">
        <f t="shared" si="5"/>
        <v>488.88888888888846</v>
      </c>
      <c r="M13" s="222">
        <f t="shared" si="9"/>
        <v>26.999999999999993</v>
      </c>
      <c r="N13" s="277">
        <f t="shared" si="10"/>
        <v>37.037037037037045</v>
      </c>
      <c r="O13" s="180">
        <f t="shared" si="6"/>
        <v>7.1590909090909149E-2</v>
      </c>
      <c r="P13" s="220">
        <f t="shared" si="7"/>
        <v>2.0454545454545474E-3</v>
      </c>
      <c r="V13" s="240">
        <f t="shared" si="8"/>
        <v>0</v>
      </c>
      <c r="W13" s="240">
        <f t="shared" si="8"/>
        <v>0</v>
      </c>
      <c r="X13" s="240">
        <f t="shared" si="8"/>
        <v>7.1590909090909149E-2</v>
      </c>
      <c r="Y13" s="240">
        <f t="shared" si="8"/>
        <v>0</v>
      </c>
      <c r="Z13" s="240">
        <f t="shared" si="8"/>
        <v>0</v>
      </c>
      <c r="AA13" s="240">
        <f t="shared" si="8"/>
        <v>0</v>
      </c>
      <c r="AB13" s="240">
        <f t="shared" si="8"/>
        <v>0</v>
      </c>
      <c r="AC13" s="240">
        <f t="shared" si="8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v>18</v>
      </c>
      <c r="G14" s="219">
        <f t="shared" si="0"/>
        <v>0.1227272727272728</v>
      </c>
      <c r="H14" s="219">
        <f t="shared" si="1"/>
        <v>0.2</v>
      </c>
      <c r="I14" s="219">
        <f t="shared" si="2"/>
        <v>0.25000000000000006</v>
      </c>
      <c r="J14" s="219">
        <f t="shared" si="3"/>
        <v>0.66666666666666663</v>
      </c>
      <c r="K14" s="220">
        <f t="shared" si="4"/>
        <v>4.0909090909090947E-3</v>
      </c>
      <c r="L14" s="222">
        <f t="shared" si="5"/>
        <v>244.44444444444423</v>
      </c>
      <c r="M14" s="222">
        <f t="shared" si="9"/>
        <v>53.999999999999986</v>
      </c>
      <c r="N14" s="277">
        <f t="shared" si="10"/>
        <v>18.518518518518523</v>
      </c>
      <c r="O14" s="180">
        <f t="shared" si="6"/>
        <v>7.3636363636363694E-2</v>
      </c>
      <c r="P14" s="220">
        <f t="shared" si="7"/>
        <v>4.0909090909090947E-3</v>
      </c>
      <c r="V14" s="240">
        <f t="shared" si="8"/>
        <v>0</v>
      </c>
      <c r="W14" s="240">
        <f t="shared" si="8"/>
        <v>7.3636363636363694E-2</v>
      </c>
      <c r="X14" s="240">
        <f t="shared" si="8"/>
        <v>0</v>
      </c>
      <c r="Y14" s="240">
        <f t="shared" si="8"/>
        <v>0</v>
      </c>
      <c r="Z14" s="240">
        <f t="shared" si="8"/>
        <v>0</v>
      </c>
      <c r="AA14" s="240">
        <f t="shared" si="8"/>
        <v>0</v>
      </c>
      <c r="AB14" s="240">
        <f t="shared" si="8"/>
        <v>0</v>
      </c>
      <c r="AC14" s="240">
        <f t="shared" si="8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v>12</v>
      </c>
      <c r="G15" s="219">
        <f t="shared" si="0"/>
        <v>0.1227272727272728</v>
      </c>
      <c r="H15" s="219">
        <f t="shared" si="1"/>
        <v>0.2</v>
      </c>
      <c r="I15" s="219">
        <f t="shared" si="2"/>
        <v>0.75000000000000011</v>
      </c>
      <c r="J15" s="219">
        <f t="shared" si="3"/>
        <v>0.33333333333333331</v>
      </c>
      <c r="K15" s="220">
        <f t="shared" si="4"/>
        <v>6.1363636363636412E-3</v>
      </c>
      <c r="L15" s="222">
        <f t="shared" si="5"/>
        <v>162.96296296296285</v>
      </c>
      <c r="M15" s="222">
        <f t="shared" si="9"/>
        <v>80.999999999999972</v>
      </c>
      <c r="N15" s="277">
        <f t="shared" si="10"/>
        <v>12.345679012345684</v>
      </c>
      <c r="O15" s="180">
        <f t="shared" si="6"/>
        <v>7.3636363636363694E-2</v>
      </c>
      <c r="P15" s="220">
        <f t="shared" si="7"/>
        <v>6.1363636363636412E-3</v>
      </c>
      <c r="V15" s="240">
        <f t="shared" ref="V15:AC24" si="11">IF($F15&lt;V$4,(IF($F15&gt;V$3,$O15,0)),0)</f>
        <v>0</v>
      </c>
      <c r="W15" s="240">
        <f t="shared" si="11"/>
        <v>7.3636363636363694E-2</v>
      </c>
      <c r="X15" s="240">
        <f t="shared" si="11"/>
        <v>0</v>
      </c>
      <c r="Y15" s="240">
        <f t="shared" si="11"/>
        <v>0</v>
      </c>
      <c r="Z15" s="240">
        <f t="shared" si="11"/>
        <v>0</v>
      </c>
      <c r="AA15" s="240">
        <f t="shared" si="11"/>
        <v>0</v>
      </c>
      <c r="AB15" s="240">
        <f t="shared" si="11"/>
        <v>0</v>
      </c>
      <c r="AC15" s="240">
        <f t="shared" si="11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v>9</v>
      </c>
      <c r="G16" s="219">
        <f t="shared" si="0"/>
        <v>0.1227272727272728</v>
      </c>
      <c r="H16" s="219">
        <f t="shared" si="1"/>
        <v>0.8</v>
      </c>
      <c r="I16" s="219">
        <f t="shared" si="2"/>
        <v>0.25000000000000006</v>
      </c>
      <c r="J16" s="219">
        <f t="shared" si="3"/>
        <v>0.33333333333333331</v>
      </c>
      <c r="K16" s="220">
        <f t="shared" si="4"/>
        <v>8.1818181818181894E-3</v>
      </c>
      <c r="L16" s="222">
        <f t="shared" si="5"/>
        <v>122.22222222222211</v>
      </c>
      <c r="M16" s="222">
        <f t="shared" si="9"/>
        <v>107.99999999999997</v>
      </c>
      <c r="N16" s="277">
        <f t="shared" si="10"/>
        <v>9.2592592592592613</v>
      </c>
      <c r="O16" s="180">
        <f t="shared" si="6"/>
        <v>7.3636363636363694E-2</v>
      </c>
      <c r="P16" s="220">
        <f t="shared" si="7"/>
        <v>8.1818181818181894E-3</v>
      </c>
      <c r="V16" s="240">
        <f t="shared" si="11"/>
        <v>7.3636363636363694E-2</v>
      </c>
      <c r="W16" s="240">
        <f t="shared" si="11"/>
        <v>0</v>
      </c>
      <c r="X16" s="240">
        <f t="shared" si="11"/>
        <v>0</v>
      </c>
      <c r="Y16" s="240">
        <f t="shared" si="11"/>
        <v>0</v>
      </c>
      <c r="Z16" s="240">
        <f t="shared" si="11"/>
        <v>0</v>
      </c>
      <c r="AA16" s="240">
        <f t="shared" si="11"/>
        <v>0</v>
      </c>
      <c r="AB16" s="240">
        <f t="shared" si="11"/>
        <v>0</v>
      </c>
      <c r="AC16" s="240">
        <f t="shared" si="11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v>6</v>
      </c>
      <c r="G17" s="219">
        <f t="shared" si="0"/>
        <v>0.1227272727272728</v>
      </c>
      <c r="H17" s="219">
        <f t="shared" si="1"/>
        <v>0.2</v>
      </c>
      <c r="I17" s="219">
        <f t="shared" si="2"/>
        <v>0.75000000000000011</v>
      </c>
      <c r="J17" s="219">
        <f t="shared" si="3"/>
        <v>0.66666666666666663</v>
      </c>
      <c r="K17" s="220">
        <f t="shared" si="4"/>
        <v>1.2272727272727282E-2</v>
      </c>
      <c r="L17" s="222">
        <f t="shared" si="5"/>
        <v>81.481481481481424</v>
      </c>
      <c r="M17" s="222">
        <f t="shared" si="9"/>
        <v>161.99999999999994</v>
      </c>
      <c r="N17" s="277">
        <f t="shared" si="10"/>
        <v>6.1728395061728421</v>
      </c>
      <c r="O17" s="180">
        <f t="shared" si="6"/>
        <v>7.3636363636363694E-2</v>
      </c>
      <c r="P17" s="220">
        <f t="shared" si="7"/>
        <v>1.2272727272727282E-2</v>
      </c>
      <c r="V17" s="240">
        <f t="shared" si="11"/>
        <v>7.3636363636363694E-2</v>
      </c>
      <c r="W17" s="240">
        <f t="shared" si="11"/>
        <v>0</v>
      </c>
      <c r="X17" s="240">
        <f t="shared" si="11"/>
        <v>0</v>
      </c>
      <c r="Y17" s="240">
        <f t="shared" si="11"/>
        <v>0</v>
      </c>
      <c r="Z17" s="240">
        <f t="shared" si="11"/>
        <v>0</v>
      </c>
      <c r="AA17" s="240">
        <f t="shared" si="11"/>
        <v>0</v>
      </c>
      <c r="AB17" s="240">
        <f t="shared" si="11"/>
        <v>0</v>
      </c>
      <c r="AC17" s="240">
        <f t="shared" si="11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v>4</v>
      </c>
      <c r="G18" s="219">
        <f t="shared" si="0"/>
        <v>0.1227272727272728</v>
      </c>
      <c r="H18" s="219">
        <f t="shared" si="1"/>
        <v>0.8</v>
      </c>
      <c r="I18" s="219">
        <f t="shared" si="2"/>
        <v>0.25000000000000006</v>
      </c>
      <c r="J18" s="219">
        <f t="shared" si="3"/>
        <v>0.66666666666666663</v>
      </c>
      <c r="K18" s="220">
        <f t="shared" si="4"/>
        <v>1.6363636363636379E-2</v>
      </c>
      <c r="L18" s="222">
        <f t="shared" si="5"/>
        <v>61.111111111111057</v>
      </c>
      <c r="M18" s="222">
        <f t="shared" si="9"/>
        <v>215.99999999999994</v>
      </c>
      <c r="N18" s="277">
        <f t="shared" si="10"/>
        <v>4.6296296296296306</v>
      </c>
      <c r="O18" s="180">
        <f t="shared" si="6"/>
        <v>6.5454545454545515E-2</v>
      </c>
      <c r="P18" s="220">
        <f t="shared" si="7"/>
        <v>1.6363636363636379E-2</v>
      </c>
      <c r="V18" s="240">
        <f t="shared" si="11"/>
        <v>6.5454545454545515E-2</v>
      </c>
      <c r="W18" s="240">
        <f t="shared" si="11"/>
        <v>0</v>
      </c>
      <c r="X18" s="240">
        <f t="shared" si="11"/>
        <v>0</v>
      </c>
      <c r="Y18" s="240">
        <f t="shared" si="11"/>
        <v>0</v>
      </c>
      <c r="Z18" s="240">
        <f t="shared" si="11"/>
        <v>0</v>
      </c>
      <c r="AA18" s="240">
        <f t="shared" si="11"/>
        <v>0</v>
      </c>
      <c r="AB18" s="240">
        <f t="shared" si="11"/>
        <v>0</v>
      </c>
      <c r="AC18" s="240">
        <f t="shared" si="11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v>3</v>
      </c>
      <c r="G19" s="219">
        <f t="shared" si="0"/>
        <v>0.1227272727272728</v>
      </c>
      <c r="H19" s="219">
        <f t="shared" si="1"/>
        <v>0.8</v>
      </c>
      <c r="I19" s="219">
        <f t="shared" si="2"/>
        <v>0.75000000000000011</v>
      </c>
      <c r="J19" s="219">
        <f t="shared" si="3"/>
        <v>0.33333333333333331</v>
      </c>
      <c r="K19" s="220">
        <f t="shared" si="4"/>
        <v>2.4545454545454565E-2</v>
      </c>
      <c r="L19" s="222">
        <f t="shared" si="5"/>
        <v>40.740740740740712</v>
      </c>
      <c r="M19" s="222">
        <f t="shared" si="9"/>
        <v>323.99999999999989</v>
      </c>
      <c r="N19" s="277">
        <f t="shared" si="10"/>
        <v>3.086419753086421</v>
      </c>
      <c r="O19" s="180">
        <f t="shared" si="6"/>
        <v>7.3636363636363694E-2</v>
      </c>
      <c r="P19" s="220">
        <f t="shared" si="7"/>
        <v>2.4545454545454565E-2</v>
      </c>
      <c r="V19" s="240">
        <f t="shared" si="11"/>
        <v>7.3636363636363694E-2</v>
      </c>
      <c r="W19" s="240">
        <f t="shared" si="11"/>
        <v>0</v>
      </c>
      <c r="X19" s="240">
        <f t="shared" si="11"/>
        <v>0</v>
      </c>
      <c r="Y19" s="240">
        <f t="shared" si="11"/>
        <v>0</v>
      </c>
      <c r="Z19" s="240">
        <f t="shared" si="11"/>
        <v>0</v>
      </c>
      <c r="AA19" s="240">
        <f t="shared" si="11"/>
        <v>0</v>
      </c>
      <c r="AB19" s="240">
        <f t="shared" si="11"/>
        <v>0</v>
      </c>
      <c r="AC19" s="240">
        <f t="shared" si="11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0</v>
      </c>
      <c r="G20" s="219">
        <f t="shared" si="0"/>
        <v>0.1227272727272728</v>
      </c>
      <c r="H20" s="219">
        <f t="shared" si="1"/>
        <v>0.8</v>
      </c>
      <c r="I20" s="219">
        <f t="shared" si="2"/>
        <v>0.75000000000000011</v>
      </c>
      <c r="J20" s="219">
        <f t="shared" si="3"/>
        <v>0.66666666666666663</v>
      </c>
      <c r="K20" s="220">
        <f t="shared" si="4"/>
        <v>4.9090909090909129E-2</v>
      </c>
      <c r="L20" s="222">
        <f t="shared" si="5"/>
        <v>20.370370370370356</v>
      </c>
      <c r="M20" s="222">
        <f t="shared" si="9"/>
        <v>647.99999999999977</v>
      </c>
      <c r="N20" s="277">
        <f t="shared" si="10"/>
        <v>1.5432098765432105</v>
      </c>
      <c r="O20" s="180">
        <f t="shared" si="6"/>
        <v>0</v>
      </c>
      <c r="P20" s="220">
        <f t="shared" si="7"/>
        <v>0</v>
      </c>
      <c r="V20" s="240">
        <f t="shared" si="11"/>
        <v>0</v>
      </c>
      <c r="W20" s="240">
        <f t="shared" si="11"/>
        <v>0</v>
      </c>
      <c r="X20" s="240">
        <f t="shared" si="11"/>
        <v>0</v>
      </c>
      <c r="Y20" s="240">
        <f t="shared" si="11"/>
        <v>0</v>
      </c>
      <c r="Z20" s="240">
        <f t="shared" si="11"/>
        <v>0</v>
      </c>
      <c r="AA20" s="240">
        <f t="shared" si="11"/>
        <v>0</v>
      </c>
      <c r="AB20" s="240">
        <f t="shared" si="11"/>
        <v>0</v>
      </c>
      <c r="AC20" s="240">
        <f t="shared" si="11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0</v>
      </c>
      <c r="G21" s="219">
        <f t="shared" si="0"/>
        <v>0.49090909090909113</v>
      </c>
      <c r="H21" s="219">
        <f t="shared" si="1"/>
        <v>0.2</v>
      </c>
      <c r="I21" s="219">
        <f t="shared" si="2"/>
        <v>0.25000000000000006</v>
      </c>
      <c r="J21" s="219">
        <f t="shared" si="3"/>
        <v>0.33333333333333331</v>
      </c>
      <c r="K21" s="220">
        <f t="shared" si="4"/>
        <v>8.1818181818181877E-3</v>
      </c>
      <c r="L21" s="222">
        <f t="shared" si="5"/>
        <v>122.22222222222213</v>
      </c>
      <c r="M21" s="222">
        <f t="shared" si="9"/>
        <v>107.99999999999996</v>
      </c>
      <c r="N21" s="277">
        <f t="shared" si="10"/>
        <v>9.2592592592592631</v>
      </c>
      <c r="O21" s="180">
        <f t="shared" si="6"/>
        <v>0</v>
      </c>
      <c r="P21" s="220">
        <f t="shared" si="7"/>
        <v>0</v>
      </c>
      <c r="V21" s="240">
        <f t="shared" si="11"/>
        <v>0</v>
      </c>
      <c r="W21" s="240">
        <f t="shared" si="11"/>
        <v>0</v>
      </c>
      <c r="X21" s="240">
        <f t="shared" si="11"/>
        <v>0</v>
      </c>
      <c r="Y21" s="240">
        <f t="shared" si="11"/>
        <v>0</v>
      </c>
      <c r="Z21" s="240">
        <f t="shared" si="11"/>
        <v>0</v>
      </c>
      <c r="AA21" s="240">
        <f t="shared" si="11"/>
        <v>0</v>
      </c>
      <c r="AB21" s="240">
        <f t="shared" si="11"/>
        <v>0</v>
      </c>
      <c r="AC21" s="240">
        <f t="shared" si="11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0</v>
      </c>
      <c r="G22" s="219">
        <f t="shared" si="0"/>
        <v>0.49090909090909113</v>
      </c>
      <c r="H22" s="219">
        <f t="shared" si="1"/>
        <v>0.2</v>
      </c>
      <c r="I22" s="219">
        <f t="shared" si="2"/>
        <v>0.25000000000000006</v>
      </c>
      <c r="J22" s="219">
        <f t="shared" si="3"/>
        <v>0.66666666666666663</v>
      </c>
      <c r="K22" s="220">
        <f t="shared" si="4"/>
        <v>1.6363636363636375E-2</v>
      </c>
      <c r="L22" s="222">
        <f t="shared" si="5"/>
        <v>61.111111111111065</v>
      </c>
      <c r="M22" s="222">
        <f t="shared" si="9"/>
        <v>215.99999999999991</v>
      </c>
      <c r="N22" s="277">
        <f t="shared" si="10"/>
        <v>4.6296296296296315</v>
      </c>
      <c r="O22" s="180">
        <f t="shared" si="6"/>
        <v>0</v>
      </c>
      <c r="P22" s="220">
        <f t="shared" si="7"/>
        <v>0</v>
      </c>
      <c r="V22" s="240">
        <f t="shared" si="11"/>
        <v>0</v>
      </c>
      <c r="W22" s="240">
        <f t="shared" si="11"/>
        <v>0</v>
      </c>
      <c r="X22" s="240">
        <f t="shared" si="11"/>
        <v>0</v>
      </c>
      <c r="Y22" s="240">
        <f t="shared" si="11"/>
        <v>0</v>
      </c>
      <c r="Z22" s="240">
        <f t="shared" si="11"/>
        <v>0</v>
      </c>
      <c r="AA22" s="240">
        <f t="shared" si="11"/>
        <v>0</v>
      </c>
      <c r="AB22" s="240">
        <f t="shared" si="11"/>
        <v>0</v>
      </c>
      <c r="AC22" s="240">
        <f t="shared" si="11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0</v>
      </c>
      <c r="G23" s="219">
        <f t="shared" si="0"/>
        <v>0.49090909090909113</v>
      </c>
      <c r="H23" s="219">
        <f t="shared" si="1"/>
        <v>0.2</v>
      </c>
      <c r="I23" s="219">
        <f t="shared" si="2"/>
        <v>0.75000000000000011</v>
      </c>
      <c r="J23" s="219">
        <f t="shared" si="3"/>
        <v>0.33333333333333331</v>
      </c>
      <c r="K23" s="220">
        <f t="shared" si="4"/>
        <v>2.4545454545454558E-2</v>
      </c>
      <c r="L23" s="222">
        <f t="shared" si="5"/>
        <v>40.740740740740719</v>
      </c>
      <c r="M23" s="222">
        <f t="shared" si="9"/>
        <v>323.99999999999983</v>
      </c>
      <c r="N23" s="277">
        <f t="shared" si="10"/>
        <v>3.0864197530864215</v>
      </c>
      <c r="O23" s="180">
        <f t="shared" si="6"/>
        <v>0</v>
      </c>
      <c r="P23" s="220">
        <f t="shared" si="7"/>
        <v>0</v>
      </c>
      <c r="V23" s="240">
        <f t="shared" si="11"/>
        <v>0</v>
      </c>
      <c r="W23" s="240">
        <f t="shared" si="11"/>
        <v>0</v>
      </c>
      <c r="X23" s="240">
        <f t="shared" si="11"/>
        <v>0</v>
      </c>
      <c r="Y23" s="240">
        <f t="shared" si="11"/>
        <v>0</v>
      </c>
      <c r="Z23" s="240">
        <f t="shared" si="11"/>
        <v>0</v>
      </c>
      <c r="AA23" s="240">
        <f t="shared" si="11"/>
        <v>0</v>
      </c>
      <c r="AB23" s="240">
        <f t="shared" si="11"/>
        <v>0</v>
      </c>
      <c r="AC23" s="240">
        <f t="shared" si="11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0</v>
      </c>
      <c r="G24" s="219">
        <f t="shared" si="0"/>
        <v>0.49090909090909113</v>
      </c>
      <c r="H24" s="219">
        <f t="shared" si="1"/>
        <v>0.8</v>
      </c>
      <c r="I24" s="219">
        <f t="shared" si="2"/>
        <v>0.25000000000000006</v>
      </c>
      <c r="J24" s="219">
        <f t="shared" si="3"/>
        <v>0.33333333333333331</v>
      </c>
      <c r="K24" s="220">
        <f t="shared" si="4"/>
        <v>3.2727272727272751E-2</v>
      </c>
      <c r="L24" s="222">
        <f t="shared" si="5"/>
        <v>30.555555555555532</v>
      </c>
      <c r="M24" s="222">
        <f t="shared" si="9"/>
        <v>431.99999999999983</v>
      </c>
      <c r="N24" s="277">
        <f t="shared" si="10"/>
        <v>2.3148148148148158</v>
      </c>
      <c r="O24" s="180">
        <f t="shared" si="6"/>
        <v>0</v>
      </c>
      <c r="P24" s="220">
        <f t="shared" si="7"/>
        <v>0</v>
      </c>
      <c r="V24" s="240">
        <f t="shared" si="11"/>
        <v>0</v>
      </c>
      <c r="W24" s="240">
        <f t="shared" si="11"/>
        <v>0</v>
      </c>
      <c r="X24" s="240">
        <f t="shared" si="11"/>
        <v>0</v>
      </c>
      <c r="Y24" s="240">
        <f t="shared" si="11"/>
        <v>0</v>
      </c>
      <c r="Z24" s="240">
        <f t="shared" si="11"/>
        <v>0</v>
      </c>
      <c r="AA24" s="240">
        <f t="shared" si="11"/>
        <v>0</v>
      </c>
      <c r="AB24" s="240">
        <f t="shared" si="11"/>
        <v>0</v>
      </c>
      <c r="AC24" s="240">
        <f t="shared" si="11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0"/>
        <v>0.49090909090909113</v>
      </c>
      <c r="H25" s="219">
        <f t="shared" si="1"/>
        <v>0.2</v>
      </c>
      <c r="I25" s="219">
        <f t="shared" si="2"/>
        <v>0.75000000000000011</v>
      </c>
      <c r="J25" s="219">
        <f t="shared" si="3"/>
        <v>0.66666666666666663</v>
      </c>
      <c r="K25" s="220">
        <f t="shared" si="4"/>
        <v>4.9090909090909116E-2</v>
      </c>
      <c r="L25" s="222">
        <f t="shared" si="5"/>
        <v>20.37037037037036</v>
      </c>
      <c r="M25" s="222">
        <f t="shared" si="9"/>
        <v>647.99999999999966</v>
      </c>
      <c r="N25" s="277">
        <f t="shared" si="10"/>
        <v>1.5432098765432107</v>
      </c>
      <c r="O25" s="180">
        <f t="shared" si="6"/>
        <v>0</v>
      </c>
      <c r="P25" s="220">
        <f t="shared" si="7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0"/>
        <v>0.49090909090909113</v>
      </c>
      <c r="H26" s="219">
        <f t="shared" si="1"/>
        <v>0.8</v>
      </c>
      <c r="I26" s="219">
        <f t="shared" si="2"/>
        <v>0.25000000000000006</v>
      </c>
      <c r="J26" s="219">
        <f t="shared" si="3"/>
        <v>0.66666666666666663</v>
      </c>
      <c r="K26" s="220">
        <f t="shared" si="4"/>
        <v>6.5454545454545501E-2</v>
      </c>
      <c r="L26" s="222">
        <f t="shared" si="5"/>
        <v>15.277777777777766</v>
      </c>
      <c r="M26" s="222">
        <f t="shared" si="9"/>
        <v>863.99999999999966</v>
      </c>
      <c r="N26" s="277">
        <f t="shared" si="10"/>
        <v>1.1574074074074079</v>
      </c>
      <c r="O26" s="180">
        <f t="shared" si="6"/>
        <v>0</v>
      </c>
      <c r="P26" s="220">
        <f t="shared" si="7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v>0</v>
      </c>
      <c r="G27" s="219">
        <f t="shared" si="0"/>
        <v>0.49090909090909113</v>
      </c>
      <c r="H27" s="219">
        <f t="shared" si="1"/>
        <v>0.8</v>
      </c>
      <c r="I27" s="219">
        <f t="shared" si="2"/>
        <v>0.75000000000000011</v>
      </c>
      <c r="J27" s="219">
        <f t="shared" si="3"/>
        <v>0.33333333333333331</v>
      </c>
      <c r="K27" s="220">
        <f t="shared" si="4"/>
        <v>9.8181818181818231E-2</v>
      </c>
      <c r="L27" s="222">
        <f t="shared" si="5"/>
        <v>10.18518518518518</v>
      </c>
      <c r="M27" s="222">
        <f t="shared" si="9"/>
        <v>1295.9999999999993</v>
      </c>
      <c r="N27" s="277">
        <f t="shared" si="10"/>
        <v>0.77160493827160537</v>
      </c>
      <c r="O27" s="180">
        <f t="shared" si="6"/>
        <v>0</v>
      </c>
      <c r="P27" s="220">
        <f t="shared" si="7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v>0</v>
      </c>
      <c r="G28" s="219">
        <f t="shared" si="0"/>
        <v>0.49090909090909113</v>
      </c>
      <c r="H28" s="219">
        <f t="shared" si="1"/>
        <v>0.8</v>
      </c>
      <c r="I28" s="219">
        <f t="shared" si="2"/>
        <v>0.75000000000000011</v>
      </c>
      <c r="J28" s="219">
        <f t="shared" si="3"/>
        <v>0.66666666666666663</v>
      </c>
      <c r="K28" s="220">
        <f t="shared" si="4"/>
        <v>0.19636363636363646</v>
      </c>
      <c r="L28" s="222">
        <f t="shared" si="5"/>
        <v>5.0925925925925899</v>
      </c>
      <c r="M28" s="222">
        <f t="shared" si="9"/>
        <v>2591.9999999999986</v>
      </c>
      <c r="N28" s="277">
        <f t="shared" si="10"/>
        <v>0.38580246913580268</v>
      </c>
      <c r="O28" s="180">
        <f t="shared" si="6"/>
        <v>0</v>
      </c>
      <c r="P28" s="220">
        <f t="shared" si="7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0"/>
        <v>0.38181818181818195</v>
      </c>
      <c r="H29" s="219">
        <f t="shared" si="1"/>
        <v>0.2</v>
      </c>
      <c r="I29" s="219">
        <f t="shared" si="2"/>
        <v>0.25000000000000006</v>
      </c>
      <c r="J29" s="219">
        <f t="shared" si="3"/>
        <v>0.33333333333333331</v>
      </c>
      <c r="K29" s="220">
        <f t="shared" si="4"/>
        <v>6.3636363636363673E-3</v>
      </c>
      <c r="L29" s="222">
        <f t="shared" si="5"/>
        <v>157.14285714285705</v>
      </c>
      <c r="M29" s="222">
        <f t="shared" si="9"/>
        <v>83.999999999999957</v>
      </c>
      <c r="N29" s="277">
        <f t="shared" si="10"/>
        <v>11.90476190476191</v>
      </c>
      <c r="O29" s="180">
        <f t="shared" si="6"/>
        <v>0</v>
      </c>
      <c r="P29" s="220">
        <f t="shared" si="7"/>
        <v>0</v>
      </c>
      <c r="V29" s="240">
        <f t="shared" si="12"/>
        <v>0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0.38181818181818195</v>
      </c>
      <c r="H30" s="219">
        <f t="shared" si="1"/>
        <v>0.2</v>
      </c>
      <c r="I30" s="219">
        <f t="shared" si="2"/>
        <v>0.25000000000000006</v>
      </c>
      <c r="J30" s="219">
        <f t="shared" si="3"/>
        <v>0.66666666666666663</v>
      </c>
      <c r="K30" s="220">
        <f t="shared" si="4"/>
        <v>1.2727272727272735E-2</v>
      </c>
      <c r="L30" s="222">
        <f t="shared" si="5"/>
        <v>78.571428571428527</v>
      </c>
      <c r="M30" s="222">
        <f t="shared" si="9"/>
        <v>167.99999999999991</v>
      </c>
      <c r="N30" s="277">
        <f t="shared" si="10"/>
        <v>5.9523809523809552</v>
      </c>
      <c r="O30" s="180">
        <f t="shared" si="6"/>
        <v>0</v>
      </c>
      <c r="P30" s="220">
        <f t="shared" si="7"/>
        <v>0</v>
      </c>
      <c r="V30" s="240">
        <f t="shared" si="12"/>
        <v>0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0.38181818181818195</v>
      </c>
      <c r="H31" s="219">
        <f t="shared" si="1"/>
        <v>0.2</v>
      </c>
      <c r="I31" s="219">
        <f t="shared" si="2"/>
        <v>0.75000000000000011</v>
      </c>
      <c r="J31" s="219">
        <f t="shared" si="3"/>
        <v>0.33333333333333331</v>
      </c>
      <c r="K31" s="220">
        <f t="shared" si="4"/>
        <v>1.9090909090909103E-2</v>
      </c>
      <c r="L31" s="222">
        <f t="shared" si="5"/>
        <v>52.380952380952351</v>
      </c>
      <c r="M31" s="222">
        <f t="shared" si="9"/>
        <v>251.99999999999986</v>
      </c>
      <c r="N31" s="277">
        <f t="shared" si="10"/>
        <v>3.9682539682539706</v>
      </c>
      <c r="O31" s="180">
        <f t="shared" si="6"/>
        <v>0</v>
      </c>
      <c r="P31" s="220">
        <f t="shared" si="7"/>
        <v>0</v>
      </c>
      <c r="V31" s="240">
        <f t="shared" si="12"/>
        <v>0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0.38181818181818195</v>
      </c>
      <c r="H32" s="219">
        <f t="shared" si="1"/>
        <v>0.8</v>
      </c>
      <c r="I32" s="219">
        <f t="shared" si="2"/>
        <v>0.25000000000000006</v>
      </c>
      <c r="J32" s="219">
        <f t="shared" si="3"/>
        <v>0.33333333333333331</v>
      </c>
      <c r="K32" s="220">
        <f t="shared" si="4"/>
        <v>2.5454545454545469E-2</v>
      </c>
      <c r="L32" s="222">
        <f t="shared" si="5"/>
        <v>39.285714285714263</v>
      </c>
      <c r="M32" s="222">
        <f t="shared" si="9"/>
        <v>335.99999999999983</v>
      </c>
      <c r="N32" s="277">
        <f t="shared" si="10"/>
        <v>2.9761904761904776</v>
      </c>
      <c r="O32" s="180">
        <f t="shared" si="6"/>
        <v>0</v>
      </c>
      <c r="P32" s="220">
        <f t="shared" si="7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0.38181818181818195</v>
      </c>
      <c r="H33" s="219">
        <f t="shared" si="1"/>
        <v>0.2</v>
      </c>
      <c r="I33" s="219">
        <f t="shared" si="2"/>
        <v>0.75000000000000011</v>
      </c>
      <c r="J33" s="219">
        <f t="shared" si="3"/>
        <v>0.66666666666666663</v>
      </c>
      <c r="K33" s="220">
        <f t="shared" si="4"/>
        <v>3.8181818181818206E-2</v>
      </c>
      <c r="L33" s="222">
        <f t="shared" si="5"/>
        <v>26.190476190476176</v>
      </c>
      <c r="M33" s="222">
        <f t="shared" si="9"/>
        <v>503.99999999999972</v>
      </c>
      <c r="N33" s="277">
        <f t="shared" si="10"/>
        <v>1.9841269841269853</v>
      </c>
      <c r="O33" s="180">
        <f t="shared" si="6"/>
        <v>0</v>
      </c>
      <c r="P33" s="220">
        <f t="shared" si="7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0.38181818181818195</v>
      </c>
      <c r="H34" s="219">
        <f t="shared" si="1"/>
        <v>0.8</v>
      </c>
      <c r="I34" s="219">
        <f t="shared" si="2"/>
        <v>0.25000000000000006</v>
      </c>
      <c r="J34" s="219">
        <f t="shared" si="3"/>
        <v>0.66666666666666663</v>
      </c>
      <c r="K34" s="220">
        <f t="shared" si="4"/>
        <v>5.0909090909090939E-2</v>
      </c>
      <c r="L34" s="222">
        <f t="shared" si="5"/>
        <v>19.642857142857132</v>
      </c>
      <c r="M34" s="222">
        <f t="shared" si="9"/>
        <v>671.99999999999966</v>
      </c>
      <c r="N34" s="277">
        <f t="shared" si="10"/>
        <v>1.4880952380952388</v>
      </c>
      <c r="O34" s="180">
        <f t="shared" si="6"/>
        <v>0</v>
      </c>
      <c r="P34" s="220">
        <f t="shared" si="7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0.38181818181818195</v>
      </c>
      <c r="H35" s="219">
        <f t="shared" si="1"/>
        <v>0.8</v>
      </c>
      <c r="I35" s="219">
        <f t="shared" si="2"/>
        <v>0.75000000000000011</v>
      </c>
      <c r="J35" s="219">
        <f t="shared" si="3"/>
        <v>0.33333333333333331</v>
      </c>
      <c r="K35" s="220">
        <f t="shared" si="4"/>
        <v>7.6363636363636411E-2</v>
      </c>
      <c r="L35" s="222">
        <f t="shared" si="5"/>
        <v>13.095238095238088</v>
      </c>
      <c r="M35" s="222">
        <f t="shared" si="9"/>
        <v>1007.9999999999994</v>
      </c>
      <c r="N35" s="277">
        <f t="shared" si="10"/>
        <v>0.99206349206349265</v>
      </c>
      <c r="O35" s="180">
        <f t="shared" si="6"/>
        <v>0</v>
      </c>
      <c r="P35" s="220">
        <f t="shared" si="7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0"/>
        <v>0.38181818181818195</v>
      </c>
      <c r="H36" s="219">
        <f t="shared" si="1"/>
        <v>0.8</v>
      </c>
      <c r="I36" s="219">
        <f t="shared" si="2"/>
        <v>0.75000000000000011</v>
      </c>
      <c r="J36" s="219">
        <f t="shared" si="3"/>
        <v>0.66666666666666663</v>
      </c>
      <c r="K36" s="220">
        <f t="shared" si="4"/>
        <v>0.15272727272727282</v>
      </c>
      <c r="L36" s="222">
        <f t="shared" si="5"/>
        <v>6.5476190476190439</v>
      </c>
      <c r="M36" s="222">
        <f t="shared" si="9"/>
        <v>2015.9999999999989</v>
      </c>
      <c r="N36" s="277">
        <f t="shared" si="10"/>
        <v>0.49603174603174632</v>
      </c>
      <c r="O36" s="180">
        <f t="shared" si="6"/>
        <v>0</v>
      </c>
      <c r="P36" s="220">
        <f t="shared" si="7"/>
        <v>0</v>
      </c>
      <c r="Q36" s="201"/>
      <c r="V36" s="275">
        <f>SUM(V5:V35)</f>
        <v>0.2863636363636366</v>
      </c>
      <c r="W36" s="275">
        <f t="shared" ref="W36:AC36" si="13">SUM(W5:W35)</f>
        <v>0.14727272727272739</v>
      </c>
      <c r="X36" s="275">
        <f t="shared" si="13"/>
        <v>0.14431818181818196</v>
      </c>
      <c r="Y36" s="275">
        <f t="shared" si="13"/>
        <v>7.2727272727272807E-2</v>
      </c>
      <c r="Z36" s="275">
        <f t="shared" si="13"/>
        <v>0.15075757575757592</v>
      </c>
      <c r="AA36" s="275">
        <f t="shared" si="13"/>
        <v>0.22651515151515178</v>
      </c>
      <c r="AB36" s="275">
        <f t="shared" si="13"/>
        <v>7.5757575757575843E-2</v>
      </c>
      <c r="AC36" s="275">
        <f t="shared" si="13"/>
        <v>0</v>
      </c>
      <c r="AD36" s="276">
        <f>SUM(V36:AC36)</f>
        <v>1.1037121212121224</v>
      </c>
    </row>
    <row r="37" spans="2:30" x14ac:dyDescent="0.25">
      <c r="M37" s="222" t="e">
        <f t="shared" si="9"/>
        <v>#DIV/0!</v>
      </c>
      <c r="N37" s="277" t="e">
        <f t="shared" si="10"/>
        <v>#DIV/0!</v>
      </c>
      <c r="O37" s="271">
        <f>SUM(O5:O36)</f>
        <v>1.1037121212121224</v>
      </c>
      <c r="P37" s="224">
        <f>SUM(P5:P36)</f>
        <v>7.8181818181818241E-2</v>
      </c>
      <c r="Q37" s="270" t="s">
        <v>102</v>
      </c>
    </row>
    <row r="38" spans="2:30" ht="14.4" x14ac:dyDescent="0.3">
      <c r="M38" s="222" t="e">
        <f t="shared" si="9"/>
        <v>#DIV/0!</v>
      </c>
      <c r="N38" s="277" t="e">
        <f t="shared" si="10"/>
        <v>#DIV/0!</v>
      </c>
      <c r="P38" s="269">
        <f>1-BINOMDIST(0,10,P37,0)</f>
        <v>0.55695004335886877</v>
      </c>
      <c r="Q38" s="201" t="s">
        <v>103</v>
      </c>
      <c r="T38" s="217">
        <f>1/P38</f>
        <v>1.7954931720072667</v>
      </c>
    </row>
  </sheetData>
  <conditionalFormatting sqref="F5:F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0" priority="7" stopIfTrue="1" operator="greaterThan">
      <formula>0</formula>
    </cfRule>
  </conditionalFormatting>
  <conditionalFormatting sqref="F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9" priority="3" stopIfTrue="1" operator="greaterThan">
      <formula>0</formula>
    </cfRule>
  </conditionalFormatting>
  <conditionalFormatting sqref="O5:O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38"/>
  <sheetViews>
    <sheetView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0.87484848484848576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12</v>
      </c>
      <c r="C3" s="198">
        <v>5</v>
      </c>
      <c r="D3" s="198">
        <v>4</v>
      </c>
      <c r="E3" s="198">
        <v>3</v>
      </c>
      <c r="F3" s="278">
        <v>800</v>
      </c>
      <c r="J3" s="216"/>
      <c r="L3"/>
      <c r="M3"/>
      <c r="N3"/>
      <c r="O3" s="59">
        <f>O37</f>
        <v>0.87484848484848576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v>1000</v>
      </c>
      <c r="G5" s="219">
        <f t="shared" ref="G5:J36" si="0">_xlfn.HYPGEOM.DIST(B5, B$2, B$2, B$3, FALSE )</f>
        <v>4.5454545454545496E-3</v>
      </c>
      <c r="H5" s="219">
        <f t="shared" si="0"/>
        <v>0.2</v>
      </c>
      <c r="I5" s="219">
        <f t="shared" si="0"/>
        <v>0.25000000000000006</v>
      </c>
      <c r="J5" s="219">
        <f t="shared" si="0"/>
        <v>0.33333333333333331</v>
      </c>
      <c r="K5" s="220">
        <f t="shared" ref="K5:K36" si="1">G5*H5*I5*J5</f>
        <v>7.5757575757575839E-5</v>
      </c>
      <c r="L5" s="222">
        <f t="shared" ref="L5:L36" si="2">1/K5</f>
        <v>13199.999999999985</v>
      </c>
      <c r="M5" s="222">
        <f>$L$5/L5</f>
        <v>1</v>
      </c>
      <c r="N5" s="277">
        <f>$F$3/M5</f>
        <v>800</v>
      </c>
      <c r="O5" s="180">
        <f t="shared" ref="O5:O36" si="3">$F5/L5</f>
        <v>7.5757575757575843E-2</v>
      </c>
      <c r="P5" s="220">
        <f t="shared" ref="P5:P36" si="4">IF(F5&gt;0,K5,0)</f>
        <v>7.5757575757575839E-5</v>
      </c>
      <c r="Q5" s="118">
        <f>P5*$Q$3</f>
        <v>10.000000000000011</v>
      </c>
      <c r="V5" s="240">
        <f t="shared" ref="V5:AC14" si="5">IF($F5&lt;V$4,(IF($F5&gt;V$3,$O5,0)),0)</f>
        <v>0</v>
      </c>
      <c r="W5" s="240">
        <f t="shared" si="5"/>
        <v>0</v>
      </c>
      <c r="X5" s="240">
        <f t="shared" si="5"/>
        <v>0</v>
      </c>
      <c r="Y5" s="240">
        <f t="shared" si="5"/>
        <v>0</v>
      </c>
      <c r="Z5" s="240">
        <f t="shared" si="5"/>
        <v>0</v>
      </c>
      <c r="AA5" s="240">
        <f t="shared" si="5"/>
        <v>0</v>
      </c>
      <c r="AB5" s="240">
        <f t="shared" si="5"/>
        <v>7.5757575757575843E-2</v>
      </c>
      <c r="AC5" s="240">
        <f t="shared" si="5"/>
        <v>0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f t="shared" ref="F6:F28" si="6">ROUNDDOWN(N6,0)</f>
        <v>400</v>
      </c>
      <c r="G6" s="219">
        <f t="shared" si="0"/>
        <v>4.5454545454545496E-3</v>
      </c>
      <c r="H6" s="219">
        <f t="shared" si="0"/>
        <v>0.2</v>
      </c>
      <c r="I6" s="219">
        <f t="shared" si="0"/>
        <v>0.25000000000000006</v>
      </c>
      <c r="J6" s="219">
        <f t="shared" si="0"/>
        <v>0.66666666666666663</v>
      </c>
      <c r="K6" s="220">
        <f t="shared" si="1"/>
        <v>1.5151515151515168E-4</v>
      </c>
      <c r="L6" s="222">
        <f t="shared" si="2"/>
        <v>6599.9999999999927</v>
      </c>
      <c r="M6" s="222">
        <f t="shared" ref="M6:M36" si="7">$L$5/L6</f>
        <v>2</v>
      </c>
      <c r="N6" s="277">
        <f t="shared" ref="N6:N36" si="8">$F$3/M6</f>
        <v>400</v>
      </c>
      <c r="O6" s="180">
        <f t="shared" si="3"/>
        <v>6.060606060606067E-2</v>
      </c>
      <c r="P6" s="220">
        <f t="shared" si="4"/>
        <v>1.5151515151515168E-4</v>
      </c>
      <c r="Q6" s="118">
        <f t="shared" ref="Q6:Q36" si="9">P6*$Q$3</f>
        <v>20.000000000000021</v>
      </c>
      <c r="V6" s="240">
        <f t="shared" si="5"/>
        <v>0</v>
      </c>
      <c r="W6" s="240">
        <f t="shared" si="5"/>
        <v>0</v>
      </c>
      <c r="X6" s="240">
        <f t="shared" si="5"/>
        <v>0</v>
      </c>
      <c r="Y6" s="240">
        <f t="shared" si="5"/>
        <v>0</v>
      </c>
      <c r="Z6" s="240">
        <f t="shared" si="5"/>
        <v>0</v>
      </c>
      <c r="AA6" s="240">
        <f t="shared" si="5"/>
        <v>6.060606060606067E-2</v>
      </c>
      <c r="AB6" s="240">
        <f t="shared" si="5"/>
        <v>0</v>
      </c>
      <c r="AC6" s="240">
        <f t="shared" si="5"/>
        <v>0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f t="shared" si="6"/>
        <v>266</v>
      </c>
      <c r="G7" s="219">
        <f t="shared" si="0"/>
        <v>4.5454545454545496E-3</v>
      </c>
      <c r="H7" s="219">
        <f t="shared" si="0"/>
        <v>0.2</v>
      </c>
      <c r="I7" s="219">
        <f t="shared" si="0"/>
        <v>0.75000000000000011</v>
      </c>
      <c r="J7" s="219">
        <f t="shared" si="0"/>
        <v>0.33333333333333331</v>
      </c>
      <c r="K7" s="220">
        <f t="shared" si="1"/>
        <v>2.2727272727272749E-4</v>
      </c>
      <c r="L7" s="222">
        <f t="shared" si="2"/>
        <v>4399.9999999999955</v>
      </c>
      <c r="M7" s="222">
        <f t="shared" si="7"/>
        <v>3</v>
      </c>
      <c r="N7" s="277">
        <f t="shared" si="8"/>
        <v>266.66666666666669</v>
      </c>
      <c r="O7" s="180">
        <f t="shared" si="3"/>
        <v>6.0454545454545518E-2</v>
      </c>
      <c r="P7" s="220">
        <f t="shared" si="4"/>
        <v>2.2727272727272749E-4</v>
      </c>
      <c r="Q7" s="118">
        <f t="shared" si="9"/>
        <v>30.000000000000028</v>
      </c>
      <c r="V7" s="240">
        <f t="shared" si="5"/>
        <v>0</v>
      </c>
      <c r="W7" s="240">
        <f t="shared" si="5"/>
        <v>0</v>
      </c>
      <c r="X7" s="240">
        <f t="shared" si="5"/>
        <v>0</v>
      </c>
      <c r="Y7" s="240">
        <f t="shared" si="5"/>
        <v>0</v>
      </c>
      <c r="Z7" s="240">
        <f t="shared" si="5"/>
        <v>0</v>
      </c>
      <c r="AA7" s="240">
        <f t="shared" si="5"/>
        <v>6.0454545454545518E-2</v>
      </c>
      <c r="AB7" s="240">
        <f t="shared" si="5"/>
        <v>0</v>
      </c>
      <c r="AC7" s="240">
        <f t="shared" si="5"/>
        <v>0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f t="shared" si="6"/>
        <v>200</v>
      </c>
      <c r="G8" s="219">
        <f t="shared" si="0"/>
        <v>4.5454545454545496E-3</v>
      </c>
      <c r="H8" s="219">
        <f t="shared" si="0"/>
        <v>0.8</v>
      </c>
      <c r="I8" s="219">
        <f t="shared" si="0"/>
        <v>0.25000000000000006</v>
      </c>
      <c r="J8" s="219">
        <f t="shared" si="0"/>
        <v>0.33333333333333331</v>
      </c>
      <c r="K8" s="220">
        <f t="shared" si="1"/>
        <v>3.0303030303030336E-4</v>
      </c>
      <c r="L8" s="222">
        <f t="shared" si="2"/>
        <v>3299.9999999999964</v>
      </c>
      <c r="M8" s="222">
        <f t="shared" si="7"/>
        <v>4</v>
      </c>
      <c r="N8" s="277">
        <f t="shared" si="8"/>
        <v>200</v>
      </c>
      <c r="O8" s="180">
        <f t="shared" si="3"/>
        <v>6.060606060606067E-2</v>
      </c>
      <c r="P8" s="220">
        <f t="shared" si="4"/>
        <v>3.0303030303030336E-4</v>
      </c>
      <c r="Q8" s="118">
        <f t="shared" si="9"/>
        <v>40.000000000000043</v>
      </c>
      <c r="V8" s="240">
        <f t="shared" si="5"/>
        <v>0</v>
      </c>
      <c r="W8" s="240">
        <f t="shared" si="5"/>
        <v>0</v>
      </c>
      <c r="X8" s="240">
        <f t="shared" si="5"/>
        <v>0</v>
      </c>
      <c r="Y8" s="240">
        <f t="shared" si="5"/>
        <v>0</v>
      </c>
      <c r="Z8" s="240">
        <f t="shared" si="5"/>
        <v>6.060606060606067E-2</v>
      </c>
      <c r="AA8" s="240">
        <f t="shared" si="5"/>
        <v>0</v>
      </c>
      <c r="AB8" s="240">
        <f t="shared" si="5"/>
        <v>0</v>
      </c>
      <c r="AC8" s="240">
        <f t="shared" si="5"/>
        <v>0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f t="shared" si="6"/>
        <v>133</v>
      </c>
      <c r="G9" s="219">
        <f t="shared" si="0"/>
        <v>4.5454545454545496E-3</v>
      </c>
      <c r="H9" s="219">
        <f t="shared" si="0"/>
        <v>0.2</v>
      </c>
      <c r="I9" s="219">
        <f t="shared" si="0"/>
        <v>0.75000000000000011</v>
      </c>
      <c r="J9" s="219">
        <f t="shared" si="0"/>
        <v>0.66666666666666663</v>
      </c>
      <c r="K9" s="220">
        <f t="shared" si="1"/>
        <v>4.5454545454545498E-4</v>
      </c>
      <c r="L9" s="222">
        <f t="shared" si="2"/>
        <v>2199.9999999999977</v>
      </c>
      <c r="M9" s="222">
        <f t="shared" si="7"/>
        <v>6</v>
      </c>
      <c r="N9" s="277">
        <f t="shared" si="8"/>
        <v>133.33333333333334</v>
      </c>
      <c r="O9" s="180">
        <f t="shared" si="3"/>
        <v>6.0454545454545518E-2</v>
      </c>
      <c r="P9" s="220">
        <f t="shared" si="4"/>
        <v>4.5454545454545498E-4</v>
      </c>
      <c r="Q9" s="118">
        <f t="shared" si="9"/>
        <v>60.000000000000057</v>
      </c>
      <c r="V9" s="240">
        <f t="shared" si="5"/>
        <v>0</v>
      </c>
      <c r="W9" s="240">
        <f t="shared" si="5"/>
        <v>0</v>
      </c>
      <c r="X9" s="240">
        <f t="shared" si="5"/>
        <v>0</v>
      </c>
      <c r="Y9" s="240">
        <f t="shared" si="5"/>
        <v>0</v>
      </c>
      <c r="Z9" s="240">
        <f t="shared" si="5"/>
        <v>6.0454545454545518E-2</v>
      </c>
      <c r="AA9" s="240">
        <f t="shared" si="5"/>
        <v>0</v>
      </c>
      <c r="AB9" s="240">
        <f t="shared" si="5"/>
        <v>0</v>
      </c>
      <c r="AC9" s="240">
        <f t="shared" si="5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f t="shared" si="6"/>
        <v>100</v>
      </c>
      <c r="G10" s="219">
        <f t="shared" si="0"/>
        <v>4.5454545454545496E-3</v>
      </c>
      <c r="H10" s="219">
        <f t="shared" si="0"/>
        <v>0.8</v>
      </c>
      <c r="I10" s="219">
        <f t="shared" si="0"/>
        <v>0.25000000000000006</v>
      </c>
      <c r="J10" s="219">
        <f t="shared" si="0"/>
        <v>0.66666666666666663</v>
      </c>
      <c r="K10" s="220">
        <f t="shared" si="1"/>
        <v>6.0606060606060671E-4</v>
      </c>
      <c r="L10" s="222">
        <f t="shared" si="2"/>
        <v>1649.9999999999982</v>
      </c>
      <c r="M10" s="222">
        <f t="shared" si="7"/>
        <v>8</v>
      </c>
      <c r="N10" s="277">
        <f t="shared" si="8"/>
        <v>100</v>
      </c>
      <c r="O10" s="180">
        <f t="shared" si="3"/>
        <v>6.060606060606067E-2</v>
      </c>
      <c r="P10" s="220">
        <f t="shared" si="4"/>
        <v>6.0606060606060671E-4</v>
      </c>
      <c r="Q10" s="118">
        <f t="shared" si="9"/>
        <v>80.000000000000085</v>
      </c>
      <c r="V10" s="240">
        <f t="shared" si="5"/>
        <v>0</v>
      </c>
      <c r="W10" s="240">
        <f t="shared" si="5"/>
        <v>0</v>
      </c>
      <c r="X10" s="240">
        <f t="shared" si="5"/>
        <v>0</v>
      </c>
      <c r="Y10" s="240">
        <f t="shared" si="5"/>
        <v>6.060606060606067E-2</v>
      </c>
      <c r="Z10" s="240">
        <f t="shared" si="5"/>
        <v>0</v>
      </c>
      <c r="AA10" s="240">
        <f t="shared" si="5"/>
        <v>0</v>
      </c>
      <c r="AB10" s="240">
        <f t="shared" si="5"/>
        <v>0</v>
      </c>
      <c r="AC10" s="240">
        <f t="shared" si="5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f t="shared" si="6"/>
        <v>66</v>
      </c>
      <c r="G11" s="219">
        <f t="shared" si="0"/>
        <v>4.5454545454545496E-3</v>
      </c>
      <c r="H11" s="219">
        <f t="shared" si="0"/>
        <v>0.8</v>
      </c>
      <c r="I11" s="219">
        <f t="shared" si="0"/>
        <v>0.75000000000000011</v>
      </c>
      <c r="J11" s="219">
        <f t="shared" si="0"/>
        <v>0.33333333333333331</v>
      </c>
      <c r="K11" s="220">
        <f t="shared" si="1"/>
        <v>9.0909090909090996E-4</v>
      </c>
      <c r="L11" s="222">
        <f t="shared" si="2"/>
        <v>1099.9999999999989</v>
      </c>
      <c r="M11" s="222">
        <f t="shared" si="7"/>
        <v>12</v>
      </c>
      <c r="N11" s="277">
        <f t="shared" si="8"/>
        <v>66.666666666666671</v>
      </c>
      <c r="O11" s="180">
        <f t="shared" si="3"/>
        <v>6.000000000000006E-2</v>
      </c>
      <c r="P11" s="220">
        <f t="shared" si="4"/>
        <v>9.0909090909090996E-4</v>
      </c>
      <c r="Q11" s="118">
        <f t="shared" si="9"/>
        <v>120.00000000000011</v>
      </c>
      <c r="V11" s="240">
        <f t="shared" si="5"/>
        <v>0</v>
      </c>
      <c r="W11" s="240">
        <f t="shared" si="5"/>
        <v>0</v>
      </c>
      <c r="X11" s="240">
        <f t="shared" si="5"/>
        <v>0</v>
      </c>
      <c r="Y11" s="240">
        <f t="shared" si="5"/>
        <v>6.000000000000006E-2</v>
      </c>
      <c r="Z11" s="240">
        <f t="shared" si="5"/>
        <v>0</v>
      </c>
      <c r="AA11" s="240">
        <f t="shared" si="5"/>
        <v>0</v>
      </c>
      <c r="AB11" s="240">
        <f t="shared" si="5"/>
        <v>0</v>
      </c>
      <c r="AC11" s="240">
        <f t="shared" si="5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f t="shared" si="6"/>
        <v>33</v>
      </c>
      <c r="G12" s="219">
        <f t="shared" si="0"/>
        <v>4.5454545454545496E-3</v>
      </c>
      <c r="H12" s="219">
        <f t="shared" si="0"/>
        <v>0.8</v>
      </c>
      <c r="I12" s="219">
        <f t="shared" si="0"/>
        <v>0.75000000000000011</v>
      </c>
      <c r="J12" s="219">
        <f t="shared" si="0"/>
        <v>0.66666666666666663</v>
      </c>
      <c r="K12" s="220">
        <f t="shared" si="1"/>
        <v>1.8181818181818199E-3</v>
      </c>
      <c r="L12" s="222">
        <f t="shared" si="2"/>
        <v>549.99999999999943</v>
      </c>
      <c r="M12" s="222">
        <f t="shared" si="7"/>
        <v>24</v>
      </c>
      <c r="N12" s="277">
        <f t="shared" si="8"/>
        <v>33.333333333333336</v>
      </c>
      <c r="O12" s="180">
        <f t="shared" si="3"/>
        <v>6.000000000000006E-2</v>
      </c>
      <c r="P12" s="220">
        <f t="shared" si="4"/>
        <v>1.8181818181818199E-3</v>
      </c>
      <c r="Q12" s="118">
        <f t="shared" si="9"/>
        <v>240.00000000000023</v>
      </c>
      <c r="V12" s="240">
        <f t="shared" si="5"/>
        <v>0</v>
      </c>
      <c r="W12" s="240">
        <f t="shared" si="5"/>
        <v>0</v>
      </c>
      <c r="X12" s="240">
        <f t="shared" si="5"/>
        <v>6.000000000000006E-2</v>
      </c>
      <c r="Y12" s="240">
        <f t="shared" si="5"/>
        <v>0</v>
      </c>
      <c r="Z12" s="240">
        <f t="shared" si="5"/>
        <v>0</v>
      </c>
      <c r="AA12" s="240">
        <f t="shared" si="5"/>
        <v>0</v>
      </c>
      <c r="AB12" s="240">
        <f t="shared" si="5"/>
        <v>0</v>
      </c>
      <c r="AC12" s="240">
        <f t="shared" si="5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f t="shared" si="6"/>
        <v>29</v>
      </c>
      <c r="G13" s="219">
        <f t="shared" si="0"/>
        <v>0.1227272727272728</v>
      </c>
      <c r="H13" s="219">
        <f t="shared" si="0"/>
        <v>0.2</v>
      </c>
      <c r="I13" s="219">
        <f t="shared" si="0"/>
        <v>0.25000000000000006</v>
      </c>
      <c r="J13" s="219">
        <f t="shared" si="0"/>
        <v>0.33333333333333331</v>
      </c>
      <c r="K13" s="220">
        <f t="shared" si="1"/>
        <v>2.0454545454545474E-3</v>
      </c>
      <c r="L13" s="222">
        <f t="shared" si="2"/>
        <v>488.88888888888846</v>
      </c>
      <c r="M13" s="222">
        <f t="shared" si="7"/>
        <v>26.999999999999993</v>
      </c>
      <c r="N13" s="277">
        <f t="shared" si="8"/>
        <v>29.629629629629637</v>
      </c>
      <c r="O13" s="180">
        <f t="shared" si="3"/>
        <v>5.9318181818181867E-2</v>
      </c>
      <c r="P13" s="220">
        <f t="shared" si="4"/>
        <v>2.0454545454545474E-3</v>
      </c>
      <c r="Q13" s="118">
        <f t="shared" si="9"/>
        <v>270.00000000000023</v>
      </c>
      <c r="V13" s="240">
        <f t="shared" si="5"/>
        <v>0</v>
      </c>
      <c r="W13" s="240">
        <f t="shared" si="5"/>
        <v>5.9318181818181867E-2</v>
      </c>
      <c r="X13" s="240">
        <f t="shared" si="5"/>
        <v>0</v>
      </c>
      <c r="Y13" s="240">
        <f t="shared" si="5"/>
        <v>0</v>
      </c>
      <c r="Z13" s="240">
        <f t="shared" si="5"/>
        <v>0</v>
      </c>
      <c r="AA13" s="240">
        <f t="shared" si="5"/>
        <v>0</v>
      </c>
      <c r="AB13" s="240">
        <f t="shared" si="5"/>
        <v>0</v>
      </c>
      <c r="AC13" s="240">
        <f t="shared" si="5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f t="shared" si="6"/>
        <v>14</v>
      </c>
      <c r="G14" s="219">
        <f t="shared" si="0"/>
        <v>0.1227272727272728</v>
      </c>
      <c r="H14" s="219">
        <f t="shared" si="0"/>
        <v>0.2</v>
      </c>
      <c r="I14" s="219">
        <f t="shared" si="0"/>
        <v>0.25000000000000006</v>
      </c>
      <c r="J14" s="219">
        <f t="shared" si="0"/>
        <v>0.66666666666666663</v>
      </c>
      <c r="K14" s="220">
        <f t="shared" si="1"/>
        <v>4.0909090909090947E-3</v>
      </c>
      <c r="L14" s="222">
        <f t="shared" si="2"/>
        <v>244.44444444444423</v>
      </c>
      <c r="M14" s="222">
        <f t="shared" si="7"/>
        <v>53.999999999999986</v>
      </c>
      <c r="N14" s="277">
        <f t="shared" si="8"/>
        <v>14.814814814814818</v>
      </c>
      <c r="O14" s="180">
        <f t="shared" si="3"/>
        <v>5.7272727272727322E-2</v>
      </c>
      <c r="P14" s="220">
        <f t="shared" si="4"/>
        <v>4.0909090909090947E-3</v>
      </c>
      <c r="Q14" s="118">
        <f t="shared" si="9"/>
        <v>540.00000000000045</v>
      </c>
      <c r="V14" s="240">
        <f t="shared" si="5"/>
        <v>0</v>
      </c>
      <c r="W14" s="240">
        <f t="shared" si="5"/>
        <v>5.7272727272727322E-2</v>
      </c>
      <c r="X14" s="240">
        <f t="shared" si="5"/>
        <v>0</v>
      </c>
      <c r="Y14" s="240">
        <f t="shared" si="5"/>
        <v>0</v>
      </c>
      <c r="Z14" s="240">
        <f t="shared" si="5"/>
        <v>0</v>
      </c>
      <c r="AA14" s="240">
        <f t="shared" si="5"/>
        <v>0</v>
      </c>
      <c r="AB14" s="240">
        <f t="shared" si="5"/>
        <v>0</v>
      </c>
      <c r="AC14" s="240">
        <f t="shared" si="5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f t="shared" si="6"/>
        <v>9</v>
      </c>
      <c r="G15" s="219">
        <f t="shared" si="0"/>
        <v>0.1227272727272728</v>
      </c>
      <c r="H15" s="219">
        <f t="shared" si="0"/>
        <v>0.2</v>
      </c>
      <c r="I15" s="219">
        <f t="shared" si="0"/>
        <v>0.75000000000000011</v>
      </c>
      <c r="J15" s="219">
        <f t="shared" si="0"/>
        <v>0.33333333333333331</v>
      </c>
      <c r="K15" s="220">
        <f t="shared" si="1"/>
        <v>6.1363636363636412E-3</v>
      </c>
      <c r="L15" s="222">
        <f t="shared" si="2"/>
        <v>162.96296296296285</v>
      </c>
      <c r="M15" s="222">
        <f t="shared" si="7"/>
        <v>80.999999999999972</v>
      </c>
      <c r="N15" s="277">
        <f t="shared" si="8"/>
        <v>9.8765432098765462</v>
      </c>
      <c r="O15" s="180">
        <f t="shared" si="3"/>
        <v>5.5227272727272764E-2</v>
      </c>
      <c r="P15" s="220">
        <f t="shared" si="4"/>
        <v>6.1363636363636412E-3</v>
      </c>
      <c r="Q15" s="118">
        <f t="shared" si="9"/>
        <v>810.00000000000068</v>
      </c>
      <c r="V15" s="240">
        <f t="shared" ref="V15:AC24" si="10">IF($F15&lt;V$4,(IF($F15&gt;V$3,$O15,0)),0)</f>
        <v>5.5227272727272764E-2</v>
      </c>
      <c r="W15" s="240">
        <f t="shared" si="10"/>
        <v>0</v>
      </c>
      <c r="X15" s="240">
        <f t="shared" si="10"/>
        <v>0</v>
      </c>
      <c r="Y15" s="240">
        <f t="shared" si="10"/>
        <v>0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f t="shared" si="6"/>
        <v>7</v>
      </c>
      <c r="G16" s="219">
        <f t="shared" si="0"/>
        <v>0.1227272727272728</v>
      </c>
      <c r="H16" s="219">
        <f t="shared" si="0"/>
        <v>0.8</v>
      </c>
      <c r="I16" s="219">
        <f t="shared" si="0"/>
        <v>0.25000000000000006</v>
      </c>
      <c r="J16" s="219">
        <f t="shared" si="0"/>
        <v>0.33333333333333331</v>
      </c>
      <c r="K16" s="220">
        <f t="shared" si="1"/>
        <v>8.1818181818181894E-3</v>
      </c>
      <c r="L16" s="222">
        <f t="shared" si="2"/>
        <v>122.22222222222211</v>
      </c>
      <c r="M16" s="222">
        <f t="shared" si="7"/>
        <v>107.99999999999997</v>
      </c>
      <c r="N16" s="277">
        <f t="shared" si="8"/>
        <v>7.4074074074074092</v>
      </c>
      <c r="O16" s="180">
        <f t="shared" si="3"/>
        <v>5.7272727272727322E-2</v>
      </c>
      <c r="P16" s="220">
        <f t="shared" si="4"/>
        <v>8.1818181818181894E-3</v>
      </c>
      <c r="Q16" s="118">
        <f t="shared" si="9"/>
        <v>1080.0000000000009</v>
      </c>
      <c r="V16" s="240">
        <f t="shared" si="10"/>
        <v>5.7272727272727322E-2</v>
      </c>
      <c r="W16" s="240">
        <f t="shared" si="10"/>
        <v>0</v>
      </c>
      <c r="X16" s="240">
        <f t="shared" si="10"/>
        <v>0</v>
      </c>
      <c r="Y16" s="240">
        <f t="shared" si="10"/>
        <v>0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f t="shared" si="6"/>
        <v>4</v>
      </c>
      <c r="G17" s="219">
        <f t="shared" si="0"/>
        <v>0.1227272727272728</v>
      </c>
      <c r="H17" s="219">
        <f t="shared" si="0"/>
        <v>0.2</v>
      </c>
      <c r="I17" s="219">
        <f t="shared" si="0"/>
        <v>0.75000000000000011</v>
      </c>
      <c r="J17" s="219">
        <f t="shared" si="0"/>
        <v>0.66666666666666663</v>
      </c>
      <c r="K17" s="220">
        <f t="shared" si="1"/>
        <v>1.2272727272727282E-2</v>
      </c>
      <c r="L17" s="222">
        <f t="shared" si="2"/>
        <v>81.481481481481424</v>
      </c>
      <c r="M17" s="222">
        <f t="shared" si="7"/>
        <v>161.99999999999994</v>
      </c>
      <c r="N17" s="277">
        <f t="shared" si="8"/>
        <v>4.9382716049382731</v>
      </c>
      <c r="O17" s="180">
        <f t="shared" si="3"/>
        <v>4.9090909090909123E-2</v>
      </c>
      <c r="P17" s="220">
        <f t="shared" si="4"/>
        <v>1.2272727272727282E-2</v>
      </c>
      <c r="Q17" s="118">
        <f t="shared" si="9"/>
        <v>1620.0000000000014</v>
      </c>
      <c r="V17" s="240">
        <f t="shared" si="10"/>
        <v>4.9090909090909123E-2</v>
      </c>
      <c r="W17" s="240">
        <f t="shared" si="10"/>
        <v>0</v>
      </c>
      <c r="X17" s="240">
        <f t="shared" si="10"/>
        <v>0</v>
      </c>
      <c r="Y17" s="240">
        <f t="shared" si="10"/>
        <v>0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f t="shared" si="6"/>
        <v>3</v>
      </c>
      <c r="G18" s="219">
        <f t="shared" si="0"/>
        <v>0.1227272727272728</v>
      </c>
      <c r="H18" s="219">
        <f t="shared" si="0"/>
        <v>0.8</v>
      </c>
      <c r="I18" s="219">
        <f t="shared" si="0"/>
        <v>0.25000000000000006</v>
      </c>
      <c r="J18" s="219">
        <f t="shared" si="0"/>
        <v>0.66666666666666663</v>
      </c>
      <c r="K18" s="220">
        <f t="shared" si="1"/>
        <v>1.6363636363636379E-2</v>
      </c>
      <c r="L18" s="222">
        <f t="shared" si="2"/>
        <v>61.111111111111057</v>
      </c>
      <c r="M18" s="222">
        <f t="shared" si="7"/>
        <v>215.99999999999994</v>
      </c>
      <c r="N18" s="277">
        <f t="shared" si="8"/>
        <v>3.7037037037037046</v>
      </c>
      <c r="O18" s="180">
        <f t="shared" si="3"/>
        <v>4.9090909090909136E-2</v>
      </c>
      <c r="P18" s="220">
        <f t="shared" si="4"/>
        <v>1.6363636363636379E-2</v>
      </c>
      <c r="Q18" s="118">
        <f t="shared" si="9"/>
        <v>2160.0000000000018</v>
      </c>
      <c r="V18" s="240">
        <f t="shared" si="10"/>
        <v>4.9090909090909136E-2</v>
      </c>
      <c r="W18" s="240">
        <f t="shared" si="10"/>
        <v>0</v>
      </c>
      <c r="X18" s="240">
        <f t="shared" si="10"/>
        <v>0</v>
      </c>
      <c r="Y18" s="240">
        <f t="shared" si="10"/>
        <v>0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f t="shared" si="6"/>
        <v>2</v>
      </c>
      <c r="G19" s="219">
        <f t="shared" si="0"/>
        <v>0.1227272727272728</v>
      </c>
      <c r="H19" s="219">
        <f t="shared" si="0"/>
        <v>0.8</v>
      </c>
      <c r="I19" s="219">
        <f t="shared" si="0"/>
        <v>0.75000000000000011</v>
      </c>
      <c r="J19" s="219">
        <f t="shared" si="0"/>
        <v>0.33333333333333331</v>
      </c>
      <c r="K19" s="220">
        <f t="shared" si="1"/>
        <v>2.4545454545454565E-2</v>
      </c>
      <c r="L19" s="222">
        <f t="shared" si="2"/>
        <v>40.740740740740712</v>
      </c>
      <c r="M19" s="222">
        <f t="shared" si="7"/>
        <v>323.99999999999989</v>
      </c>
      <c r="N19" s="277">
        <f t="shared" si="8"/>
        <v>2.4691358024691366</v>
      </c>
      <c r="O19" s="180">
        <f t="shared" si="3"/>
        <v>4.9090909090909123E-2</v>
      </c>
      <c r="P19" s="220">
        <f t="shared" si="4"/>
        <v>2.4545454545454565E-2</v>
      </c>
      <c r="Q19" s="118">
        <f t="shared" si="9"/>
        <v>3240.0000000000027</v>
      </c>
      <c r="V19" s="240">
        <f t="shared" si="10"/>
        <v>4.9090909090909123E-2</v>
      </c>
      <c r="W19" s="240">
        <f t="shared" si="10"/>
        <v>0</v>
      </c>
      <c r="X19" s="240">
        <f t="shared" si="10"/>
        <v>0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v>0</v>
      </c>
      <c r="G20" s="219">
        <f t="shared" si="0"/>
        <v>0.1227272727272728</v>
      </c>
      <c r="H20" s="219">
        <f t="shared" si="0"/>
        <v>0.8</v>
      </c>
      <c r="I20" s="219">
        <f t="shared" si="0"/>
        <v>0.75000000000000011</v>
      </c>
      <c r="J20" s="219">
        <f t="shared" si="0"/>
        <v>0.66666666666666663</v>
      </c>
      <c r="K20" s="220">
        <f t="shared" si="1"/>
        <v>4.9090909090909129E-2</v>
      </c>
      <c r="L20" s="222">
        <f t="shared" si="2"/>
        <v>20.370370370370356</v>
      </c>
      <c r="M20" s="222">
        <f t="shared" si="7"/>
        <v>647.99999999999977</v>
      </c>
      <c r="N20" s="277">
        <f t="shared" si="8"/>
        <v>1.2345679012345683</v>
      </c>
      <c r="O20" s="180">
        <f t="shared" si="3"/>
        <v>0</v>
      </c>
      <c r="P20" s="220">
        <f t="shared" si="4"/>
        <v>0</v>
      </c>
      <c r="Q20" s="118">
        <f t="shared" si="9"/>
        <v>0</v>
      </c>
      <c r="V20" s="240">
        <f t="shared" si="10"/>
        <v>0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v>0</v>
      </c>
      <c r="G21" s="219">
        <f t="shared" si="0"/>
        <v>0.49090909090909113</v>
      </c>
      <c r="H21" s="219">
        <f t="shared" si="0"/>
        <v>0.2</v>
      </c>
      <c r="I21" s="219">
        <f t="shared" si="0"/>
        <v>0.25000000000000006</v>
      </c>
      <c r="J21" s="219">
        <f t="shared" si="0"/>
        <v>0.33333333333333331</v>
      </c>
      <c r="K21" s="220">
        <f t="shared" si="1"/>
        <v>8.1818181818181877E-3</v>
      </c>
      <c r="L21" s="222">
        <f t="shared" si="2"/>
        <v>122.22222222222213</v>
      </c>
      <c r="M21" s="222">
        <f t="shared" si="7"/>
        <v>107.99999999999996</v>
      </c>
      <c r="N21" s="277">
        <f t="shared" si="8"/>
        <v>7.4074074074074101</v>
      </c>
      <c r="O21" s="180">
        <f t="shared" si="3"/>
        <v>0</v>
      </c>
      <c r="P21" s="220">
        <f t="shared" si="4"/>
        <v>0</v>
      </c>
      <c r="Q21" s="118">
        <f t="shared" si="9"/>
        <v>0</v>
      </c>
      <c r="V21" s="240">
        <f t="shared" si="10"/>
        <v>0</v>
      </c>
      <c r="W21" s="240">
        <f t="shared" si="10"/>
        <v>0</v>
      </c>
      <c r="X21" s="240">
        <f t="shared" si="10"/>
        <v>0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v>0</v>
      </c>
      <c r="G22" s="219">
        <f t="shared" si="0"/>
        <v>0.49090909090909113</v>
      </c>
      <c r="H22" s="219">
        <f t="shared" si="0"/>
        <v>0.2</v>
      </c>
      <c r="I22" s="219">
        <f t="shared" si="0"/>
        <v>0.25000000000000006</v>
      </c>
      <c r="J22" s="219">
        <f t="shared" si="0"/>
        <v>0.66666666666666663</v>
      </c>
      <c r="K22" s="220">
        <f t="shared" si="1"/>
        <v>1.6363636363636375E-2</v>
      </c>
      <c r="L22" s="222">
        <f t="shared" si="2"/>
        <v>61.111111111111065</v>
      </c>
      <c r="M22" s="222">
        <f t="shared" si="7"/>
        <v>215.99999999999991</v>
      </c>
      <c r="N22" s="277">
        <f t="shared" si="8"/>
        <v>3.7037037037037051</v>
      </c>
      <c r="O22" s="180">
        <f t="shared" si="3"/>
        <v>0</v>
      </c>
      <c r="P22" s="220">
        <f t="shared" si="4"/>
        <v>0</v>
      </c>
      <c r="Q22" s="118">
        <f t="shared" si="9"/>
        <v>0</v>
      </c>
      <c r="V22" s="240">
        <f t="shared" si="10"/>
        <v>0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v>0</v>
      </c>
      <c r="G23" s="219">
        <f t="shared" si="0"/>
        <v>0.49090909090909113</v>
      </c>
      <c r="H23" s="219">
        <f t="shared" si="0"/>
        <v>0.2</v>
      </c>
      <c r="I23" s="219">
        <f t="shared" si="0"/>
        <v>0.75000000000000011</v>
      </c>
      <c r="J23" s="219">
        <f t="shared" si="0"/>
        <v>0.33333333333333331</v>
      </c>
      <c r="K23" s="220">
        <f t="shared" si="1"/>
        <v>2.4545454545454558E-2</v>
      </c>
      <c r="L23" s="222">
        <f t="shared" si="2"/>
        <v>40.740740740740719</v>
      </c>
      <c r="M23" s="222">
        <f t="shared" si="7"/>
        <v>323.99999999999983</v>
      </c>
      <c r="N23" s="277">
        <f t="shared" si="8"/>
        <v>2.469135802469137</v>
      </c>
      <c r="O23" s="180">
        <f t="shared" si="3"/>
        <v>0</v>
      </c>
      <c r="P23" s="220">
        <f t="shared" si="4"/>
        <v>0</v>
      </c>
      <c r="Q23" s="118">
        <f t="shared" si="9"/>
        <v>0</v>
      </c>
      <c r="V23" s="240">
        <f t="shared" si="10"/>
        <v>0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v>0</v>
      </c>
      <c r="G24" s="219">
        <f t="shared" si="0"/>
        <v>0.49090909090909113</v>
      </c>
      <c r="H24" s="219">
        <f t="shared" si="0"/>
        <v>0.8</v>
      </c>
      <c r="I24" s="219">
        <f t="shared" si="0"/>
        <v>0.25000000000000006</v>
      </c>
      <c r="J24" s="219">
        <f t="shared" si="0"/>
        <v>0.33333333333333331</v>
      </c>
      <c r="K24" s="220">
        <f t="shared" si="1"/>
        <v>3.2727272727272751E-2</v>
      </c>
      <c r="L24" s="222">
        <f t="shared" si="2"/>
        <v>30.555555555555532</v>
      </c>
      <c r="M24" s="222">
        <f t="shared" si="7"/>
        <v>431.99999999999983</v>
      </c>
      <c r="N24" s="277">
        <f t="shared" si="8"/>
        <v>1.8518518518518525</v>
      </c>
      <c r="O24" s="180">
        <f t="shared" si="3"/>
        <v>0</v>
      </c>
      <c r="P24" s="220">
        <f t="shared" si="4"/>
        <v>0</v>
      </c>
      <c r="Q24" s="118">
        <f t="shared" si="9"/>
        <v>0</v>
      </c>
      <c r="V24" s="240">
        <f t="shared" si="10"/>
        <v>0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0"/>
        <v>0.49090909090909113</v>
      </c>
      <c r="H25" s="219">
        <f t="shared" si="0"/>
        <v>0.2</v>
      </c>
      <c r="I25" s="219">
        <f t="shared" si="0"/>
        <v>0.75000000000000011</v>
      </c>
      <c r="J25" s="219">
        <f t="shared" si="0"/>
        <v>0.66666666666666663</v>
      </c>
      <c r="K25" s="220">
        <f t="shared" si="1"/>
        <v>4.9090909090909116E-2</v>
      </c>
      <c r="L25" s="222">
        <f t="shared" si="2"/>
        <v>20.37037037037036</v>
      </c>
      <c r="M25" s="222">
        <f t="shared" si="7"/>
        <v>647.99999999999966</v>
      </c>
      <c r="N25" s="277">
        <f t="shared" si="8"/>
        <v>1.2345679012345685</v>
      </c>
      <c r="O25" s="180">
        <f t="shared" si="3"/>
        <v>0</v>
      </c>
      <c r="P25" s="220">
        <f t="shared" si="4"/>
        <v>0</v>
      </c>
      <c r="Q25" s="118">
        <f t="shared" si="9"/>
        <v>0</v>
      </c>
      <c r="V25" s="240">
        <f t="shared" ref="V25:AC35" si="11">IF($F25&lt;V$4,(IF($F25&gt;V$3,$O25,0)),0)</f>
        <v>0</v>
      </c>
      <c r="W25" s="240">
        <f t="shared" si="11"/>
        <v>0</v>
      </c>
      <c r="X25" s="240">
        <f t="shared" si="11"/>
        <v>0</v>
      </c>
      <c r="Y25" s="240">
        <f t="shared" si="11"/>
        <v>0</v>
      </c>
      <c r="Z25" s="240">
        <f t="shared" si="11"/>
        <v>0</v>
      </c>
      <c r="AA25" s="240">
        <f t="shared" si="11"/>
        <v>0</v>
      </c>
      <c r="AB25" s="240">
        <f t="shared" si="11"/>
        <v>0</v>
      </c>
      <c r="AC25" s="240">
        <f t="shared" si="11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0"/>
        <v>0.49090909090909113</v>
      </c>
      <c r="H26" s="219">
        <f t="shared" si="0"/>
        <v>0.8</v>
      </c>
      <c r="I26" s="219">
        <f t="shared" si="0"/>
        <v>0.25000000000000006</v>
      </c>
      <c r="J26" s="219">
        <f t="shared" si="0"/>
        <v>0.66666666666666663</v>
      </c>
      <c r="K26" s="220">
        <f t="shared" si="1"/>
        <v>6.5454545454545501E-2</v>
      </c>
      <c r="L26" s="222">
        <f t="shared" si="2"/>
        <v>15.277777777777766</v>
      </c>
      <c r="M26" s="222">
        <f t="shared" si="7"/>
        <v>863.99999999999966</v>
      </c>
      <c r="N26" s="277">
        <f t="shared" si="8"/>
        <v>0.92592592592592626</v>
      </c>
      <c r="O26" s="180">
        <f t="shared" si="3"/>
        <v>0</v>
      </c>
      <c r="P26" s="220">
        <f t="shared" si="4"/>
        <v>0</v>
      </c>
      <c r="Q26" s="118">
        <f t="shared" si="9"/>
        <v>0</v>
      </c>
      <c r="V26" s="240">
        <f t="shared" si="11"/>
        <v>0</v>
      </c>
      <c r="W26" s="240">
        <f t="shared" si="11"/>
        <v>0</v>
      </c>
      <c r="X26" s="240">
        <f t="shared" si="11"/>
        <v>0</v>
      </c>
      <c r="Y26" s="240">
        <f t="shared" si="11"/>
        <v>0</v>
      </c>
      <c r="Z26" s="240">
        <f t="shared" si="11"/>
        <v>0</v>
      </c>
      <c r="AA26" s="240">
        <f t="shared" si="11"/>
        <v>0</v>
      </c>
      <c r="AB26" s="240">
        <f t="shared" si="11"/>
        <v>0</v>
      </c>
      <c r="AC26" s="240">
        <f t="shared" si="11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f t="shared" si="6"/>
        <v>0</v>
      </c>
      <c r="G27" s="219">
        <f t="shared" si="0"/>
        <v>0.49090909090909113</v>
      </c>
      <c r="H27" s="219">
        <f t="shared" si="0"/>
        <v>0.8</v>
      </c>
      <c r="I27" s="219">
        <f t="shared" si="0"/>
        <v>0.75000000000000011</v>
      </c>
      <c r="J27" s="219">
        <f t="shared" si="0"/>
        <v>0.33333333333333331</v>
      </c>
      <c r="K27" s="220">
        <f t="shared" si="1"/>
        <v>9.8181818181818231E-2</v>
      </c>
      <c r="L27" s="222">
        <f t="shared" si="2"/>
        <v>10.18518518518518</v>
      </c>
      <c r="M27" s="222">
        <f t="shared" si="7"/>
        <v>1295.9999999999993</v>
      </c>
      <c r="N27" s="277">
        <f t="shared" si="8"/>
        <v>0.61728395061728425</v>
      </c>
      <c r="O27" s="180">
        <f t="shared" si="3"/>
        <v>0</v>
      </c>
      <c r="P27" s="220">
        <f t="shared" si="4"/>
        <v>0</v>
      </c>
      <c r="Q27" s="118">
        <f t="shared" si="9"/>
        <v>0</v>
      </c>
      <c r="V27" s="240">
        <f t="shared" si="11"/>
        <v>0</v>
      </c>
      <c r="W27" s="240">
        <f t="shared" si="11"/>
        <v>0</v>
      </c>
      <c r="X27" s="240">
        <f t="shared" si="11"/>
        <v>0</v>
      </c>
      <c r="Y27" s="240">
        <f t="shared" si="11"/>
        <v>0</v>
      </c>
      <c r="Z27" s="240">
        <f t="shared" si="11"/>
        <v>0</v>
      </c>
      <c r="AA27" s="240">
        <f t="shared" si="11"/>
        <v>0</v>
      </c>
      <c r="AB27" s="240">
        <f t="shared" si="11"/>
        <v>0</v>
      </c>
      <c r="AC27" s="240">
        <f t="shared" si="11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f t="shared" si="6"/>
        <v>0</v>
      </c>
      <c r="G28" s="219">
        <f t="shared" si="0"/>
        <v>0.49090909090909113</v>
      </c>
      <c r="H28" s="219">
        <f t="shared" si="0"/>
        <v>0.8</v>
      </c>
      <c r="I28" s="219">
        <f t="shared" si="0"/>
        <v>0.75000000000000011</v>
      </c>
      <c r="J28" s="219">
        <f t="shared" si="0"/>
        <v>0.66666666666666663</v>
      </c>
      <c r="K28" s="220">
        <f t="shared" si="1"/>
        <v>0.19636363636363646</v>
      </c>
      <c r="L28" s="222">
        <f t="shared" si="2"/>
        <v>5.0925925925925899</v>
      </c>
      <c r="M28" s="222">
        <f t="shared" si="7"/>
        <v>2591.9999999999986</v>
      </c>
      <c r="N28" s="277">
        <f t="shared" si="8"/>
        <v>0.30864197530864212</v>
      </c>
      <c r="O28" s="180">
        <f t="shared" si="3"/>
        <v>0</v>
      </c>
      <c r="P28" s="220">
        <f t="shared" si="4"/>
        <v>0</v>
      </c>
      <c r="Q28" s="118">
        <f t="shared" si="9"/>
        <v>0</v>
      </c>
      <c r="V28" s="240">
        <f t="shared" si="11"/>
        <v>0</v>
      </c>
      <c r="W28" s="240">
        <f t="shared" si="11"/>
        <v>0</v>
      </c>
      <c r="X28" s="240">
        <f t="shared" si="11"/>
        <v>0</v>
      </c>
      <c r="Y28" s="240">
        <f t="shared" si="11"/>
        <v>0</v>
      </c>
      <c r="Z28" s="240">
        <f t="shared" si="11"/>
        <v>0</v>
      </c>
      <c r="AA28" s="240">
        <f t="shared" si="11"/>
        <v>0</v>
      </c>
      <c r="AB28" s="240">
        <f t="shared" si="11"/>
        <v>0</v>
      </c>
      <c r="AC28" s="240">
        <f t="shared" si="11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0"/>
        <v>0.38181818181818195</v>
      </c>
      <c r="H29" s="219">
        <f t="shared" si="0"/>
        <v>0.2</v>
      </c>
      <c r="I29" s="219">
        <f t="shared" si="0"/>
        <v>0.25000000000000006</v>
      </c>
      <c r="J29" s="219">
        <f t="shared" si="0"/>
        <v>0.33333333333333331</v>
      </c>
      <c r="K29" s="220">
        <f t="shared" si="1"/>
        <v>6.3636363636363673E-3</v>
      </c>
      <c r="L29" s="222">
        <f t="shared" si="2"/>
        <v>157.14285714285705</v>
      </c>
      <c r="M29" s="222">
        <f t="shared" si="7"/>
        <v>83.999999999999957</v>
      </c>
      <c r="N29" s="277">
        <f t="shared" si="8"/>
        <v>9.5238095238095291</v>
      </c>
      <c r="O29" s="180">
        <f t="shared" si="3"/>
        <v>0</v>
      </c>
      <c r="P29" s="220">
        <f t="shared" si="4"/>
        <v>0</v>
      </c>
      <c r="Q29" s="118">
        <f t="shared" si="9"/>
        <v>0</v>
      </c>
      <c r="V29" s="240">
        <f t="shared" si="11"/>
        <v>0</v>
      </c>
      <c r="W29" s="240">
        <f t="shared" si="11"/>
        <v>0</v>
      </c>
      <c r="X29" s="240">
        <f t="shared" si="11"/>
        <v>0</v>
      </c>
      <c r="Y29" s="240">
        <f t="shared" si="11"/>
        <v>0</v>
      </c>
      <c r="Z29" s="240">
        <f t="shared" si="11"/>
        <v>0</v>
      </c>
      <c r="AA29" s="240">
        <f t="shared" si="11"/>
        <v>0</v>
      </c>
      <c r="AB29" s="240">
        <f t="shared" si="11"/>
        <v>0</v>
      </c>
      <c r="AC29" s="240">
        <f t="shared" si="11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0"/>
        <v>0.38181818181818195</v>
      </c>
      <c r="H30" s="219">
        <f t="shared" si="0"/>
        <v>0.2</v>
      </c>
      <c r="I30" s="219">
        <f t="shared" si="0"/>
        <v>0.25000000000000006</v>
      </c>
      <c r="J30" s="219">
        <f t="shared" si="0"/>
        <v>0.66666666666666663</v>
      </c>
      <c r="K30" s="220">
        <f t="shared" si="1"/>
        <v>1.2727272727272735E-2</v>
      </c>
      <c r="L30" s="222">
        <f t="shared" si="2"/>
        <v>78.571428571428527</v>
      </c>
      <c r="M30" s="222">
        <f t="shared" si="7"/>
        <v>167.99999999999991</v>
      </c>
      <c r="N30" s="277">
        <f t="shared" si="8"/>
        <v>4.7619047619047645</v>
      </c>
      <c r="O30" s="180">
        <f t="shared" si="3"/>
        <v>0</v>
      </c>
      <c r="P30" s="220">
        <f t="shared" si="4"/>
        <v>0</v>
      </c>
      <c r="Q30" s="118">
        <f t="shared" si="9"/>
        <v>0</v>
      </c>
      <c r="V30" s="240">
        <f t="shared" si="11"/>
        <v>0</v>
      </c>
      <c r="W30" s="240">
        <f t="shared" si="11"/>
        <v>0</v>
      </c>
      <c r="X30" s="240">
        <f t="shared" si="11"/>
        <v>0</v>
      </c>
      <c r="Y30" s="240">
        <f t="shared" si="11"/>
        <v>0</v>
      </c>
      <c r="Z30" s="240">
        <f t="shared" si="11"/>
        <v>0</v>
      </c>
      <c r="AA30" s="240">
        <f t="shared" si="11"/>
        <v>0</v>
      </c>
      <c r="AB30" s="240">
        <f t="shared" si="11"/>
        <v>0</v>
      </c>
      <c r="AC30" s="240">
        <f t="shared" si="11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0"/>
        <v>0.38181818181818195</v>
      </c>
      <c r="H31" s="219">
        <f t="shared" si="0"/>
        <v>0.2</v>
      </c>
      <c r="I31" s="219">
        <f t="shared" si="0"/>
        <v>0.75000000000000011</v>
      </c>
      <c r="J31" s="219">
        <f t="shared" si="0"/>
        <v>0.33333333333333331</v>
      </c>
      <c r="K31" s="220">
        <f t="shared" si="1"/>
        <v>1.9090909090909103E-2</v>
      </c>
      <c r="L31" s="222">
        <f t="shared" si="2"/>
        <v>52.380952380952351</v>
      </c>
      <c r="M31" s="222">
        <f t="shared" si="7"/>
        <v>251.99999999999986</v>
      </c>
      <c r="N31" s="277">
        <f t="shared" si="8"/>
        <v>3.1746031746031762</v>
      </c>
      <c r="O31" s="180">
        <f t="shared" si="3"/>
        <v>0</v>
      </c>
      <c r="P31" s="220">
        <f t="shared" si="4"/>
        <v>0</v>
      </c>
      <c r="Q31" s="118">
        <f t="shared" si="9"/>
        <v>0</v>
      </c>
      <c r="V31" s="240">
        <f t="shared" si="11"/>
        <v>0</v>
      </c>
      <c r="W31" s="240">
        <f t="shared" si="11"/>
        <v>0</v>
      </c>
      <c r="X31" s="240">
        <f t="shared" si="11"/>
        <v>0</v>
      </c>
      <c r="Y31" s="240">
        <f t="shared" si="11"/>
        <v>0</v>
      </c>
      <c r="Z31" s="240">
        <f t="shared" si="11"/>
        <v>0</v>
      </c>
      <c r="AA31" s="240">
        <f t="shared" si="11"/>
        <v>0</v>
      </c>
      <c r="AB31" s="240">
        <f t="shared" si="11"/>
        <v>0</v>
      </c>
      <c r="AC31" s="240">
        <f t="shared" si="11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0"/>
        <v>0.38181818181818195</v>
      </c>
      <c r="H32" s="219">
        <f t="shared" si="0"/>
        <v>0.8</v>
      </c>
      <c r="I32" s="219">
        <f t="shared" si="0"/>
        <v>0.25000000000000006</v>
      </c>
      <c r="J32" s="219">
        <f t="shared" si="0"/>
        <v>0.33333333333333331</v>
      </c>
      <c r="K32" s="220">
        <f t="shared" si="1"/>
        <v>2.5454545454545469E-2</v>
      </c>
      <c r="L32" s="222">
        <f t="shared" si="2"/>
        <v>39.285714285714263</v>
      </c>
      <c r="M32" s="222">
        <f t="shared" si="7"/>
        <v>335.99999999999983</v>
      </c>
      <c r="N32" s="277">
        <f t="shared" si="8"/>
        <v>2.3809523809523823</v>
      </c>
      <c r="O32" s="180">
        <f t="shared" si="3"/>
        <v>0</v>
      </c>
      <c r="P32" s="220">
        <f t="shared" si="4"/>
        <v>0</v>
      </c>
      <c r="Q32" s="118">
        <f t="shared" si="9"/>
        <v>0</v>
      </c>
      <c r="V32" s="240">
        <f t="shared" si="11"/>
        <v>0</v>
      </c>
      <c r="W32" s="240">
        <f t="shared" si="11"/>
        <v>0</v>
      </c>
      <c r="X32" s="240">
        <f t="shared" si="11"/>
        <v>0</v>
      </c>
      <c r="Y32" s="240">
        <f t="shared" si="11"/>
        <v>0</v>
      </c>
      <c r="Z32" s="240">
        <f t="shared" si="11"/>
        <v>0</v>
      </c>
      <c r="AA32" s="240">
        <f t="shared" si="11"/>
        <v>0</v>
      </c>
      <c r="AB32" s="240">
        <f t="shared" si="11"/>
        <v>0</v>
      </c>
      <c r="AC32" s="240">
        <f t="shared" si="11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0"/>
        <v>0.38181818181818195</v>
      </c>
      <c r="H33" s="219">
        <f t="shared" si="0"/>
        <v>0.2</v>
      </c>
      <c r="I33" s="219">
        <f t="shared" si="0"/>
        <v>0.75000000000000011</v>
      </c>
      <c r="J33" s="219">
        <f t="shared" si="0"/>
        <v>0.66666666666666663</v>
      </c>
      <c r="K33" s="220">
        <f t="shared" si="1"/>
        <v>3.8181818181818206E-2</v>
      </c>
      <c r="L33" s="222">
        <f t="shared" si="2"/>
        <v>26.190476190476176</v>
      </c>
      <c r="M33" s="222">
        <f t="shared" si="7"/>
        <v>503.99999999999972</v>
      </c>
      <c r="N33" s="277">
        <f t="shared" si="8"/>
        <v>1.5873015873015881</v>
      </c>
      <c r="O33" s="180">
        <f t="shared" si="3"/>
        <v>0</v>
      </c>
      <c r="P33" s="220">
        <f t="shared" si="4"/>
        <v>0</v>
      </c>
      <c r="Q33" s="118">
        <f t="shared" si="9"/>
        <v>0</v>
      </c>
      <c r="V33" s="240">
        <f t="shared" si="11"/>
        <v>0</v>
      </c>
      <c r="W33" s="240">
        <f t="shared" si="11"/>
        <v>0</v>
      </c>
      <c r="X33" s="240">
        <f t="shared" si="11"/>
        <v>0</v>
      </c>
      <c r="Y33" s="240">
        <f t="shared" si="11"/>
        <v>0</v>
      </c>
      <c r="Z33" s="240">
        <f t="shared" si="11"/>
        <v>0</v>
      </c>
      <c r="AA33" s="240">
        <f t="shared" si="11"/>
        <v>0</v>
      </c>
      <c r="AB33" s="240">
        <f t="shared" si="11"/>
        <v>0</v>
      </c>
      <c r="AC33" s="240">
        <f t="shared" si="11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0"/>
        <v>0.38181818181818195</v>
      </c>
      <c r="H34" s="219">
        <f t="shared" si="0"/>
        <v>0.8</v>
      </c>
      <c r="I34" s="219">
        <f t="shared" si="0"/>
        <v>0.25000000000000006</v>
      </c>
      <c r="J34" s="219">
        <f t="shared" si="0"/>
        <v>0.66666666666666663</v>
      </c>
      <c r="K34" s="220">
        <f t="shared" si="1"/>
        <v>5.0909090909090939E-2</v>
      </c>
      <c r="L34" s="222">
        <f t="shared" si="2"/>
        <v>19.642857142857132</v>
      </c>
      <c r="M34" s="222">
        <f t="shared" si="7"/>
        <v>671.99999999999966</v>
      </c>
      <c r="N34" s="277">
        <f t="shared" si="8"/>
        <v>1.1904761904761911</v>
      </c>
      <c r="O34" s="180">
        <f t="shared" si="3"/>
        <v>0</v>
      </c>
      <c r="P34" s="220">
        <f t="shared" si="4"/>
        <v>0</v>
      </c>
      <c r="Q34" s="118">
        <f t="shared" si="9"/>
        <v>0</v>
      </c>
      <c r="V34" s="240">
        <f t="shared" si="11"/>
        <v>0</v>
      </c>
      <c r="W34" s="240">
        <f t="shared" si="11"/>
        <v>0</v>
      </c>
      <c r="X34" s="240">
        <f t="shared" si="11"/>
        <v>0</v>
      </c>
      <c r="Y34" s="240">
        <f t="shared" si="11"/>
        <v>0</v>
      </c>
      <c r="Z34" s="240">
        <f t="shared" si="11"/>
        <v>0</v>
      </c>
      <c r="AA34" s="240">
        <f t="shared" si="11"/>
        <v>0</v>
      </c>
      <c r="AB34" s="240">
        <f t="shared" si="11"/>
        <v>0</v>
      </c>
      <c r="AC34" s="240">
        <f t="shared" si="11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0"/>
        <v>0.38181818181818195</v>
      </c>
      <c r="H35" s="219">
        <f t="shared" si="0"/>
        <v>0.8</v>
      </c>
      <c r="I35" s="219">
        <f t="shared" si="0"/>
        <v>0.75000000000000011</v>
      </c>
      <c r="J35" s="219">
        <f t="shared" si="0"/>
        <v>0.33333333333333331</v>
      </c>
      <c r="K35" s="220">
        <f t="shared" si="1"/>
        <v>7.6363636363636411E-2</v>
      </c>
      <c r="L35" s="222">
        <f t="shared" si="2"/>
        <v>13.095238095238088</v>
      </c>
      <c r="M35" s="222">
        <f t="shared" si="7"/>
        <v>1007.9999999999994</v>
      </c>
      <c r="N35" s="277">
        <f t="shared" si="8"/>
        <v>0.79365079365079405</v>
      </c>
      <c r="O35" s="180">
        <f t="shared" si="3"/>
        <v>0</v>
      </c>
      <c r="P35" s="220">
        <f t="shared" si="4"/>
        <v>0</v>
      </c>
      <c r="Q35" s="118">
        <f t="shared" si="9"/>
        <v>0</v>
      </c>
      <c r="V35" s="240">
        <f t="shared" si="11"/>
        <v>0</v>
      </c>
      <c r="W35" s="240">
        <f t="shared" si="11"/>
        <v>0</v>
      </c>
      <c r="X35" s="240">
        <f t="shared" si="11"/>
        <v>0</v>
      </c>
      <c r="Y35" s="240">
        <f t="shared" si="11"/>
        <v>0</v>
      </c>
      <c r="Z35" s="240">
        <f t="shared" si="11"/>
        <v>0</v>
      </c>
      <c r="AA35" s="240">
        <f t="shared" si="11"/>
        <v>0</v>
      </c>
      <c r="AB35" s="240">
        <f t="shared" si="11"/>
        <v>0</v>
      </c>
      <c r="AC35" s="240">
        <f t="shared" si="11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0"/>
        <v>0.38181818181818195</v>
      </c>
      <c r="H36" s="219">
        <f t="shared" si="0"/>
        <v>0.8</v>
      </c>
      <c r="I36" s="219">
        <f t="shared" si="0"/>
        <v>0.75000000000000011</v>
      </c>
      <c r="J36" s="219">
        <f t="shared" si="0"/>
        <v>0.66666666666666663</v>
      </c>
      <c r="K36" s="220">
        <f t="shared" si="1"/>
        <v>0.15272727272727282</v>
      </c>
      <c r="L36" s="222">
        <f t="shared" si="2"/>
        <v>6.5476190476190439</v>
      </c>
      <c r="M36" s="222">
        <f t="shared" si="7"/>
        <v>2015.9999999999989</v>
      </c>
      <c r="N36" s="277">
        <f t="shared" si="8"/>
        <v>0.39682539682539703</v>
      </c>
      <c r="O36" s="180">
        <f t="shared" si="3"/>
        <v>0</v>
      </c>
      <c r="P36" s="220">
        <f t="shared" si="4"/>
        <v>0</v>
      </c>
      <c r="Q36" s="118">
        <f t="shared" si="9"/>
        <v>0</v>
      </c>
      <c r="V36" s="275">
        <f>SUM(V5:V35)</f>
        <v>0.25977272727272743</v>
      </c>
      <c r="W36" s="275">
        <f t="shared" ref="W36:AC36" si="12">SUM(W5:W35)</f>
        <v>0.11659090909090919</v>
      </c>
      <c r="X36" s="275">
        <f t="shared" si="12"/>
        <v>6.000000000000006E-2</v>
      </c>
      <c r="Y36" s="275">
        <f t="shared" si="12"/>
        <v>0.12060606060606073</v>
      </c>
      <c r="Z36" s="275">
        <f t="shared" si="12"/>
        <v>0.12106060606060619</v>
      </c>
      <c r="AA36" s="275">
        <f t="shared" si="12"/>
        <v>0.12106060606060619</v>
      </c>
      <c r="AB36" s="275">
        <f t="shared" si="12"/>
        <v>7.5757575757575843E-2</v>
      </c>
      <c r="AC36" s="275">
        <f t="shared" si="12"/>
        <v>0</v>
      </c>
      <c r="AD36" s="276">
        <f>SUM(V36:AC36)</f>
        <v>0.87484848484848565</v>
      </c>
    </row>
    <row r="37" spans="2:30" x14ac:dyDescent="0.25">
      <c r="M37" s="222"/>
      <c r="N37" s="277"/>
      <c r="O37" s="271">
        <f>SUM(O5:O36)</f>
        <v>0.87484848484848576</v>
      </c>
      <c r="P37" s="224">
        <f>SUM(P5:P36)</f>
        <v>7.8181818181818241E-2</v>
      </c>
      <c r="Q37" s="270" t="s">
        <v>102</v>
      </c>
      <c r="R37" s="217">
        <f>1/P37</f>
        <v>12.790697674418595</v>
      </c>
    </row>
    <row r="38" spans="2:30" ht="14.4" x14ac:dyDescent="0.3">
      <c r="M38" s="222"/>
      <c r="N38" s="277"/>
      <c r="P38" s="269">
        <f>1-BINOMDIST(0,10,P37,0)</f>
        <v>0.55695004335886877</v>
      </c>
      <c r="Q38" s="201" t="s">
        <v>103</v>
      </c>
      <c r="T38" s="217">
        <f>1/P38</f>
        <v>1.7954931720072667</v>
      </c>
    </row>
  </sheetData>
  <conditionalFormatting sqref="F5:F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8" priority="6" stopIfTrue="1" operator="greaterThan">
      <formula>0</formula>
    </cfRule>
  </conditionalFormatting>
  <conditionalFormatting sqref="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7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38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0.82943478260869608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25</v>
      </c>
      <c r="C3" s="198">
        <v>5</v>
      </c>
      <c r="D3" s="198">
        <v>4</v>
      </c>
      <c r="E3" s="198">
        <v>3</v>
      </c>
      <c r="F3" s="278">
        <v>6000</v>
      </c>
      <c r="J3" s="216"/>
      <c r="L3"/>
      <c r="M3"/>
      <c r="N3"/>
      <c r="O3" s="59">
        <f>O37</f>
        <v>0.82943478260869608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B5" s="195">
        <v>3</v>
      </c>
      <c r="C5" s="195">
        <v>1</v>
      </c>
      <c r="D5" s="195">
        <v>1</v>
      </c>
      <c r="E5" s="195">
        <v>1</v>
      </c>
      <c r="F5" s="237">
        <f t="shared" ref="F5:F28" si="0">ROUNDDOWN(N5,0)</f>
        <v>6000</v>
      </c>
      <c r="G5" s="219">
        <f t="shared" ref="G5:J36" si="1">_xlfn.HYPGEOM.DIST(B5, B$2, B$2, B$3, FALSE )</f>
        <v>4.3478260869565252E-4</v>
      </c>
      <c r="H5" s="219">
        <f t="shared" si="1"/>
        <v>0.2</v>
      </c>
      <c r="I5" s="219">
        <f t="shared" si="1"/>
        <v>0.25000000000000006</v>
      </c>
      <c r="J5" s="219">
        <f t="shared" si="1"/>
        <v>0.33333333333333331</v>
      </c>
      <c r="K5" s="220">
        <f t="shared" ref="K5:K36" si="2">G5*H5*I5*J5</f>
        <v>7.2463768115942102E-6</v>
      </c>
      <c r="L5" s="222">
        <f t="shared" ref="L5:L36" si="3">1/K5</f>
        <v>137999.99999999985</v>
      </c>
      <c r="M5" s="222">
        <f>$L$5/L5</f>
        <v>1</v>
      </c>
      <c r="N5" s="277">
        <f>$F$3/M5</f>
        <v>6000</v>
      </c>
      <c r="O5" s="180">
        <f t="shared" ref="O5:O36" si="4">$F5/L5</f>
        <v>4.3478260869565265E-2</v>
      </c>
      <c r="P5" s="220">
        <f t="shared" ref="P5:P36" si="5">IF(F5&gt;0,K5,0)</f>
        <v>7.2463768115942102E-6</v>
      </c>
      <c r="Q5" s="118">
        <f>P5*$Q$3</f>
        <v>0.9565217391304357</v>
      </c>
      <c r="V5" s="240">
        <f t="shared" ref="V5:AC14" si="6">IF($F5&lt;V$4,(IF($F5&gt;V$3,$O5,0)),0)</f>
        <v>0</v>
      </c>
      <c r="W5" s="240">
        <f t="shared" si="6"/>
        <v>0</v>
      </c>
      <c r="X5" s="240">
        <f t="shared" si="6"/>
        <v>0</v>
      </c>
      <c r="Y5" s="240">
        <f t="shared" si="6"/>
        <v>0</v>
      </c>
      <c r="Z5" s="240">
        <f t="shared" si="6"/>
        <v>0</v>
      </c>
      <c r="AA5" s="240">
        <f t="shared" si="6"/>
        <v>0</v>
      </c>
      <c r="AB5" s="240">
        <f t="shared" si="6"/>
        <v>0</v>
      </c>
      <c r="AC5" s="240">
        <f t="shared" si="6"/>
        <v>4.3478260869565265E-2</v>
      </c>
    </row>
    <row r="6" spans="1:29" ht="14.4" x14ac:dyDescent="0.3">
      <c r="B6" s="195">
        <v>3</v>
      </c>
      <c r="C6" s="196">
        <v>1</v>
      </c>
      <c r="D6" s="195">
        <v>1</v>
      </c>
      <c r="E6" s="195">
        <v>0</v>
      </c>
      <c r="F6" s="237">
        <f t="shared" si="0"/>
        <v>3000</v>
      </c>
      <c r="G6" s="219">
        <f t="shared" si="1"/>
        <v>4.3478260869565252E-4</v>
      </c>
      <c r="H6" s="219">
        <f t="shared" si="1"/>
        <v>0.2</v>
      </c>
      <c r="I6" s="219">
        <f t="shared" si="1"/>
        <v>0.25000000000000006</v>
      </c>
      <c r="J6" s="219">
        <f t="shared" si="1"/>
        <v>0.66666666666666663</v>
      </c>
      <c r="K6" s="220">
        <f t="shared" si="2"/>
        <v>1.449275362318842E-5</v>
      </c>
      <c r="L6" s="222">
        <f t="shared" si="3"/>
        <v>68999.999999999927</v>
      </c>
      <c r="M6" s="222">
        <f t="shared" ref="M6:M36" si="7">$L$5/L6</f>
        <v>2</v>
      </c>
      <c r="N6" s="277">
        <f t="shared" ref="N6:N36" si="8">$F$3/M6</f>
        <v>3000</v>
      </c>
      <c r="O6" s="180">
        <f t="shared" si="4"/>
        <v>4.3478260869565265E-2</v>
      </c>
      <c r="P6" s="220">
        <f t="shared" si="5"/>
        <v>1.449275362318842E-5</v>
      </c>
      <c r="Q6" s="118">
        <f t="shared" ref="Q6:Q36" si="9">P6*$Q$3</f>
        <v>1.9130434782608714</v>
      </c>
      <c r="V6" s="240">
        <f t="shared" si="6"/>
        <v>0</v>
      </c>
      <c r="W6" s="240">
        <f t="shared" si="6"/>
        <v>0</v>
      </c>
      <c r="X6" s="240">
        <f t="shared" si="6"/>
        <v>0</v>
      </c>
      <c r="Y6" s="240">
        <f t="shared" si="6"/>
        <v>0</v>
      </c>
      <c r="Z6" s="240">
        <f t="shared" si="6"/>
        <v>0</v>
      </c>
      <c r="AA6" s="240">
        <f t="shared" si="6"/>
        <v>0</v>
      </c>
      <c r="AB6" s="240">
        <f t="shared" si="6"/>
        <v>0</v>
      </c>
      <c r="AC6" s="240">
        <f t="shared" si="6"/>
        <v>4.3478260869565265E-2</v>
      </c>
    </row>
    <row r="7" spans="1:29" ht="14.4" x14ac:dyDescent="0.3">
      <c r="B7" s="195">
        <v>3</v>
      </c>
      <c r="C7" s="195">
        <v>1</v>
      </c>
      <c r="D7" s="195">
        <v>0</v>
      </c>
      <c r="E7" s="195">
        <v>1</v>
      </c>
      <c r="F7" s="237">
        <f t="shared" si="0"/>
        <v>2000</v>
      </c>
      <c r="G7" s="219">
        <f t="shared" si="1"/>
        <v>4.3478260869565252E-4</v>
      </c>
      <c r="H7" s="219">
        <f t="shared" si="1"/>
        <v>0.2</v>
      </c>
      <c r="I7" s="219">
        <f t="shared" si="1"/>
        <v>0.75000000000000011</v>
      </c>
      <c r="J7" s="219">
        <f t="shared" si="1"/>
        <v>0.33333333333333331</v>
      </c>
      <c r="K7" s="220">
        <f t="shared" si="2"/>
        <v>2.1739130434782627E-5</v>
      </c>
      <c r="L7" s="222">
        <f t="shared" si="3"/>
        <v>45999.999999999964</v>
      </c>
      <c r="M7" s="222">
        <f t="shared" si="7"/>
        <v>2.9999999999999991</v>
      </c>
      <c r="N7" s="277">
        <f t="shared" si="8"/>
        <v>2000.0000000000007</v>
      </c>
      <c r="O7" s="180">
        <f t="shared" si="4"/>
        <v>4.3478260869565251E-2</v>
      </c>
      <c r="P7" s="220">
        <f t="shared" si="5"/>
        <v>2.1739130434782627E-5</v>
      </c>
      <c r="Q7" s="118">
        <f t="shared" si="9"/>
        <v>2.8695652173913069</v>
      </c>
      <c r="V7" s="240">
        <f t="shared" si="6"/>
        <v>0</v>
      </c>
      <c r="W7" s="240">
        <f t="shared" si="6"/>
        <v>0</v>
      </c>
      <c r="X7" s="240">
        <f t="shared" si="6"/>
        <v>0</v>
      </c>
      <c r="Y7" s="240">
        <f t="shared" si="6"/>
        <v>0</v>
      </c>
      <c r="Z7" s="240">
        <f t="shared" si="6"/>
        <v>0</v>
      </c>
      <c r="AA7" s="240">
        <f t="shared" si="6"/>
        <v>0</v>
      </c>
      <c r="AB7" s="240">
        <f t="shared" si="6"/>
        <v>0</v>
      </c>
      <c r="AC7" s="240">
        <f t="shared" si="6"/>
        <v>4.3478260869565251E-2</v>
      </c>
    </row>
    <row r="8" spans="1:29" ht="14.4" x14ac:dyDescent="0.3">
      <c r="B8" s="195">
        <v>3</v>
      </c>
      <c r="C8" s="195">
        <v>0</v>
      </c>
      <c r="D8" s="195">
        <v>1</v>
      </c>
      <c r="E8" s="195">
        <v>1</v>
      </c>
      <c r="F8" s="237">
        <f t="shared" si="0"/>
        <v>1500</v>
      </c>
      <c r="G8" s="219">
        <f t="shared" si="1"/>
        <v>4.3478260869565252E-4</v>
      </c>
      <c r="H8" s="219">
        <f t="shared" si="1"/>
        <v>0.8</v>
      </c>
      <c r="I8" s="219">
        <f t="shared" si="1"/>
        <v>0.25000000000000006</v>
      </c>
      <c r="J8" s="219">
        <f t="shared" si="1"/>
        <v>0.33333333333333331</v>
      </c>
      <c r="K8" s="220">
        <f t="shared" si="2"/>
        <v>2.8985507246376841E-5</v>
      </c>
      <c r="L8" s="222">
        <f t="shared" si="3"/>
        <v>34499.999999999964</v>
      </c>
      <c r="M8" s="222">
        <f t="shared" si="7"/>
        <v>4</v>
      </c>
      <c r="N8" s="277">
        <f t="shared" si="8"/>
        <v>1500</v>
      </c>
      <c r="O8" s="180">
        <f t="shared" si="4"/>
        <v>4.3478260869565265E-2</v>
      </c>
      <c r="P8" s="220">
        <f t="shared" si="5"/>
        <v>2.8985507246376841E-5</v>
      </c>
      <c r="Q8" s="118">
        <f t="shared" si="9"/>
        <v>3.8260869565217428</v>
      </c>
      <c r="V8" s="240">
        <f t="shared" si="6"/>
        <v>0</v>
      </c>
      <c r="W8" s="240">
        <f t="shared" si="6"/>
        <v>0</v>
      </c>
      <c r="X8" s="240">
        <f t="shared" si="6"/>
        <v>0</v>
      </c>
      <c r="Y8" s="240">
        <f t="shared" si="6"/>
        <v>0</v>
      </c>
      <c r="Z8" s="240">
        <f t="shared" si="6"/>
        <v>0</v>
      </c>
      <c r="AA8" s="240">
        <f t="shared" si="6"/>
        <v>0</v>
      </c>
      <c r="AB8" s="240">
        <f t="shared" si="6"/>
        <v>0</v>
      </c>
      <c r="AC8" s="240">
        <f t="shared" si="6"/>
        <v>4.3478260869565265E-2</v>
      </c>
    </row>
    <row r="9" spans="1:29" ht="14.4" x14ac:dyDescent="0.3">
      <c r="B9" s="195">
        <v>3</v>
      </c>
      <c r="C9" s="195">
        <v>1</v>
      </c>
      <c r="D9" s="195">
        <v>0</v>
      </c>
      <c r="E9" s="195">
        <v>0</v>
      </c>
      <c r="F9" s="237">
        <f t="shared" si="0"/>
        <v>1000</v>
      </c>
      <c r="G9" s="219">
        <f t="shared" si="1"/>
        <v>4.3478260869565252E-4</v>
      </c>
      <c r="H9" s="219">
        <f t="shared" si="1"/>
        <v>0.2</v>
      </c>
      <c r="I9" s="219">
        <f t="shared" si="1"/>
        <v>0.75000000000000011</v>
      </c>
      <c r="J9" s="219">
        <f t="shared" si="1"/>
        <v>0.66666666666666663</v>
      </c>
      <c r="K9" s="220">
        <f t="shared" si="2"/>
        <v>4.3478260869565254E-5</v>
      </c>
      <c r="L9" s="222">
        <f t="shared" si="3"/>
        <v>22999.999999999982</v>
      </c>
      <c r="M9" s="222">
        <f t="shared" si="7"/>
        <v>5.9999999999999982</v>
      </c>
      <c r="N9" s="277">
        <f t="shared" si="8"/>
        <v>1000.0000000000003</v>
      </c>
      <c r="O9" s="180">
        <f t="shared" si="4"/>
        <v>4.3478260869565251E-2</v>
      </c>
      <c r="P9" s="220">
        <f t="shared" si="5"/>
        <v>4.3478260869565254E-5</v>
      </c>
      <c r="Q9" s="118">
        <f t="shared" si="9"/>
        <v>5.7391304347826138</v>
      </c>
      <c r="V9" s="240">
        <f t="shared" si="6"/>
        <v>0</v>
      </c>
      <c r="W9" s="240">
        <f t="shared" si="6"/>
        <v>0</v>
      </c>
      <c r="X9" s="240">
        <f t="shared" si="6"/>
        <v>0</v>
      </c>
      <c r="Y9" s="240">
        <f t="shared" si="6"/>
        <v>0</v>
      </c>
      <c r="Z9" s="240">
        <f t="shared" si="6"/>
        <v>0</v>
      </c>
      <c r="AA9" s="240">
        <f t="shared" si="6"/>
        <v>0</v>
      </c>
      <c r="AB9" s="240">
        <f t="shared" si="6"/>
        <v>4.3478260869565251E-2</v>
      </c>
      <c r="AC9" s="240">
        <f t="shared" si="6"/>
        <v>0</v>
      </c>
    </row>
    <row r="10" spans="1:29" ht="14.4" x14ac:dyDescent="0.3">
      <c r="B10" s="195">
        <v>3</v>
      </c>
      <c r="C10" s="196">
        <v>0</v>
      </c>
      <c r="D10" s="195">
        <v>1</v>
      </c>
      <c r="E10" s="195">
        <v>0</v>
      </c>
      <c r="F10" s="237">
        <f t="shared" si="0"/>
        <v>750</v>
      </c>
      <c r="G10" s="219">
        <f t="shared" si="1"/>
        <v>4.3478260869565252E-4</v>
      </c>
      <c r="H10" s="219">
        <f t="shared" si="1"/>
        <v>0.8</v>
      </c>
      <c r="I10" s="219">
        <f t="shared" si="1"/>
        <v>0.25000000000000006</v>
      </c>
      <c r="J10" s="219">
        <f t="shared" si="1"/>
        <v>0.66666666666666663</v>
      </c>
      <c r="K10" s="220">
        <f t="shared" si="2"/>
        <v>5.7971014492753681E-5</v>
      </c>
      <c r="L10" s="222">
        <f t="shared" si="3"/>
        <v>17249.999999999982</v>
      </c>
      <c r="M10" s="222">
        <f t="shared" si="7"/>
        <v>8</v>
      </c>
      <c r="N10" s="277">
        <f t="shared" si="8"/>
        <v>750</v>
      </c>
      <c r="O10" s="180">
        <f t="shared" si="4"/>
        <v>4.3478260869565265E-2</v>
      </c>
      <c r="P10" s="220">
        <f t="shared" si="5"/>
        <v>5.7971014492753681E-5</v>
      </c>
      <c r="Q10" s="118">
        <f t="shared" si="9"/>
        <v>7.6521739130434856</v>
      </c>
      <c r="V10" s="240">
        <f t="shared" si="6"/>
        <v>0</v>
      </c>
      <c r="W10" s="240">
        <f t="shared" si="6"/>
        <v>0</v>
      </c>
      <c r="X10" s="240">
        <f t="shared" si="6"/>
        <v>0</v>
      </c>
      <c r="Y10" s="240">
        <f t="shared" si="6"/>
        <v>0</v>
      </c>
      <c r="Z10" s="240">
        <f t="shared" si="6"/>
        <v>0</v>
      </c>
      <c r="AA10" s="240">
        <f t="shared" si="6"/>
        <v>0</v>
      </c>
      <c r="AB10" s="240">
        <f t="shared" si="6"/>
        <v>4.3478260869565265E-2</v>
      </c>
      <c r="AC10" s="240">
        <f t="shared" si="6"/>
        <v>0</v>
      </c>
    </row>
    <row r="11" spans="1:29" ht="14.4" x14ac:dyDescent="0.3">
      <c r="B11" s="195">
        <v>3</v>
      </c>
      <c r="C11" s="195">
        <v>0</v>
      </c>
      <c r="D11" s="195">
        <v>0</v>
      </c>
      <c r="E11" s="195">
        <v>1</v>
      </c>
      <c r="F11" s="237">
        <f t="shared" si="0"/>
        <v>500</v>
      </c>
      <c r="G11" s="219">
        <f t="shared" si="1"/>
        <v>4.3478260869565252E-4</v>
      </c>
      <c r="H11" s="219">
        <f t="shared" si="1"/>
        <v>0.8</v>
      </c>
      <c r="I11" s="219">
        <f t="shared" si="1"/>
        <v>0.75000000000000011</v>
      </c>
      <c r="J11" s="219">
        <f t="shared" si="1"/>
        <v>0.33333333333333331</v>
      </c>
      <c r="K11" s="220">
        <f t="shared" si="2"/>
        <v>8.6956521739130508E-5</v>
      </c>
      <c r="L11" s="222">
        <f t="shared" si="3"/>
        <v>11499.999999999991</v>
      </c>
      <c r="M11" s="222">
        <f t="shared" si="7"/>
        <v>11.999999999999996</v>
      </c>
      <c r="N11" s="277">
        <f t="shared" si="8"/>
        <v>500.00000000000017</v>
      </c>
      <c r="O11" s="180">
        <f t="shared" si="4"/>
        <v>4.3478260869565251E-2</v>
      </c>
      <c r="P11" s="220">
        <f t="shared" si="5"/>
        <v>8.6956521739130508E-5</v>
      </c>
      <c r="Q11" s="118">
        <f t="shared" si="9"/>
        <v>11.478260869565228</v>
      </c>
      <c r="V11" s="240">
        <f t="shared" si="6"/>
        <v>0</v>
      </c>
      <c r="W11" s="240">
        <f t="shared" si="6"/>
        <v>0</v>
      </c>
      <c r="X11" s="240">
        <f t="shared" si="6"/>
        <v>0</v>
      </c>
      <c r="Y11" s="240">
        <f t="shared" si="6"/>
        <v>0</v>
      </c>
      <c r="Z11" s="240">
        <f t="shared" si="6"/>
        <v>0</v>
      </c>
      <c r="AA11" s="240">
        <f t="shared" si="6"/>
        <v>4.3478260869565251E-2</v>
      </c>
      <c r="AB11" s="240">
        <f t="shared" si="6"/>
        <v>0</v>
      </c>
      <c r="AC11" s="240">
        <f t="shared" si="6"/>
        <v>0</v>
      </c>
    </row>
    <row r="12" spans="1:29" ht="14.4" x14ac:dyDescent="0.3">
      <c r="B12" s="195">
        <v>3</v>
      </c>
      <c r="C12" s="196">
        <v>0</v>
      </c>
      <c r="D12" s="195">
        <v>0</v>
      </c>
      <c r="E12" s="195">
        <v>0</v>
      </c>
      <c r="F12" s="237">
        <f t="shared" si="0"/>
        <v>250</v>
      </c>
      <c r="G12" s="219">
        <f t="shared" si="1"/>
        <v>4.3478260869565252E-4</v>
      </c>
      <c r="H12" s="219">
        <f t="shared" si="1"/>
        <v>0.8</v>
      </c>
      <c r="I12" s="219">
        <f t="shared" si="1"/>
        <v>0.75000000000000011</v>
      </c>
      <c r="J12" s="219">
        <f t="shared" si="1"/>
        <v>0.66666666666666663</v>
      </c>
      <c r="K12" s="220">
        <f t="shared" si="2"/>
        <v>1.7391304347826102E-4</v>
      </c>
      <c r="L12" s="222">
        <f t="shared" si="3"/>
        <v>5749.9999999999955</v>
      </c>
      <c r="M12" s="222">
        <f t="shared" si="7"/>
        <v>23.999999999999993</v>
      </c>
      <c r="N12" s="277">
        <f t="shared" si="8"/>
        <v>250.00000000000009</v>
      </c>
      <c r="O12" s="180">
        <f t="shared" si="4"/>
        <v>4.3478260869565251E-2</v>
      </c>
      <c r="P12" s="220">
        <f t="shared" si="5"/>
        <v>1.7391304347826102E-4</v>
      </c>
      <c r="Q12" s="118">
        <f t="shared" si="9"/>
        <v>22.956521739130455</v>
      </c>
      <c r="V12" s="240">
        <f t="shared" si="6"/>
        <v>0</v>
      </c>
      <c r="W12" s="240">
        <f t="shared" si="6"/>
        <v>0</v>
      </c>
      <c r="X12" s="240">
        <f t="shared" si="6"/>
        <v>0</v>
      </c>
      <c r="Y12" s="240">
        <f t="shared" si="6"/>
        <v>0</v>
      </c>
      <c r="Z12" s="240">
        <f t="shared" si="6"/>
        <v>0</v>
      </c>
      <c r="AA12" s="240">
        <f t="shared" si="6"/>
        <v>4.3478260869565251E-2</v>
      </c>
      <c r="AB12" s="240">
        <f t="shared" si="6"/>
        <v>0</v>
      </c>
      <c r="AC12" s="240">
        <f t="shared" si="6"/>
        <v>0</v>
      </c>
    </row>
    <row r="13" spans="1:29" ht="14.4" x14ac:dyDescent="0.3">
      <c r="B13" s="190">
        <v>2</v>
      </c>
      <c r="C13" s="190">
        <v>1</v>
      </c>
      <c r="D13" s="190">
        <v>1</v>
      </c>
      <c r="E13" s="190">
        <v>1</v>
      </c>
      <c r="F13" s="237">
        <f t="shared" si="0"/>
        <v>90</v>
      </c>
      <c r="G13" s="219">
        <f t="shared" si="1"/>
        <v>2.8695652173913035E-2</v>
      </c>
      <c r="H13" s="219">
        <f t="shared" si="1"/>
        <v>0.2</v>
      </c>
      <c r="I13" s="219">
        <f t="shared" si="1"/>
        <v>0.25000000000000006</v>
      </c>
      <c r="J13" s="219">
        <f t="shared" si="1"/>
        <v>0.33333333333333331</v>
      </c>
      <c r="K13" s="220">
        <f t="shared" si="2"/>
        <v>4.7826086956521735E-4</v>
      </c>
      <c r="L13" s="222">
        <f t="shared" si="3"/>
        <v>2090.909090909091</v>
      </c>
      <c r="M13" s="222">
        <f t="shared" si="7"/>
        <v>65.999999999999929</v>
      </c>
      <c r="N13" s="277">
        <f t="shared" si="8"/>
        <v>90.909090909091006</v>
      </c>
      <c r="O13" s="180">
        <f t="shared" si="4"/>
        <v>4.3043478260869565E-2</v>
      </c>
      <c r="P13" s="220">
        <f t="shared" si="5"/>
        <v>4.7826086956521735E-4</v>
      </c>
      <c r="Q13" s="118">
        <f t="shared" si="9"/>
        <v>63.130434782608688</v>
      </c>
      <c r="V13" s="240">
        <f t="shared" si="6"/>
        <v>0</v>
      </c>
      <c r="W13" s="240">
        <f t="shared" si="6"/>
        <v>0</v>
      </c>
      <c r="X13" s="240">
        <f t="shared" si="6"/>
        <v>0</v>
      </c>
      <c r="Y13" s="240">
        <f t="shared" si="6"/>
        <v>4.3043478260869565E-2</v>
      </c>
      <c r="Z13" s="240">
        <f t="shared" si="6"/>
        <v>0</v>
      </c>
      <c r="AA13" s="240">
        <f t="shared" si="6"/>
        <v>0</v>
      </c>
      <c r="AB13" s="240">
        <f t="shared" si="6"/>
        <v>0</v>
      </c>
      <c r="AC13" s="240">
        <f t="shared" si="6"/>
        <v>0</v>
      </c>
    </row>
    <row r="14" spans="1:29" ht="14.4" x14ac:dyDescent="0.3">
      <c r="B14" s="190">
        <v>2</v>
      </c>
      <c r="C14" s="191">
        <v>1</v>
      </c>
      <c r="D14" s="190">
        <v>1</v>
      </c>
      <c r="E14" s="190">
        <v>0</v>
      </c>
      <c r="F14" s="237">
        <f t="shared" si="0"/>
        <v>45</v>
      </c>
      <c r="G14" s="219">
        <f t="shared" si="1"/>
        <v>2.8695652173913035E-2</v>
      </c>
      <c r="H14" s="219">
        <f t="shared" si="1"/>
        <v>0.2</v>
      </c>
      <c r="I14" s="219">
        <f t="shared" si="1"/>
        <v>0.25000000000000006</v>
      </c>
      <c r="J14" s="219">
        <f t="shared" si="1"/>
        <v>0.66666666666666663</v>
      </c>
      <c r="K14" s="220">
        <f t="shared" si="2"/>
        <v>9.565217391304347E-4</v>
      </c>
      <c r="L14" s="222">
        <f t="shared" si="3"/>
        <v>1045.4545454545455</v>
      </c>
      <c r="M14" s="222">
        <f t="shared" si="7"/>
        <v>131.99999999999986</v>
      </c>
      <c r="N14" s="277">
        <f t="shared" si="8"/>
        <v>45.454545454545503</v>
      </c>
      <c r="O14" s="180">
        <f t="shared" si="4"/>
        <v>4.3043478260869565E-2</v>
      </c>
      <c r="P14" s="220">
        <f t="shared" si="5"/>
        <v>9.565217391304347E-4</v>
      </c>
      <c r="Q14" s="118">
        <f t="shared" si="9"/>
        <v>126.26086956521738</v>
      </c>
      <c r="V14" s="240">
        <f t="shared" si="6"/>
        <v>0</v>
      </c>
      <c r="W14" s="240">
        <f t="shared" si="6"/>
        <v>0</v>
      </c>
      <c r="X14" s="240">
        <f t="shared" si="6"/>
        <v>4.3043478260869565E-2</v>
      </c>
      <c r="Y14" s="240">
        <f t="shared" si="6"/>
        <v>0</v>
      </c>
      <c r="Z14" s="240">
        <f t="shared" si="6"/>
        <v>0</v>
      </c>
      <c r="AA14" s="240">
        <f t="shared" si="6"/>
        <v>0</v>
      </c>
      <c r="AB14" s="240">
        <f t="shared" si="6"/>
        <v>0</v>
      </c>
      <c r="AC14" s="240">
        <f t="shared" si="6"/>
        <v>0</v>
      </c>
    </row>
    <row r="15" spans="1:29" ht="14.4" x14ac:dyDescent="0.3">
      <c r="B15" s="190">
        <v>2</v>
      </c>
      <c r="C15" s="190">
        <v>1</v>
      </c>
      <c r="D15" s="190">
        <v>0</v>
      </c>
      <c r="E15" s="190">
        <v>1</v>
      </c>
      <c r="F15" s="237">
        <f t="shared" si="0"/>
        <v>30</v>
      </c>
      <c r="G15" s="219">
        <f t="shared" si="1"/>
        <v>2.8695652173913035E-2</v>
      </c>
      <c r="H15" s="219">
        <f t="shared" si="1"/>
        <v>0.2</v>
      </c>
      <c r="I15" s="219">
        <f t="shared" si="1"/>
        <v>0.75000000000000011</v>
      </c>
      <c r="J15" s="219">
        <f t="shared" si="1"/>
        <v>0.33333333333333331</v>
      </c>
      <c r="K15" s="220">
        <f t="shared" si="2"/>
        <v>1.4347826086956522E-3</v>
      </c>
      <c r="L15" s="222">
        <f t="shared" si="3"/>
        <v>696.969696969697</v>
      </c>
      <c r="M15" s="222">
        <f t="shared" si="7"/>
        <v>197.99999999999977</v>
      </c>
      <c r="N15" s="277">
        <f t="shared" si="8"/>
        <v>30.303030303030337</v>
      </c>
      <c r="O15" s="180">
        <f t="shared" si="4"/>
        <v>4.3043478260869565E-2</v>
      </c>
      <c r="P15" s="220">
        <f t="shared" si="5"/>
        <v>1.4347826086956522E-3</v>
      </c>
      <c r="Q15" s="118">
        <f t="shared" si="9"/>
        <v>189.39130434782609</v>
      </c>
      <c r="V15" s="240">
        <f t="shared" ref="V15:AC24" si="10">IF($F15&lt;V$4,(IF($F15&gt;V$3,$O15,0)),0)</f>
        <v>0</v>
      </c>
      <c r="W15" s="240">
        <f t="shared" si="10"/>
        <v>4.3043478260869565E-2</v>
      </c>
      <c r="X15" s="240">
        <f t="shared" si="10"/>
        <v>0</v>
      </c>
      <c r="Y15" s="240">
        <f t="shared" si="10"/>
        <v>0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B16" s="190">
        <v>2</v>
      </c>
      <c r="C16" s="190">
        <v>0</v>
      </c>
      <c r="D16" s="190">
        <v>1</v>
      </c>
      <c r="E16" s="190">
        <v>1</v>
      </c>
      <c r="F16" s="237">
        <f t="shared" si="0"/>
        <v>22</v>
      </c>
      <c r="G16" s="219">
        <f t="shared" si="1"/>
        <v>2.8695652173913035E-2</v>
      </c>
      <c r="H16" s="219">
        <f t="shared" si="1"/>
        <v>0.8</v>
      </c>
      <c r="I16" s="219">
        <f t="shared" si="1"/>
        <v>0.25000000000000006</v>
      </c>
      <c r="J16" s="219">
        <f t="shared" si="1"/>
        <v>0.33333333333333331</v>
      </c>
      <c r="K16" s="220">
        <f t="shared" si="2"/>
        <v>1.9130434782608694E-3</v>
      </c>
      <c r="L16" s="222">
        <f t="shared" si="3"/>
        <v>522.72727272727275</v>
      </c>
      <c r="M16" s="222">
        <f t="shared" si="7"/>
        <v>263.99999999999972</v>
      </c>
      <c r="N16" s="277">
        <f t="shared" si="8"/>
        <v>22.727272727272751</v>
      </c>
      <c r="O16" s="180">
        <f t="shared" si="4"/>
        <v>4.2086956521739126E-2</v>
      </c>
      <c r="P16" s="220">
        <f t="shared" si="5"/>
        <v>1.9130434782608694E-3</v>
      </c>
      <c r="Q16" s="118">
        <f t="shared" si="9"/>
        <v>252.52173913043475</v>
      </c>
      <c r="V16" s="240">
        <f t="shared" si="10"/>
        <v>0</v>
      </c>
      <c r="W16" s="240">
        <f t="shared" si="10"/>
        <v>4.2086956521739126E-2</v>
      </c>
      <c r="X16" s="240">
        <f t="shared" si="10"/>
        <v>0</v>
      </c>
      <c r="Y16" s="240">
        <f t="shared" si="10"/>
        <v>0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2:29" ht="14.4" x14ac:dyDescent="0.3">
      <c r="B17" s="190">
        <v>2</v>
      </c>
      <c r="C17" s="190">
        <v>1</v>
      </c>
      <c r="D17" s="190">
        <v>0</v>
      </c>
      <c r="E17" s="190">
        <v>0</v>
      </c>
      <c r="F17" s="237">
        <f t="shared" si="0"/>
        <v>15</v>
      </c>
      <c r="G17" s="219">
        <f t="shared" si="1"/>
        <v>2.8695652173913035E-2</v>
      </c>
      <c r="H17" s="219">
        <f t="shared" si="1"/>
        <v>0.2</v>
      </c>
      <c r="I17" s="219">
        <f t="shared" si="1"/>
        <v>0.75000000000000011</v>
      </c>
      <c r="J17" s="219">
        <f t="shared" si="1"/>
        <v>0.66666666666666663</v>
      </c>
      <c r="K17" s="220">
        <f t="shared" si="2"/>
        <v>2.8695652173913043E-3</v>
      </c>
      <c r="L17" s="222">
        <f t="shared" si="3"/>
        <v>348.4848484848485</v>
      </c>
      <c r="M17" s="222">
        <f t="shared" si="7"/>
        <v>395.99999999999955</v>
      </c>
      <c r="N17" s="277">
        <f t="shared" si="8"/>
        <v>15.151515151515168</v>
      </c>
      <c r="O17" s="180">
        <f t="shared" si="4"/>
        <v>4.3043478260869565E-2</v>
      </c>
      <c r="P17" s="220">
        <f t="shared" si="5"/>
        <v>2.8695652173913043E-3</v>
      </c>
      <c r="Q17" s="118">
        <f t="shared" si="9"/>
        <v>378.78260869565219</v>
      </c>
      <c r="V17" s="240">
        <f t="shared" si="10"/>
        <v>0</v>
      </c>
      <c r="W17" s="240">
        <f t="shared" si="10"/>
        <v>4.3043478260869565E-2</v>
      </c>
      <c r="X17" s="240">
        <f t="shared" si="10"/>
        <v>0</v>
      </c>
      <c r="Y17" s="240">
        <f t="shared" si="10"/>
        <v>0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2:29" ht="14.4" x14ac:dyDescent="0.3">
      <c r="B18" s="190">
        <v>2</v>
      </c>
      <c r="C18" s="191">
        <v>0</v>
      </c>
      <c r="D18" s="190">
        <v>1</v>
      </c>
      <c r="E18" s="190">
        <v>0</v>
      </c>
      <c r="F18" s="237">
        <f t="shared" si="0"/>
        <v>11</v>
      </c>
      <c r="G18" s="219">
        <f t="shared" si="1"/>
        <v>2.8695652173913035E-2</v>
      </c>
      <c r="H18" s="219">
        <f t="shared" si="1"/>
        <v>0.8</v>
      </c>
      <c r="I18" s="219">
        <f t="shared" si="1"/>
        <v>0.25000000000000006</v>
      </c>
      <c r="J18" s="219">
        <f t="shared" si="1"/>
        <v>0.66666666666666663</v>
      </c>
      <c r="K18" s="220">
        <f t="shared" si="2"/>
        <v>3.8260869565217388E-3</v>
      </c>
      <c r="L18" s="222">
        <f t="shared" si="3"/>
        <v>261.36363636363637</v>
      </c>
      <c r="M18" s="222">
        <f t="shared" si="7"/>
        <v>527.99999999999943</v>
      </c>
      <c r="N18" s="277">
        <f t="shared" si="8"/>
        <v>11.363636363636376</v>
      </c>
      <c r="O18" s="180">
        <f t="shared" si="4"/>
        <v>4.2086956521739126E-2</v>
      </c>
      <c r="P18" s="220">
        <f t="shared" si="5"/>
        <v>3.8260869565217388E-3</v>
      </c>
      <c r="Q18" s="118">
        <f t="shared" si="9"/>
        <v>505.04347826086951</v>
      </c>
      <c r="V18" s="240">
        <f t="shared" si="10"/>
        <v>0</v>
      </c>
      <c r="W18" s="240">
        <f t="shared" si="10"/>
        <v>0</v>
      </c>
      <c r="X18" s="240">
        <f t="shared" si="10"/>
        <v>0</v>
      </c>
      <c r="Y18" s="240">
        <f t="shared" si="10"/>
        <v>0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2:29" ht="14.4" x14ac:dyDescent="0.3">
      <c r="B19" s="190">
        <v>2</v>
      </c>
      <c r="C19" s="190">
        <v>0</v>
      </c>
      <c r="D19" s="190">
        <v>0</v>
      </c>
      <c r="E19" s="190">
        <v>1</v>
      </c>
      <c r="F19" s="237">
        <f t="shared" si="0"/>
        <v>7</v>
      </c>
      <c r="G19" s="219">
        <f t="shared" si="1"/>
        <v>2.8695652173913035E-2</v>
      </c>
      <c r="H19" s="219">
        <f t="shared" si="1"/>
        <v>0.8</v>
      </c>
      <c r="I19" s="219">
        <f t="shared" si="1"/>
        <v>0.75000000000000011</v>
      </c>
      <c r="J19" s="219">
        <f t="shared" si="1"/>
        <v>0.33333333333333331</v>
      </c>
      <c r="K19" s="220">
        <f t="shared" si="2"/>
        <v>5.7391304347826086E-3</v>
      </c>
      <c r="L19" s="222">
        <f t="shared" si="3"/>
        <v>174.24242424242425</v>
      </c>
      <c r="M19" s="222">
        <f t="shared" si="7"/>
        <v>791.99999999999909</v>
      </c>
      <c r="N19" s="277">
        <f t="shared" si="8"/>
        <v>7.5757575757575841</v>
      </c>
      <c r="O19" s="180">
        <f t="shared" si="4"/>
        <v>4.0173913043478261E-2</v>
      </c>
      <c r="P19" s="220">
        <f t="shared" si="5"/>
        <v>5.7391304347826086E-3</v>
      </c>
      <c r="Q19" s="118">
        <f t="shared" si="9"/>
        <v>757.56521739130437</v>
      </c>
      <c r="V19" s="240">
        <f t="shared" si="10"/>
        <v>4.0173913043478261E-2</v>
      </c>
      <c r="W19" s="240">
        <f t="shared" si="10"/>
        <v>0</v>
      </c>
      <c r="X19" s="240">
        <f t="shared" si="10"/>
        <v>0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2:29" ht="14.4" x14ac:dyDescent="0.3">
      <c r="B20" s="190">
        <v>2</v>
      </c>
      <c r="C20" s="191">
        <v>0</v>
      </c>
      <c r="D20" s="190">
        <v>0</v>
      </c>
      <c r="E20" s="190">
        <v>0</v>
      </c>
      <c r="F20" s="237">
        <f t="shared" si="0"/>
        <v>3</v>
      </c>
      <c r="G20" s="219">
        <f t="shared" si="1"/>
        <v>2.8695652173913035E-2</v>
      </c>
      <c r="H20" s="219">
        <f t="shared" si="1"/>
        <v>0.8</v>
      </c>
      <c r="I20" s="219">
        <f t="shared" si="1"/>
        <v>0.75000000000000011</v>
      </c>
      <c r="J20" s="219">
        <f t="shared" si="1"/>
        <v>0.66666666666666663</v>
      </c>
      <c r="K20" s="220">
        <f t="shared" si="2"/>
        <v>1.1478260869565217E-2</v>
      </c>
      <c r="L20" s="222">
        <f t="shared" si="3"/>
        <v>87.121212121212125</v>
      </c>
      <c r="M20" s="222">
        <f t="shared" si="7"/>
        <v>1583.9999999999982</v>
      </c>
      <c r="N20" s="277">
        <f t="shared" si="8"/>
        <v>3.7878787878787921</v>
      </c>
      <c r="O20" s="180">
        <f t="shared" si="4"/>
        <v>3.4434782608695653E-2</v>
      </c>
      <c r="P20" s="220">
        <f t="shared" si="5"/>
        <v>1.1478260869565217E-2</v>
      </c>
      <c r="Q20" s="118">
        <f t="shared" si="9"/>
        <v>1515.1304347826087</v>
      </c>
      <c r="V20" s="240">
        <f t="shared" si="10"/>
        <v>3.4434782608695653E-2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2:29" ht="14.4" x14ac:dyDescent="0.3">
      <c r="B21" s="192">
        <v>1</v>
      </c>
      <c r="C21" s="192">
        <v>1</v>
      </c>
      <c r="D21" s="192">
        <v>1</v>
      </c>
      <c r="E21" s="192">
        <v>1</v>
      </c>
      <c r="F21" s="237">
        <f t="shared" si="0"/>
        <v>8</v>
      </c>
      <c r="G21" s="219">
        <f t="shared" si="1"/>
        <v>0.301304347826087</v>
      </c>
      <c r="H21" s="219">
        <f t="shared" si="1"/>
        <v>0.2</v>
      </c>
      <c r="I21" s="219">
        <f t="shared" si="1"/>
        <v>0.25000000000000006</v>
      </c>
      <c r="J21" s="219">
        <f t="shared" si="1"/>
        <v>0.33333333333333331</v>
      </c>
      <c r="K21" s="220">
        <f t="shared" si="2"/>
        <v>5.0217391304347844E-3</v>
      </c>
      <c r="L21" s="222">
        <f t="shared" si="3"/>
        <v>199.13419913419906</v>
      </c>
      <c r="M21" s="222">
        <f t="shared" si="7"/>
        <v>692.99999999999955</v>
      </c>
      <c r="N21" s="277">
        <f t="shared" si="8"/>
        <v>8.6580086580086633</v>
      </c>
      <c r="O21" s="180">
        <f t="shared" si="4"/>
        <v>4.0173913043478275E-2</v>
      </c>
      <c r="P21" s="220">
        <f t="shared" si="5"/>
        <v>5.0217391304347844E-3</v>
      </c>
      <c r="Q21" s="118">
        <f t="shared" si="9"/>
        <v>662.8695652173916</v>
      </c>
      <c r="V21" s="240">
        <f t="shared" si="10"/>
        <v>4.0173913043478275E-2</v>
      </c>
      <c r="W21" s="240">
        <f t="shared" si="10"/>
        <v>0</v>
      </c>
      <c r="X21" s="240">
        <f t="shared" si="10"/>
        <v>0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2:29" ht="14.4" x14ac:dyDescent="0.3">
      <c r="B22" s="192">
        <v>1</v>
      </c>
      <c r="C22" s="197">
        <v>1</v>
      </c>
      <c r="D22" s="192">
        <v>1</v>
      </c>
      <c r="E22" s="192">
        <v>0</v>
      </c>
      <c r="F22" s="237">
        <f t="shared" si="0"/>
        <v>4</v>
      </c>
      <c r="G22" s="219">
        <f t="shared" si="1"/>
        <v>0.301304347826087</v>
      </c>
      <c r="H22" s="219">
        <f t="shared" si="1"/>
        <v>0.2</v>
      </c>
      <c r="I22" s="219">
        <f t="shared" si="1"/>
        <v>0.25000000000000006</v>
      </c>
      <c r="J22" s="219">
        <f t="shared" si="1"/>
        <v>0.66666666666666663</v>
      </c>
      <c r="K22" s="220">
        <f t="shared" si="2"/>
        <v>1.0043478260869569E-2</v>
      </c>
      <c r="L22" s="222">
        <f t="shared" si="3"/>
        <v>99.567099567099532</v>
      </c>
      <c r="M22" s="222">
        <f t="shared" si="7"/>
        <v>1385.9999999999991</v>
      </c>
      <c r="N22" s="277">
        <f t="shared" si="8"/>
        <v>4.3290043290043316</v>
      </c>
      <c r="O22" s="180">
        <f t="shared" si="4"/>
        <v>4.0173913043478275E-2</v>
      </c>
      <c r="P22" s="220">
        <f t="shared" si="5"/>
        <v>1.0043478260869569E-2</v>
      </c>
      <c r="Q22" s="118">
        <f t="shared" si="9"/>
        <v>1325.7391304347832</v>
      </c>
      <c r="V22" s="240">
        <f t="shared" si="10"/>
        <v>4.0173913043478275E-2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2:29" ht="14.4" x14ac:dyDescent="0.3">
      <c r="B23" s="192">
        <v>1</v>
      </c>
      <c r="C23" s="192">
        <v>1</v>
      </c>
      <c r="D23" s="192">
        <v>0</v>
      </c>
      <c r="E23" s="192">
        <v>1</v>
      </c>
      <c r="F23" s="237">
        <f t="shared" si="0"/>
        <v>2</v>
      </c>
      <c r="G23" s="219">
        <f t="shared" si="1"/>
        <v>0.301304347826087</v>
      </c>
      <c r="H23" s="219">
        <f t="shared" si="1"/>
        <v>0.2</v>
      </c>
      <c r="I23" s="219">
        <f t="shared" si="1"/>
        <v>0.75000000000000011</v>
      </c>
      <c r="J23" s="219">
        <f t="shared" si="1"/>
        <v>0.33333333333333331</v>
      </c>
      <c r="K23" s="220">
        <f t="shared" si="2"/>
        <v>1.5065217391304352E-2</v>
      </c>
      <c r="L23" s="222">
        <f t="shared" si="3"/>
        <v>66.378066378066364</v>
      </c>
      <c r="M23" s="222">
        <f t="shared" si="7"/>
        <v>2078.9999999999982</v>
      </c>
      <c r="N23" s="277">
        <f t="shared" si="8"/>
        <v>2.8860028860028883</v>
      </c>
      <c r="O23" s="180">
        <f t="shared" si="4"/>
        <v>3.0130434782608701E-2</v>
      </c>
      <c r="P23" s="220">
        <f t="shared" si="5"/>
        <v>1.5065217391304352E-2</v>
      </c>
      <c r="Q23" s="118">
        <f t="shared" si="9"/>
        <v>1988.6086956521744</v>
      </c>
      <c r="V23" s="240">
        <f t="shared" si="10"/>
        <v>3.0130434782608701E-2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2:29" ht="14.4" x14ac:dyDescent="0.3">
      <c r="B24" s="192">
        <v>1</v>
      </c>
      <c r="C24" s="192">
        <v>0</v>
      </c>
      <c r="D24" s="192">
        <v>1</v>
      </c>
      <c r="E24" s="192">
        <v>1</v>
      </c>
      <c r="F24" s="237">
        <f t="shared" si="0"/>
        <v>2</v>
      </c>
      <c r="G24" s="219">
        <f t="shared" si="1"/>
        <v>0.301304347826087</v>
      </c>
      <c r="H24" s="219">
        <f t="shared" si="1"/>
        <v>0.8</v>
      </c>
      <c r="I24" s="219">
        <f t="shared" si="1"/>
        <v>0.25000000000000006</v>
      </c>
      <c r="J24" s="219">
        <f t="shared" si="1"/>
        <v>0.33333333333333331</v>
      </c>
      <c r="K24" s="220">
        <f t="shared" si="2"/>
        <v>2.0086956521739138E-2</v>
      </c>
      <c r="L24" s="222">
        <f t="shared" si="3"/>
        <v>49.783549783549766</v>
      </c>
      <c r="M24" s="222">
        <f t="shared" si="7"/>
        <v>2771.9999999999982</v>
      </c>
      <c r="N24" s="277">
        <f t="shared" si="8"/>
        <v>2.1645021645021658</v>
      </c>
      <c r="O24" s="180">
        <f t="shared" si="4"/>
        <v>4.0173913043478275E-2</v>
      </c>
      <c r="P24" s="220">
        <f t="shared" si="5"/>
        <v>2.0086956521739138E-2</v>
      </c>
      <c r="Q24" s="118">
        <f t="shared" si="9"/>
        <v>2651.4782608695664</v>
      </c>
      <c r="V24" s="240">
        <f t="shared" si="10"/>
        <v>4.0173913043478275E-2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2:29" ht="14.4" x14ac:dyDescent="0.3">
      <c r="B25" s="192">
        <v>1</v>
      </c>
      <c r="C25" s="192">
        <v>1</v>
      </c>
      <c r="D25" s="192">
        <v>0</v>
      </c>
      <c r="E25" s="192">
        <v>0</v>
      </c>
      <c r="F25" s="237">
        <v>0</v>
      </c>
      <c r="G25" s="219">
        <f t="shared" si="1"/>
        <v>0.301304347826087</v>
      </c>
      <c r="H25" s="219">
        <f t="shared" si="1"/>
        <v>0.2</v>
      </c>
      <c r="I25" s="219">
        <f t="shared" si="1"/>
        <v>0.75000000000000011</v>
      </c>
      <c r="J25" s="219">
        <f t="shared" si="1"/>
        <v>0.66666666666666663</v>
      </c>
      <c r="K25" s="220">
        <f t="shared" si="2"/>
        <v>3.0130434782608705E-2</v>
      </c>
      <c r="L25" s="222">
        <f t="shared" si="3"/>
        <v>33.189033189033182</v>
      </c>
      <c r="M25" s="222">
        <f t="shared" si="7"/>
        <v>4157.9999999999964</v>
      </c>
      <c r="N25" s="277">
        <f t="shared" si="8"/>
        <v>1.4430014430014442</v>
      </c>
      <c r="O25" s="180">
        <f t="shared" si="4"/>
        <v>0</v>
      </c>
      <c r="P25" s="220">
        <f t="shared" si="5"/>
        <v>0</v>
      </c>
      <c r="Q25" s="118">
        <f t="shared" si="9"/>
        <v>0</v>
      </c>
      <c r="V25" s="240">
        <f t="shared" ref="V25:AC35" si="11">IF($F25&lt;V$4,(IF($F25&gt;V$3,$O25,0)),0)</f>
        <v>0</v>
      </c>
      <c r="W25" s="240">
        <f t="shared" si="11"/>
        <v>0</v>
      </c>
      <c r="X25" s="240">
        <f t="shared" si="11"/>
        <v>0</v>
      </c>
      <c r="Y25" s="240">
        <f t="shared" si="11"/>
        <v>0</v>
      </c>
      <c r="Z25" s="240">
        <f t="shared" si="11"/>
        <v>0</v>
      </c>
      <c r="AA25" s="240">
        <f t="shared" si="11"/>
        <v>0</v>
      </c>
      <c r="AB25" s="240">
        <f t="shared" si="11"/>
        <v>0</v>
      </c>
      <c r="AC25" s="240">
        <f t="shared" si="11"/>
        <v>0</v>
      </c>
    </row>
    <row r="26" spans="2:29" ht="14.4" x14ac:dyDescent="0.3">
      <c r="B26" s="192">
        <v>1</v>
      </c>
      <c r="C26" s="197">
        <v>0</v>
      </c>
      <c r="D26" s="192">
        <v>1</v>
      </c>
      <c r="E26" s="192">
        <v>0</v>
      </c>
      <c r="F26" s="237">
        <v>0</v>
      </c>
      <c r="G26" s="219">
        <f t="shared" si="1"/>
        <v>0.301304347826087</v>
      </c>
      <c r="H26" s="219">
        <f t="shared" si="1"/>
        <v>0.8</v>
      </c>
      <c r="I26" s="219">
        <f t="shared" si="1"/>
        <v>0.25000000000000006</v>
      </c>
      <c r="J26" s="219">
        <f t="shared" si="1"/>
        <v>0.66666666666666663</v>
      </c>
      <c r="K26" s="220">
        <f t="shared" si="2"/>
        <v>4.0173913043478275E-2</v>
      </c>
      <c r="L26" s="222">
        <f t="shared" si="3"/>
        <v>24.891774891774883</v>
      </c>
      <c r="M26" s="222">
        <f t="shared" si="7"/>
        <v>5543.9999999999964</v>
      </c>
      <c r="N26" s="277">
        <f t="shared" si="8"/>
        <v>1.0822510822510829</v>
      </c>
      <c r="O26" s="180">
        <f t="shared" si="4"/>
        <v>0</v>
      </c>
      <c r="P26" s="220">
        <f t="shared" si="5"/>
        <v>0</v>
      </c>
      <c r="Q26" s="118">
        <f t="shared" si="9"/>
        <v>0</v>
      </c>
      <c r="V26" s="240">
        <f t="shared" si="11"/>
        <v>0</v>
      </c>
      <c r="W26" s="240">
        <f t="shared" si="11"/>
        <v>0</v>
      </c>
      <c r="X26" s="240">
        <f t="shared" si="11"/>
        <v>0</v>
      </c>
      <c r="Y26" s="240">
        <f t="shared" si="11"/>
        <v>0</v>
      </c>
      <c r="Z26" s="240">
        <f t="shared" si="11"/>
        <v>0</v>
      </c>
      <c r="AA26" s="240">
        <f t="shared" si="11"/>
        <v>0</v>
      </c>
      <c r="AB26" s="240">
        <f t="shared" si="11"/>
        <v>0</v>
      </c>
      <c r="AC26" s="240">
        <f t="shared" si="11"/>
        <v>0</v>
      </c>
    </row>
    <row r="27" spans="2:29" ht="14.4" x14ac:dyDescent="0.3">
      <c r="B27" s="192">
        <v>1</v>
      </c>
      <c r="C27" s="192">
        <v>0</v>
      </c>
      <c r="D27" s="192">
        <v>0</v>
      </c>
      <c r="E27" s="192">
        <v>1</v>
      </c>
      <c r="F27" s="237">
        <v>0</v>
      </c>
      <c r="G27" s="219">
        <f t="shared" si="1"/>
        <v>0.301304347826087</v>
      </c>
      <c r="H27" s="219">
        <f t="shared" si="1"/>
        <v>0.8</v>
      </c>
      <c r="I27" s="219">
        <f t="shared" si="1"/>
        <v>0.75000000000000011</v>
      </c>
      <c r="J27" s="219">
        <f t="shared" si="1"/>
        <v>0.33333333333333331</v>
      </c>
      <c r="K27" s="220">
        <f t="shared" si="2"/>
        <v>6.0260869565217409E-2</v>
      </c>
      <c r="L27" s="222">
        <f t="shared" si="3"/>
        <v>16.594516594516591</v>
      </c>
      <c r="M27" s="222">
        <f t="shared" si="7"/>
        <v>8315.9999999999927</v>
      </c>
      <c r="N27" s="277">
        <f t="shared" si="8"/>
        <v>0.72150072150072209</v>
      </c>
      <c r="O27" s="180">
        <f t="shared" si="4"/>
        <v>0</v>
      </c>
      <c r="P27" s="220">
        <f t="shared" si="5"/>
        <v>0</v>
      </c>
      <c r="Q27" s="118">
        <f t="shared" si="9"/>
        <v>0</v>
      </c>
      <c r="V27" s="240">
        <f t="shared" si="11"/>
        <v>0</v>
      </c>
      <c r="W27" s="240">
        <f t="shared" si="11"/>
        <v>0</v>
      </c>
      <c r="X27" s="240">
        <f t="shared" si="11"/>
        <v>0</v>
      </c>
      <c r="Y27" s="240">
        <f t="shared" si="11"/>
        <v>0</v>
      </c>
      <c r="Z27" s="240">
        <f t="shared" si="11"/>
        <v>0</v>
      </c>
      <c r="AA27" s="240">
        <f t="shared" si="11"/>
        <v>0</v>
      </c>
      <c r="AB27" s="240">
        <f t="shared" si="11"/>
        <v>0</v>
      </c>
      <c r="AC27" s="240">
        <f t="shared" si="11"/>
        <v>0</v>
      </c>
    </row>
    <row r="28" spans="2:29" ht="14.4" x14ac:dyDescent="0.3">
      <c r="B28" s="192">
        <v>1</v>
      </c>
      <c r="C28" s="197">
        <v>0</v>
      </c>
      <c r="D28" s="192">
        <v>0</v>
      </c>
      <c r="E28" s="192">
        <v>0</v>
      </c>
      <c r="F28" s="237">
        <f t="shared" si="0"/>
        <v>0</v>
      </c>
      <c r="G28" s="219">
        <f t="shared" si="1"/>
        <v>0.301304347826087</v>
      </c>
      <c r="H28" s="219">
        <f t="shared" si="1"/>
        <v>0.8</v>
      </c>
      <c r="I28" s="219">
        <f t="shared" si="1"/>
        <v>0.75000000000000011</v>
      </c>
      <c r="J28" s="219">
        <f t="shared" si="1"/>
        <v>0.66666666666666663</v>
      </c>
      <c r="K28" s="220">
        <f t="shared" si="2"/>
        <v>0.12052173913043482</v>
      </c>
      <c r="L28" s="222">
        <f t="shared" si="3"/>
        <v>8.2972582972582956</v>
      </c>
      <c r="M28" s="222">
        <f t="shared" si="7"/>
        <v>16631.999999999985</v>
      </c>
      <c r="N28" s="277">
        <f t="shared" si="8"/>
        <v>0.36075036075036104</v>
      </c>
      <c r="O28" s="180">
        <f t="shared" si="4"/>
        <v>0</v>
      </c>
      <c r="P28" s="220">
        <f t="shared" si="5"/>
        <v>0</v>
      </c>
      <c r="Q28" s="118">
        <f t="shared" si="9"/>
        <v>0</v>
      </c>
      <c r="V28" s="240">
        <f t="shared" si="11"/>
        <v>0</v>
      </c>
      <c r="W28" s="240">
        <f t="shared" si="11"/>
        <v>0</v>
      </c>
      <c r="X28" s="240">
        <f t="shared" si="11"/>
        <v>0</v>
      </c>
      <c r="Y28" s="240">
        <f t="shared" si="11"/>
        <v>0</v>
      </c>
      <c r="Z28" s="240">
        <f t="shared" si="11"/>
        <v>0</v>
      </c>
      <c r="AA28" s="240">
        <f t="shared" si="11"/>
        <v>0</v>
      </c>
      <c r="AB28" s="240">
        <f t="shared" si="11"/>
        <v>0</v>
      </c>
      <c r="AC28" s="240">
        <f t="shared" si="11"/>
        <v>0</v>
      </c>
    </row>
    <row r="29" spans="2:29" ht="14.4" x14ac:dyDescent="0.3">
      <c r="B29" s="209">
        <v>0</v>
      </c>
      <c r="C29" s="209">
        <v>1</v>
      </c>
      <c r="D29" s="209">
        <v>1</v>
      </c>
      <c r="E29" s="209">
        <v>1</v>
      </c>
      <c r="F29" s="237">
        <v>0</v>
      </c>
      <c r="G29" s="219">
        <f t="shared" si="1"/>
        <v>0.66956521739130459</v>
      </c>
      <c r="H29" s="219">
        <f t="shared" si="1"/>
        <v>0.2</v>
      </c>
      <c r="I29" s="219">
        <f t="shared" si="1"/>
        <v>0.25000000000000006</v>
      </c>
      <c r="J29" s="219">
        <f t="shared" si="1"/>
        <v>0.33333333333333331</v>
      </c>
      <c r="K29" s="220">
        <f t="shared" si="2"/>
        <v>1.1159420289855077E-2</v>
      </c>
      <c r="L29" s="222">
        <f t="shared" si="3"/>
        <v>89.610389610389575</v>
      </c>
      <c r="M29" s="222">
        <f t="shared" si="7"/>
        <v>1539.9999999999991</v>
      </c>
      <c r="N29" s="277">
        <f t="shared" si="8"/>
        <v>3.8961038961038983</v>
      </c>
      <c r="O29" s="180">
        <f t="shared" si="4"/>
        <v>0</v>
      </c>
      <c r="P29" s="220">
        <f t="shared" si="5"/>
        <v>0</v>
      </c>
      <c r="Q29" s="118">
        <f t="shared" si="9"/>
        <v>0</v>
      </c>
      <c r="V29" s="240">
        <f t="shared" si="11"/>
        <v>0</v>
      </c>
      <c r="W29" s="240">
        <f t="shared" si="11"/>
        <v>0</v>
      </c>
      <c r="X29" s="240">
        <f t="shared" si="11"/>
        <v>0</v>
      </c>
      <c r="Y29" s="240">
        <f t="shared" si="11"/>
        <v>0</v>
      </c>
      <c r="Z29" s="240">
        <f t="shared" si="11"/>
        <v>0</v>
      </c>
      <c r="AA29" s="240">
        <f t="shared" si="11"/>
        <v>0</v>
      </c>
      <c r="AB29" s="240">
        <f t="shared" si="11"/>
        <v>0</v>
      </c>
      <c r="AC29" s="240">
        <f t="shared" si="11"/>
        <v>0</v>
      </c>
    </row>
    <row r="30" spans="2:29" ht="14.4" x14ac:dyDescent="0.3">
      <c r="B30" s="209">
        <v>0</v>
      </c>
      <c r="C30" s="210">
        <v>1</v>
      </c>
      <c r="D30" s="209">
        <v>1</v>
      </c>
      <c r="E30" s="209">
        <v>0</v>
      </c>
      <c r="F30" s="237">
        <v>0</v>
      </c>
      <c r="G30" s="219">
        <f t="shared" si="1"/>
        <v>0.66956521739130459</v>
      </c>
      <c r="H30" s="219">
        <f t="shared" si="1"/>
        <v>0.2</v>
      </c>
      <c r="I30" s="219">
        <f t="shared" si="1"/>
        <v>0.25000000000000006</v>
      </c>
      <c r="J30" s="219">
        <f t="shared" si="1"/>
        <v>0.66666666666666663</v>
      </c>
      <c r="K30" s="220">
        <f t="shared" si="2"/>
        <v>2.2318840579710154E-2</v>
      </c>
      <c r="L30" s="222">
        <f t="shared" si="3"/>
        <v>44.805194805194787</v>
      </c>
      <c r="M30" s="222">
        <f t="shared" si="7"/>
        <v>3079.9999999999982</v>
      </c>
      <c r="N30" s="277">
        <f t="shared" si="8"/>
        <v>1.9480519480519491</v>
      </c>
      <c r="O30" s="180">
        <f t="shared" si="4"/>
        <v>0</v>
      </c>
      <c r="P30" s="220">
        <f t="shared" si="5"/>
        <v>0</v>
      </c>
      <c r="Q30" s="118">
        <f t="shared" si="9"/>
        <v>0</v>
      </c>
      <c r="V30" s="240">
        <f t="shared" si="11"/>
        <v>0</v>
      </c>
      <c r="W30" s="240">
        <f t="shared" si="11"/>
        <v>0</v>
      </c>
      <c r="X30" s="240">
        <f t="shared" si="11"/>
        <v>0</v>
      </c>
      <c r="Y30" s="240">
        <f t="shared" si="11"/>
        <v>0</v>
      </c>
      <c r="Z30" s="240">
        <f t="shared" si="11"/>
        <v>0</v>
      </c>
      <c r="AA30" s="240">
        <f t="shared" si="11"/>
        <v>0</v>
      </c>
      <c r="AB30" s="240">
        <f t="shared" si="11"/>
        <v>0</v>
      </c>
      <c r="AC30" s="240">
        <f t="shared" si="11"/>
        <v>0</v>
      </c>
    </row>
    <row r="31" spans="2:29" ht="14.4" x14ac:dyDescent="0.3">
      <c r="B31" s="209">
        <v>0</v>
      </c>
      <c r="C31" s="209">
        <v>1</v>
      </c>
      <c r="D31" s="209">
        <v>0</v>
      </c>
      <c r="E31" s="209">
        <v>1</v>
      </c>
      <c r="F31" s="237">
        <v>0</v>
      </c>
      <c r="G31" s="219">
        <f t="shared" si="1"/>
        <v>0.66956521739130459</v>
      </c>
      <c r="H31" s="219">
        <f t="shared" si="1"/>
        <v>0.2</v>
      </c>
      <c r="I31" s="219">
        <f t="shared" si="1"/>
        <v>0.75000000000000011</v>
      </c>
      <c r="J31" s="219">
        <f t="shared" si="1"/>
        <v>0.33333333333333331</v>
      </c>
      <c r="K31" s="220">
        <f t="shared" si="2"/>
        <v>3.3478260869565235E-2</v>
      </c>
      <c r="L31" s="222">
        <f t="shared" si="3"/>
        <v>29.870129870129855</v>
      </c>
      <c r="M31" s="222">
        <f t="shared" si="7"/>
        <v>4619.9999999999973</v>
      </c>
      <c r="N31" s="277">
        <f t="shared" si="8"/>
        <v>1.2987012987012996</v>
      </c>
      <c r="O31" s="180">
        <f t="shared" si="4"/>
        <v>0</v>
      </c>
      <c r="P31" s="220">
        <f t="shared" si="5"/>
        <v>0</v>
      </c>
      <c r="Q31" s="118">
        <f t="shared" si="9"/>
        <v>0</v>
      </c>
      <c r="V31" s="240">
        <f t="shared" si="11"/>
        <v>0</v>
      </c>
      <c r="W31" s="240">
        <f t="shared" si="11"/>
        <v>0</v>
      </c>
      <c r="X31" s="240">
        <f t="shared" si="11"/>
        <v>0</v>
      </c>
      <c r="Y31" s="240">
        <f t="shared" si="11"/>
        <v>0</v>
      </c>
      <c r="Z31" s="240">
        <f t="shared" si="11"/>
        <v>0</v>
      </c>
      <c r="AA31" s="240">
        <f t="shared" si="11"/>
        <v>0</v>
      </c>
      <c r="AB31" s="240">
        <f t="shared" si="11"/>
        <v>0</v>
      </c>
      <c r="AC31" s="240">
        <f t="shared" si="11"/>
        <v>0</v>
      </c>
    </row>
    <row r="32" spans="2:29" ht="14.4" x14ac:dyDescent="0.3">
      <c r="B32" s="209">
        <v>0</v>
      </c>
      <c r="C32" s="209">
        <v>0</v>
      </c>
      <c r="D32" s="209">
        <v>1</v>
      </c>
      <c r="E32" s="209">
        <v>1</v>
      </c>
      <c r="F32" s="237">
        <v>0</v>
      </c>
      <c r="G32" s="219">
        <f t="shared" si="1"/>
        <v>0.66956521739130459</v>
      </c>
      <c r="H32" s="219">
        <f t="shared" si="1"/>
        <v>0.8</v>
      </c>
      <c r="I32" s="219">
        <f t="shared" si="1"/>
        <v>0.25000000000000006</v>
      </c>
      <c r="J32" s="219">
        <f t="shared" si="1"/>
        <v>0.33333333333333331</v>
      </c>
      <c r="K32" s="220">
        <f t="shared" si="2"/>
        <v>4.4637681159420309E-2</v>
      </c>
      <c r="L32" s="222">
        <f t="shared" si="3"/>
        <v>22.402597402597394</v>
      </c>
      <c r="M32" s="222">
        <f t="shared" si="7"/>
        <v>6159.9999999999964</v>
      </c>
      <c r="N32" s="277">
        <f t="shared" si="8"/>
        <v>0.97402597402597457</v>
      </c>
      <c r="O32" s="180">
        <f t="shared" si="4"/>
        <v>0</v>
      </c>
      <c r="P32" s="220">
        <f t="shared" si="5"/>
        <v>0</v>
      </c>
      <c r="Q32" s="118">
        <f t="shared" si="9"/>
        <v>0</v>
      </c>
      <c r="V32" s="240">
        <f t="shared" si="11"/>
        <v>0</v>
      </c>
      <c r="W32" s="240">
        <f t="shared" si="11"/>
        <v>0</v>
      </c>
      <c r="X32" s="240">
        <f t="shared" si="11"/>
        <v>0</v>
      </c>
      <c r="Y32" s="240">
        <f t="shared" si="11"/>
        <v>0</v>
      </c>
      <c r="Z32" s="240">
        <f t="shared" si="11"/>
        <v>0</v>
      </c>
      <c r="AA32" s="240">
        <f t="shared" si="11"/>
        <v>0</v>
      </c>
      <c r="AB32" s="240">
        <f t="shared" si="11"/>
        <v>0</v>
      </c>
      <c r="AC32" s="240">
        <f t="shared" si="11"/>
        <v>0</v>
      </c>
    </row>
    <row r="33" spans="2:30" ht="14.4" x14ac:dyDescent="0.3">
      <c r="B33" s="209">
        <v>0</v>
      </c>
      <c r="C33" s="209">
        <v>1</v>
      </c>
      <c r="D33" s="209">
        <v>0</v>
      </c>
      <c r="E33" s="209">
        <v>0</v>
      </c>
      <c r="F33" s="237">
        <v>0</v>
      </c>
      <c r="G33" s="219">
        <f t="shared" si="1"/>
        <v>0.66956521739130459</v>
      </c>
      <c r="H33" s="219">
        <f t="shared" si="1"/>
        <v>0.2</v>
      </c>
      <c r="I33" s="219">
        <f t="shared" si="1"/>
        <v>0.75000000000000011</v>
      </c>
      <c r="J33" s="219">
        <f t="shared" si="1"/>
        <v>0.66666666666666663</v>
      </c>
      <c r="K33" s="220">
        <f t="shared" si="2"/>
        <v>6.695652173913047E-2</v>
      </c>
      <c r="L33" s="222">
        <f t="shared" si="3"/>
        <v>14.935064935064927</v>
      </c>
      <c r="M33" s="222">
        <f t="shared" si="7"/>
        <v>9239.9999999999945</v>
      </c>
      <c r="N33" s="277">
        <f t="shared" si="8"/>
        <v>0.64935064935064979</v>
      </c>
      <c r="O33" s="180">
        <f t="shared" si="4"/>
        <v>0</v>
      </c>
      <c r="P33" s="220">
        <f t="shared" si="5"/>
        <v>0</v>
      </c>
      <c r="Q33" s="118">
        <f t="shared" si="9"/>
        <v>0</v>
      </c>
      <c r="V33" s="240">
        <f t="shared" si="11"/>
        <v>0</v>
      </c>
      <c r="W33" s="240">
        <f t="shared" si="11"/>
        <v>0</v>
      </c>
      <c r="X33" s="240">
        <f t="shared" si="11"/>
        <v>0</v>
      </c>
      <c r="Y33" s="240">
        <f t="shared" si="11"/>
        <v>0</v>
      </c>
      <c r="Z33" s="240">
        <f t="shared" si="11"/>
        <v>0</v>
      </c>
      <c r="AA33" s="240">
        <f t="shared" si="11"/>
        <v>0</v>
      </c>
      <c r="AB33" s="240">
        <f t="shared" si="11"/>
        <v>0</v>
      </c>
      <c r="AC33" s="240">
        <f t="shared" si="11"/>
        <v>0</v>
      </c>
    </row>
    <row r="34" spans="2:30" ht="14.4" x14ac:dyDescent="0.3">
      <c r="B34" s="209">
        <v>0</v>
      </c>
      <c r="C34" s="210">
        <v>0</v>
      </c>
      <c r="D34" s="209">
        <v>1</v>
      </c>
      <c r="E34" s="209">
        <v>0</v>
      </c>
      <c r="F34" s="237">
        <v>0</v>
      </c>
      <c r="G34" s="219">
        <f t="shared" si="1"/>
        <v>0.66956521739130459</v>
      </c>
      <c r="H34" s="219">
        <f t="shared" si="1"/>
        <v>0.8</v>
      </c>
      <c r="I34" s="219">
        <f t="shared" si="1"/>
        <v>0.25000000000000006</v>
      </c>
      <c r="J34" s="219">
        <f t="shared" si="1"/>
        <v>0.66666666666666663</v>
      </c>
      <c r="K34" s="220">
        <f t="shared" si="2"/>
        <v>8.9275362318840618E-2</v>
      </c>
      <c r="L34" s="222">
        <f t="shared" si="3"/>
        <v>11.201298701298697</v>
      </c>
      <c r="M34" s="222">
        <f t="shared" si="7"/>
        <v>12319.999999999993</v>
      </c>
      <c r="N34" s="277">
        <f t="shared" si="8"/>
        <v>0.48701298701298729</v>
      </c>
      <c r="O34" s="180">
        <f t="shared" si="4"/>
        <v>0</v>
      </c>
      <c r="P34" s="220">
        <f t="shared" si="5"/>
        <v>0</v>
      </c>
      <c r="Q34" s="118">
        <f t="shared" si="9"/>
        <v>0</v>
      </c>
      <c r="V34" s="240">
        <f t="shared" si="11"/>
        <v>0</v>
      </c>
      <c r="W34" s="240">
        <f t="shared" si="11"/>
        <v>0</v>
      </c>
      <c r="X34" s="240">
        <f t="shared" si="11"/>
        <v>0</v>
      </c>
      <c r="Y34" s="240">
        <f t="shared" si="11"/>
        <v>0</v>
      </c>
      <c r="Z34" s="240">
        <f t="shared" si="11"/>
        <v>0</v>
      </c>
      <c r="AA34" s="240">
        <f t="shared" si="11"/>
        <v>0</v>
      </c>
      <c r="AB34" s="240">
        <f t="shared" si="11"/>
        <v>0</v>
      </c>
      <c r="AC34" s="240">
        <f t="shared" si="11"/>
        <v>0</v>
      </c>
    </row>
    <row r="35" spans="2:30" ht="14.4" x14ac:dyDescent="0.3">
      <c r="B35" s="209">
        <v>0</v>
      </c>
      <c r="C35" s="209">
        <v>0</v>
      </c>
      <c r="D35" s="209">
        <v>0</v>
      </c>
      <c r="E35" s="209">
        <v>1</v>
      </c>
      <c r="F35" s="237">
        <v>0</v>
      </c>
      <c r="G35" s="219">
        <f t="shared" si="1"/>
        <v>0.66956521739130459</v>
      </c>
      <c r="H35" s="219">
        <f t="shared" si="1"/>
        <v>0.8</v>
      </c>
      <c r="I35" s="219">
        <f t="shared" si="1"/>
        <v>0.75000000000000011</v>
      </c>
      <c r="J35" s="219">
        <f t="shared" si="1"/>
        <v>0.33333333333333331</v>
      </c>
      <c r="K35" s="220">
        <f t="shared" si="2"/>
        <v>0.13391304347826094</v>
      </c>
      <c r="L35" s="222">
        <f t="shared" si="3"/>
        <v>7.4675324675324637</v>
      </c>
      <c r="M35" s="222">
        <f t="shared" si="7"/>
        <v>18479.999999999989</v>
      </c>
      <c r="N35" s="277">
        <f t="shared" si="8"/>
        <v>0.32467532467532489</v>
      </c>
      <c r="O35" s="180">
        <f t="shared" si="4"/>
        <v>0</v>
      </c>
      <c r="P35" s="220">
        <f t="shared" si="5"/>
        <v>0</v>
      </c>
      <c r="Q35" s="118">
        <f t="shared" si="9"/>
        <v>0</v>
      </c>
      <c r="V35" s="240">
        <f t="shared" si="11"/>
        <v>0</v>
      </c>
      <c r="W35" s="240">
        <f t="shared" si="11"/>
        <v>0</v>
      </c>
      <c r="X35" s="240">
        <f t="shared" si="11"/>
        <v>0</v>
      </c>
      <c r="Y35" s="240">
        <f t="shared" si="11"/>
        <v>0</v>
      </c>
      <c r="Z35" s="240">
        <f t="shared" si="11"/>
        <v>0</v>
      </c>
      <c r="AA35" s="240">
        <f t="shared" si="11"/>
        <v>0</v>
      </c>
      <c r="AB35" s="240">
        <f t="shared" si="11"/>
        <v>0</v>
      </c>
      <c r="AC35" s="240">
        <f t="shared" si="11"/>
        <v>0</v>
      </c>
    </row>
    <row r="36" spans="2:30" ht="14.4" x14ac:dyDescent="0.3">
      <c r="B36" s="209">
        <v>0</v>
      </c>
      <c r="C36" s="210">
        <v>0</v>
      </c>
      <c r="D36" s="209">
        <v>0</v>
      </c>
      <c r="E36" s="209">
        <v>0</v>
      </c>
      <c r="F36" s="237">
        <v>0</v>
      </c>
      <c r="G36" s="219">
        <f t="shared" si="1"/>
        <v>0.66956521739130459</v>
      </c>
      <c r="H36" s="219">
        <f t="shared" si="1"/>
        <v>0.8</v>
      </c>
      <c r="I36" s="219">
        <f t="shared" si="1"/>
        <v>0.75000000000000011</v>
      </c>
      <c r="J36" s="219">
        <f t="shared" si="1"/>
        <v>0.66666666666666663</v>
      </c>
      <c r="K36" s="220">
        <f t="shared" si="2"/>
        <v>0.26782608695652188</v>
      </c>
      <c r="L36" s="222">
        <f t="shared" si="3"/>
        <v>3.7337662337662318</v>
      </c>
      <c r="M36" s="222">
        <f t="shared" si="7"/>
        <v>36959.999999999978</v>
      </c>
      <c r="N36" s="277">
        <f t="shared" si="8"/>
        <v>0.16233766233766245</v>
      </c>
      <c r="O36" s="180">
        <f t="shared" si="4"/>
        <v>0</v>
      </c>
      <c r="P36" s="220">
        <f t="shared" si="5"/>
        <v>0</v>
      </c>
      <c r="Q36" s="118">
        <f t="shared" si="9"/>
        <v>0</v>
      </c>
      <c r="V36" s="275">
        <f>SUM(V5:V35)</f>
        <v>0.22526086956521746</v>
      </c>
      <c r="W36" s="275">
        <f t="shared" ref="W36:AC36" si="12">SUM(W5:W35)</f>
        <v>0.12817391304347825</v>
      </c>
      <c r="X36" s="275">
        <f t="shared" si="12"/>
        <v>4.3043478260869565E-2</v>
      </c>
      <c r="Y36" s="275">
        <f t="shared" si="12"/>
        <v>4.3043478260869565E-2</v>
      </c>
      <c r="Z36" s="275">
        <f t="shared" si="12"/>
        <v>0</v>
      </c>
      <c r="AA36" s="275">
        <f t="shared" si="12"/>
        <v>8.6956521739130502E-2</v>
      </c>
      <c r="AB36" s="275">
        <f t="shared" si="12"/>
        <v>8.6956521739130516E-2</v>
      </c>
      <c r="AC36" s="275">
        <f t="shared" si="12"/>
        <v>0.17391304347826106</v>
      </c>
      <c r="AD36" s="276">
        <f>SUM(V36:AC36)</f>
        <v>0.78734782608695697</v>
      </c>
    </row>
    <row r="37" spans="2:30" x14ac:dyDescent="0.25">
      <c r="M37" s="222"/>
      <c r="N37" s="277"/>
      <c r="O37" s="271">
        <f>SUM(O5:O36)</f>
        <v>0.82943478260869608</v>
      </c>
      <c r="P37" s="224">
        <f>SUM(P5:P36)</f>
        <v>7.9347826086956549E-2</v>
      </c>
      <c r="Q37" s="270" t="s">
        <v>102</v>
      </c>
      <c r="R37" s="217">
        <f>1/P37</f>
        <v>12.602739726027393</v>
      </c>
    </row>
    <row r="38" spans="2:30" ht="14.4" x14ac:dyDescent="0.3">
      <c r="M38" s="222"/>
      <c r="N38" s="277"/>
      <c r="P38" s="269">
        <f>1-BINOMDIST(0,10,P37,0)</f>
        <v>0.56252239099456003</v>
      </c>
      <c r="Q38" s="201" t="s">
        <v>103</v>
      </c>
      <c r="T38" s="217">
        <f>1/P38</f>
        <v>1.777707013994525</v>
      </c>
    </row>
  </sheetData>
  <conditionalFormatting sqref="F5:F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6" priority="6" stopIfTrue="1" operator="greaterThan">
      <formula>0</formula>
    </cfRule>
  </conditionalFormatting>
  <conditionalFormatting sqref="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5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4"/>
  <sheetViews>
    <sheetView topLeftCell="A3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customWidth="1"/>
    <col min="7" max="7" width="16" customWidth="1"/>
    <col min="8" max="10" width="17" customWidth="1"/>
    <col min="11" max="11" width="18.33203125" customWidth="1"/>
    <col min="12" max="12" width="15.109375" bestFit="1" customWidth="1"/>
    <col min="13" max="13" width="14.88671875" customWidth="1"/>
    <col min="14" max="14" width="27.5546875" customWidth="1"/>
  </cols>
  <sheetData>
    <row r="1" spans="1:14" x14ac:dyDescent="0.25">
      <c r="A1" s="206">
        <f>$M$53</f>
        <v>14.552296181630549</v>
      </c>
      <c r="B1" s="207"/>
      <c r="C1" s="208" t="s">
        <v>60</v>
      </c>
      <c r="D1" s="208"/>
      <c r="E1" s="208"/>
    </row>
    <row r="2" spans="1:14" ht="14.4" x14ac:dyDescent="0.3">
      <c r="A2" s="145" t="s">
        <v>51</v>
      </c>
      <c r="B2" s="198">
        <v>5</v>
      </c>
      <c r="C2" s="198">
        <v>1</v>
      </c>
      <c r="D2" s="198">
        <v>1</v>
      </c>
      <c r="E2" s="198">
        <v>1</v>
      </c>
    </row>
    <row r="3" spans="1:14" ht="14.4" x14ac:dyDescent="0.3">
      <c r="A3" s="145" t="s">
        <v>50</v>
      </c>
      <c r="B3" s="198">
        <v>20</v>
      </c>
      <c r="C3" s="198">
        <v>10</v>
      </c>
      <c r="D3" s="198">
        <v>10</v>
      </c>
      <c r="E3" s="198">
        <v>10</v>
      </c>
    </row>
    <row r="4" spans="1:14" ht="28.2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03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34</v>
      </c>
      <c r="N4" s="203" t="s">
        <v>58</v>
      </c>
    </row>
    <row r="5" spans="1:14" ht="14.4" x14ac:dyDescent="0.3">
      <c r="B5" s="188">
        <v>5</v>
      </c>
      <c r="C5" s="188">
        <v>1</v>
      </c>
      <c r="D5" s="188">
        <v>0</v>
      </c>
      <c r="E5" s="188">
        <v>0</v>
      </c>
      <c r="F5" s="199">
        <v>50000</v>
      </c>
      <c r="G5" s="202">
        <f>HYPGEOMDIST(B5,B$2,B$2,B$3)</f>
        <v>6.4499484004127989E-5</v>
      </c>
      <c r="H5" s="202">
        <f>HYPGEOMDIST(C5,C$2,C$2,C$3)</f>
        <v>0.10000000000000002</v>
      </c>
      <c r="I5" s="202">
        <f>HYPGEOMDIST(D5,D$2,D$2,D$3)</f>
        <v>0.90000000000000024</v>
      </c>
      <c r="J5" s="202">
        <f>HYPGEOMDIST(E5,E$2,E$2,E$3)</f>
        <v>0.90000000000000024</v>
      </c>
      <c r="K5" s="204">
        <f>(IF(B5&gt;0,G5,1))*(IF(C5&gt;0,H5,1))*(IF(D5&gt;0,I5,1))*(IF(E5&gt;0,J5,1))</f>
        <v>6.4499484004127999E-6</v>
      </c>
      <c r="L5" s="205">
        <f>1/K5</f>
        <v>155039.99999999991</v>
      </c>
      <c r="M5" s="180">
        <f>$F5/L5</f>
        <v>0.32249742002064002</v>
      </c>
      <c r="N5" s="204">
        <f>IF(F5&gt;0,K5,0)</f>
        <v>6.4499484004127999E-6</v>
      </c>
    </row>
    <row r="6" spans="1:14" ht="14.4" x14ac:dyDescent="0.3">
      <c r="B6" s="188">
        <v>5</v>
      </c>
      <c r="C6" s="189">
        <v>1</v>
      </c>
      <c r="D6" s="188">
        <v>0</v>
      </c>
      <c r="E6" s="188">
        <v>0</v>
      </c>
      <c r="F6" s="199">
        <v>10000</v>
      </c>
      <c r="G6" s="202">
        <f t="shared" ref="G6:G52" si="0">HYPGEOMDIST(B6,B$2,B$2,B$3)</f>
        <v>6.4499484004127989E-5</v>
      </c>
      <c r="H6" s="202">
        <f t="shared" ref="H6:H52" si="1">HYPGEOMDIST(C6,C$2,C$2,C$3)</f>
        <v>0.10000000000000002</v>
      </c>
      <c r="I6" s="202">
        <f t="shared" ref="I6:I52" si="2">HYPGEOMDIST(D6,D$2,D$2,D$3)</f>
        <v>0.90000000000000024</v>
      </c>
      <c r="J6" s="202">
        <f t="shared" ref="J6:J52" si="3">HYPGEOMDIST(E6,E$2,E$2,E$3)</f>
        <v>0.90000000000000024</v>
      </c>
      <c r="K6" s="204">
        <f t="shared" ref="K6:K52" si="4">(IF(B6&gt;0,G6,1))*(IF(C6&gt;0,H6,1))*(IF(D6&gt;0,I6,1))*(IF(E6&gt;0,J6,1))</f>
        <v>6.4499484004127999E-6</v>
      </c>
      <c r="L6" s="205">
        <f t="shared" ref="L6:L52" si="5">1/K6</f>
        <v>155039.99999999991</v>
      </c>
      <c r="M6" s="180">
        <f t="shared" ref="M6:M52" si="6">$F6/L6</f>
        <v>6.4499484004127999E-2</v>
      </c>
      <c r="N6" s="204">
        <f t="shared" ref="N6:N52" si="7">IF(F6&gt;0,K6,0)</f>
        <v>6.4499484004127999E-6</v>
      </c>
    </row>
    <row r="7" spans="1:14" ht="14.4" x14ac:dyDescent="0.3">
      <c r="B7" s="188">
        <v>5</v>
      </c>
      <c r="C7" s="188">
        <v>1</v>
      </c>
      <c r="D7" s="188">
        <v>0</v>
      </c>
      <c r="E7" s="188">
        <v>0</v>
      </c>
      <c r="F7" s="199">
        <v>10000</v>
      </c>
      <c r="G7" s="202">
        <f t="shared" si="0"/>
        <v>6.4499484004127989E-5</v>
      </c>
      <c r="H7" s="202">
        <f t="shared" si="1"/>
        <v>0.10000000000000002</v>
      </c>
      <c r="I7" s="202">
        <f t="shared" si="2"/>
        <v>0.90000000000000024</v>
      </c>
      <c r="J7" s="202">
        <f t="shared" si="3"/>
        <v>0.90000000000000024</v>
      </c>
      <c r="K7" s="204">
        <f t="shared" si="4"/>
        <v>6.4499484004127999E-6</v>
      </c>
      <c r="L7" s="205">
        <f t="shared" si="5"/>
        <v>155039.99999999991</v>
      </c>
      <c r="M7" s="180">
        <f t="shared" si="6"/>
        <v>6.4499484004127999E-2</v>
      </c>
      <c r="N7" s="204">
        <f t="shared" si="7"/>
        <v>6.4499484004127999E-6</v>
      </c>
    </row>
    <row r="8" spans="1:14" ht="14.4" x14ac:dyDescent="0.3">
      <c r="B8" s="188">
        <v>5</v>
      </c>
      <c r="C8" s="188">
        <v>0</v>
      </c>
      <c r="D8" s="188">
        <v>0</v>
      </c>
      <c r="E8" s="188">
        <v>0</v>
      </c>
      <c r="F8" s="199">
        <v>10000</v>
      </c>
      <c r="G8" s="202">
        <f t="shared" si="0"/>
        <v>6.4499484004127989E-5</v>
      </c>
      <c r="H8" s="202">
        <f t="shared" si="1"/>
        <v>0.90000000000000024</v>
      </c>
      <c r="I8" s="202">
        <f t="shared" si="2"/>
        <v>0.90000000000000024</v>
      </c>
      <c r="J8" s="202">
        <f t="shared" si="3"/>
        <v>0.90000000000000024</v>
      </c>
      <c r="K8" s="204">
        <f t="shared" si="4"/>
        <v>6.4499484004127989E-5</v>
      </c>
      <c r="L8" s="205">
        <f t="shared" si="5"/>
        <v>15503.999999999995</v>
      </c>
      <c r="M8" s="180">
        <f t="shared" si="6"/>
        <v>0.64499484004127994</v>
      </c>
      <c r="N8" s="204">
        <f t="shared" si="7"/>
        <v>6.4499484004127989E-5</v>
      </c>
    </row>
    <row r="9" spans="1:14" ht="14.4" x14ac:dyDescent="0.3">
      <c r="B9" s="188">
        <v>5</v>
      </c>
      <c r="C9" s="188">
        <v>0</v>
      </c>
      <c r="D9" s="188">
        <v>0</v>
      </c>
      <c r="E9" s="188">
        <v>0</v>
      </c>
      <c r="F9" s="199">
        <v>1000</v>
      </c>
      <c r="G9" s="202">
        <f t="shared" si="0"/>
        <v>6.4499484004127989E-5</v>
      </c>
      <c r="H9" s="202">
        <f t="shared" si="1"/>
        <v>0.90000000000000024</v>
      </c>
      <c r="I9" s="202">
        <f t="shared" si="2"/>
        <v>0.90000000000000024</v>
      </c>
      <c r="J9" s="202">
        <f t="shared" si="3"/>
        <v>0.90000000000000024</v>
      </c>
      <c r="K9" s="204">
        <f t="shared" si="4"/>
        <v>6.4499484004127989E-5</v>
      </c>
      <c r="L9" s="205">
        <f t="shared" si="5"/>
        <v>15503.999999999995</v>
      </c>
      <c r="M9" s="180">
        <f t="shared" si="6"/>
        <v>6.4499484004127985E-2</v>
      </c>
      <c r="N9" s="204">
        <f t="shared" si="7"/>
        <v>6.4499484004127989E-5</v>
      </c>
    </row>
    <row r="10" spans="1:14" ht="14.4" x14ac:dyDescent="0.3">
      <c r="B10" s="188">
        <v>5</v>
      </c>
      <c r="C10" s="189">
        <v>0</v>
      </c>
      <c r="D10" s="188">
        <v>0</v>
      </c>
      <c r="E10" s="188">
        <v>0</v>
      </c>
      <c r="F10" s="199">
        <v>1000</v>
      </c>
      <c r="G10" s="202">
        <f t="shared" si="0"/>
        <v>6.4499484004127989E-5</v>
      </c>
      <c r="H10" s="202">
        <f t="shared" si="1"/>
        <v>0.90000000000000024</v>
      </c>
      <c r="I10" s="202">
        <f t="shared" si="2"/>
        <v>0.90000000000000024</v>
      </c>
      <c r="J10" s="202">
        <f t="shared" si="3"/>
        <v>0.90000000000000024</v>
      </c>
      <c r="K10" s="204">
        <f t="shared" si="4"/>
        <v>6.4499484004127989E-5</v>
      </c>
      <c r="L10" s="205">
        <f t="shared" si="5"/>
        <v>15503.999999999995</v>
      </c>
      <c r="M10" s="180">
        <f t="shared" si="6"/>
        <v>6.4499484004127985E-2</v>
      </c>
      <c r="N10" s="204">
        <f t="shared" si="7"/>
        <v>6.4499484004127989E-5</v>
      </c>
    </row>
    <row r="11" spans="1:14" ht="14.4" x14ac:dyDescent="0.3">
      <c r="B11" s="188">
        <v>5</v>
      </c>
      <c r="C11" s="188">
        <v>1</v>
      </c>
      <c r="D11" s="188">
        <v>0</v>
      </c>
      <c r="E11" s="188">
        <v>0</v>
      </c>
      <c r="F11" s="199">
        <v>1000</v>
      </c>
      <c r="G11" s="202">
        <f t="shared" si="0"/>
        <v>6.4499484004127989E-5</v>
      </c>
      <c r="H11" s="202">
        <f t="shared" si="1"/>
        <v>0.10000000000000002</v>
      </c>
      <c r="I11" s="202">
        <f t="shared" si="2"/>
        <v>0.90000000000000024</v>
      </c>
      <c r="J11" s="202">
        <f t="shared" si="3"/>
        <v>0.90000000000000024</v>
      </c>
      <c r="K11" s="204">
        <f t="shared" si="4"/>
        <v>6.4499484004127999E-6</v>
      </c>
      <c r="L11" s="205">
        <f t="shared" si="5"/>
        <v>155039.99999999991</v>
      </c>
      <c r="M11" s="180">
        <f t="shared" si="6"/>
        <v>6.4499484004128006E-3</v>
      </c>
      <c r="N11" s="204">
        <f t="shared" si="7"/>
        <v>6.4499484004127999E-6</v>
      </c>
    </row>
    <row r="12" spans="1:14" ht="14.4" x14ac:dyDescent="0.3">
      <c r="B12" s="188">
        <v>5</v>
      </c>
      <c r="C12" s="189">
        <v>0</v>
      </c>
      <c r="D12" s="188">
        <v>0</v>
      </c>
      <c r="E12" s="188">
        <v>0</v>
      </c>
      <c r="F12" s="199">
        <v>100</v>
      </c>
      <c r="G12" s="202">
        <f t="shared" si="0"/>
        <v>6.4499484004127989E-5</v>
      </c>
      <c r="H12" s="202">
        <f t="shared" si="1"/>
        <v>0.90000000000000024</v>
      </c>
      <c r="I12" s="202">
        <f t="shared" si="2"/>
        <v>0.90000000000000024</v>
      </c>
      <c r="J12" s="202">
        <f t="shared" si="3"/>
        <v>0.90000000000000024</v>
      </c>
      <c r="K12" s="204">
        <f t="shared" si="4"/>
        <v>6.4499484004127989E-5</v>
      </c>
      <c r="L12" s="205">
        <f t="shared" si="5"/>
        <v>15503.999999999995</v>
      </c>
      <c r="M12" s="180">
        <f t="shared" si="6"/>
        <v>6.4499484004127989E-3</v>
      </c>
      <c r="N12" s="204">
        <f t="shared" si="7"/>
        <v>6.4499484004127989E-5</v>
      </c>
    </row>
    <row r="13" spans="1:14" ht="14.4" x14ac:dyDescent="0.3">
      <c r="B13" s="193">
        <v>4</v>
      </c>
      <c r="C13" s="193">
        <v>1</v>
      </c>
      <c r="D13" s="193">
        <v>0</v>
      </c>
      <c r="E13" s="193">
        <v>0</v>
      </c>
      <c r="F13" s="199">
        <v>1500</v>
      </c>
      <c r="G13" s="202">
        <f t="shared" si="0"/>
        <v>4.8374613003096013E-3</v>
      </c>
      <c r="H13" s="202">
        <f t="shared" si="1"/>
        <v>0.10000000000000002</v>
      </c>
      <c r="I13" s="202">
        <f t="shared" si="2"/>
        <v>0.90000000000000024</v>
      </c>
      <c r="J13" s="202">
        <f t="shared" si="3"/>
        <v>0.90000000000000024</v>
      </c>
      <c r="K13" s="204">
        <f t="shared" si="4"/>
        <v>4.8374613003096024E-4</v>
      </c>
      <c r="L13" s="205">
        <f t="shared" si="5"/>
        <v>2067.199999999998</v>
      </c>
      <c r="M13" s="180">
        <f t="shared" si="6"/>
        <v>0.72561919504644035</v>
      </c>
      <c r="N13" s="204">
        <f t="shared" si="7"/>
        <v>4.8374613003096024E-4</v>
      </c>
    </row>
    <row r="14" spans="1:14" ht="14.4" x14ac:dyDescent="0.3">
      <c r="B14" s="193">
        <v>4</v>
      </c>
      <c r="C14" s="194">
        <v>1</v>
      </c>
      <c r="D14" s="193">
        <v>0</v>
      </c>
      <c r="E14" s="193">
        <v>0</v>
      </c>
      <c r="F14" s="199">
        <v>125</v>
      </c>
      <c r="G14" s="202">
        <f t="shared" si="0"/>
        <v>4.8374613003096013E-3</v>
      </c>
      <c r="H14" s="202">
        <f t="shared" si="1"/>
        <v>0.10000000000000002</v>
      </c>
      <c r="I14" s="202">
        <f t="shared" si="2"/>
        <v>0.90000000000000024</v>
      </c>
      <c r="J14" s="202">
        <f t="shared" si="3"/>
        <v>0.90000000000000024</v>
      </c>
      <c r="K14" s="204">
        <f t="shared" si="4"/>
        <v>4.8374613003096024E-4</v>
      </c>
      <c r="L14" s="205">
        <f t="shared" si="5"/>
        <v>2067.199999999998</v>
      </c>
      <c r="M14" s="180">
        <f t="shared" si="6"/>
        <v>6.0468266253870029E-2</v>
      </c>
      <c r="N14" s="204">
        <f t="shared" si="7"/>
        <v>4.8374613003096024E-4</v>
      </c>
    </row>
    <row r="15" spans="1:14" ht="14.4" x14ac:dyDescent="0.3">
      <c r="B15" s="193">
        <v>4</v>
      </c>
      <c r="C15" s="193">
        <v>1</v>
      </c>
      <c r="D15" s="193">
        <v>0</v>
      </c>
      <c r="E15" s="193">
        <v>0</v>
      </c>
      <c r="F15" s="199">
        <v>125</v>
      </c>
      <c r="G15" s="202">
        <f t="shared" si="0"/>
        <v>4.8374613003096013E-3</v>
      </c>
      <c r="H15" s="202">
        <f t="shared" si="1"/>
        <v>0.10000000000000002</v>
      </c>
      <c r="I15" s="202">
        <f t="shared" si="2"/>
        <v>0.90000000000000024</v>
      </c>
      <c r="J15" s="202">
        <f t="shared" si="3"/>
        <v>0.90000000000000024</v>
      </c>
      <c r="K15" s="204">
        <f t="shared" si="4"/>
        <v>4.8374613003096024E-4</v>
      </c>
      <c r="L15" s="205">
        <f t="shared" si="5"/>
        <v>2067.199999999998</v>
      </c>
      <c r="M15" s="180">
        <f t="shared" si="6"/>
        <v>6.0468266253870029E-2</v>
      </c>
      <c r="N15" s="204">
        <f t="shared" si="7"/>
        <v>4.8374613003096024E-4</v>
      </c>
    </row>
    <row r="16" spans="1:14" ht="14.4" x14ac:dyDescent="0.3">
      <c r="B16" s="193">
        <v>4</v>
      </c>
      <c r="C16" s="193">
        <v>0</v>
      </c>
      <c r="D16" s="193">
        <v>0</v>
      </c>
      <c r="E16" s="193">
        <v>0</v>
      </c>
      <c r="F16" s="199">
        <v>125</v>
      </c>
      <c r="G16" s="202">
        <f t="shared" si="0"/>
        <v>4.8374613003096013E-3</v>
      </c>
      <c r="H16" s="202">
        <f t="shared" si="1"/>
        <v>0.90000000000000024</v>
      </c>
      <c r="I16" s="202">
        <f t="shared" si="2"/>
        <v>0.90000000000000024</v>
      </c>
      <c r="J16" s="202">
        <f t="shared" si="3"/>
        <v>0.90000000000000024</v>
      </c>
      <c r="K16" s="204">
        <f t="shared" si="4"/>
        <v>4.8374613003096013E-3</v>
      </c>
      <c r="L16" s="205">
        <f t="shared" si="5"/>
        <v>206.71999999999983</v>
      </c>
      <c r="M16" s="180">
        <f t="shared" si="6"/>
        <v>0.60468266253870018</v>
      </c>
      <c r="N16" s="204">
        <f t="shared" si="7"/>
        <v>4.8374613003096013E-3</v>
      </c>
    </row>
    <row r="17" spans="2:14" ht="14.4" x14ac:dyDescent="0.3">
      <c r="B17" s="193">
        <v>4</v>
      </c>
      <c r="C17" s="193">
        <v>0</v>
      </c>
      <c r="D17" s="193">
        <v>0</v>
      </c>
      <c r="E17" s="193">
        <v>0</v>
      </c>
      <c r="F17" s="199">
        <v>12</v>
      </c>
      <c r="G17" s="202">
        <f t="shared" si="0"/>
        <v>4.8374613003096013E-3</v>
      </c>
      <c r="H17" s="202">
        <f t="shared" si="1"/>
        <v>0.90000000000000024</v>
      </c>
      <c r="I17" s="202">
        <f t="shared" si="2"/>
        <v>0.90000000000000024</v>
      </c>
      <c r="J17" s="202">
        <f t="shared" si="3"/>
        <v>0.90000000000000024</v>
      </c>
      <c r="K17" s="204">
        <f t="shared" si="4"/>
        <v>4.8374613003096013E-3</v>
      </c>
      <c r="L17" s="205">
        <f t="shared" si="5"/>
        <v>206.71999999999983</v>
      </c>
      <c r="M17" s="180">
        <f t="shared" si="6"/>
        <v>5.8049535603715216E-2</v>
      </c>
      <c r="N17" s="204">
        <f t="shared" si="7"/>
        <v>4.8374613003096013E-3</v>
      </c>
    </row>
    <row r="18" spans="2:14" ht="14.4" x14ac:dyDescent="0.3">
      <c r="B18" s="193">
        <v>4</v>
      </c>
      <c r="C18" s="194">
        <v>0</v>
      </c>
      <c r="D18" s="193">
        <v>0</v>
      </c>
      <c r="E18" s="193">
        <v>0</v>
      </c>
      <c r="F18" s="199">
        <v>12</v>
      </c>
      <c r="G18" s="202">
        <f t="shared" si="0"/>
        <v>4.8374613003096013E-3</v>
      </c>
      <c r="H18" s="202">
        <f t="shared" si="1"/>
        <v>0.90000000000000024</v>
      </c>
      <c r="I18" s="202">
        <f t="shared" si="2"/>
        <v>0.90000000000000024</v>
      </c>
      <c r="J18" s="202">
        <f t="shared" si="3"/>
        <v>0.90000000000000024</v>
      </c>
      <c r="K18" s="204">
        <f t="shared" si="4"/>
        <v>4.8374613003096013E-3</v>
      </c>
      <c r="L18" s="205">
        <f t="shared" si="5"/>
        <v>206.71999999999983</v>
      </c>
      <c r="M18" s="180">
        <f t="shared" si="6"/>
        <v>5.8049535603715216E-2</v>
      </c>
      <c r="N18" s="204">
        <f t="shared" si="7"/>
        <v>4.8374613003096013E-3</v>
      </c>
    </row>
    <row r="19" spans="2:14" ht="14.4" x14ac:dyDescent="0.3">
      <c r="B19" s="193">
        <v>4</v>
      </c>
      <c r="C19" s="193">
        <v>1</v>
      </c>
      <c r="D19" s="193">
        <v>0</v>
      </c>
      <c r="E19" s="193">
        <v>0</v>
      </c>
      <c r="F19" s="199">
        <v>12</v>
      </c>
      <c r="G19" s="202">
        <f t="shared" si="0"/>
        <v>4.8374613003096013E-3</v>
      </c>
      <c r="H19" s="202">
        <f t="shared" si="1"/>
        <v>0.10000000000000002</v>
      </c>
      <c r="I19" s="202">
        <f t="shared" si="2"/>
        <v>0.90000000000000024</v>
      </c>
      <c r="J19" s="202">
        <f t="shared" si="3"/>
        <v>0.90000000000000024</v>
      </c>
      <c r="K19" s="204">
        <f t="shared" si="4"/>
        <v>4.8374613003096024E-4</v>
      </c>
      <c r="L19" s="205">
        <f t="shared" si="5"/>
        <v>2067.199999999998</v>
      </c>
      <c r="M19" s="180">
        <f t="shared" si="6"/>
        <v>5.8049535603715225E-3</v>
      </c>
      <c r="N19" s="204">
        <f t="shared" si="7"/>
        <v>4.8374613003096024E-4</v>
      </c>
    </row>
    <row r="20" spans="2:14" ht="14.4" x14ac:dyDescent="0.3">
      <c r="B20" s="193">
        <v>4</v>
      </c>
      <c r="C20" s="194">
        <v>0</v>
      </c>
      <c r="D20" s="193">
        <v>0</v>
      </c>
      <c r="E20" s="193">
        <v>0</v>
      </c>
      <c r="F20" s="199">
        <v>2</v>
      </c>
      <c r="G20" s="202">
        <f t="shared" si="0"/>
        <v>4.8374613003096013E-3</v>
      </c>
      <c r="H20" s="202">
        <f t="shared" si="1"/>
        <v>0.90000000000000024</v>
      </c>
      <c r="I20" s="202">
        <f t="shared" si="2"/>
        <v>0.90000000000000024</v>
      </c>
      <c r="J20" s="202">
        <f t="shared" si="3"/>
        <v>0.90000000000000024</v>
      </c>
      <c r="K20" s="204">
        <f t="shared" si="4"/>
        <v>4.8374613003096013E-3</v>
      </c>
      <c r="L20" s="205">
        <f t="shared" si="5"/>
        <v>206.71999999999983</v>
      </c>
      <c r="M20" s="180">
        <f t="shared" si="6"/>
        <v>9.6749226006192027E-3</v>
      </c>
      <c r="N20" s="204">
        <f t="shared" si="7"/>
        <v>4.8374613003096013E-3</v>
      </c>
    </row>
    <row r="21" spans="2:14" ht="14.4" x14ac:dyDescent="0.3">
      <c r="B21" s="195">
        <v>3</v>
      </c>
      <c r="C21" s="195">
        <v>1</v>
      </c>
      <c r="D21" s="195">
        <v>0</v>
      </c>
      <c r="E21" s="195">
        <v>0</v>
      </c>
      <c r="F21" s="199">
        <v>100</v>
      </c>
      <c r="G21" s="202">
        <f t="shared" si="0"/>
        <v>6.7724458204334398E-2</v>
      </c>
      <c r="H21" s="202">
        <f t="shared" si="1"/>
        <v>0.10000000000000002</v>
      </c>
      <c r="I21" s="202">
        <f t="shared" si="2"/>
        <v>0.90000000000000024</v>
      </c>
      <c r="J21" s="202">
        <f t="shared" si="3"/>
        <v>0.90000000000000024</v>
      </c>
      <c r="K21" s="204">
        <f t="shared" si="4"/>
        <v>6.772445820433441E-3</v>
      </c>
      <c r="L21" s="205">
        <f t="shared" si="5"/>
        <v>147.65714285714276</v>
      </c>
      <c r="M21" s="180">
        <f t="shared" si="6"/>
        <v>0.67724458204334415</v>
      </c>
      <c r="N21" s="204">
        <f t="shared" si="7"/>
        <v>6.772445820433441E-3</v>
      </c>
    </row>
    <row r="22" spans="2:14" ht="14.4" x14ac:dyDescent="0.3">
      <c r="B22" s="195">
        <v>3</v>
      </c>
      <c r="C22" s="196">
        <v>1</v>
      </c>
      <c r="D22" s="195">
        <v>0</v>
      </c>
      <c r="E22" s="195">
        <v>0</v>
      </c>
      <c r="F22" s="199">
        <v>10</v>
      </c>
      <c r="G22" s="202">
        <f t="shared" si="0"/>
        <v>6.7724458204334398E-2</v>
      </c>
      <c r="H22" s="202">
        <f t="shared" si="1"/>
        <v>0.10000000000000002</v>
      </c>
      <c r="I22" s="202">
        <f t="shared" si="2"/>
        <v>0.90000000000000024</v>
      </c>
      <c r="J22" s="202">
        <f t="shared" si="3"/>
        <v>0.90000000000000024</v>
      </c>
      <c r="K22" s="204">
        <f t="shared" si="4"/>
        <v>6.772445820433441E-3</v>
      </c>
      <c r="L22" s="205">
        <f t="shared" si="5"/>
        <v>147.65714285714276</v>
      </c>
      <c r="M22" s="180">
        <f t="shared" si="6"/>
        <v>6.7724458204334412E-2</v>
      </c>
      <c r="N22" s="204">
        <f t="shared" si="7"/>
        <v>6.772445820433441E-3</v>
      </c>
    </row>
    <row r="23" spans="2:14" ht="14.4" x14ac:dyDescent="0.3">
      <c r="B23" s="195">
        <v>3</v>
      </c>
      <c r="C23" s="195">
        <v>1</v>
      </c>
      <c r="D23" s="195">
        <v>0</v>
      </c>
      <c r="E23" s="195">
        <v>0</v>
      </c>
      <c r="F23" s="199">
        <v>10</v>
      </c>
      <c r="G23" s="202">
        <f t="shared" si="0"/>
        <v>6.7724458204334398E-2</v>
      </c>
      <c r="H23" s="202">
        <f t="shared" si="1"/>
        <v>0.10000000000000002</v>
      </c>
      <c r="I23" s="202">
        <f t="shared" si="2"/>
        <v>0.90000000000000024</v>
      </c>
      <c r="J23" s="202">
        <f t="shared" si="3"/>
        <v>0.90000000000000024</v>
      </c>
      <c r="K23" s="204">
        <f t="shared" si="4"/>
        <v>6.772445820433441E-3</v>
      </c>
      <c r="L23" s="205">
        <f t="shared" si="5"/>
        <v>147.65714285714276</v>
      </c>
      <c r="M23" s="180">
        <f t="shared" si="6"/>
        <v>6.7724458204334412E-2</v>
      </c>
      <c r="N23" s="204">
        <f t="shared" si="7"/>
        <v>6.772445820433441E-3</v>
      </c>
    </row>
    <row r="24" spans="2:14" ht="14.4" x14ac:dyDescent="0.3">
      <c r="B24" s="195">
        <v>3</v>
      </c>
      <c r="C24" s="195">
        <v>0</v>
      </c>
      <c r="D24" s="195">
        <v>0</v>
      </c>
      <c r="E24" s="195">
        <v>0</v>
      </c>
      <c r="F24" s="199">
        <v>10</v>
      </c>
      <c r="G24" s="202">
        <f t="shared" si="0"/>
        <v>6.7724458204334398E-2</v>
      </c>
      <c r="H24" s="202">
        <f t="shared" si="1"/>
        <v>0.90000000000000024</v>
      </c>
      <c r="I24" s="202">
        <f t="shared" si="2"/>
        <v>0.90000000000000024</v>
      </c>
      <c r="J24" s="202">
        <f t="shared" si="3"/>
        <v>0.90000000000000024</v>
      </c>
      <c r="K24" s="204">
        <f t="shared" si="4"/>
        <v>6.7724458204334398E-2</v>
      </c>
      <c r="L24" s="205">
        <f t="shared" si="5"/>
        <v>14.765714285714278</v>
      </c>
      <c r="M24" s="180">
        <f t="shared" si="6"/>
        <v>0.67724458204334403</v>
      </c>
      <c r="N24" s="204">
        <f t="shared" si="7"/>
        <v>6.7724458204334398E-2</v>
      </c>
    </row>
    <row r="25" spans="2:14" ht="14.4" x14ac:dyDescent="0.3">
      <c r="B25" s="195">
        <v>3</v>
      </c>
      <c r="C25" s="195">
        <v>0</v>
      </c>
      <c r="D25" s="195">
        <v>0</v>
      </c>
      <c r="E25" s="195">
        <v>0</v>
      </c>
      <c r="F25" s="199">
        <v>2</v>
      </c>
      <c r="G25" s="202">
        <f t="shared" si="0"/>
        <v>6.7724458204334398E-2</v>
      </c>
      <c r="H25" s="202">
        <f t="shared" si="1"/>
        <v>0.90000000000000024</v>
      </c>
      <c r="I25" s="202">
        <f t="shared" si="2"/>
        <v>0.90000000000000024</v>
      </c>
      <c r="J25" s="202">
        <f t="shared" si="3"/>
        <v>0.90000000000000024</v>
      </c>
      <c r="K25" s="204">
        <f t="shared" si="4"/>
        <v>6.7724458204334398E-2</v>
      </c>
      <c r="L25" s="205">
        <f t="shared" si="5"/>
        <v>14.765714285714278</v>
      </c>
      <c r="M25" s="180">
        <f t="shared" si="6"/>
        <v>0.1354489164086688</v>
      </c>
      <c r="N25" s="204">
        <f t="shared" si="7"/>
        <v>6.7724458204334398E-2</v>
      </c>
    </row>
    <row r="26" spans="2:14" ht="14.4" x14ac:dyDescent="0.3">
      <c r="B26" s="195">
        <v>3</v>
      </c>
      <c r="C26" s="196">
        <v>0</v>
      </c>
      <c r="D26" s="195">
        <v>0</v>
      </c>
      <c r="E26" s="195">
        <v>0</v>
      </c>
      <c r="F26" s="199">
        <v>2</v>
      </c>
      <c r="G26" s="202">
        <f t="shared" si="0"/>
        <v>6.7724458204334398E-2</v>
      </c>
      <c r="H26" s="202">
        <f t="shared" si="1"/>
        <v>0.90000000000000024</v>
      </c>
      <c r="I26" s="202">
        <f t="shared" si="2"/>
        <v>0.90000000000000024</v>
      </c>
      <c r="J26" s="202">
        <f t="shared" si="3"/>
        <v>0.90000000000000024</v>
      </c>
      <c r="K26" s="204">
        <f t="shared" si="4"/>
        <v>6.7724458204334398E-2</v>
      </c>
      <c r="L26" s="205">
        <f t="shared" si="5"/>
        <v>14.765714285714278</v>
      </c>
      <c r="M26" s="180">
        <f t="shared" si="6"/>
        <v>0.1354489164086688</v>
      </c>
      <c r="N26" s="204">
        <f t="shared" si="7"/>
        <v>6.7724458204334398E-2</v>
      </c>
    </row>
    <row r="27" spans="2:14" ht="14.4" x14ac:dyDescent="0.3">
      <c r="B27" s="195">
        <v>3</v>
      </c>
      <c r="C27" s="195">
        <v>1</v>
      </c>
      <c r="D27" s="195">
        <v>0</v>
      </c>
      <c r="E27" s="195">
        <v>0</v>
      </c>
      <c r="F27" s="199">
        <v>2</v>
      </c>
      <c r="G27" s="202">
        <f t="shared" si="0"/>
        <v>6.7724458204334398E-2</v>
      </c>
      <c r="H27" s="202">
        <f t="shared" si="1"/>
        <v>0.10000000000000002</v>
      </c>
      <c r="I27" s="202">
        <f t="shared" si="2"/>
        <v>0.90000000000000024</v>
      </c>
      <c r="J27" s="202">
        <f t="shared" si="3"/>
        <v>0.90000000000000024</v>
      </c>
      <c r="K27" s="204">
        <f t="shared" si="4"/>
        <v>6.772445820433441E-3</v>
      </c>
      <c r="L27" s="205">
        <f t="shared" si="5"/>
        <v>147.65714285714276</v>
      </c>
      <c r="M27" s="180">
        <f t="shared" si="6"/>
        <v>1.3544891640866882E-2</v>
      </c>
      <c r="N27" s="204">
        <f t="shared" si="7"/>
        <v>6.772445820433441E-3</v>
      </c>
    </row>
    <row r="28" spans="2:14" ht="14.4" x14ac:dyDescent="0.3">
      <c r="B28" s="195">
        <v>3</v>
      </c>
      <c r="C28" s="196">
        <v>0</v>
      </c>
      <c r="D28" s="195">
        <v>0</v>
      </c>
      <c r="E28" s="195">
        <v>0</v>
      </c>
      <c r="F28" s="199">
        <v>1</v>
      </c>
      <c r="G28" s="202">
        <f t="shared" si="0"/>
        <v>6.7724458204334398E-2</v>
      </c>
      <c r="H28" s="202">
        <f t="shared" si="1"/>
        <v>0.90000000000000024</v>
      </c>
      <c r="I28" s="202">
        <f t="shared" si="2"/>
        <v>0.90000000000000024</v>
      </c>
      <c r="J28" s="202">
        <f t="shared" si="3"/>
        <v>0.90000000000000024</v>
      </c>
      <c r="K28" s="204">
        <f t="shared" si="4"/>
        <v>6.7724458204334398E-2</v>
      </c>
      <c r="L28" s="205">
        <f t="shared" si="5"/>
        <v>14.765714285714278</v>
      </c>
      <c r="M28" s="180">
        <f t="shared" si="6"/>
        <v>6.7724458204334398E-2</v>
      </c>
      <c r="N28" s="204">
        <f t="shared" si="7"/>
        <v>6.7724458204334398E-2</v>
      </c>
    </row>
    <row r="29" spans="2:14" ht="14.4" x14ac:dyDescent="0.3">
      <c r="B29" s="190">
        <v>2</v>
      </c>
      <c r="C29" s="190">
        <v>1</v>
      </c>
      <c r="D29" s="190">
        <v>0</v>
      </c>
      <c r="E29" s="190">
        <v>0</v>
      </c>
      <c r="F29" s="199">
        <v>25</v>
      </c>
      <c r="G29" s="202">
        <f t="shared" si="0"/>
        <v>0.29347265221878222</v>
      </c>
      <c r="H29" s="202">
        <f t="shared" si="1"/>
        <v>0.10000000000000002</v>
      </c>
      <c r="I29" s="202">
        <f t="shared" si="2"/>
        <v>0.90000000000000024</v>
      </c>
      <c r="J29" s="202">
        <f t="shared" si="3"/>
        <v>0.90000000000000024</v>
      </c>
      <c r="K29" s="204">
        <f t="shared" si="4"/>
        <v>2.9347265221878228E-2</v>
      </c>
      <c r="L29" s="205">
        <f t="shared" si="5"/>
        <v>34.074725274725267</v>
      </c>
      <c r="M29" s="180">
        <f t="shared" si="6"/>
        <v>0.73368163054695579</v>
      </c>
      <c r="N29" s="204">
        <f t="shared" si="7"/>
        <v>2.9347265221878228E-2</v>
      </c>
    </row>
    <row r="30" spans="2:14" ht="14.4" x14ac:dyDescent="0.3">
      <c r="B30" s="190">
        <v>2</v>
      </c>
      <c r="C30" s="191">
        <v>1</v>
      </c>
      <c r="D30" s="190">
        <v>0</v>
      </c>
      <c r="E30" s="190">
        <v>0</v>
      </c>
      <c r="F30" s="199">
        <v>5</v>
      </c>
      <c r="G30" s="202">
        <f t="shared" si="0"/>
        <v>0.29347265221878222</v>
      </c>
      <c r="H30" s="202">
        <f t="shared" si="1"/>
        <v>0.10000000000000002</v>
      </c>
      <c r="I30" s="202">
        <f t="shared" si="2"/>
        <v>0.90000000000000024</v>
      </c>
      <c r="J30" s="202">
        <f t="shared" si="3"/>
        <v>0.90000000000000024</v>
      </c>
      <c r="K30" s="204">
        <f t="shared" si="4"/>
        <v>2.9347265221878228E-2</v>
      </c>
      <c r="L30" s="205">
        <f t="shared" si="5"/>
        <v>34.074725274725267</v>
      </c>
      <c r="M30" s="180">
        <f t="shared" si="6"/>
        <v>0.14673632610939116</v>
      </c>
      <c r="N30" s="204">
        <f t="shared" si="7"/>
        <v>2.9347265221878228E-2</v>
      </c>
    </row>
    <row r="31" spans="2:14" ht="14.4" x14ac:dyDescent="0.3">
      <c r="B31" s="190">
        <v>2</v>
      </c>
      <c r="C31" s="190">
        <v>1</v>
      </c>
      <c r="D31" s="190">
        <v>0</v>
      </c>
      <c r="E31" s="190">
        <v>0</v>
      </c>
      <c r="F31" s="199">
        <v>5</v>
      </c>
      <c r="G31" s="202">
        <f t="shared" si="0"/>
        <v>0.29347265221878222</v>
      </c>
      <c r="H31" s="202">
        <f t="shared" si="1"/>
        <v>0.10000000000000002</v>
      </c>
      <c r="I31" s="202">
        <f t="shared" si="2"/>
        <v>0.90000000000000024</v>
      </c>
      <c r="J31" s="202">
        <f t="shared" si="3"/>
        <v>0.90000000000000024</v>
      </c>
      <c r="K31" s="204">
        <f t="shared" si="4"/>
        <v>2.9347265221878228E-2</v>
      </c>
      <c r="L31" s="205">
        <f t="shared" si="5"/>
        <v>34.074725274725267</v>
      </c>
      <c r="M31" s="180">
        <f t="shared" si="6"/>
        <v>0.14673632610939116</v>
      </c>
      <c r="N31" s="204">
        <f t="shared" si="7"/>
        <v>2.9347265221878228E-2</v>
      </c>
    </row>
    <row r="32" spans="2:14" ht="14.4" x14ac:dyDescent="0.3">
      <c r="B32" s="190">
        <v>2</v>
      </c>
      <c r="C32" s="190">
        <v>0</v>
      </c>
      <c r="D32" s="190">
        <v>0</v>
      </c>
      <c r="E32" s="190">
        <v>0</v>
      </c>
      <c r="F32" s="199">
        <v>5</v>
      </c>
      <c r="G32" s="202">
        <f t="shared" si="0"/>
        <v>0.29347265221878222</v>
      </c>
      <c r="H32" s="202">
        <f t="shared" si="1"/>
        <v>0.90000000000000024</v>
      </c>
      <c r="I32" s="202">
        <f t="shared" si="2"/>
        <v>0.90000000000000024</v>
      </c>
      <c r="J32" s="202">
        <f t="shared" si="3"/>
        <v>0.90000000000000024</v>
      </c>
      <c r="K32" s="204">
        <f t="shared" si="4"/>
        <v>0.29347265221878222</v>
      </c>
      <c r="L32" s="205">
        <f t="shared" si="5"/>
        <v>3.4074725274725277</v>
      </c>
      <c r="M32" s="180">
        <f t="shared" si="6"/>
        <v>1.4673632610939111</v>
      </c>
      <c r="N32" s="204">
        <f t="shared" si="7"/>
        <v>0.29347265221878222</v>
      </c>
    </row>
    <row r="33" spans="2:14" ht="14.4" x14ac:dyDescent="0.3">
      <c r="B33" s="190">
        <v>2</v>
      </c>
      <c r="C33" s="190">
        <v>0</v>
      </c>
      <c r="D33" s="190">
        <v>0</v>
      </c>
      <c r="E33" s="190">
        <v>0</v>
      </c>
      <c r="F33" s="199">
        <v>2</v>
      </c>
      <c r="G33" s="202">
        <f t="shared" si="0"/>
        <v>0.29347265221878222</v>
      </c>
      <c r="H33" s="202">
        <f t="shared" si="1"/>
        <v>0.90000000000000024</v>
      </c>
      <c r="I33" s="202">
        <f t="shared" si="2"/>
        <v>0.90000000000000024</v>
      </c>
      <c r="J33" s="202">
        <f t="shared" si="3"/>
        <v>0.90000000000000024</v>
      </c>
      <c r="K33" s="204">
        <f t="shared" si="4"/>
        <v>0.29347265221878222</v>
      </c>
      <c r="L33" s="205">
        <f t="shared" si="5"/>
        <v>3.4074725274725277</v>
      </c>
      <c r="M33" s="180">
        <f t="shared" si="6"/>
        <v>0.58694530443756443</v>
      </c>
      <c r="N33" s="204">
        <f t="shared" si="7"/>
        <v>0.29347265221878222</v>
      </c>
    </row>
    <row r="34" spans="2:14" ht="14.4" x14ac:dyDescent="0.3">
      <c r="B34" s="190">
        <v>2</v>
      </c>
      <c r="C34" s="191">
        <v>0</v>
      </c>
      <c r="D34" s="190">
        <v>0</v>
      </c>
      <c r="E34" s="190">
        <v>0</v>
      </c>
      <c r="F34" s="199">
        <v>2</v>
      </c>
      <c r="G34" s="202">
        <f t="shared" si="0"/>
        <v>0.29347265221878222</v>
      </c>
      <c r="H34" s="202">
        <f t="shared" si="1"/>
        <v>0.90000000000000024</v>
      </c>
      <c r="I34" s="202">
        <f t="shared" si="2"/>
        <v>0.90000000000000024</v>
      </c>
      <c r="J34" s="202">
        <f t="shared" si="3"/>
        <v>0.90000000000000024</v>
      </c>
      <c r="K34" s="204">
        <f t="shared" si="4"/>
        <v>0.29347265221878222</v>
      </c>
      <c r="L34" s="205">
        <f t="shared" si="5"/>
        <v>3.4074725274725277</v>
      </c>
      <c r="M34" s="180">
        <f t="shared" si="6"/>
        <v>0.58694530443756443</v>
      </c>
      <c r="N34" s="204">
        <f t="shared" si="7"/>
        <v>0.29347265221878222</v>
      </c>
    </row>
    <row r="35" spans="2:14" ht="14.4" x14ac:dyDescent="0.3">
      <c r="B35" s="190">
        <v>2</v>
      </c>
      <c r="C35" s="190">
        <v>1</v>
      </c>
      <c r="D35" s="190">
        <v>0</v>
      </c>
      <c r="E35" s="190">
        <v>0</v>
      </c>
      <c r="F35" s="199">
        <v>2</v>
      </c>
      <c r="G35" s="202">
        <f t="shared" si="0"/>
        <v>0.29347265221878222</v>
      </c>
      <c r="H35" s="202">
        <f t="shared" si="1"/>
        <v>0.10000000000000002</v>
      </c>
      <c r="I35" s="202">
        <f t="shared" si="2"/>
        <v>0.90000000000000024</v>
      </c>
      <c r="J35" s="202">
        <f t="shared" si="3"/>
        <v>0.90000000000000024</v>
      </c>
      <c r="K35" s="204">
        <f t="shared" si="4"/>
        <v>2.9347265221878228E-2</v>
      </c>
      <c r="L35" s="205">
        <f t="shared" si="5"/>
        <v>34.074725274725267</v>
      </c>
      <c r="M35" s="180">
        <f t="shared" si="6"/>
        <v>5.8694530443756464E-2</v>
      </c>
      <c r="N35" s="204">
        <f t="shared" si="7"/>
        <v>2.9347265221878228E-2</v>
      </c>
    </row>
    <row r="36" spans="2:14" ht="14.4" x14ac:dyDescent="0.3">
      <c r="B36" s="190">
        <v>2</v>
      </c>
      <c r="C36" s="191">
        <v>0</v>
      </c>
      <c r="D36" s="190">
        <v>0</v>
      </c>
      <c r="E36" s="190">
        <v>0</v>
      </c>
      <c r="F36" s="200">
        <v>0</v>
      </c>
      <c r="G36" s="202">
        <f t="shared" si="0"/>
        <v>0.29347265221878222</v>
      </c>
      <c r="H36" s="202">
        <f t="shared" si="1"/>
        <v>0.90000000000000024</v>
      </c>
      <c r="I36" s="202">
        <f t="shared" si="2"/>
        <v>0.90000000000000024</v>
      </c>
      <c r="J36" s="202">
        <f t="shared" si="3"/>
        <v>0.90000000000000024</v>
      </c>
      <c r="K36" s="204">
        <f t="shared" si="4"/>
        <v>0.29347265221878222</v>
      </c>
      <c r="L36" s="205">
        <f t="shared" si="5"/>
        <v>3.4074725274725277</v>
      </c>
      <c r="M36" s="180">
        <f t="shared" si="6"/>
        <v>0</v>
      </c>
      <c r="N36" s="204">
        <f t="shared" si="7"/>
        <v>0</v>
      </c>
    </row>
    <row r="37" spans="2:14" ht="14.4" x14ac:dyDescent="0.3">
      <c r="B37" s="192">
        <v>1</v>
      </c>
      <c r="C37" s="192">
        <v>1</v>
      </c>
      <c r="D37" s="192">
        <v>0</v>
      </c>
      <c r="E37" s="192">
        <v>0</v>
      </c>
      <c r="F37" s="199">
        <v>12</v>
      </c>
      <c r="G37" s="202">
        <f t="shared" si="0"/>
        <v>0.44020897832817335</v>
      </c>
      <c r="H37" s="202">
        <f t="shared" si="1"/>
        <v>0.10000000000000002</v>
      </c>
      <c r="I37" s="202">
        <f t="shared" si="2"/>
        <v>0.90000000000000024</v>
      </c>
      <c r="J37" s="202">
        <f t="shared" si="3"/>
        <v>0.90000000000000024</v>
      </c>
      <c r="K37" s="204">
        <f t="shared" si="4"/>
        <v>4.4020897832817346E-2</v>
      </c>
      <c r="L37" s="205">
        <f t="shared" si="5"/>
        <v>22.71648351648351</v>
      </c>
      <c r="M37" s="180">
        <f t="shared" si="6"/>
        <v>0.52825077399380815</v>
      </c>
      <c r="N37" s="204">
        <f t="shared" si="7"/>
        <v>4.4020897832817346E-2</v>
      </c>
    </row>
    <row r="38" spans="2:14" ht="14.4" x14ac:dyDescent="0.3">
      <c r="B38" s="192">
        <v>1</v>
      </c>
      <c r="C38" s="197">
        <v>1</v>
      </c>
      <c r="D38" s="192">
        <v>0</v>
      </c>
      <c r="E38" s="192">
        <v>0</v>
      </c>
      <c r="F38" s="199">
        <v>3</v>
      </c>
      <c r="G38" s="202">
        <f t="shared" si="0"/>
        <v>0.44020897832817335</v>
      </c>
      <c r="H38" s="202">
        <f t="shared" si="1"/>
        <v>0.10000000000000002</v>
      </c>
      <c r="I38" s="202">
        <f t="shared" si="2"/>
        <v>0.90000000000000024</v>
      </c>
      <c r="J38" s="202">
        <f t="shared" si="3"/>
        <v>0.90000000000000024</v>
      </c>
      <c r="K38" s="204">
        <f t="shared" si="4"/>
        <v>4.4020897832817346E-2</v>
      </c>
      <c r="L38" s="205">
        <f t="shared" si="5"/>
        <v>22.71648351648351</v>
      </c>
      <c r="M38" s="180">
        <f t="shared" si="6"/>
        <v>0.13206269349845204</v>
      </c>
      <c r="N38" s="204">
        <f t="shared" si="7"/>
        <v>4.4020897832817346E-2</v>
      </c>
    </row>
    <row r="39" spans="2:14" ht="14.4" x14ac:dyDescent="0.3">
      <c r="B39" s="192">
        <v>1</v>
      </c>
      <c r="C39" s="192">
        <v>1</v>
      </c>
      <c r="D39" s="192">
        <v>0</v>
      </c>
      <c r="E39" s="192">
        <v>0</v>
      </c>
      <c r="F39" s="199">
        <v>3</v>
      </c>
      <c r="G39" s="202">
        <f t="shared" si="0"/>
        <v>0.44020897832817335</v>
      </c>
      <c r="H39" s="202">
        <f t="shared" si="1"/>
        <v>0.10000000000000002</v>
      </c>
      <c r="I39" s="202">
        <f t="shared" si="2"/>
        <v>0.90000000000000024</v>
      </c>
      <c r="J39" s="202">
        <f t="shared" si="3"/>
        <v>0.90000000000000024</v>
      </c>
      <c r="K39" s="204">
        <f t="shared" si="4"/>
        <v>4.4020897832817346E-2</v>
      </c>
      <c r="L39" s="205">
        <f t="shared" si="5"/>
        <v>22.71648351648351</v>
      </c>
      <c r="M39" s="180">
        <f t="shared" si="6"/>
        <v>0.13206269349845204</v>
      </c>
      <c r="N39" s="204">
        <f t="shared" si="7"/>
        <v>4.4020897832817346E-2</v>
      </c>
    </row>
    <row r="40" spans="2:14" ht="14.4" x14ac:dyDescent="0.3">
      <c r="B40" s="192">
        <v>1</v>
      </c>
      <c r="C40" s="192">
        <v>0</v>
      </c>
      <c r="D40" s="192">
        <v>0</v>
      </c>
      <c r="E40" s="192">
        <v>0</v>
      </c>
      <c r="F40" s="199">
        <v>3</v>
      </c>
      <c r="G40" s="202">
        <f t="shared" si="0"/>
        <v>0.44020897832817335</v>
      </c>
      <c r="H40" s="202">
        <f t="shared" si="1"/>
        <v>0.90000000000000024</v>
      </c>
      <c r="I40" s="202">
        <f t="shared" si="2"/>
        <v>0.90000000000000024</v>
      </c>
      <c r="J40" s="202">
        <f t="shared" si="3"/>
        <v>0.90000000000000024</v>
      </c>
      <c r="K40" s="204">
        <f t="shared" si="4"/>
        <v>0.44020897832817335</v>
      </c>
      <c r="L40" s="205">
        <f t="shared" si="5"/>
        <v>2.2716483516483517</v>
      </c>
      <c r="M40" s="180">
        <f t="shared" si="6"/>
        <v>1.3206269349845201</v>
      </c>
      <c r="N40" s="204">
        <f t="shared" si="7"/>
        <v>0.44020897832817335</v>
      </c>
    </row>
    <row r="41" spans="2:14" ht="14.4" x14ac:dyDescent="0.3">
      <c r="B41" s="192">
        <v>1</v>
      </c>
      <c r="C41" s="192">
        <v>0</v>
      </c>
      <c r="D41" s="192">
        <v>0</v>
      </c>
      <c r="E41" s="192">
        <v>0</v>
      </c>
      <c r="F41" s="199">
        <v>2</v>
      </c>
      <c r="G41" s="202">
        <f t="shared" si="0"/>
        <v>0.44020897832817335</v>
      </c>
      <c r="H41" s="202">
        <f t="shared" si="1"/>
        <v>0.90000000000000024</v>
      </c>
      <c r="I41" s="202">
        <f t="shared" si="2"/>
        <v>0.90000000000000024</v>
      </c>
      <c r="J41" s="202">
        <f t="shared" si="3"/>
        <v>0.90000000000000024</v>
      </c>
      <c r="K41" s="204">
        <f t="shared" si="4"/>
        <v>0.44020897832817335</v>
      </c>
      <c r="L41" s="205">
        <f t="shared" si="5"/>
        <v>2.2716483516483517</v>
      </c>
      <c r="M41" s="180">
        <f t="shared" si="6"/>
        <v>0.8804179566563467</v>
      </c>
      <c r="N41" s="204">
        <f t="shared" si="7"/>
        <v>0.44020897832817335</v>
      </c>
    </row>
    <row r="42" spans="2:14" ht="14.4" x14ac:dyDescent="0.3">
      <c r="B42" s="192">
        <v>1</v>
      </c>
      <c r="C42" s="197">
        <v>0</v>
      </c>
      <c r="D42" s="192">
        <v>0</v>
      </c>
      <c r="E42" s="192">
        <v>0</v>
      </c>
      <c r="F42" s="199">
        <v>2</v>
      </c>
      <c r="G42" s="202">
        <f t="shared" si="0"/>
        <v>0.44020897832817335</v>
      </c>
      <c r="H42" s="202">
        <f t="shared" si="1"/>
        <v>0.90000000000000024</v>
      </c>
      <c r="I42" s="202">
        <f t="shared" si="2"/>
        <v>0.90000000000000024</v>
      </c>
      <c r="J42" s="202">
        <f t="shared" si="3"/>
        <v>0.90000000000000024</v>
      </c>
      <c r="K42" s="204">
        <f t="shared" si="4"/>
        <v>0.44020897832817335</v>
      </c>
      <c r="L42" s="205">
        <f t="shared" si="5"/>
        <v>2.2716483516483517</v>
      </c>
      <c r="M42" s="180">
        <f t="shared" si="6"/>
        <v>0.8804179566563467</v>
      </c>
      <c r="N42" s="204">
        <f t="shared" si="7"/>
        <v>0.44020897832817335</v>
      </c>
    </row>
    <row r="43" spans="2:14" ht="14.4" x14ac:dyDescent="0.3">
      <c r="B43" s="192">
        <v>1</v>
      </c>
      <c r="C43" s="192">
        <v>1</v>
      </c>
      <c r="D43" s="192">
        <v>0</v>
      </c>
      <c r="E43" s="192">
        <v>0</v>
      </c>
      <c r="F43" s="199">
        <v>2</v>
      </c>
      <c r="G43" s="202">
        <f t="shared" si="0"/>
        <v>0.44020897832817335</v>
      </c>
      <c r="H43" s="202">
        <f t="shared" si="1"/>
        <v>0.10000000000000002</v>
      </c>
      <c r="I43" s="202">
        <f t="shared" si="2"/>
        <v>0.90000000000000024</v>
      </c>
      <c r="J43" s="202">
        <f t="shared" si="3"/>
        <v>0.90000000000000024</v>
      </c>
      <c r="K43" s="204">
        <f t="shared" si="4"/>
        <v>4.4020897832817346E-2</v>
      </c>
      <c r="L43" s="205">
        <f t="shared" si="5"/>
        <v>22.71648351648351</v>
      </c>
      <c r="M43" s="180">
        <f t="shared" si="6"/>
        <v>8.8041795665634692E-2</v>
      </c>
      <c r="N43" s="204">
        <f t="shared" si="7"/>
        <v>4.4020897832817346E-2</v>
      </c>
    </row>
    <row r="44" spans="2:14" ht="14.4" x14ac:dyDescent="0.3">
      <c r="B44" s="192">
        <v>1</v>
      </c>
      <c r="C44" s="197">
        <v>0</v>
      </c>
      <c r="D44" s="192">
        <v>0</v>
      </c>
      <c r="E44" s="192">
        <v>0</v>
      </c>
      <c r="F44" s="200">
        <v>0</v>
      </c>
      <c r="G44" s="202">
        <f t="shared" si="0"/>
        <v>0.44020897832817335</v>
      </c>
      <c r="H44" s="202">
        <f t="shared" si="1"/>
        <v>0.90000000000000024</v>
      </c>
      <c r="I44" s="202">
        <f t="shared" si="2"/>
        <v>0.90000000000000024</v>
      </c>
      <c r="J44" s="202">
        <f t="shared" si="3"/>
        <v>0.90000000000000024</v>
      </c>
      <c r="K44" s="204">
        <f t="shared" si="4"/>
        <v>0.44020897832817335</v>
      </c>
      <c r="L44" s="205">
        <f t="shared" si="5"/>
        <v>2.2716483516483517</v>
      </c>
      <c r="M44" s="180">
        <f t="shared" si="6"/>
        <v>0</v>
      </c>
      <c r="N44" s="204">
        <f t="shared" si="7"/>
        <v>0</v>
      </c>
    </row>
    <row r="45" spans="2:14" ht="14.4" x14ac:dyDescent="0.3">
      <c r="B45" s="209">
        <v>0</v>
      </c>
      <c r="C45" s="209">
        <v>1</v>
      </c>
      <c r="D45" s="209">
        <v>0</v>
      </c>
      <c r="E45" s="209">
        <v>0</v>
      </c>
      <c r="F45" s="199">
        <v>10</v>
      </c>
      <c r="G45" s="202">
        <f t="shared" si="0"/>
        <v>0.19369195046439633</v>
      </c>
      <c r="H45" s="202">
        <f t="shared" si="1"/>
        <v>0.10000000000000002</v>
      </c>
      <c r="I45" s="202">
        <f t="shared" si="2"/>
        <v>0.90000000000000024</v>
      </c>
      <c r="J45" s="202">
        <f t="shared" si="3"/>
        <v>0.90000000000000024</v>
      </c>
      <c r="K45" s="204">
        <f t="shared" si="4"/>
        <v>0.10000000000000002</v>
      </c>
      <c r="L45" s="205">
        <f t="shared" si="5"/>
        <v>9.9999999999999982</v>
      </c>
      <c r="M45" s="180">
        <f t="shared" si="6"/>
        <v>1.0000000000000002</v>
      </c>
      <c r="N45" s="204">
        <f t="shared" si="7"/>
        <v>0.10000000000000002</v>
      </c>
    </row>
    <row r="46" spans="2:14" ht="14.4" x14ac:dyDescent="0.3">
      <c r="B46" s="209">
        <v>0</v>
      </c>
      <c r="C46" s="210">
        <v>1</v>
      </c>
      <c r="D46" s="209">
        <v>0</v>
      </c>
      <c r="E46" s="209">
        <v>0</v>
      </c>
      <c r="F46" s="199">
        <v>1</v>
      </c>
      <c r="G46" s="202">
        <f t="shared" si="0"/>
        <v>0.19369195046439633</v>
      </c>
      <c r="H46" s="202">
        <f t="shared" si="1"/>
        <v>0.10000000000000002</v>
      </c>
      <c r="I46" s="202">
        <f t="shared" si="2"/>
        <v>0.90000000000000024</v>
      </c>
      <c r="J46" s="202">
        <f t="shared" si="3"/>
        <v>0.90000000000000024</v>
      </c>
      <c r="K46" s="204">
        <f t="shared" si="4"/>
        <v>0.10000000000000002</v>
      </c>
      <c r="L46" s="205">
        <f t="shared" si="5"/>
        <v>9.9999999999999982</v>
      </c>
      <c r="M46" s="180">
        <f t="shared" si="6"/>
        <v>0.10000000000000002</v>
      </c>
      <c r="N46" s="204">
        <f t="shared" si="7"/>
        <v>0.10000000000000002</v>
      </c>
    </row>
    <row r="47" spans="2:14" ht="14.4" x14ac:dyDescent="0.3">
      <c r="B47" s="209">
        <v>0</v>
      </c>
      <c r="C47" s="209">
        <v>1</v>
      </c>
      <c r="D47" s="209">
        <v>0</v>
      </c>
      <c r="E47" s="209">
        <v>0</v>
      </c>
      <c r="F47" s="199">
        <v>1</v>
      </c>
      <c r="G47" s="202">
        <f t="shared" si="0"/>
        <v>0.19369195046439633</v>
      </c>
      <c r="H47" s="202">
        <f t="shared" si="1"/>
        <v>0.10000000000000002</v>
      </c>
      <c r="I47" s="202">
        <f t="shared" si="2"/>
        <v>0.90000000000000024</v>
      </c>
      <c r="J47" s="202">
        <f t="shared" si="3"/>
        <v>0.90000000000000024</v>
      </c>
      <c r="K47" s="204">
        <f t="shared" si="4"/>
        <v>0.10000000000000002</v>
      </c>
      <c r="L47" s="205">
        <f t="shared" si="5"/>
        <v>9.9999999999999982</v>
      </c>
      <c r="M47" s="180">
        <f t="shared" si="6"/>
        <v>0.10000000000000002</v>
      </c>
      <c r="N47" s="204">
        <f t="shared" si="7"/>
        <v>0.10000000000000002</v>
      </c>
    </row>
    <row r="48" spans="2:14" ht="14.4" x14ac:dyDescent="0.3">
      <c r="B48" s="209">
        <v>0</v>
      </c>
      <c r="C48" s="209">
        <v>0</v>
      </c>
      <c r="D48" s="209">
        <v>0</v>
      </c>
      <c r="E48" s="209">
        <v>0</v>
      </c>
      <c r="F48" s="199">
        <v>1</v>
      </c>
      <c r="G48" s="202">
        <f t="shared" si="0"/>
        <v>0.19369195046439633</v>
      </c>
      <c r="H48" s="202">
        <f t="shared" si="1"/>
        <v>0.90000000000000024</v>
      </c>
      <c r="I48" s="202">
        <f t="shared" si="2"/>
        <v>0.90000000000000024</v>
      </c>
      <c r="J48" s="202">
        <f t="shared" si="3"/>
        <v>0.90000000000000024</v>
      </c>
      <c r="K48" s="204">
        <f t="shared" si="4"/>
        <v>1</v>
      </c>
      <c r="L48" s="205">
        <f t="shared" si="5"/>
        <v>1</v>
      </c>
      <c r="M48" s="180">
        <f t="shared" si="6"/>
        <v>1</v>
      </c>
      <c r="N48" s="204">
        <f t="shared" si="7"/>
        <v>1</v>
      </c>
    </row>
    <row r="49" spans="2:15" ht="14.4" x14ac:dyDescent="0.3">
      <c r="B49" s="209">
        <v>0</v>
      </c>
      <c r="C49" s="209">
        <v>0</v>
      </c>
      <c r="D49" s="209">
        <v>0</v>
      </c>
      <c r="E49" s="209">
        <v>0</v>
      </c>
      <c r="F49" s="200">
        <v>0</v>
      </c>
      <c r="G49" s="202">
        <f t="shared" si="0"/>
        <v>0.19369195046439633</v>
      </c>
      <c r="H49" s="202">
        <f t="shared" si="1"/>
        <v>0.90000000000000024</v>
      </c>
      <c r="I49" s="202">
        <f t="shared" si="2"/>
        <v>0.90000000000000024</v>
      </c>
      <c r="J49" s="202">
        <f t="shared" si="3"/>
        <v>0.90000000000000024</v>
      </c>
      <c r="K49" s="204">
        <f t="shared" si="4"/>
        <v>1</v>
      </c>
      <c r="L49" s="205">
        <f t="shared" si="5"/>
        <v>1</v>
      </c>
      <c r="M49" s="180">
        <f t="shared" si="6"/>
        <v>0</v>
      </c>
      <c r="N49" s="204">
        <f t="shared" si="7"/>
        <v>0</v>
      </c>
    </row>
    <row r="50" spans="2:15" ht="14.4" x14ac:dyDescent="0.3">
      <c r="B50" s="209">
        <v>0</v>
      </c>
      <c r="C50" s="210">
        <v>0</v>
      </c>
      <c r="D50" s="209">
        <v>0</v>
      </c>
      <c r="E50" s="209">
        <v>0</v>
      </c>
      <c r="F50" s="200">
        <v>0</v>
      </c>
      <c r="G50" s="202">
        <f t="shared" si="0"/>
        <v>0.19369195046439633</v>
      </c>
      <c r="H50" s="202">
        <f t="shared" si="1"/>
        <v>0.90000000000000024</v>
      </c>
      <c r="I50" s="202">
        <f t="shared" si="2"/>
        <v>0.90000000000000024</v>
      </c>
      <c r="J50" s="202">
        <f t="shared" si="3"/>
        <v>0.90000000000000024</v>
      </c>
      <c r="K50" s="204">
        <f t="shared" si="4"/>
        <v>1</v>
      </c>
      <c r="L50" s="205">
        <f t="shared" si="5"/>
        <v>1</v>
      </c>
      <c r="M50" s="180">
        <f t="shared" si="6"/>
        <v>0</v>
      </c>
      <c r="N50" s="204">
        <f t="shared" si="7"/>
        <v>0</v>
      </c>
    </row>
    <row r="51" spans="2:15" ht="14.4" x14ac:dyDescent="0.3">
      <c r="B51" s="209">
        <v>0</v>
      </c>
      <c r="C51" s="209">
        <v>1</v>
      </c>
      <c r="D51" s="209">
        <v>0</v>
      </c>
      <c r="E51" s="209">
        <v>0</v>
      </c>
      <c r="F51" s="200">
        <v>0</v>
      </c>
      <c r="G51" s="202">
        <f t="shared" si="0"/>
        <v>0.19369195046439633</v>
      </c>
      <c r="H51" s="202">
        <f t="shared" si="1"/>
        <v>0.10000000000000002</v>
      </c>
      <c r="I51" s="202">
        <f t="shared" si="2"/>
        <v>0.90000000000000024</v>
      </c>
      <c r="J51" s="202">
        <f t="shared" si="3"/>
        <v>0.90000000000000024</v>
      </c>
      <c r="K51" s="204">
        <f t="shared" si="4"/>
        <v>0.10000000000000002</v>
      </c>
      <c r="L51" s="205">
        <f t="shared" si="5"/>
        <v>9.9999999999999982</v>
      </c>
      <c r="M51" s="180">
        <f t="shared" si="6"/>
        <v>0</v>
      </c>
      <c r="N51" s="204">
        <f t="shared" si="7"/>
        <v>0</v>
      </c>
    </row>
    <row r="52" spans="2:15" ht="14.4" x14ac:dyDescent="0.3">
      <c r="B52" s="209">
        <v>0</v>
      </c>
      <c r="C52" s="210">
        <v>0</v>
      </c>
      <c r="D52" s="209">
        <v>0</v>
      </c>
      <c r="E52" s="209">
        <v>0</v>
      </c>
      <c r="F52" s="200">
        <v>0</v>
      </c>
      <c r="G52" s="202">
        <f t="shared" si="0"/>
        <v>0.19369195046439633</v>
      </c>
      <c r="H52" s="202">
        <f t="shared" si="1"/>
        <v>0.90000000000000024</v>
      </c>
      <c r="I52" s="202">
        <f t="shared" si="2"/>
        <v>0.90000000000000024</v>
      </c>
      <c r="J52" s="202">
        <f t="shared" si="3"/>
        <v>0.90000000000000024</v>
      </c>
      <c r="K52" s="204">
        <f t="shared" si="4"/>
        <v>1</v>
      </c>
      <c r="L52" s="205">
        <f t="shared" si="5"/>
        <v>1</v>
      </c>
      <c r="M52" s="180">
        <f t="shared" si="6"/>
        <v>0</v>
      </c>
      <c r="N52" s="204">
        <f t="shared" si="7"/>
        <v>0</v>
      </c>
    </row>
    <row r="53" spans="2:15" x14ac:dyDescent="0.25">
      <c r="M53" s="211">
        <f>SUM(M5:M52)</f>
        <v>14.552296181630549</v>
      </c>
      <c r="N53" s="212">
        <f>SUM(N5:N52)</f>
        <v>4.1140737874097013</v>
      </c>
    </row>
    <row r="54" spans="2:15" x14ac:dyDescent="0.25">
      <c r="N54" s="213">
        <f>1/N53</f>
        <v>0.2430680759932648</v>
      </c>
      <c r="O54" s="201" t="s">
        <v>58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D38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style="283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0.43782312925170053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30</v>
      </c>
      <c r="C3" s="198">
        <v>7</v>
      </c>
      <c r="D3" s="198">
        <v>6</v>
      </c>
      <c r="E3" s="198">
        <v>5</v>
      </c>
      <c r="F3" s="284">
        <v>17500</v>
      </c>
      <c r="J3" s="216"/>
      <c r="L3"/>
      <c r="M3"/>
      <c r="N3"/>
      <c r="O3" s="59">
        <f>O37</f>
        <v>0.43782312925170053</v>
      </c>
      <c r="Q3" s="280">
        <v>132000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85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A5">
        <f>SUM(B5:E5)</f>
        <v>6</v>
      </c>
      <c r="B5" s="195">
        <v>3</v>
      </c>
      <c r="C5" s="195">
        <v>1</v>
      </c>
      <c r="D5" s="195">
        <v>1</v>
      </c>
      <c r="E5" s="195">
        <v>1</v>
      </c>
      <c r="F5" s="286">
        <f t="shared" ref="F5:F36" si="0">ROUNDDOWN(N5,0)</f>
        <v>17500</v>
      </c>
      <c r="G5" s="219">
        <f t="shared" ref="G5:J36" si="1">_xlfn.HYPGEOM.DIST(B5, B$2, B$2, B$3, FALSE )</f>
        <v>2.4630541871921186E-4</v>
      </c>
      <c r="H5" s="219">
        <f t="shared" si="1"/>
        <v>0.14285714285714285</v>
      </c>
      <c r="I5" s="219">
        <f t="shared" si="1"/>
        <v>0.16666666666666666</v>
      </c>
      <c r="J5" s="219">
        <f t="shared" si="1"/>
        <v>0.2</v>
      </c>
      <c r="K5" s="220">
        <f t="shared" ref="K5:K36" si="2">G5*H5*I5*J5</f>
        <v>1.1728829462819612E-6</v>
      </c>
      <c r="L5" s="222">
        <f t="shared" ref="L5:L36" si="3">1/K5</f>
        <v>852599.99999999988</v>
      </c>
      <c r="M5" s="222">
        <f>$L$5/L5</f>
        <v>1</v>
      </c>
      <c r="N5" s="277">
        <f>$F$3/M5</f>
        <v>17500</v>
      </c>
      <c r="O5" s="180">
        <f t="shared" ref="O5:O36" si="4">$F5/L5</f>
        <v>2.0525451559934321E-2</v>
      </c>
      <c r="P5" s="220">
        <f t="shared" ref="P5:P36" si="5">IF(F5&gt;0,K5,0)</f>
        <v>1.1728829462819612E-6</v>
      </c>
      <c r="Q5" s="118">
        <f>P5*$Q$3</f>
        <v>0.15482054890921887</v>
      </c>
      <c r="V5" s="240">
        <f t="shared" ref="V5:AC14" si="6">IF($F5&lt;V$4,(IF($F5&gt;V$3,$O5,0)),0)</f>
        <v>0</v>
      </c>
      <c r="W5" s="240">
        <f t="shared" si="6"/>
        <v>0</v>
      </c>
      <c r="X5" s="240">
        <f t="shared" si="6"/>
        <v>0</v>
      </c>
      <c r="Y5" s="240">
        <f t="shared" si="6"/>
        <v>0</v>
      </c>
      <c r="Z5" s="240">
        <f t="shared" si="6"/>
        <v>0</v>
      </c>
      <c r="AA5" s="240">
        <f t="shared" si="6"/>
        <v>0</v>
      </c>
      <c r="AB5" s="240">
        <f t="shared" si="6"/>
        <v>0</v>
      </c>
      <c r="AC5" s="240">
        <f t="shared" si="6"/>
        <v>0</v>
      </c>
    </row>
    <row r="6" spans="1:29" ht="14.4" x14ac:dyDescent="0.3">
      <c r="A6">
        <f t="shared" ref="A6:A38" si="7">SUM(B6:E6)</f>
        <v>5</v>
      </c>
      <c r="B6" s="195">
        <v>3</v>
      </c>
      <c r="C6" s="196">
        <v>1</v>
      </c>
      <c r="D6" s="195">
        <v>1</v>
      </c>
      <c r="E6" s="195">
        <v>0</v>
      </c>
      <c r="F6" s="286">
        <f t="shared" si="0"/>
        <v>4375</v>
      </c>
      <c r="G6" s="219">
        <f t="shared" si="1"/>
        <v>2.4630541871921186E-4</v>
      </c>
      <c r="H6" s="219">
        <f t="shared" si="1"/>
        <v>0.14285714285714285</v>
      </c>
      <c r="I6" s="219">
        <f t="shared" si="1"/>
        <v>0.16666666666666666</v>
      </c>
      <c r="J6" s="219">
        <f t="shared" si="1"/>
        <v>0.8</v>
      </c>
      <c r="K6" s="220">
        <f t="shared" si="2"/>
        <v>4.6915317851278447E-6</v>
      </c>
      <c r="L6" s="222">
        <f t="shared" si="3"/>
        <v>213149.99999999997</v>
      </c>
      <c r="M6" s="222">
        <f t="shared" ref="M6:M36" si="8">$L$5/L6</f>
        <v>4</v>
      </c>
      <c r="N6" s="277">
        <f t="shared" ref="N6:N36" si="9">$F$3/M6</f>
        <v>4375</v>
      </c>
      <c r="O6" s="180">
        <f t="shared" si="4"/>
        <v>2.0525451559934321E-2</v>
      </c>
      <c r="P6" s="220">
        <f t="shared" si="5"/>
        <v>4.6915317851278447E-6</v>
      </c>
      <c r="Q6" s="118">
        <f t="shared" ref="Q6:Q36" si="10">P6*$Q$3</f>
        <v>0.61928219563687548</v>
      </c>
      <c r="V6" s="240">
        <f t="shared" si="6"/>
        <v>0</v>
      </c>
      <c r="W6" s="240">
        <f t="shared" si="6"/>
        <v>0</v>
      </c>
      <c r="X6" s="240">
        <f t="shared" si="6"/>
        <v>0</v>
      </c>
      <c r="Y6" s="240">
        <f t="shared" si="6"/>
        <v>0</v>
      </c>
      <c r="Z6" s="240">
        <f t="shared" si="6"/>
        <v>0</v>
      </c>
      <c r="AA6" s="240">
        <f t="shared" si="6"/>
        <v>0</v>
      </c>
      <c r="AB6" s="240">
        <f t="shared" si="6"/>
        <v>0</v>
      </c>
      <c r="AC6" s="240">
        <f t="shared" si="6"/>
        <v>2.0525451559934321E-2</v>
      </c>
    </row>
    <row r="7" spans="1:29" ht="14.4" x14ac:dyDescent="0.3">
      <c r="A7">
        <f t="shared" si="7"/>
        <v>5</v>
      </c>
      <c r="B7" s="195">
        <v>3</v>
      </c>
      <c r="C7" s="195">
        <v>1</v>
      </c>
      <c r="D7" s="195">
        <v>0</v>
      </c>
      <c r="E7" s="195">
        <v>1</v>
      </c>
      <c r="F7" s="286">
        <f t="shared" si="0"/>
        <v>3500</v>
      </c>
      <c r="G7" s="219">
        <f t="shared" si="1"/>
        <v>2.4630541871921186E-4</v>
      </c>
      <c r="H7" s="219">
        <f t="shared" si="1"/>
        <v>0.14285714285714285</v>
      </c>
      <c r="I7" s="219">
        <f t="shared" si="1"/>
        <v>0.83333333333333326</v>
      </c>
      <c r="J7" s="219">
        <f t="shared" si="1"/>
        <v>0.2</v>
      </c>
      <c r="K7" s="220">
        <f t="shared" si="2"/>
        <v>5.8644147314098059E-6</v>
      </c>
      <c r="L7" s="222">
        <f t="shared" si="3"/>
        <v>170519.99999999997</v>
      </c>
      <c r="M7" s="222">
        <f t="shared" si="8"/>
        <v>5</v>
      </c>
      <c r="N7" s="277">
        <f t="shared" si="9"/>
        <v>3500</v>
      </c>
      <c r="O7" s="180">
        <f t="shared" si="4"/>
        <v>2.0525451559934321E-2</v>
      </c>
      <c r="P7" s="220">
        <f t="shared" si="5"/>
        <v>5.8644147314098059E-6</v>
      </c>
      <c r="Q7" s="118">
        <f t="shared" si="10"/>
        <v>0.7741027445460944</v>
      </c>
      <c r="V7" s="240">
        <f t="shared" si="6"/>
        <v>0</v>
      </c>
      <c r="W7" s="240">
        <f t="shared" si="6"/>
        <v>0</v>
      </c>
      <c r="X7" s="240">
        <f t="shared" si="6"/>
        <v>0</v>
      </c>
      <c r="Y7" s="240">
        <f t="shared" si="6"/>
        <v>0</v>
      </c>
      <c r="Z7" s="240">
        <f t="shared" si="6"/>
        <v>0</v>
      </c>
      <c r="AA7" s="240">
        <f t="shared" si="6"/>
        <v>0</v>
      </c>
      <c r="AB7" s="240">
        <f t="shared" si="6"/>
        <v>0</v>
      </c>
      <c r="AC7" s="240">
        <f t="shared" si="6"/>
        <v>2.0525451559934321E-2</v>
      </c>
    </row>
    <row r="8" spans="1:29" ht="14.4" x14ac:dyDescent="0.3">
      <c r="A8">
        <f t="shared" si="7"/>
        <v>5</v>
      </c>
      <c r="B8" s="195">
        <v>3</v>
      </c>
      <c r="C8" s="195">
        <v>0</v>
      </c>
      <c r="D8" s="195">
        <v>1</v>
      </c>
      <c r="E8" s="195">
        <v>1</v>
      </c>
      <c r="F8" s="286">
        <f t="shared" si="0"/>
        <v>2916</v>
      </c>
      <c r="G8" s="219">
        <f t="shared" si="1"/>
        <v>2.4630541871921186E-4</v>
      </c>
      <c r="H8" s="219">
        <f t="shared" si="1"/>
        <v>0.85714285714285721</v>
      </c>
      <c r="I8" s="219">
        <f t="shared" si="1"/>
        <v>0.16666666666666666</v>
      </c>
      <c r="J8" s="219">
        <f t="shared" si="1"/>
        <v>0.2</v>
      </c>
      <c r="K8" s="220">
        <f t="shared" si="2"/>
        <v>7.0372976776917679E-6</v>
      </c>
      <c r="L8" s="222">
        <f t="shared" si="3"/>
        <v>142099.99999999997</v>
      </c>
      <c r="M8" s="222">
        <f t="shared" si="8"/>
        <v>6</v>
      </c>
      <c r="N8" s="277">
        <f t="shared" si="9"/>
        <v>2916.6666666666665</v>
      </c>
      <c r="O8" s="180">
        <f t="shared" si="4"/>
        <v>2.0520760028149194E-2</v>
      </c>
      <c r="P8" s="220">
        <f t="shared" si="5"/>
        <v>7.0372976776917679E-6</v>
      </c>
      <c r="Q8" s="118">
        <f t="shared" si="10"/>
        <v>0.92892329345531333</v>
      </c>
      <c r="V8" s="240">
        <f t="shared" si="6"/>
        <v>0</v>
      </c>
      <c r="W8" s="240">
        <f t="shared" si="6"/>
        <v>0</v>
      </c>
      <c r="X8" s="240">
        <f t="shared" si="6"/>
        <v>0</v>
      </c>
      <c r="Y8" s="240">
        <f t="shared" si="6"/>
        <v>0</v>
      </c>
      <c r="Z8" s="240">
        <f t="shared" si="6"/>
        <v>0</v>
      </c>
      <c r="AA8" s="240">
        <f t="shared" si="6"/>
        <v>0</v>
      </c>
      <c r="AB8" s="240">
        <f t="shared" si="6"/>
        <v>0</v>
      </c>
      <c r="AC8" s="240">
        <f t="shared" si="6"/>
        <v>2.0520760028149194E-2</v>
      </c>
    </row>
    <row r="9" spans="1:29" ht="14.4" x14ac:dyDescent="0.3">
      <c r="A9">
        <f t="shared" si="7"/>
        <v>4</v>
      </c>
      <c r="B9" s="195">
        <v>3</v>
      </c>
      <c r="C9" s="195">
        <v>1</v>
      </c>
      <c r="D9" s="195">
        <v>0</v>
      </c>
      <c r="E9" s="195">
        <v>0</v>
      </c>
      <c r="F9" s="286">
        <f t="shared" si="0"/>
        <v>875</v>
      </c>
      <c r="G9" s="219">
        <f t="shared" si="1"/>
        <v>2.4630541871921186E-4</v>
      </c>
      <c r="H9" s="219">
        <f t="shared" si="1"/>
        <v>0.14285714285714285</v>
      </c>
      <c r="I9" s="219">
        <f t="shared" si="1"/>
        <v>0.83333333333333326</v>
      </c>
      <c r="J9" s="219">
        <f t="shared" si="1"/>
        <v>0.8</v>
      </c>
      <c r="K9" s="220">
        <f t="shared" si="2"/>
        <v>2.3457658925639223E-5</v>
      </c>
      <c r="L9" s="222">
        <f t="shared" si="3"/>
        <v>42629.999999999993</v>
      </c>
      <c r="M9" s="222">
        <f t="shared" si="8"/>
        <v>20</v>
      </c>
      <c r="N9" s="277">
        <f t="shared" si="9"/>
        <v>875</v>
      </c>
      <c r="O9" s="180">
        <f t="shared" si="4"/>
        <v>2.0525451559934321E-2</v>
      </c>
      <c r="P9" s="220">
        <f t="shared" si="5"/>
        <v>2.3457658925639223E-5</v>
      </c>
      <c r="Q9" s="118">
        <f t="shared" si="10"/>
        <v>3.0964109781843776</v>
      </c>
      <c r="V9" s="240">
        <f t="shared" si="6"/>
        <v>0</v>
      </c>
      <c r="W9" s="240">
        <f t="shared" si="6"/>
        <v>0</v>
      </c>
      <c r="X9" s="240">
        <f t="shared" si="6"/>
        <v>0</v>
      </c>
      <c r="Y9" s="240">
        <f t="shared" si="6"/>
        <v>0</v>
      </c>
      <c r="Z9" s="240">
        <f t="shared" si="6"/>
        <v>0</v>
      </c>
      <c r="AA9" s="240">
        <f t="shared" si="6"/>
        <v>0</v>
      </c>
      <c r="AB9" s="240">
        <f t="shared" si="6"/>
        <v>2.0525451559934321E-2</v>
      </c>
      <c r="AC9" s="240">
        <f t="shared" si="6"/>
        <v>0</v>
      </c>
    </row>
    <row r="10" spans="1:29" ht="14.4" x14ac:dyDescent="0.3">
      <c r="A10">
        <f t="shared" si="7"/>
        <v>4</v>
      </c>
      <c r="B10" s="195">
        <v>3</v>
      </c>
      <c r="C10" s="196">
        <v>0</v>
      </c>
      <c r="D10" s="195">
        <v>1</v>
      </c>
      <c r="E10" s="195">
        <v>0</v>
      </c>
      <c r="F10" s="286">
        <f t="shared" si="0"/>
        <v>729</v>
      </c>
      <c r="G10" s="219">
        <f t="shared" si="1"/>
        <v>2.4630541871921186E-4</v>
      </c>
      <c r="H10" s="219">
        <f t="shared" si="1"/>
        <v>0.85714285714285721</v>
      </c>
      <c r="I10" s="219">
        <f t="shared" si="1"/>
        <v>0.16666666666666666</v>
      </c>
      <c r="J10" s="219">
        <f t="shared" si="1"/>
        <v>0.8</v>
      </c>
      <c r="K10" s="220">
        <f t="shared" si="2"/>
        <v>2.8149190710767072E-5</v>
      </c>
      <c r="L10" s="222">
        <f t="shared" si="3"/>
        <v>35524.999999999993</v>
      </c>
      <c r="M10" s="222">
        <f t="shared" si="8"/>
        <v>24</v>
      </c>
      <c r="N10" s="277">
        <f t="shared" si="9"/>
        <v>729.16666666666663</v>
      </c>
      <c r="O10" s="180">
        <f t="shared" si="4"/>
        <v>2.0520760028149194E-2</v>
      </c>
      <c r="P10" s="220">
        <f t="shared" si="5"/>
        <v>2.8149190710767072E-5</v>
      </c>
      <c r="Q10" s="118">
        <f t="shared" si="10"/>
        <v>3.7156931738212533</v>
      </c>
      <c r="V10" s="240">
        <f t="shared" si="6"/>
        <v>0</v>
      </c>
      <c r="W10" s="240">
        <f t="shared" si="6"/>
        <v>0</v>
      </c>
      <c r="X10" s="240">
        <f t="shared" si="6"/>
        <v>0</v>
      </c>
      <c r="Y10" s="240">
        <f t="shared" si="6"/>
        <v>0</v>
      </c>
      <c r="Z10" s="240">
        <f t="shared" si="6"/>
        <v>0</v>
      </c>
      <c r="AA10" s="240">
        <f t="shared" si="6"/>
        <v>0</v>
      </c>
      <c r="AB10" s="240">
        <f t="shared" si="6"/>
        <v>2.0520760028149194E-2</v>
      </c>
      <c r="AC10" s="240">
        <f t="shared" si="6"/>
        <v>0</v>
      </c>
    </row>
    <row r="11" spans="1:29" ht="14.4" x14ac:dyDescent="0.3">
      <c r="A11">
        <f t="shared" si="7"/>
        <v>4</v>
      </c>
      <c r="B11" s="195">
        <v>3</v>
      </c>
      <c r="C11" s="195">
        <v>0</v>
      </c>
      <c r="D11" s="195">
        <v>0</v>
      </c>
      <c r="E11" s="195">
        <v>1</v>
      </c>
      <c r="F11" s="286">
        <f t="shared" si="0"/>
        <v>583</v>
      </c>
      <c r="G11" s="219">
        <f t="shared" si="1"/>
        <v>2.4630541871921186E-4</v>
      </c>
      <c r="H11" s="219">
        <f t="shared" si="1"/>
        <v>0.85714285714285721</v>
      </c>
      <c r="I11" s="219">
        <f t="shared" si="1"/>
        <v>0.83333333333333326</v>
      </c>
      <c r="J11" s="219">
        <f t="shared" si="1"/>
        <v>0.2</v>
      </c>
      <c r="K11" s="220">
        <f t="shared" si="2"/>
        <v>3.5186488388458837E-5</v>
      </c>
      <c r="L11" s="222">
        <f t="shared" si="3"/>
        <v>28419.999999999996</v>
      </c>
      <c r="M11" s="222">
        <f t="shared" si="8"/>
        <v>30</v>
      </c>
      <c r="N11" s="277">
        <f t="shared" si="9"/>
        <v>583.33333333333337</v>
      </c>
      <c r="O11" s="180">
        <f t="shared" si="4"/>
        <v>2.0513722730471501E-2</v>
      </c>
      <c r="P11" s="220">
        <f t="shared" si="5"/>
        <v>3.5186488388458837E-5</v>
      </c>
      <c r="Q11" s="118">
        <f t="shared" si="10"/>
        <v>4.6446164672765669</v>
      </c>
      <c r="V11" s="240">
        <f t="shared" si="6"/>
        <v>0</v>
      </c>
      <c r="W11" s="240">
        <f t="shared" si="6"/>
        <v>0</v>
      </c>
      <c r="X11" s="240">
        <f t="shared" si="6"/>
        <v>0</v>
      </c>
      <c r="Y11" s="240">
        <f t="shared" si="6"/>
        <v>0</v>
      </c>
      <c r="Z11" s="240">
        <f t="shared" si="6"/>
        <v>0</v>
      </c>
      <c r="AA11" s="240">
        <f t="shared" si="6"/>
        <v>0</v>
      </c>
      <c r="AB11" s="240">
        <f t="shared" si="6"/>
        <v>2.0513722730471501E-2</v>
      </c>
      <c r="AC11" s="240">
        <f t="shared" si="6"/>
        <v>0</v>
      </c>
    </row>
    <row r="12" spans="1:29" ht="14.4" x14ac:dyDescent="0.3">
      <c r="A12">
        <f t="shared" si="7"/>
        <v>3</v>
      </c>
      <c r="B12" s="195">
        <v>3</v>
      </c>
      <c r="C12" s="196">
        <v>0</v>
      </c>
      <c r="D12" s="195">
        <v>0</v>
      </c>
      <c r="E12" s="195">
        <v>0</v>
      </c>
      <c r="F12" s="286">
        <f t="shared" si="0"/>
        <v>145</v>
      </c>
      <c r="G12" s="219">
        <f t="shared" si="1"/>
        <v>2.4630541871921186E-4</v>
      </c>
      <c r="H12" s="219">
        <f t="shared" si="1"/>
        <v>0.85714285714285721</v>
      </c>
      <c r="I12" s="219">
        <f t="shared" si="1"/>
        <v>0.83333333333333326</v>
      </c>
      <c r="J12" s="219">
        <f t="shared" si="1"/>
        <v>0.8</v>
      </c>
      <c r="K12" s="220">
        <f t="shared" si="2"/>
        <v>1.4074595355383535E-4</v>
      </c>
      <c r="L12" s="222">
        <f t="shared" si="3"/>
        <v>7104.9999999999991</v>
      </c>
      <c r="M12" s="222">
        <f t="shared" si="8"/>
        <v>120</v>
      </c>
      <c r="N12" s="277">
        <f t="shared" si="9"/>
        <v>145.83333333333334</v>
      </c>
      <c r="O12" s="180">
        <f t="shared" si="4"/>
        <v>2.0408163265306124E-2</v>
      </c>
      <c r="P12" s="220">
        <f t="shared" si="5"/>
        <v>1.4074595355383535E-4</v>
      </c>
      <c r="Q12" s="118">
        <f t="shared" si="10"/>
        <v>18.578465869106267</v>
      </c>
      <c r="V12" s="240">
        <f t="shared" si="6"/>
        <v>0</v>
      </c>
      <c r="W12" s="240">
        <f t="shared" si="6"/>
        <v>0</v>
      </c>
      <c r="X12" s="240">
        <f t="shared" si="6"/>
        <v>0</v>
      </c>
      <c r="Y12" s="240">
        <f t="shared" si="6"/>
        <v>0</v>
      </c>
      <c r="Z12" s="240">
        <f t="shared" si="6"/>
        <v>2.0408163265306124E-2</v>
      </c>
      <c r="AA12" s="240">
        <f t="shared" si="6"/>
        <v>0</v>
      </c>
      <c r="AB12" s="240">
        <f t="shared" si="6"/>
        <v>0</v>
      </c>
      <c r="AC12" s="240">
        <f t="shared" si="6"/>
        <v>0</v>
      </c>
    </row>
    <row r="13" spans="1:29" ht="14.4" x14ac:dyDescent="0.3">
      <c r="A13">
        <f t="shared" si="7"/>
        <v>5</v>
      </c>
      <c r="B13" s="190">
        <v>2</v>
      </c>
      <c r="C13" s="190">
        <v>1</v>
      </c>
      <c r="D13" s="190">
        <v>1</v>
      </c>
      <c r="E13" s="190">
        <v>1</v>
      </c>
      <c r="F13" s="286">
        <f t="shared" si="0"/>
        <v>216</v>
      </c>
      <c r="G13" s="219">
        <f t="shared" si="1"/>
        <v>1.9950738916256129E-2</v>
      </c>
      <c r="H13" s="219">
        <f t="shared" si="1"/>
        <v>0.14285714285714285</v>
      </c>
      <c r="I13" s="219">
        <f t="shared" si="1"/>
        <v>0.16666666666666666</v>
      </c>
      <c r="J13" s="219">
        <f t="shared" si="1"/>
        <v>0.2</v>
      </c>
      <c r="K13" s="220">
        <f t="shared" si="2"/>
        <v>9.5003518648838705E-5</v>
      </c>
      <c r="L13" s="222">
        <f t="shared" si="3"/>
        <v>10525.925925925942</v>
      </c>
      <c r="M13" s="222">
        <f t="shared" si="8"/>
        <v>80.999999999999872</v>
      </c>
      <c r="N13" s="277">
        <f t="shared" si="9"/>
        <v>216.04938271604973</v>
      </c>
      <c r="O13" s="180">
        <f t="shared" si="4"/>
        <v>2.0520760028149159E-2</v>
      </c>
      <c r="P13" s="220">
        <f t="shared" si="5"/>
        <v>9.5003518648838705E-5</v>
      </c>
      <c r="Q13" s="118">
        <f t="shared" si="10"/>
        <v>12.540464461646708</v>
      </c>
      <c r="V13" s="240">
        <f t="shared" si="6"/>
        <v>0</v>
      </c>
      <c r="W13" s="240">
        <f t="shared" si="6"/>
        <v>0</v>
      </c>
      <c r="X13" s="240">
        <f t="shared" si="6"/>
        <v>0</v>
      </c>
      <c r="Y13" s="240">
        <f t="shared" si="6"/>
        <v>0</v>
      </c>
      <c r="Z13" s="240">
        <f t="shared" si="6"/>
        <v>0</v>
      </c>
      <c r="AA13" s="240">
        <f t="shared" si="6"/>
        <v>2.0520760028149159E-2</v>
      </c>
      <c r="AB13" s="240">
        <f t="shared" si="6"/>
        <v>0</v>
      </c>
      <c r="AC13" s="240">
        <f t="shared" si="6"/>
        <v>0</v>
      </c>
    </row>
    <row r="14" spans="1:29" ht="14.4" x14ac:dyDescent="0.3">
      <c r="A14">
        <f t="shared" si="7"/>
        <v>4</v>
      </c>
      <c r="B14" s="190">
        <v>2</v>
      </c>
      <c r="C14" s="191">
        <v>1</v>
      </c>
      <c r="D14" s="190">
        <v>1</v>
      </c>
      <c r="E14" s="190">
        <v>0</v>
      </c>
      <c r="F14" s="286">
        <f t="shared" si="0"/>
        <v>54</v>
      </c>
      <c r="G14" s="219">
        <f t="shared" si="1"/>
        <v>1.9950738916256129E-2</v>
      </c>
      <c r="H14" s="219">
        <f t="shared" si="1"/>
        <v>0.14285714285714285</v>
      </c>
      <c r="I14" s="219">
        <f t="shared" si="1"/>
        <v>0.16666666666666666</v>
      </c>
      <c r="J14" s="219">
        <f t="shared" si="1"/>
        <v>0.8</v>
      </c>
      <c r="K14" s="220">
        <f t="shared" si="2"/>
        <v>3.8001407459535482E-4</v>
      </c>
      <c r="L14" s="222">
        <f t="shared" si="3"/>
        <v>2631.4814814814854</v>
      </c>
      <c r="M14" s="222">
        <f t="shared" si="8"/>
        <v>323.99999999999949</v>
      </c>
      <c r="N14" s="277">
        <f t="shared" si="9"/>
        <v>54.012345679012434</v>
      </c>
      <c r="O14" s="180">
        <f t="shared" si="4"/>
        <v>2.0520760028149159E-2</v>
      </c>
      <c r="P14" s="220">
        <f t="shared" si="5"/>
        <v>3.8001407459535482E-4</v>
      </c>
      <c r="Q14" s="118">
        <f t="shared" si="10"/>
        <v>50.161857846586834</v>
      </c>
      <c r="V14" s="240">
        <f t="shared" si="6"/>
        <v>0</v>
      </c>
      <c r="W14" s="240">
        <f t="shared" si="6"/>
        <v>0</v>
      </c>
      <c r="X14" s="240">
        <f t="shared" si="6"/>
        <v>0</v>
      </c>
      <c r="Y14" s="240">
        <f t="shared" si="6"/>
        <v>2.0520760028149159E-2</v>
      </c>
      <c r="Z14" s="240">
        <f t="shared" si="6"/>
        <v>0</v>
      </c>
      <c r="AA14" s="240">
        <f t="shared" si="6"/>
        <v>0</v>
      </c>
      <c r="AB14" s="240">
        <f t="shared" si="6"/>
        <v>0</v>
      </c>
      <c r="AC14" s="240">
        <f t="shared" si="6"/>
        <v>0</v>
      </c>
    </row>
    <row r="15" spans="1:29" ht="14.4" x14ac:dyDescent="0.3">
      <c r="A15">
        <f t="shared" si="7"/>
        <v>4</v>
      </c>
      <c r="B15" s="190">
        <v>2</v>
      </c>
      <c r="C15" s="190">
        <v>1</v>
      </c>
      <c r="D15" s="190">
        <v>0</v>
      </c>
      <c r="E15" s="190">
        <v>1</v>
      </c>
      <c r="F15" s="286">
        <f t="shared" si="0"/>
        <v>43</v>
      </c>
      <c r="G15" s="219">
        <f t="shared" si="1"/>
        <v>1.9950738916256129E-2</v>
      </c>
      <c r="H15" s="219">
        <f t="shared" si="1"/>
        <v>0.14285714285714285</v>
      </c>
      <c r="I15" s="219">
        <f t="shared" si="1"/>
        <v>0.83333333333333326</v>
      </c>
      <c r="J15" s="219">
        <f t="shared" si="1"/>
        <v>0.2</v>
      </c>
      <c r="K15" s="220">
        <f t="shared" si="2"/>
        <v>4.7501759324419351E-4</v>
      </c>
      <c r="L15" s="222">
        <f t="shared" si="3"/>
        <v>2105.1851851851884</v>
      </c>
      <c r="M15" s="222">
        <f t="shared" si="8"/>
        <v>404.99999999999932</v>
      </c>
      <c r="N15" s="277">
        <f t="shared" si="9"/>
        <v>43.209876543209951</v>
      </c>
      <c r="O15" s="180">
        <f t="shared" si="4"/>
        <v>2.042575650950032E-2</v>
      </c>
      <c r="P15" s="220">
        <f t="shared" si="5"/>
        <v>4.7501759324419351E-4</v>
      </c>
      <c r="Q15" s="118">
        <f t="shared" si="10"/>
        <v>62.702322308233541</v>
      </c>
      <c r="V15" s="240">
        <f t="shared" ref="V15:AC24" si="11">IF($F15&lt;V$4,(IF($F15&gt;V$3,$O15,0)),0)</f>
        <v>0</v>
      </c>
      <c r="W15" s="240">
        <f t="shared" si="11"/>
        <v>0</v>
      </c>
      <c r="X15" s="240">
        <f t="shared" si="11"/>
        <v>2.042575650950032E-2</v>
      </c>
      <c r="Y15" s="240">
        <f t="shared" si="11"/>
        <v>0</v>
      </c>
      <c r="Z15" s="240">
        <f t="shared" si="11"/>
        <v>0</v>
      </c>
      <c r="AA15" s="240">
        <f t="shared" si="11"/>
        <v>0</v>
      </c>
      <c r="AB15" s="240">
        <f t="shared" si="11"/>
        <v>0</v>
      </c>
      <c r="AC15" s="240">
        <f t="shared" si="11"/>
        <v>0</v>
      </c>
    </row>
    <row r="16" spans="1:29" ht="14.4" x14ac:dyDescent="0.3">
      <c r="A16">
        <f t="shared" si="7"/>
        <v>4</v>
      </c>
      <c r="B16" s="190">
        <v>2</v>
      </c>
      <c r="C16" s="190">
        <v>0</v>
      </c>
      <c r="D16" s="190">
        <v>1</v>
      </c>
      <c r="E16" s="190">
        <v>1</v>
      </c>
      <c r="F16" s="286">
        <f t="shared" si="0"/>
        <v>36</v>
      </c>
      <c r="G16" s="219">
        <f t="shared" si="1"/>
        <v>1.9950738916256129E-2</v>
      </c>
      <c r="H16" s="219">
        <f t="shared" si="1"/>
        <v>0.85714285714285721</v>
      </c>
      <c r="I16" s="219">
        <f t="shared" si="1"/>
        <v>0.16666666666666666</v>
      </c>
      <c r="J16" s="219">
        <f t="shared" si="1"/>
        <v>0.2</v>
      </c>
      <c r="K16" s="220">
        <f t="shared" si="2"/>
        <v>5.7002111189303226E-4</v>
      </c>
      <c r="L16" s="222">
        <f t="shared" si="3"/>
        <v>1754.3209876543235</v>
      </c>
      <c r="M16" s="222">
        <f t="shared" si="8"/>
        <v>485.99999999999926</v>
      </c>
      <c r="N16" s="277">
        <f t="shared" si="9"/>
        <v>36.008230452674951</v>
      </c>
      <c r="O16" s="180">
        <f t="shared" si="4"/>
        <v>2.0520760028149163E-2</v>
      </c>
      <c r="P16" s="220">
        <f t="shared" si="5"/>
        <v>5.7002111189303226E-4</v>
      </c>
      <c r="Q16" s="118">
        <f t="shared" si="10"/>
        <v>75.242786769880254</v>
      </c>
      <c r="V16" s="240">
        <f t="shared" si="11"/>
        <v>0</v>
      </c>
      <c r="W16" s="240">
        <f t="shared" si="11"/>
        <v>0</v>
      </c>
      <c r="X16" s="240">
        <f t="shared" si="11"/>
        <v>2.0520760028149163E-2</v>
      </c>
      <c r="Y16" s="240">
        <f t="shared" si="11"/>
        <v>0</v>
      </c>
      <c r="Z16" s="240">
        <f t="shared" si="11"/>
        <v>0</v>
      </c>
      <c r="AA16" s="240">
        <f t="shared" si="11"/>
        <v>0</v>
      </c>
      <c r="AB16" s="240">
        <f t="shared" si="11"/>
        <v>0</v>
      </c>
      <c r="AC16" s="240">
        <f t="shared" si="11"/>
        <v>0</v>
      </c>
    </row>
    <row r="17" spans="1:29" ht="14.4" x14ac:dyDescent="0.3">
      <c r="A17">
        <f t="shared" si="7"/>
        <v>3</v>
      </c>
      <c r="B17" s="190">
        <v>2</v>
      </c>
      <c r="C17" s="190">
        <v>1</v>
      </c>
      <c r="D17" s="190">
        <v>0</v>
      </c>
      <c r="E17" s="190">
        <v>0</v>
      </c>
      <c r="F17" s="286">
        <f t="shared" si="0"/>
        <v>10</v>
      </c>
      <c r="G17" s="219">
        <f t="shared" si="1"/>
        <v>1.9950738916256129E-2</v>
      </c>
      <c r="H17" s="219">
        <f t="shared" si="1"/>
        <v>0.14285714285714285</v>
      </c>
      <c r="I17" s="219">
        <f t="shared" si="1"/>
        <v>0.83333333333333326</v>
      </c>
      <c r="J17" s="219">
        <f t="shared" si="1"/>
        <v>0.8</v>
      </c>
      <c r="K17" s="220">
        <f t="shared" si="2"/>
        <v>1.900070372976774E-3</v>
      </c>
      <c r="L17" s="222">
        <f t="shared" si="3"/>
        <v>526.2962962962971</v>
      </c>
      <c r="M17" s="222">
        <f t="shared" si="8"/>
        <v>1619.9999999999973</v>
      </c>
      <c r="N17" s="277">
        <f t="shared" si="9"/>
        <v>10.802469135802488</v>
      </c>
      <c r="O17" s="180">
        <f t="shared" si="4"/>
        <v>1.900070372976774E-2</v>
      </c>
      <c r="P17" s="220">
        <f t="shared" si="5"/>
        <v>1.900070372976774E-3</v>
      </c>
      <c r="Q17" s="118">
        <f t="shared" si="10"/>
        <v>250.80928923293416</v>
      </c>
      <c r="V17" s="240">
        <f t="shared" si="11"/>
        <v>1.900070372976774E-2</v>
      </c>
      <c r="W17" s="240">
        <f t="shared" si="11"/>
        <v>0</v>
      </c>
      <c r="X17" s="240">
        <f t="shared" si="11"/>
        <v>0</v>
      </c>
      <c r="Y17" s="240">
        <f t="shared" si="11"/>
        <v>0</v>
      </c>
      <c r="Z17" s="240">
        <f t="shared" si="11"/>
        <v>0</v>
      </c>
      <c r="AA17" s="240">
        <f t="shared" si="11"/>
        <v>0</v>
      </c>
      <c r="AB17" s="240">
        <f t="shared" si="11"/>
        <v>0</v>
      </c>
      <c r="AC17" s="240">
        <f t="shared" si="11"/>
        <v>0</v>
      </c>
    </row>
    <row r="18" spans="1:29" ht="14.4" x14ac:dyDescent="0.3">
      <c r="A18">
        <f t="shared" si="7"/>
        <v>3</v>
      </c>
      <c r="B18" s="190">
        <v>2</v>
      </c>
      <c r="C18" s="191">
        <v>0</v>
      </c>
      <c r="D18" s="190">
        <v>1</v>
      </c>
      <c r="E18" s="190">
        <v>0</v>
      </c>
      <c r="F18" s="286">
        <f t="shared" si="0"/>
        <v>9</v>
      </c>
      <c r="G18" s="219">
        <f t="shared" si="1"/>
        <v>1.9950738916256129E-2</v>
      </c>
      <c r="H18" s="219">
        <f t="shared" si="1"/>
        <v>0.85714285714285721</v>
      </c>
      <c r="I18" s="219">
        <f t="shared" si="1"/>
        <v>0.16666666666666666</v>
      </c>
      <c r="J18" s="219">
        <f t="shared" si="1"/>
        <v>0.8</v>
      </c>
      <c r="K18" s="220">
        <f t="shared" si="2"/>
        <v>2.280084447572129E-3</v>
      </c>
      <c r="L18" s="222">
        <f t="shared" si="3"/>
        <v>438.58024691358088</v>
      </c>
      <c r="M18" s="222">
        <f t="shared" si="8"/>
        <v>1943.999999999997</v>
      </c>
      <c r="N18" s="277">
        <f t="shared" si="9"/>
        <v>9.0020576131687378</v>
      </c>
      <c r="O18" s="180">
        <f t="shared" si="4"/>
        <v>2.0520760028149163E-2</v>
      </c>
      <c r="P18" s="220">
        <f t="shared" si="5"/>
        <v>2.280084447572129E-3</v>
      </c>
      <c r="Q18" s="118">
        <f t="shared" si="10"/>
        <v>300.97114707952102</v>
      </c>
      <c r="V18" s="240">
        <f t="shared" si="11"/>
        <v>2.0520760028149163E-2</v>
      </c>
      <c r="W18" s="240">
        <f t="shared" si="11"/>
        <v>0</v>
      </c>
      <c r="X18" s="240">
        <f t="shared" si="11"/>
        <v>0</v>
      </c>
      <c r="Y18" s="240">
        <f t="shared" si="11"/>
        <v>0</v>
      </c>
      <c r="Z18" s="240">
        <f t="shared" si="11"/>
        <v>0</v>
      </c>
      <c r="AA18" s="240">
        <f t="shared" si="11"/>
        <v>0</v>
      </c>
      <c r="AB18" s="240">
        <f t="shared" si="11"/>
        <v>0</v>
      </c>
      <c r="AC18" s="240">
        <f t="shared" si="11"/>
        <v>0</v>
      </c>
    </row>
    <row r="19" spans="1:29" ht="14.4" x14ac:dyDescent="0.3">
      <c r="A19">
        <f t="shared" si="7"/>
        <v>3</v>
      </c>
      <c r="B19" s="190">
        <v>2</v>
      </c>
      <c r="C19" s="190">
        <v>0</v>
      </c>
      <c r="D19" s="190">
        <v>0</v>
      </c>
      <c r="E19" s="190">
        <v>1</v>
      </c>
      <c r="F19" s="286">
        <f t="shared" si="0"/>
        <v>7</v>
      </c>
      <c r="G19" s="219">
        <f t="shared" si="1"/>
        <v>1.9950738916256129E-2</v>
      </c>
      <c r="H19" s="219">
        <f t="shared" si="1"/>
        <v>0.85714285714285721</v>
      </c>
      <c r="I19" s="219">
        <f t="shared" si="1"/>
        <v>0.83333333333333326</v>
      </c>
      <c r="J19" s="219">
        <f t="shared" si="1"/>
        <v>0.2</v>
      </c>
      <c r="K19" s="220">
        <f t="shared" si="2"/>
        <v>2.8501055594651616E-3</v>
      </c>
      <c r="L19" s="222">
        <f t="shared" si="3"/>
        <v>350.86419753086466</v>
      </c>
      <c r="M19" s="222">
        <f t="shared" si="8"/>
        <v>2429.9999999999964</v>
      </c>
      <c r="N19" s="277">
        <f t="shared" si="9"/>
        <v>7.2016460905349904</v>
      </c>
      <c r="O19" s="180">
        <f t="shared" si="4"/>
        <v>1.9950738916256133E-2</v>
      </c>
      <c r="P19" s="220">
        <f t="shared" si="5"/>
        <v>2.8501055594651616E-3</v>
      </c>
      <c r="Q19" s="118">
        <f t="shared" si="10"/>
        <v>376.21393384940131</v>
      </c>
      <c r="V19" s="240">
        <f t="shared" si="11"/>
        <v>1.9950738916256133E-2</v>
      </c>
      <c r="W19" s="240">
        <f t="shared" si="11"/>
        <v>0</v>
      </c>
      <c r="X19" s="240">
        <f t="shared" si="11"/>
        <v>0</v>
      </c>
      <c r="Y19" s="240">
        <f t="shared" si="11"/>
        <v>0</v>
      </c>
      <c r="Z19" s="240">
        <f t="shared" si="11"/>
        <v>0</v>
      </c>
      <c r="AA19" s="240">
        <f t="shared" si="11"/>
        <v>0</v>
      </c>
      <c r="AB19" s="240">
        <f t="shared" si="11"/>
        <v>0</v>
      </c>
      <c r="AC19" s="240">
        <f t="shared" si="11"/>
        <v>0</v>
      </c>
    </row>
    <row r="20" spans="1:29" ht="14.4" x14ac:dyDescent="0.3">
      <c r="A20">
        <f t="shared" si="7"/>
        <v>2</v>
      </c>
      <c r="B20" s="190">
        <v>2</v>
      </c>
      <c r="C20" s="191">
        <v>0</v>
      </c>
      <c r="D20" s="190">
        <v>0</v>
      </c>
      <c r="E20" s="190">
        <v>0</v>
      </c>
      <c r="F20" s="286">
        <f t="shared" si="0"/>
        <v>1</v>
      </c>
      <c r="G20" s="219">
        <f t="shared" si="1"/>
        <v>1.9950738916256129E-2</v>
      </c>
      <c r="H20" s="219">
        <f t="shared" si="1"/>
        <v>0.85714285714285721</v>
      </c>
      <c r="I20" s="219">
        <f t="shared" si="1"/>
        <v>0.83333333333333326</v>
      </c>
      <c r="J20" s="219">
        <f t="shared" si="1"/>
        <v>0.8</v>
      </c>
      <c r="K20" s="220">
        <f t="shared" si="2"/>
        <v>1.1400422237860646E-2</v>
      </c>
      <c r="L20" s="222">
        <f t="shared" si="3"/>
        <v>87.716049382716164</v>
      </c>
      <c r="M20" s="222">
        <f t="shared" si="8"/>
        <v>9719.9999999999854</v>
      </c>
      <c r="N20" s="277">
        <f t="shared" si="9"/>
        <v>1.8004115226337476</v>
      </c>
      <c r="O20" s="180">
        <f t="shared" si="4"/>
        <v>1.1400422237860646E-2</v>
      </c>
      <c r="P20" s="220">
        <f t="shared" si="5"/>
        <v>1.1400422237860646E-2</v>
      </c>
      <c r="Q20" s="118">
        <f t="shared" si="10"/>
        <v>1504.8557353976053</v>
      </c>
      <c r="V20" s="240">
        <f t="shared" si="11"/>
        <v>1.1400422237860646E-2</v>
      </c>
      <c r="W20" s="240">
        <f t="shared" si="11"/>
        <v>0</v>
      </c>
      <c r="X20" s="240">
        <f t="shared" si="11"/>
        <v>0</v>
      </c>
      <c r="Y20" s="240">
        <f t="shared" si="11"/>
        <v>0</v>
      </c>
      <c r="Z20" s="240">
        <f t="shared" si="11"/>
        <v>0</v>
      </c>
      <c r="AA20" s="240">
        <f t="shared" si="11"/>
        <v>0</v>
      </c>
      <c r="AB20" s="240">
        <f t="shared" si="11"/>
        <v>0</v>
      </c>
      <c r="AC20" s="240">
        <f t="shared" si="11"/>
        <v>0</v>
      </c>
    </row>
    <row r="21" spans="1:29" ht="14.4" x14ac:dyDescent="0.3">
      <c r="A21">
        <f t="shared" si="7"/>
        <v>4</v>
      </c>
      <c r="B21" s="192">
        <v>1</v>
      </c>
      <c r="C21" s="192">
        <v>1</v>
      </c>
      <c r="D21" s="192">
        <v>1</v>
      </c>
      <c r="E21" s="192">
        <v>1</v>
      </c>
      <c r="F21" s="286">
        <f t="shared" si="0"/>
        <v>16</v>
      </c>
      <c r="G21" s="219">
        <f t="shared" si="1"/>
        <v>0.25935960591133017</v>
      </c>
      <c r="H21" s="219">
        <f t="shared" si="1"/>
        <v>0.14285714285714285</v>
      </c>
      <c r="I21" s="219">
        <f t="shared" si="1"/>
        <v>0.16666666666666666</v>
      </c>
      <c r="J21" s="219">
        <f t="shared" si="1"/>
        <v>0.2</v>
      </c>
      <c r="K21" s="220">
        <f t="shared" si="2"/>
        <v>1.2350457424349056E-3</v>
      </c>
      <c r="L21" s="222">
        <f t="shared" si="3"/>
        <v>809.68660968660924</v>
      </c>
      <c r="M21" s="222">
        <f t="shared" si="8"/>
        <v>1053.0000000000005</v>
      </c>
      <c r="N21" s="277">
        <f t="shared" si="9"/>
        <v>16.619183285849946</v>
      </c>
      <c r="O21" s="180">
        <f t="shared" si="4"/>
        <v>1.9760731878958489E-2</v>
      </c>
      <c r="P21" s="220">
        <f t="shared" si="5"/>
        <v>1.2350457424349056E-3</v>
      </c>
      <c r="Q21" s="118">
        <f t="shared" si="10"/>
        <v>163.02603800140753</v>
      </c>
      <c r="V21" s="240">
        <f t="shared" si="11"/>
        <v>0</v>
      </c>
      <c r="W21" s="240">
        <f t="shared" si="11"/>
        <v>1.9760731878958489E-2</v>
      </c>
      <c r="X21" s="240">
        <f t="shared" si="11"/>
        <v>0</v>
      </c>
      <c r="Y21" s="240">
        <f t="shared" si="11"/>
        <v>0</v>
      </c>
      <c r="Z21" s="240">
        <f t="shared" si="11"/>
        <v>0</v>
      </c>
      <c r="AA21" s="240">
        <f t="shared" si="11"/>
        <v>0</v>
      </c>
      <c r="AB21" s="240">
        <f t="shared" si="11"/>
        <v>0</v>
      </c>
      <c r="AC21" s="240">
        <f t="shared" si="11"/>
        <v>0</v>
      </c>
    </row>
    <row r="22" spans="1:29" ht="14.4" x14ac:dyDescent="0.3">
      <c r="A22">
        <f t="shared" si="7"/>
        <v>3</v>
      </c>
      <c r="B22" s="192">
        <v>1</v>
      </c>
      <c r="C22" s="197">
        <v>1</v>
      </c>
      <c r="D22" s="192">
        <v>1</v>
      </c>
      <c r="E22" s="192">
        <v>0</v>
      </c>
      <c r="F22" s="286">
        <f t="shared" si="0"/>
        <v>4</v>
      </c>
      <c r="G22" s="219">
        <f t="shared" si="1"/>
        <v>0.25935960591133017</v>
      </c>
      <c r="H22" s="219">
        <f t="shared" si="1"/>
        <v>0.14285714285714285</v>
      </c>
      <c r="I22" s="219">
        <f t="shared" si="1"/>
        <v>0.16666666666666666</v>
      </c>
      <c r="J22" s="219">
        <f t="shared" si="1"/>
        <v>0.8</v>
      </c>
      <c r="K22" s="220">
        <f t="shared" si="2"/>
        <v>4.9401829697396224E-3</v>
      </c>
      <c r="L22" s="222">
        <f t="shared" si="3"/>
        <v>202.42165242165231</v>
      </c>
      <c r="M22" s="222">
        <f t="shared" si="8"/>
        <v>4212.0000000000018</v>
      </c>
      <c r="N22" s="277">
        <f t="shared" si="9"/>
        <v>4.1547958214624865</v>
      </c>
      <c r="O22" s="180">
        <f t="shared" si="4"/>
        <v>1.9760731878958489E-2</v>
      </c>
      <c r="P22" s="220">
        <f t="shared" si="5"/>
        <v>4.9401829697396224E-3</v>
      </c>
      <c r="Q22" s="118">
        <f t="shared" si="10"/>
        <v>652.10415200563011</v>
      </c>
      <c r="V22" s="240">
        <f t="shared" si="11"/>
        <v>1.9760731878958489E-2</v>
      </c>
      <c r="W22" s="240">
        <f t="shared" si="11"/>
        <v>0</v>
      </c>
      <c r="X22" s="240">
        <f t="shared" si="11"/>
        <v>0</v>
      </c>
      <c r="Y22" s="240">
        <f t="shared" si="11"/>
        <v>0</v>
      </c>
      <c r="Z22" s="240">
        <f t="shared" si="11"/>
        <v>0</v>
      </c>
      <c r="AA22" s="240">
        <f t="shared" si="11"/>
        <v>0</v>
      </c>
      <c r="AB22" s="240">
        <f t="shared" si="11"/>
        <v>0</v>
      </c>
      <c r="AC22" s="240">
        <f t="shared" si="11"/>
        <v>0</v>
      </c>
    </row>
    <row r="23" spans="1:29" ht="14.4" x14ac:dyDescent="0.3">
      <c r="A23">
        <f t="shared" si="7"/>
        <v>3</v>
      </c>
      <c r="B23" s="192">
        <v>1</v>
      </c>
      <c r="C23" s="192">
        <v>1</v>
      </c>
      <c r="D23" s="192">
        <v>0</v>
      </c>
      <c r="E23" s="192">
        <v>1</v>
      </c>
      <c r="F23" s="286">
        <f t="shared" si="0"/>
        <v>3</v>
      </c>
      <c r="G23" s="219">
        <f t="shared" si="1"/>
        <v>0.25935960591133017</v>
      </c>
      <c r="H23" s="219">
        <f t="shared" si="1"/>
        <v>0.14285714285714285</v>
      </c>
      <c r="I23" s="219">
        <f t="shared" si="1"/>
        <v>0.83333333333333326</v>
      </c>
      <c r="J23" s="219">
        <f t="shared" si="1"/>
        <v>0.2</v>
      </c>
      <c r="K23" s="220">
        <f t="shared" si="2"/>
        <v>6.1752287121745282E-3</v>
      </c>
      <c r="L23" s="222">
        <f t="shared" si="3"/>
        <v>161.93732193732185</v>
      </c>
      <c r="M23" s="222">
        <f t="shared" si="8"/>
        <v>5265.0000000000018</v>
      </c>
      <c r="N23" s="277">
        <f t="shared" si="9"/>
        <v>3.3238366571699896</v>
      </c>
      <c r="O23" s="180">
        <f t="shared" si="4"/>
        <v>1.8525686136523584E-2</v>
      </c>
      <c r="P23" s="220">
        <f t="shared" si="5"/>
        <v>6.1752287121745282E-3</v>
      </c>
      <c r="Q23" s="118">
        <f t="shared" si="10"/>
        <v>815.13019000703775</v>
      </c>
      <c r="V23" s="240">
        <f t="shared" si="11"/>
        <v>1.8525686136523584E-2</v>
      </c>
      <c r="W23" s="240">
        <f t="shared" si="11"/>
        <v>0</v>
      </c>
      <c r="X23" s="240">
        <f t="shared" si="11"/>
        <v>0</v>
      </c>
      <c r="Y23" s="240">
        <f t="shared" si="11"/>
        <v>0</v>
      </c>
      <c r="Z23" s="240">
        <f t="shared" si="11"/>
        <v>0</v>
      </c>
      <c r="AA23" s="240">
        <f t="shared" si="11"/>
        <v>0</v>
      </c>
      <c r="AB23" s="240">
        <f t="shared" si="11"/>
        <v>0</v>
      </c>
      <c r="AC23" s="240">
        <f t="shared" si="11"/>
        <v>0</v>
      </c>
    </row>
    <row r="24" spans="1:29" ht="14.4" x14ac:dyDescent="0.3">
      <c r="A24">
        <f t="shared" si="7"/>
        <v>3</v>
      </c>
      <c r="B24" s="192">
        <v>1</v>
      </c>
      <c r="C24" s="192">
        <v>0</v>
      </c>
      <c r="D24" s="192">
        <v>1</v>
      </c>
      <c r="E24" s="192">
        <v>1</v>
      </c>
      <c r="F24" s="286">
        <f t="shared" si="0"/>
        <v>2</v>
      </c>
      <c r="G24" s="219">
        <f t="shared" si="1"/>
        <v>0.25935960591133017</v>
      </c>
      <c r="H24" s="219">
        <f t="shared" si="1"/>
        <v>0.85714285714285721</v>
      </c>
      <c r="I24" s="219">
        <f t="shared" si="1"/>
        <v>0.16666666666666666</v>
      </c>
      <c r="J24" s="219">
        <f t="shared" si="1"/>
        <v>0.2</v>
      </c>
      <c r="K24" s="220">
        <f t="shared" si="2"/>
        <v>7.410274454609434E-3</v>
      </c>
      <c r="L24" s="222">
        <f t="shared" si="3"/>
        <v>134.94776828110153</v>
      </c>
      <c r="M24" s="222">
        <f t="shared" si="8"/>
        <v>6318.0000000000027</v>
      </c>
      <c r="N24" s="277">
        <f t="shared" si="9"/>
        <v>2.7698638809749907</v>
      </c>
      <c r="O24" s="180">
        <f t="shared" si="4"/>
        <v>1.482054890921887E-2</v>
      </c>
      <c r="P24" s="220">
        <f t="shared" si="5"/>
        <v>7.410274454609434E-3</v>
      </c>
      <c r="Q24" s="118">
        <f t="shared" si="10"/>
        <v>978.15622800844528</v>
      </c>
      <c r="V24" s="240">
        <f t="shared" si="11"/>
        <v>1.482054890921887E-2</v>
      </c>
      <c r="W24" s="240">
        <f t="shared" si="11"/>
        <v>0</v>
      </c>
      <c r="X24" s="240">
        <f t="shared" si="11"/>
        <v>0</v>
      </c>
      <c r="Y24" s="240">
        <f t="shared" si="11"/>
        <v>0</v>
      </c>
      <c r="Z24" s="240">
        <f t="shared" si="11"/>
        <v>0</v>
      </c>
      <c r="AA24" s="240">
        <f t="shared" si="11"/>
        <v>0</v>
      </c>
      <c r="AB24" s="240">
        <f t="shared" si="11"/>
        <v>0</v>
      </c>
      <c r="AC24" s="240">
        <f t="shared" si="11"/>
        <v>0</v>
      </c>
    </row>
    <row r="25" spans="1:29" ht="14.4" x14ac:dyDescent="0.3">
      <c r="A25">
        <f t="shared" si="7"/>
        <v>2</v>
      </c>
      <c r="B25" s="192">
        <v>1</v>
      </c>
      <c r="C25" s="192">
        <v>1</v>
      </c>
      <c r="D25" s="192">
        <v>0</v>
      </c>
      <c r="E25" s="192">
        <v>0</v>
      </c>
      <c r="F25" s="286">
        <f t="shared" si="0"/>
        <v>0</v>
      </c>
      <c r="G25" s="219">
        <f t="shared" si="1"/>
        <v>0.25935960591133017</v>
      </c>
      <c r="H25" s="219">
        <f t="shared" si="1"/>
        <v>0.14285714285714285</v>
      </c>
      <c r="I25" s="219">
        <f t="shared" si="1"/>
        <v>0.83333333333333326</v>
      </c>
      <c r="J25" s="219">
        <f t="shared" si="1"/>
        <v>0.8</v>
      </c>
      <c r="K25" s="220">
        <f t="shared" si="2"/>
        <v>2.4700914848698113E-2</v>
      </c>
      <c r="L25" s="222">
        <f t="shared" si="3"/>
        <v>40.484330484330464</v>
      </c>
      <c r="M25" s="222">
        <f t="shared" si="8"/>
        <v>21060.000000000007</v>
      </c>
      <c r="N25" s="277">
        <f t="shared" si="9"/>
        <v>0.83095916429249739</v>
      </c>
      <c r="O25" s="180">
        <f t="shared" si="4"/>
        <v>0</v>
      </c>
      <c r="P25" s="220">
        <f t="shared" si="5"/>
        <v>0</v>
      </c>
      <c r="Q25" s="118">
        <f t="shared" si="10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1:29" ht="14.4" x14ac:dyDescent="0.3">
      <c r="A26">
        <f t="shared" si="7"/>
        <v>2</v>
      </c>
      <c r="B26" s="192">
        <v>1</v>
      </c>
      <c r="C26" s="197">
        <v>0</v>
      </c>
      <c r="D26" s="192">
        <v>1</v>
      </c>
      <c r="E26" s="192">
        <v>0</v>
      </c>
      <c r="F26" s="286">
        <f t="shared" si="0"/>
        <v>0</v>
      </c>
      <c r="G26" s="219">
        <f t="shared" si="1"/>
        <v>0.25935960591133017</v>
      </c>
      <c r="H26" s="219">
        <f t="shared" si="1"/>
        <v>0.85714285714285721</v>
      </c>
      <c r="I26" s="219">
        <f t="shared" si="1"/>
        <v>0.16666666666666666</v>
      </c>
      <c r="J26" s="219">
        <f t="shared" si="1"/>
        <v>0.8</v>
      </c>
      <c r="K26" s="220">
        <f t="shared" si="2"/>
        <v>2.9641097818437736E-2</v>
      </c>
      <c r="L26" s="222">
        <f t="shared" si="3"/>
        <v>33.736942070275383</v>
      </c>
      <c r="M26" s="222">
        <f t="shared" si="8"/>
        <v>25272.000000000011</v>
      </c>
      <c r="N26" s="277">
        <f t="shared" si="9"/>
        <v>0.69246597024374767</v>
      </c>
      <c r="O26" s="180">
        <f t="shared" si="4"/>
        <v>0</v>
      </c>
      <c r="P26" s="220">
        <f t="shared" si="5"/>
        <v>0</v>
      </c>
      <c r="Q26" s="118">
        <f t="shared" si="10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1:29" ht="14.4" x14ac:dyDescent="0.3">
      <c r="A27">
        <f t="shared" si="7"/>
        <v>2</v>
      </c>
      <c r="B27" s="192">
        <v>1</v>
      </c>
      <c r="C27" s="192">
        <v>0</v>
      </c>
      <c r="D27" s="192">
        <v>0</v>
      </c>
      <c r="E27" s="192">
        <v>1</v>
      </c>
      <c r="F27" s="286">
        <f t="shared" si="0"/>
        <v>0</v>
      </c>
      <c r="G27" s="219">
        <f t="shared" si="1"/>
        <v>0.25935960591133017</v>
      </c>
      <c r="H27" s="219">
        <f t="shared" si="1"/>
        <v>0.85714285714285721</v>
      </c>
      <c r="I27" s="219">
        <f t="shared" si="1"/>
        <v>0.83333333333333326</v>
      </c>
      <c r="J27" s="219">
        <f t="shared" si="1"/>
        <v>0.2</v>
      </c>
      <c r="K27" s="220">
        <f t="shared" si="2"/>
        <v>3.7051372273047167E-2</v>
      </c>
      <c r="L27" s="222">
        <f t="shared" si="3"/>
        <v>26.989553656220309</v>
      </c>
      <c r="M27" s="222">
        <f t="shared" si="8"/>
        <v>31590.000000000011</v>
      </c>
      <c r="N27" s="277">
        <f t="shared" si="9"/>
        <v>0.55397277619499818</v>
      </c>
      <c r="O27" s="180">
        <f t="shared" si="4"/>
        <v>0</v>
      </c>
      <c r="P27" s="220">
        <f t="shared" si="5"/>
        <v>0</v>
      </c>
      <c r="Q27" s="118">
        <f t="shared" si="10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1:29" ht="14.4" x14ac:dyDescent="0.3">
      <c r="A28">
        <f t="shared" si="7"/>
        <v>1</v>
      </c>
      <c r="B28" s="192">
        <v>1</v>
      </c>
      <c r="C28" s="197">
        <v>0</v>
      </c>
      <c r="D28" s="192">
        <v>0</v>
      </c>
      <c r="E28" s="192">
        <v>0</v>
      </c>
      <c r="F28" s="286">
        <f t="shared" si="0"/>
        <v>0</v>
      </c>
      <c r="G28" s="219">
        <f t="shared" si="1"/>
        <v>0.25935960591133017</v>
      </c>
      <c r="H28" s="219">
        <f t="shared" si="1"/>
        <v>0.85714285714285721</v>
      </c>
      <c r="I28" s="219">
        <f t="shared" si="1"/>
        <v>0.83333333333333326</v>
      </c>
      <c r="J28" s="219">
        <f t="shared" si="1"/>
        <v>0.8</v>
      </c>
      <c r="K28" s="220">
        <f t="shared" si="2"/>
        <v>0.14820548909218867</v>
      </c>
      <c r="L28" s="222">
        <f t="shared" si="3"/>
        <v>6.7473884140550773</v>
      </c>
      <c r="M28" s="222">
        <f t="shared" si="8"/>
        <v>126360.00000000004</v>
      </c>
      <c r="N28" s="277">
        <f t="shared" si="9"/>
        <v>0.13849319404874955</v>
      </c>
      <c r="O28" s="180">
        <f t="shared" si="4"/>
        <v>0</v>
      </c>
      <c r="P28" s="220">
        <f t="shared" si="5"/>
        <v>0</v>
      </c>
      <c r="Q28" s="118">
        <f t="shared" si="10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1:29" ht="14.4" x14ac:dyDescent="0.3">
      <c r="A29">
        <f t="shared" si="7"/>
        <v>3</v>
      </c>
      <c r="B29" s="209">
        <v>0</v>
      </c>
      <c r="C29" s="209">
        <v>1</v>
      </c>
      <c r="D29" s="209">
        <v>1</v>
      </c>
      <c r="E29" s="209">
        <v>1</v>
      </c>
      <c r="F29" s="286">
        <f t="shared" si="0"/>
        <v>5</v>
      </c>
      <c r="G29" s="219">
        <f t="shared" si="1"/>
        <v>0.72044334975369451</v>
      </c>
      <c r="H29" s="219">
        <f t="shared" si="1"/>
        <v>0.14285714285714285</v>
      </c>
      <c r="I29" s="219">
        <f t="shared" si="1"/>
        <v>0.16666666666666666</v>
      </c>
      <c r="J29" s="219">
        <f t="shared" si="1"/>
        <v>0.2</v>
      </c>
      <c r="K29" s="220">
        <f t="shared" si="2"/>
        <v>3.4306826178747349E-3</v>
      </c>
      <c r="L29" s="222">
        <f t="shared" si="3"/>
        <v>291.48717948717962</v>
      </c>
      <c r="M29" s="222">
        <f t="shared" si="8"/>
        <v>2924.9999999999982</v>
      </c>
      <c r="N29" s="277">
        <f t="shared" si="9"/>
        <v>5.9829059829059865</v>
      </c>
      <c r="O29" s="180">
        <f t="shared" si="4"/>
        <v>1.7153413089373674E-2</v>
      </c>
      <c r="P29" s="220">
        <f t="shared" si="5"/>
        <v>3.4306826178747349E-3</v>
      </c>
      <c r="Q29" s="118">
        <f t="shared" si="10"/>
        <v>452.85010555946502</v>
      </c>
      <c r="V29" s="240">
        <f t="shared" si="12"/>
        <v>1.7153413089373674E-2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1:29" ht="14.4" x14ac:dyDescent="0.3">
      <c r="A30">
        <f t="shared" si="7"/>
        <v>2</v>
      </c>
      <c r="B30" s="209">
        <v>0</v>
      </c>
      <c r="C30" s="210">
        <v>1</v>
      </c>
      <c r="D30" s="209">
        <v>1</v>
      </c>
      <c r="E30" s="209">
        <v>0</v>
      </c>
      <c r="F30" s="286">
        <f t="shared" si="0"/>
        <v>1</v>
      </c>
      <c r="G30" s="219">
        <f t="shared" si="1"/>
        <v>0.72044334975369451</v>
      </c>
      <c r="H30" s="219">
        <f t="shared" si="1"/>
        <v>0.14285714285714285</v>
      </c>
      <c r="I30" s="219">
        <f t="shared" si="1"/>
        <v>0.16666666666666666</v>
      </c>
      <c r="J30" s="219">
        <f t="shared" si="1"/>
        <v>0.8</v>
      </c>
      <c r="K30" s="220">
        <f t="shared" si="2"/>
        <v>1.372273047149894E-2</v>
      </c>
      <c r="L30" s="222">
        <f t="shared" si="3"/>
        <v>72.871794871794904</v>
      </c>
      <c r="M30" s="222">
        <f t="shared" si="8"/>
        <v>11699.999999999993</v>
      </c>
      <c r="N30" s="277">
        <f t="shared" si="9"/>
        <v>1.4957264957264966</v>
      </c>
      <c r="O30" s="180">
        <f t="shared" si="4"/>
        <v>1.3722730471498938E-2</v>
      </c>
      <c r="P30" s="220">
        <f t="shared" si="5"/>
        <v>1.372273047149894E-2</v>
      </c>
      <c r="Q30" s="118">
        <f t="shared" si="10"/>
        <v>1811.4004222378601</v>
      </c>
      <c r="V30" s="240">
        <f t="shared" si="12"/>
        <v>1.3722730471498938E-2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1:29" ht="14.4" x14ac:dyDescent="0.3">
      <c r="A31">
        <f t="shared" si="7"/>
        <v>2</v>
      </c>
      <c r="B31" s="209">
        <v>0</v>
      </c>
      <c r="C31" s="209">
        <v>1</v>
      </c>
      <c r="D31" s="209">
        <v>0</v>
      </c>
      <c r="E31" s="209">
        <v>1</v>
      </c>
      <c r="F31" s="286">
        <f t="shared" si="0"/>
        <v>1</v>
      </c>
      <c r="G31" s="219">
        <f t="shared" si="1"/>
        <v>0.72044334975369451</v>
      </c>
      <c r="H31" s="219">
        <f t="shared" si="1"/>
        <v>0.14285714285714285</v>
      </c>
      <c r="I31" s="219">
        <f t="shared" si="1"/>
        <v>0.83333333333333326</v>
      </c>
      <c r="J31" s="219">
        <f t="shared" si="1"/>
        <v>0.2</v>
      </c>
      <c r="K31" s="220">
        <f t="shared" si="2"/>
        <v>1.7153413089373678E-2</v>
      </c>
      <c r="L31" s="222">
        <f t="shared" si="3"/>
        <v>58.297435897435903</v>
      </c>
      <c r="M31" s="222">
        <f t="shared" si="8"/>
        <v>14624.999999999996</v>
      </c>
      <c r="N31" s="277">
        <f t="shared" si="9"/>
        <v>1.1965811965811968</v>
      </c>
      <c r="O31" s="180">
        <f t="shared" si="4"/>
        <v>1.7153413089373678E-2</v>
      </c>
      <c r="P31" s="220">
        <f t="shared" si="5"/>
        <v>1.7153413089373678E-2</v>
      </c>
      <c r="Q31" s="118">
        <f t="shared" si="10"/>
        <v>2264.2505277973255</v>
      </c>
      <c r="V31" s="240">
        <f t="shared" si="12"/>
        <v>1.7153413089373678E-2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1:29" ht="14.4" x14ac:dyDescent="0.3">
      <c r="A32">
        <f t="shared" si="7"/>
        <v>2</v>
      </c>
      <c r="B32" s="209">
        <v>0</v>
      </c>
      <c r="C32" s="209">
        <v>0</v>
      </c>
      <c r="D32" s="209">
        <v>1</v>
      </c>
      <c r="E32" s="209">
        <v>1</v>
      </c>
      <c r="F32" s="286">
        <f t="shared" si="0"/>
        <v>0</v>
      </c>
      <c r="G32" s="219">
        <f t="shared" si="1"/>
        <v>0.72044334975369451</v>
      </c>
      <c r="H32" s="219">
        <f t="shared" si="1"/>
        <v>0.85714285714285721</v>
      </c>
      <c r="I32" s="219">
        <f t="shared" si="1"/>
        <v>0.16666666666666666</v>
      </c>
      <c r="J32" s="219">
        <f t="shared" si="1"/>
        <v>0.2</v>
      </c>
      <c r="K32" s="220">
        <f t="shared" si="2"/>
        <v>2.058409570724842E-2</v>
      </c>
      <c r="L32" s="222">
        <f t="shared" si="3"/>
        <v>48.581196581196572</v>
      </c>
      <c r="M32" s="222">
        <f t="shared" si="8"/>
        <v>17550</v>
      </c>
      <c r="N32" s="277">
        <f t="shared" si="9"/>
        <v>0.9971509971509972</v>
      </c>
      <c r="O32" s="180">
        <f t="shared" si="4"/>
        <v>0</v>
      </c>
      <c r="P32" s="220">
        <f t="shared" si="5"/>
        <v>0</v>
      </c>
      <c r="Q32" s="118">
        <f t="shared" si="10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1:30" ht="14.4" x14ac:dyDescent="0.3">
      <c r="A33">
        <f t="shared" si="7"/>
        <v>1</v>
      </c>
      <c r="B33" s="209">
        <v>0</v>
      </c>
      <c r="C33" s="209">
        <v>1</v>
      </c>
      <c r="D33" s="209">
        <v>0</v>
      </c>
      <c r="E33" s="209">
        <v>0</v>
      </c>
      <c r="F33" s="286">
        <f t="shared" si="0"/>
        <v>0</v>
      </c>
      <c r="G33" s="219">
        <f t="shared" si="1"/>
        <v>0.72044334975369451</v>
      </c>
      <c r="H33" s="219">
        <f t="shared" si="1"/>
        <v>0.14285714285714285</v>
      </c>
      <c r="I33" s="219">
        <f t="shared" si="1"/>
        <v>0.83333333333333326</v>
      </c>
      <c r="J33" s="219">
        <f t="shared" si="1"/>
        <v>0.8</v>
      </c>
      <c r="K33" s="220">
        <f t="shared" si="2"/>
        <v>6.8613652357494712E-2</v>
      </c>
      <c r="L33" s="222">
        <f t="shared" si="3"/>
        <v>14.574358974358976</v>
      </c>
      <c r="M33" s="222">
        <f t="shared" si="8"/>
        <v>58499.999999999985</v>
      </c>
      <c r="N33" s="277">
        <f t="shared" si="9"/>
        <v>0.29914529914529919</v>
      </c>
      <c r="O33" s="180">
        <f t="shared" si="4"/>
        <v>0</v>
      </c>
      <c r="P33" s="220">
        <f t="shared" si="5"/>
        <v>0</v>
      </c>
      <c r="Q33" s="118">
        <f t="shared" si="10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1:30" ht="14.4" x14ac:dyDescent="0.3">
      <c r="A34">
        <f t="shared" si="7"/>
        <v>1</v>
      </c>
      <c r="B34" s="209">
        <v>0</v>
      </c>
      <c r="C34" s="210">
        <v>0</v>
      </c>
      <c r="D34" s="209">
        <v>1</v>
      </c>
      <c r="E34" s="209">
        <v>0</v>
      </c>
      <c r="F34" s="286">
        <f t="shared" si="0"/>
        <v>0</v>
      </c>
      <c r="G34" s="219">
        <f t="shared" si="1"/>
        <v>0.72044334975369451</v>
      </c>
      <c r="H34" s="219">
        <f t="shared" si="1"/>
        <v>0.85714285714285721</v>
      </c>
      <c r="I34" s="219">
        <f t="shared" si="1"/>
        <v>0.16666666666666666</v>
      </c>
      <c r="J34" s="219">
        <f t="shared" si="1"/>
        <v>0.8</v>
      </c>
      <c r="K34" s="220">
        <f t="shared" si="2"/>
        <v>8.2336382828993679E-2</v>
      </c>
      <c r="L34" s="222">
        <f t="shared" si="3"/>
        <v>12.145299145299143</v>
      </c>
      <c r="M34" s="222">
        <f t="shared" si="8"/>
        <v>70200</v>
      </c>
      <c r="N34" s="277">
        <f t="shared" si="9"/>
        <v>0.2492877492877493</v>
      </c>
      <c r="O34" s="180">
        <f t="shared" si="4"/>
        <v>0</v>
      </c>
      <c r="P34" s="220">
        <f t="shared" si="5"/>
        <v>0</v>
      </c>
      <c r="Q34" s="118">
        <f t="shared" si="10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1:30" ht="14.4" x14ac:dyDescent="0.3">
      <c r="A35">
        <f t="shared" si="7"/>
        <v>1</v>
      </c>
      <c r="B35" s="209">
        <v>0</v>
      </c>
      <c r="C35" s="209">
        <v>0</v>
      </c>
      <c r="D35" s="209">
        <v>0</v>
      </c>
      <c r="E35" s="209">
        <v>1</v>
      </c>
      <c r="F35" s="286">
        <f t="shared" si="0"/>
        <v>0</v>
      </c>
      <c r="G35" s="219">
        <f t="shared" si="1"/>
        <v>0.72044334975369451</v>
      </c>
      <c r="H35" s="219">
        <f t="shared" si="1"/>
        <v>0.85714285714285721</v>
      </c>
      <c r="I35" s="219">
        <f t="shared" si="1"/>
        <v>0.83333333333333326</v>
      </c>
      <c r="J35" s="219">
        <f t="shared" si="1"/>
        <v>0.2</v>
      </c>
      <c r="K35" s="220">
        <f t="shared" si="2"/>
        <v>0.10292047853624209</v>
      </c>
      <c r="L35" s="222">
        <f t="shared" si="3"/>
        <v>9.7162393162393155</v>
      </c>
      <c r="M35" s="222">
        <f t="shared" si="8"/>
        <v>87750</v>
      </c>
      <c r="N35" s="277">
        <f t="shared" si="9"/>
        <v>0.19943019943019943</v>
      </c>
      <c r="O35" s="180">
        <f t="shared" si="4"/>
        <v>0</v>
      </c>
      <c r="P35" s="220">
        <f t="shared" si="5"/>
        <v>0</v>
      </c>
      <c r="Q35" s="118">
        <f t="shared" si="10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1:30" ht="14.4" x14ac:dyDescent="0.3">
      <c r="A36">
        <f t="shared" si="7"/>
        <v>0</v>
      </c>
      <c r="B36" s="209">
        <v>0</v>
      </c>
      <c r="C36" s="210">
        <v>0</v>
      </c>
      <c r="D36" s="209">
        <v>0</v>
      </c>
      <c r="E36" s="209">
        <v>0</v>
      </c>
      <c r="F36" s="286">
        <f t="shared" si="0"/>
        <v>0</v>
      </c>
      <c r="G36" s="219">
        <f t="shared" si="1"/>
        <v>0.72044334975369451</v>
      </c>
      <c r="H36" s="219">
        <f t="shared" si="1"/>
        <v>0.85714285714285721</v>
      </c>
      <c r="I36" s="219">
        <f t="shared" si="1"/>
        <v>0.83333333333333326</v>
      </c>
      <c r="J36" s="219">
        <f t="shared" si="1"/>
        <v>0.8</v>
      </c>
      <c r="K36" s="220">
        <f t="shared" si="2"/>
        <v>0.41168191414496835</v>
      </c>
      <c r="L36" s="222">
        <f t="shared" si="3"/>
        <v>2.4290598290598289</v>
      </c>
      <c r="M36" s="222">
        <f t="shared" si="8"/>
        <v>351000</v>
      </c>
      <c r="N36" s="277">
        <f t="shared" si="9"/>
        <v>4.9857549857549859E-2</v>
      </c>
      <c r="O36" s="180">
        <f t="shared" si="4"/>
        <v>0</v>
      </c>
      <c r="P36" s="220">
        <f t="shared" si="5"/>
        <v>0</v>
      </c>
      <c r="Q36" s="118">
        <f t="shared" si="10"/>
        <v>0</v>
      </c>
      <c r="V36" s="275">
        <f>SUM(V5:V35)</f>
        <v>0.17200914848698093</v>
      </c>
      <c r="W36" s="275">
        <f t="shared" ref="W36:AC36" si="13">SUM(W5:W35)</f>
        <v>1.9760731878958489E-2</v>
      </c>
      <c r="X36" s="275">
        <f t="shared" si="13"/>
        <v>4.0946516537649483E-2</v>
      </c>
      <c r="Y36" s="275">
        <f t="shared" si="13"/>
        <v>2.0520760028149159E-2</v>
      </c>
      <c r="Z36" s="275">
        <f t="shared" si="13"/>
        <v>2.0408163265306124E-2</v>
      </c>
      <c r="AA36" s="275">
        <f t="shared" si="13"/>
        <v>2.0520760028149159E-2</v>
      </c>
      <c r="AB36" s="275">
        <f t="shared" si="13"/>
        <v>6.1559934318555012E-2</v>
      </c>
      <c r="AC36" s="275">
        <f t="shared" si="13"/>
        <v>6.1571663148017833E-2</v>
      </c>
      <c r="AD36" s="276">
        <f>SUM(V36:AC36)</f>
        <v>0.41729767769176623</v>
      </c>
    </row>
    <row r="37" spans="1:30" x14ac:dyDescent="0.25">
      <c r="A37">
        <f t="shared" si="7"/>
        <v>0</v>
      </c>
      <c r="M37" s="222"/>
      <c r="N37" s="277"/>
      <c r="O37" s="271">
        <f>SUM(O5:O36)</f>
        <v>0.43782312925170053</v>
      </c>
      <c r="P37" s="224">
        <f>SUM(P5:P36)</f>
        <v>7.4264602392681192E-2</v>
      </c>
      <c r="Q37" s="270" t="s">
        <v>102</v>
      </c>
      <c r="R37" s="217">
        <f>1/P37</f>
        <v>13.465365298967122</v>
      </c>
    </row>
    <row r="38" spans="1:30" ht="14.4" x14ac:dyDescent="0.3">
      <c r="A38">
        <f t="shared" si="7"/>
        <v>0</v>
      </c>
      <c r="M38" s="222"/>
      <c r="N38" s="277"/>
      <c r="P38" s="269">
        <f>1-BINOMDIST(0,10,P37,0)</f>
        <v>0.53775874579083083</v>
      </c>
      <c r="Q38" s="201" t="s">
        <v>103</v>
      </c>
      <c r="T38" s="217">
        <f>1/P38</f>
        <v>1.8595699425202183</v>
      </c>
    </row>
  </sheetData>
  <conditionalFormatting sqref="F5:F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4" priority="6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D38"/>
  <sheetViews>
    <sheetView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2.88671875" customWidth="1"/>
    <col min="6" max="6" width="11.33203125" style="283" customWidth="1"/>
    <col min="7" max="7" width="16.88671875" hidden="1" customWidth="1"/>
    <col min="8" max="10" width="18.109375" hidden="1" customWidth="1"/>
    <col min="11" max="11" width="18.33203125" hidden="1" customWidth="1"/>
    <col min="12" max="12" width="15.109375" style="221" bestFit="1" customWidth="1"/>
    <col min="13" max="14" width="15.109375" style="221" customWidth="1"/>
    <col min="15" max="15" width="14.88671875" customWidth="1"/>
    <col min="16" max="16" width="17.109375" customWidth="1"/>
    <col min="17" max="17" width="18.88671875" bestFit="1" customWidth="1"/>
    <col min="18" max="18" width="6.6640625" bestFit="1" customWidth="1"/>
    <col min="20" max="20" width="6.44140625" bestFit="1" customWidth="1"/>
  </cols>
  <sheetData>
    <row r="1" spans="1:29" x14ac:dyDescent="0.25">
      <c r="A1" s="206">
        <f>$O$37</f>
        <v>0.87105794041754558</v>
      </c>
      <c r="B1" s="207"/>
      <c r="C1" s="208" t="s">
        <v>60</v>
      </c>
      <c r="D1" s="208"/>
      <c r="E1" s="208"/>
      <c r="L1"/>
      <c r="M1"/>
      <c r="N1"/>
    </row>
    <row r="2" spans="1:29" ht="14.4" x14ac:dyDescent="0.3">
      <c r="A2" s="145" t="s">
        <v>51</v>
      </c>
      <c r="B2" s="198">
        <v>3</v>
      </c>
      <c r="C2" s="198">
        <v>1</v>
      </c>
      <c r="D2" s="198">
        <v>1</v>
      </c>
      <c r="E2" s="198">
        <v>1</v>
      </c>
      <c r="J2" s="217"/>
      <c r="L2"/>
      <c r="M2"/>
      <c r="N2"/>
      <c r="Q2" s="201" t="s">
        <v>109</v>
      </c>
      <c r="V2" s="201" t="s">
        <v>105</v>
      </c>
    </row>
    <row r="3" spans="1:29" ht="14.4" x14ac:dyDescent="0.3">
      <c r="A3" s="145" t="s">
        <v>50</v>
      </c>
      <c r="B3" s="198">
        <v>30</v>
      </c>
      <c r="C3" s="198">
        <v>7</v>
      </c>
      <c r="D3" s="198">
        <v>6</v>
      </c>
      <c r="E3" s="198">
        <v>5</v>
      </c>
      <c r="F3" s="284">
        <v>17500</v>
      </c>
      <c r="J3" s="216"/>
      <c r="L3"/>
      <c r="M3"/>
      <c r="N3"/>
      <c r="O3" s="59">
        <f>O37</f>
        <v>0.87105794041754558</v>
      </c>
      <c r="Q3" s="280">
        <v>852600</v>
      </c>
      <c r="U3" s="273" t="s">
        <v>97</v>
      </c>
      <c r="V3" s="274">
        <v>0</v>
      </c>
      <c r="W3" s="274">
        <v>11</v>
      </c>
      <c r="X3" s="274">
        <v>31</v>
      </c>
      <c r="Y3" s="274">
        <v>51</v>
      </c>
      <c r="Z3" s="274">
        <v>101</v>
      </c>
      <c r="AA3" s="274">
        <v>201</v>
      </c>
      <c r="AB3" s="274">
        <v>501</v>
      </c>
      <c r="AC3" s="274">
        <v>1001</v>
      </c>
    </row>
    <row r="4" spans="1:29" ht="50.25" customHeight="1" x14ac:dyDescent="0.25">
      <c r="B4" s="203" t="s">
        <v>24</v>
      </c>
      <c r="C4" s="203" t="s">
        <v>47</v>
      </c>
      <c r="D4" s="203" t="s">
        <v>48</v>
      </c>
      <c r="E4" s="203" t="s">
        <v>49</v>
      </c>
      <c r="F4" s="285" t="s">
        <v>59</v>
      </c>
      <c r="G4" s="203" t="s">
        <v>52</v>
      </c>
      <c r="H4" s="203" t="s">
        <v>53</v>
      </c>
      <c r="I4" s="203" t="s">
        <v>54</v>
      </c>
      <c r="J4" s="203" t="s">
        <v>55</v>
      </c>
      <c r="K4" s="203" t="s">
        <v>56</v>
      </c>
      <c r="L4" s="203" t="s">
        <v>57</v>
      </c>
      <c r="M4" s="203" t="s">
        <v>106</v>
      </c>
      <c r="N4" s="279" t="s">
        <v>107</v>
      </c>
      <c r="O4" s="203" t="s">
        <v>34</v>
      </c>
      <c r="P4" s="203" t="s">
        <v>61</v>
      </c>
      <c r="Q4" s="279" t="s">
        <v>108</v>
      </c>
      <c r="V4" s="274">
        <v>11</v>
      </c>
      <c r="W4" s="274">
        <v>31</v>
      </c>
      <c r="X4" s="274">
        <v>51</v>
      </c>
      <c r="Y4" s="274">
        <v>101</v>
      </c>
      <c r="Z4" s="274">
        <v>201</v>
      </c>
      <c r="AA4" s="274">
        <v>501</v>
      </c>
      <c r="AB4" s="274">
        <v>1001</v>
      </c>
      <c r="AC4" s="274">
        <v>10000</v>
      </c>
    </row>
    <row r="5" spans="1:29" ht="14.4" x14ac:dyDescent="0.3">
      <c r="A5">
        <f>SUM(B5:E5)</f>
        <v>6</v>
      </c>
      <c r="B5" s="195">
        <v>3</v>
      </c>
      <c r="C5" s="195">
        <v>1</v>
      </c>
      <c r="D5" s="195">
        <v>1</v>
      </c>
      <c r="E5" s="195">
        <v>1</v>
      </c>
      <c r="F5" s="286">
        <v>20000</v>
      </c>
      <c r="G5" s="219">
        <f t="shared" ref="G5:J36" si="0">_xlfn.HYPGEOM.DIST(B5, B$2, B$2, B$3, FALSE )</f>
        <v>2.4630541871921186E-4</v>
      </c>
      <c r="H5" s="219">
        <f t="shared" si="0"/>
        <v>0.14285714285714285</v>
      </c>
      <c r="I5" s="219">
        <f t="shared" si="0"/>
        <v>0.16666666666666666</v>
      </c>
      <c r="J5" s="219">
        <f t="shared" si="0"/>
        <v>0.2</v>
      </c>
      <c r="K5" s="220">
        <f t="shared" ref="K5:K36" si="1">G5*H5*I5*J5</f>
        <v>1.1728829462819612E-6</v>
      </c>
      <c r="L5" s="222">
        <f t="shared" ref="L5:L36" si="2">1/K5</f>
        <v>852599.99999999988</v>
      </c>
      <c r="M5" s="222">
        <f>$L$5/L5</f>
        <v>1</v>
      </c>
      <c r="N5" s="277">
        <f>$F$3/M5</f>
        <v>17500</v>
      </c>
      <c r="O5" s="180">
        <f t="shared" ref="O5:O36" si="3">$F5/L5</f>
        <v>2.3457658925639224E-2</v>
      </c>
      <c r="P5" s="220">
        <f t="shared" ref="P5:P36" si="4">IF(F5&gt;0,K5,0)</f>
        <v>1.1728829462819612E-6</v>
      </c>
      <c r="Q5" s="118">
        <f>P5*$Q$3</f>
        <v>1</v>
      </c>
      <c r="V5" s="240">
        <f t="shared" ref="V5:AC14" si="5">IF($F5&lt;V$4,(IF($F5&gt;V$3,$O5,0)),0)</f>
        <v>0</v>
      </c>
      <c r="W5" s="240">
        <f t="shared" si="5"/>
        <v>0</v>
      </c>
      <c r="X5" s="240">
        <f t="shared" si="5"/>
        <v>0</v>
      </c>
      <c r="Y5" s="240">
        <f t="shared" si="5"/>
        <v>0</v>
      </c>
      <c r="Z5" s="240">
        <f t="shared" si="5"/>
        <v>0</v>
      </c>
      <c r="AA5" s="240">
        <f t="shared" si="5"/>
        <v>0</v>
      </c>
      <c r="AB5" s="240">
        <f t="shared" si="5"/>
        <v>0</v>
      </c>
      <c r="AC5" s="240">
        <f t="shared" si="5"/>
        <v>0</v>
      </c>
    </row>
    <row r="6" spans="1:29" ht="14.4" x14ac:dyDescent="0.3">
      <c r="A6">
        <f t="shared" ref="A6:A38" si="6">SUM(B6:E6)</f>
        <v>5</v>
      </c>
      <c r="B6" s="195">
        <v>3</v>
      </c>
      <c r="C6" s="196">
        <v>1</v>
      </c>
      <c r="D6" s="195">
        <v>1</v>
      </c>
      <c r="E6" s="195">
        <v>0</v>
      </c>
      <c r="F6" s="286">
        <v>5000</v>
      </c>
      <c r="G6" s="219">
        <f t="shared" si="0"/>
        <v>2.4630541871921186E-4</v>
      </c>
      <c r="H6" s="219">
        <f t="shared" si="0"/>
        <v>0.14285714285714285</v>
      </c>
      <c r="I6" s="219">
        <f t="shared" si="0"/>
        <v>0.16666666666666666</v>
      </c>
      <c r="J6" s="219">
        <f t="shared" si="0"/>
        <v>0.8</v>
      </c>
      <c r="K6" s="220">
        <f t="shared" si="1"/>
        <v>4.6915317851278447E-6</v>
      </c>
      <c r="L6" s="222">
        <f t="shared" si="2"/>
        <v>213149.99999999997</v>
      </c>
      <c r="M6" s="222">
        <f t="shared" ref="M6:M36" si="7">$L$5/L6</f>
        <v>4</v>
      </c>
      <c r="N6" s="277">
        <f t="shared" ref="N6:N36" si="8">$F$3/M6</f>
        <v>4375</v>
      </c>
      <c r="O6" s="180">
        <f t="shared" si="3"/>
        <v>2.3457658925639224E-2</v>
      </c>
      <c r="P6" s="220">
        <f t="shared" si="4"/>
        <v>4.6915317851278447E-6</v>
      </c>
      <c r="Q6" s="118">
        <f t="shared" ref="Q6:Q36" si="9">P6*$Q$3</f>
        <v>4</v>
      </c>
      <c r="V6" s="240">
        <f t="shared" si="5"/>
        <v>0</v>
      </c>
      <c r="W6" s="240">
        <f t="shared" si="5"/>
        <v>0</v>
      </c>
      <c r="X6" s="240">
        <f t="shared" si="5"/>
        <v>0</v>
      </c>
      <c r="Y6" s="240">
        <f t="shared" si="5"/>
        <v>0</v>
      </c>
      <c r="Z6" s="240">
        <f t="shared" si="5"/>
        <v>0</v>
      </c>
      <c r="AA6" s="240">
        <f t="shared" si="5"/>
        <v>0</v>
      </c>
      <c r="AB6" s="240">
        <f t="shared" si="5"/>
        <v>0</v>
      </c>
      <c r="AC6" s="240">
        <f t="shared" si="5"/>
        <v>2.3457658925639224E-2</v>
      </c>
    </row>
    <row r="7" spans="1:29" ht="14.4" x14ac:dyDescent="0.3">
      <c r="A7">
        <f t="shared" si="6"/>
        <v>5</v>
      </c>
      <c r="B7" s="195">
        <v>3</v>
      </c>
      <c r="C7" s="195">
        <v>1</v>
      </c>
      <c r="D7" s="195">
        <v>0</v>
      </c>
      <c r="E7" s="195">
        <v>1</v>
      </c>
      <c r="F7" s="286">
        <f>ROUNDDOWN(N7,0)</f>
        <v>3500</v>
      </c>
      <c r="G7" s="219">
        <f t="shared" si="0"/>
        <v>2.4630541871921186E-4</v>
      </c>
      <c r="H7" s="219">
        <f t="shared" si="0"/>
        <v>0.14285714285714285</v>
      </c>
      <c r="I7" s="219">
        <f t="shared" si="0"/>
        <v>0.83333333333333326</v>
      </c>
      <c r="J7" s="219">
        <f t="shared" si="0"/>
        <v>0.2</v>
      </c>
      <c r="K7" s="220">
        <f t="shared" si="1"/>
        <v>5.8644147314098059E-6</v>
      </c>
      <c r="L7" s="222">
        <f t="shared" si="2"/>
        <v>170519.99999999997</v>
      </c>
      <c r="M7" s="222">
        <f t="shared" si="7"/>
        <v>5</v>
      </c>
      <c r="N7" s="277">
        <f t="shared" si="8"/>
        <v>3500</v>
      </c>
      <c r="O7" s="180">
        <f t="shared" si="3"/>
        <v>2.0525451559934321E-2</v>
      </c>
      <c r="P7" s="220">
        <f t="shared" si="4"/>
        <v>5.8644147314098059E-6</v>
      </c>
      <c r="Q7" s="118">
        <f t="shared" si="9"/>
        <v>5.0000000000000009</v>
      </c>
      <c r="V7" s="240">
        <f t="shared" si="5"/>
        <v>0</v>
      </c>
      <c r="W7" s="240">
        <f t="shared" si="5"/>
        <v>0</v>
      </c>
      <c r="X7" s="240">
        <f t="shared" si="5"/>
        <v>0</v>
      </c>
      <c r="Y7" s="240">
        <f t="shared" si="5"/>
        <v>0</v>
      </c>
      <c r="Z7" s="240">
        <f t="shared" si="5"/>
        <v>0</v>
      </c>
      <c r="AA7" s="240">
        <f t="shared" si="5"/>
        <v>0</v>
      </c>
      <c r="AB7" s="240">
        <f t="shared" si="5"/>
        <v>0</v>
      </c>
      <c r="AC7" s="240">
        <f t="shared" si="5"/>
        <v>2.0525451559934321E-2</v>
      </c>
    </row>
    <row r="8" spans="1:29" ht="14.4" x14ac:dyDescent="0.3">
      <c r="A8">
        <f t="shared" si="6"/>
        <v>5</v>
      </c>
      <c r="B8" s="195">
        <v>3</v>
      </c>
      <c r="C8" s="195">
        <v>0</v>
      </c>
      <c r="D8" s="195">
        <v>1</v>
      </c>
      <c r="E8" s="195">
        <v>1</v>
      </c>
      <c r="F8" s="286">
        <v>3000</v>
      </c>
      <c r="G8" s="219">
        <f t="shared" si="0"/>
        <v>2.4630541871921186E-4</v>
      </c>
      <c r="H8" s="219">
        <f t="shared" si="0"/>
        <v>0.85714285714285721</v>
      </c>
      <c r="I8" s="219">
        <f t="shared" si="0"/>
        <v>0.16666666666666666</v>
      </c>
      <c r="J8" s="219">
        <f t="shared" si="0"/>
        <v>0.2</v>
      </c>
      <c r="K8" s="220">
        <f t="shared" si="1"/>
        <v>7.0372976776917679E-6</v>
      </c>
      <c r="L8" s="222">
        <f t="shared" si="2"/>
        <v>142099.99999999997</v>
      </c>
      <c r="M8" s="222">
        <f t="shared" si="7"/>
        <v>6</v>
      </c>
      <c r="N8" s="277">
        <f t="shared" si="8"/>
        <v>2916.6666666666665</v>
      </c>
      <c r="O8" s="180">
        <f t="shared" si="3"/>
        <v>2.1111893033075303E-2</v>
      </c>
      <c r="P8" s="220">
        <f t="shared" si="4"/>
        <v>7.0372976776917679E-6</v>
      </c>
      <c r="Q8" s="118">
        <f t="shared" si="9"/>
        <v>6.0000000000000009</v>
      </c>
      <c r="V8" s="240">
        <f t="shared" si="5"/>
        <v>0</v>
      </c>
      <c r="W8" s="240">
        <f t="shared" si="5"/>
        <v>0</v>
      </c>
      <c r="X8" s="240">
        <f t="shared" si="5"/>
        <v>0</v>
      </c>
      <c r="Y8" s="240">
        <f t="shared" si="5"/>
        <v>0</v>
      </c>
      <c r="Z8" s="240">
        <f t="shared" si="5"/>
        <v>0</v>
      </c>
      <c r="AA8" s="240">
        <f t="shared" si="5"/>
        <v>0</v>
      </c>
      <c r="AB8" s="240">
        <f t="shared" si="5"/>
        <v>0</v>
      </c>
      <c r="AC8" s="240">
        <f t="shared" si="5"/>
        <v>2.1111893033075303E-2</v>
      </c>
    </row>
    <row r="9" spans="1:29" ht="14.4" x14ac:dyDescent="0.3">
      <c r="A9">
        <f t="shared" si="6"/>
        <v>4</v>
      </c>
      <c r="B9" s="195">
        <v>3</v>
      </c>
      <c r="C9" s="195">
        <v>1</v>
      </c>
      <c r="D9" s="195">
        <v>0</v>
      </c>
      <c r="E9" s="195">
        <v>0</v>
      </c>
      <c r="F9" s="286">
        <v>900</v>
      </c>
      <c r="G9" s="219">
        <f t="shared" si="0"/>
        <v>2.4630541871921186E-4</v>
      </c>
      <c r="H9" s="219">
        <f t="shared" si="0"/>
        <v>0.14285714285714285</v>
      </c>
      <c r="I9" s="219">
        <f t="shared" si="0"/>
        <v>0.83333333333333326</v>
      </c>
      <c r="J9" s="219">
        <f t="shared" si="0"/>
        <v>0.8</v>
      </c>
      <c r="K9" s="220">
        <f t="shared" si="1"/>
        <v>2.3457658925639223E-5</v>
      </c>
      <c r="L9" s="222">
        <f t="shared" si="2"/>
        <v>42629.999999999993</v>
      </c>
      <c r="M9" s="222">
        <f t="shared" si="7"/>
        <v>20</v>
      </c>
      <c r="N9" s="277">
        <f t="shared" si="8"/>
        <v>875</v>
      </c>
      <c r="O9" s="180">
        <f t="shared" si="3"/>
        <v>2.1111893033075303E-2</v>
      </c>
      <c r="P9" s="220">
        <f t="shared" si="4"/>
        <v>2.3457658925639223E-5</v>
      </c>
      <c r="Q9" s="118">
        <f t="shared" si="9"/>
        <v>20.000000000000004</v>
      </c>
      <c r="V9" s="240">
        <f t="shared" si="5"/>
        <v>0</v>
      </c>
      <c r="W9" s="240">
        <f t="shared" si="5"/>
        <v>0</v>
      </c>
      <c r="X9" s="240">
        <f t="shared" si="5"/>
        <v>0</v>
      </c>
      <c r="Y9" s="240">
        <f t="shared" si="5"/>
        <v>0</v>
      </c>
      <c r="Z9" s="240">
        <f t="shared" si="5"/>
        <v>0</v>
      </c>
      <c r="AA9" s="240">
        <f t="shared" si="5"/>
        <v>0</v>
      </c>
      <c r="AB9" s="240">
        <f t="shared" si="5"/>
        <v>2.1111893033075303E-2</v>
      </c>
      <c r="AC9" s="240">
        <f t="shared" si="5"/>
        <v>0</v>
      </c>
    </row>
    <row r="10" spans="1:29" ht="14.4" x14ac:dyDescent="0.3">
      <c r="A10">
        <f t="shared" si="6"/>
        <v>4</v>
      </c>
      <c r="B10" s="195">
        <v>3</v>
      </c>
      <c r="C10" s="196">
        <v>0</v>
      </c>
      <c r="D10" s="195">
        <v>1</v>
      </c>
      <c r="E10" s="195">
        <v>0</v>
      </c>
      <c r="F10" s="286">
        <v>700</v>
      </c>
      <c r="G10" s="219">
        <f t="shared" si="0"/>
        <v>2.4630541871921186E-4</v>
      </c>
      <c r="H10" s="219">
        <f t="shared" si="0"/>
        <v>0.85714285714285721</v>
      </c>
      <c r="I10" s="219">
        <f t="shared" si="0"/>
        <v>0.16666666666666666</v>
      </c>
      <c r="J10" s="219">
        <f t="shared" si="0"/>
        <v>0.8</v>
      </c>
      <c r="K10" s="220">
        <f t="shared" si="1"/>
        <v>2.8149190710767072E-5</v>
      </c>
      <c r="L10" s="222">
        <f t="shared" si="2"/>
        <v>35524.999999999993</v>
      </c>
      <c r="M10" s="222">
        <f t="shared" si="7"/>
        <v>24</v>
      </c>
      <c r="N10" s="277">
        <f t="shared" si="8"/>
        <v>729.16666666666663</v>
      </c>
      <c r="O10" s="180">
        <f t="shared" si="3"/>
        <v>1.970443349753695E-2</v>
      </c>
      <c r="P10" s="220">
        <f t="shared" si="4"/>
        <v>2.8149190710767072E-5</v>
      </c>
      <c r="Q10" s="118">
        <f t="shared" si="9"/>
        <v>24.000000000000004</v>
      </c>
      <c r="V10" s="240">
        <f t="shared" si="5"/>
        <v>0</v>
      </c>
      <c r="W10" s="240">
        <f t="shared" si="5"/>
        <v>0</v>
      </c>
      <c r="X10" s="240">
        <f t="shared" si="5"/>
        <v>0</v>
      </c>
      <c r="Y10" s="240">
        <f t="shared" si="5"/>
        <v>0</v>
      </c>
      <c r="Z10" s="240">
        <f t="shared" si="5"/>
        <v>0</v>
      </c>
      <c r="AA10" s="240">
        <f t="shared" si="5"/>
        <v>0</v>
      </c>
      <c r="AB10" s="240">
        <f t="shared" si="5"/>
        <v>1.970443349753695E-2</v>
      </c>
      <c r="AC10" s="240">
        <f t="shared" si="5"/>
        <v>0</v>
      </c>
    </row>
    <row r="11" spans="1:29" ht="14.4" x14ac:dyDescent="0.3">
      <c r="A11">
        <f t="shared" si="6"/>
        <v>4</v>
      </c>
      <c r="B11" s="195">
        <v>3</v>
      </c>
      <c r="C11" s="195">
        <v>0</v>
      </c>
      <c r="D11" s="195">
        <v>0</v>
      </c>
      <c r="E11" s="195">
        <v>1</v>
      </c>
      <c r="F11" s="286">
        <v>500</v>
      </c>
      <c r="G11" s="219">
        <f t="shared" si="0"/>
        <v>2.4630541871921186E-4</v>
      </c>
      <c r="H11" s="219">
        <f t="shared" si="0"/>
        <v>0.85714285714285721</v>
      </c>
      <c r="I11" s="219">
        <f t="shared" si="0"/>
        <v>0.83333333333333326</v>
      </c>
      <c r="J11" s="219">
        <f t="shared" si="0"/>
        <v>0.2</v>
      </c>
      <c r="K11" s="220">
        <f t="shared" si="1"/>
        <v>3.5186488388458837E-5</v>
      </c>
      <c r="L11" s="222">
        <f t="shared" si="2"/>
        <v>28419.999999999996</v>
      </c>
      <c r="M11" s="222">
        <f t="shared" si="7"/>
        <v>30</v>
      </c>
      <c r="N11" s="277">
        <f t="shared" si="8"/>
        <v>583.33333333333337</v>
      </c>
      <c r="O11" s="180">
        <f t="shared" si="3"/>
        <v>1.7593244194229418E-2</v>
      </c>
      <c r="P11" s="220">
        <f t="shared" si="4"/>
        <v>3.5186488388458837E-5</v>
      </c>
      <c r="Q11" s="118">
        <f t="shared" si="9"/>
        <v>30.000000000000004</v>
      </c>
      <c r="V11" s="240">
        <f t="shared" si="5"/>
        <v>0</v>
      </c>
      <c r="W11" s="240">
        <f t="shared" si="5"/>
        <v>0</v>
      </c>
      <c r="X11" s="240">
        <f t="shared" si="5"/>
        <v>0</v>
      </c>
      <c r="Y11" s="240">
        <f t="shared" si="5"/>
        <v>0</v>
      </c>
      <c r="Z11" s="240">
        <f t="shared" si="5"/>
        <v>0</v>
      </c>
      <c r="AA11" s="240">
        <f t="shared" si="5"/>
        <v>1.7593244194229418E-2</v>
      </c>
      <c r="AB11" s="240">
        <f t="shared" si="5"/>
        <v>0</v>
      </c>
      <c r="AC11" s="240">
        <f t="shared" si="5"/>
        <v>0</v>
      </c>
    </row>
    <row r="12" spans="1:29" ht="14.4" x14ac:dyDescent="0.3">
      <c r="A12">
        <f t="shared" si="6"/>
        <v>3</v>
      </c>
      <c r="B12" s="195">
        <v>3</v>
      </c>
      <c r="C12" s="196">
        <v>0</v>
      </c>
      <c r="D12" s="195">
        <v>0</v>
      </c>
      <c r="E12" s="195">
        <v>0</v>
      </c>
      <c r="F12" s="286">
        <v>150</v>
      </c>
      <c r="G12" s="219">
        <f t="shared" si="0"/>
        <v>2.4630541871921186E-4</v>
      </c>
      <c r="H12" s="219">
        <f t="shared" si="0"/>
        <v>0.85714285714285721</v>
      </c>
      <c r="I12" s="219">
        <f t="shared" si="0"/>
        <v>0.83333333333333326</v>
      </c>
      <c r="J12" s="219">
        <f t="shared" si="0"/>
        <v>0.8</v>
      </c>
      <c r="K12" s="220">
        <f t="shared" si="1"/>
        <v>1.4074595355383535E-4</v>
      </c>
      <c r="L12" s="222">
        <f t="shared" si="2"/>
        <v>7104.9999999999991</v>
      </c>
      <c r="M12" s="222">
        <f t="shared" si="7"/>
        <v>120</v>
      </c>
      <c r="N12" s="277">
        <f t="shared" si="8"/>
        <v>145.83333333333334</v>
      </c>
      <c r="O12" s="180">
        <f t="shared" si="3"/>
        <v>2.1111893033075303E-2</v>
      </c>
      <c r="P12" s="220">
        <f t="shared" si="4"/>
        <v>1.4074595355383535E-4</v>
      </c>
      <c r="Q12" s="118">
        <f t="shared" si="9"/>
        <v>120.00000000000001</v>
      </c>
      <c r="V12" s="240">
        <f t="shared" si="5"/>
        <v>0</v>
      </c>
      <c r="W12" s="240">
        <f t="shared" si="5"/>
        <v>0</v>
      </c>
      <c r="X12" s="240">
        <f t="shared" si="5"/>
        <v>0</v>
      </c>
      <c r="Y12" s="240">
        <f t="shared" si="5"/>
        <v>0</v>
      </c>
      <c r="Z12" s="240">
        <f t="shared" si="5"/>
        <v>2.1111893033075303E-2</v>
      </c>
      <c r="AA12" s="240">
        <f t="shared" si="5"/>
        <v>0</v>
      </c>
      <c r="AB12" s="240">
        <f t="shared" si="5"/>
        <v>0</v>
      </c>
      <c r="AC12" s="240">
        <f t="shared" si="5"/>
        <v>0</v>
      </c>
    </row>
    <row r="13" spans="1:29" ht="14.4" x14ac:dyDescent="0.3">
      <c r="A13">
        <f t="shared" si="6"/>
        <v>5</v>
      </c>
      <c r="B13" s="190">
        <v>2</v>
      </c>
      <c r="C13" s="190">
        <v>1</v>
      </c>
      <c r="D13" s="190">
        <v>1</v>
      </c>
      <c r="E13" s="190">
        <v>1</v>
      </c>
      <c r="F13" s="286">
        <v>200</v>
      </c>
      <c r="G13" s="219">
        <f t="shared" si="0"/>
        <v>1.9950738916256129E-2</v>
      </c>
      <c r="H13" s="219">
        <f t="shared" si="0"/>
        <v>0.14285714285714285</v>
      </c>
      <c r="I13" s="219">
        <f t="shared" si="0"/>
        <v>0.16666666666666666</v>
      </c>
      <c r="J13" s="219">
        <f t="shared" si="0"/>
        <v>0.2</v>
      </c>
      <c r="K13" s="220">
        <f t="shared" si="1"/>
        <v>9.5003518648838705E-5</v>
      </c>
      <c r="L13" s="222">
        <f t="shared" si="2"/>
        <v>10525.925925925942</v>
      </c>
      <c r="M13" s="222">
        <f t="shared" si="7"/>
        <v>80.999999999999872</v>
      </c>
      <c r="N13" s="277">
        <f t="shared" si="8"/>
        <v>216.04938271604973</v>
      </c>
      <c r="O13" s="180">
        <f t="shared" si="3"/>
        <v>1.900070372976774E-2</v>
      </c>
      <c r="P13" s="220">
        <f t="shared" si="4"/>
        <v>9.5003518648838705E-5</v>
      </c>
      <c r="Q13" s="118">
        <f t="shared" si="9"/>
        <v>80.999999999999886</v>
      </c>
      <c r="V13" s="240">
        <f t="shared" si="5"/>
        <v>0</v>
      </c>
      <c r="W13" s="240">
        <f t="shared" si="5"/>
        <v>0</v>
      </c>
      <c r="X13" s="240">
        <f t="shared" si="5"/>
        <v>0</v>
      </c>
      <c r="Y13" s="240">
        <f t="shared" si="5"/>
        <v>0</v>
      </c>
      <c r="Z13" s="240">
        <f t="shared" si="5"/>
        <v>1.900070372976774E-2</v>
      </c>
      <c r="AA13" s="240">
        <f t="shared" si="5"/>
        <v>0</v>
      </c>
      <c r="AB13" s="240">
        <f t="shared" si="5"/>
        <v>0</v>
      </c>
      <c r="AC13" s="240">
        <f t="shared" si="5"/>
        <v>0</v>
      </c>
    </row>
    <row r="14" spans="1:29" ht="14.4" x14ac:dyDescent="0.3">
      <c r="A14">
        <f t="shared" si="6"/>
        <v>4</v>
      </c>
      <c r="B14" s="190">
        <v>2</v>
      </c>
      <c r="C14" s="191">
        <v>1</v>
      </c>
      <c r="D14" s="190">
        <v>1</v>
      </c>
      <c r="E14" s="190">
        <v>0</v>
      </c>
      <c r="F14" s="286">
        <v>110</v>
      </c>
      <c r="G14" s="219">
        <f t="shared" si="0"/>
        <v>1.9950738916256129E-2</v>
      </c>
      <c r="H14" s="219">
        <f t="shared" si="0"/>
        <v>0.14285714285714285</v>
      </c>
      <c r="I14" s="219">
        <f t="shared" si="0"/>
        <v>0.16666666666666666</v>
      </c>
      <c r="J14" s="219">
        <f t="shared" si="0"/>
        <v>0.8</v>
      </c>
      <c r="K14" s="220">
        <f t="shared" si="1"/>
        <v>3.8001407459535482E-4</v>
      </c>
      <c r="L14" s="222">
        <f t="shared" si="2"/>
        <v>2631.4814814814854</v>
      </c>
      <c r="M14" s="222">
        <f t="shared" si="7"/>
        <v>323.99999999999949</v>
      </c>
      <c r="N14" s="277">
        <f t="shared" si="8"/>
        <v>54.012345679012434</v>
      </c>
      <c r="O14" s="180">
        <f t="shared" si="3"/>
        <v>4.1801548205489029E-2</v>
      </c>
      <c r="P14" s="220">
        <f t="shared" si="4"/>
        <v>3.8001407459535482E-4</v>
      </c>
      <c r="Q14" s="118">
        <f t="shared" si="9"/>
        <v>323.99999999999955</v>
      </c>
      <c r="V14" s="240">
        <f t="shared" si="5"/>
        <v>0</v>
      </c>
      <c r="W14" s="240">
        <f t="shared" si="5"/>
        <v>0</v>
      </c>
      <c r="X14" s="240">
        <f t="shared" si="5"/>
        <v>0</v>
      </c>
      <c r="Y14" s="240">
        <f t="shared" si="5"/>
        <v>0</v>
      </c>
      <c r="Z14" s="240">
        <f t="shared" si="5"/>
        <v>4.1801548205489029E-2</v>
      </c>
      <c r="AA14" s="240">
        <f t="shared" si="5"/>
        <v>0</v>
      </c>
      <c r="AB14" s="240">
        <f t="shared" si="5"/>
        <v>0</v>
      </c>
      <c r="AC14" s="240">
        <f t="shared" si="5"/>
        <v>0</v>
      </c>
    </row>
    <row r="15" spans="1:29" ht="14.4" x14ac:dyDescent="0.3">
      <c r="A15">
        <f t="shared" si="6"/>
        <v>4</v>
      </c>
      <c r="B15" s="190">
        <v>2</v>
      </c>
      <c r="C15" s="190">
        <v>1</v>
      </c>
      <c r="D15" s="190">
        <v>0</v>
      </c>
      <c r="E15" s="190">
        <v>1</v>
      </c>
      <c r="F15" s="286">
        <v>100</v>
      </c>
      <c r="G15" s="219">
        <f t="shared" si="0"/>
        <v>1.9950738916256129E-2</v>
      </c>
      <c r="H15" s="219">
        <f t="shared" si="0"/>
        <v>0.14285714285714285</v>
      </c>
      <c r="I15" s="219">
        <f t="shared" si="0"/>
        <v>0.83333333333333326</v>
      </c>
      <c r="J15" s="219">
        <f t="shared" si="0"/>
        <v>0.2</v>
      </c>
      <c r="K15" s="220">
        <f t="shared" si="1"/>
        <v>4.7501759324419351E-4</v>
      </c>
      <c r="L15" s="222">
        <f t="shared" si="2"/>
        <v>2105.1851851851884</v>
      </c>
      <c r="M15" s="222">
        <f t="shared" si="7"/>
        <v>404.99999999999932</v>
      </c>
      <c r="N15" s="277">
        <f t="shared" si="8"/>
        <v>43.209876543209951</v>
      </c>
      <c r="O15" s="180">
        <f t="shared" si="3"/>
        <v>4.750175932441935E-2</v>
      </c>
      <c r="P15" s="220">
        <f t="shared" si="4"/>
        <v>4.7501759324419351E-4</v>
      </c>
      <c r="Q15" s="118">
        <f t="shared" si="9"/>
        <v>404.99999999999937</v>
      </c>
      <c r="V15" s="240">
        <f t="shared" ref="V15:AC24" si="10">IF($F15&lt;V$4,(IF($F15&gt;V$3,$O15,0)),0)</f>
        <v>0</v>
      </c>
      <c r="W15" s="240">
        <f t="shared" si="10"/>
        <v>0</v>
      </c>
      <c r="X15" s="240">
        <f t="shared" si="10"/>
        <v>0</v>
      </c>
      <c r="Y15" s="240">
        <f t="shared" si="10"/>
        <v>4.750175932441935E-2</v>
      </c>
      <c r="Z15" s="240">
        <f t="shared" si="10"/>
        <v>0</v>
      </c>
      <c r="AA15" s="240">
        <f t="shared" si="10"/>
        <v>0</v>
      </c>
      <c r="AB15" s="240">
        <f t="shared" si="10"/>
        <v>0</v>
      </c>
      <c r="AC15" s="240">
        <f t="shared" si="10"/>
        <v>0</v>
      </c>
    </row>
    <row r="16" spans="1:29" ht="14.4" x14ac:dyDescent="0.3">
      <c r="A16">
        <f t="shared" si="6"/>
        <v>4</v>
      </c>
      <c r="B16" s="190">
        <v>2</v>
      </c>
      <c r="C16" s="190">
        <v>0</v>
      </c>
      <c r="D16" s="190">
        <v>1</v>
      </c>
      <c r="E16" s="190">
        <v>1</v>
      </c>
      <c r="F16" s="286">
        <v>90</v>
      </c>
      <c r="G16" s="219">
        <f t="shared" si="0"/>
        <v>1.9950738916256129E-2</v>
      </c>
      <c r="H16" s="219">
        <f t="shared" si="0"/>
        <v>0.85714285714285721</v>
      </c>
      <c r="I16" s="219">
        <f t="shared" si="0"/>
        <v>0.16666666666666666</v>
      </c>
      <c r="J16" s="219">
        <f t="shared" si="0"/>
        <v>0.2</v>
      </c>
      <c r="K16" s="220">
        <f t="shared" si="1"/>
        <v>5.7002111189303226E-4</v>
      </c>
      <c r="L16" s="222">
        <f t="shared" si="2"/>
        <v>1754.3209876543235</v>
      </c>
      <c r="M16" s="222">
        <f t="shared" si="7"/>
        <v>485.99999999999926</v>
      </c>
      <c r="N16" s="277">
        <f t="shared" si="8"/>
        <v>36.008230452674951</v>
      </c>
      <c r="O16" s="180">
        <f t="shared" si="3"/>
        <v>5.1301900070372899E-2</v>
      </c>
      <c r="P16" s="220">
        <f t="shared" si="4"/>
        <v>5.7002111189303226E-4</v>
      </c>
      <c r="Q16" s="118">
        <f t="shared" si="9"/>
        <v>485.99999999999932</v>
      </c>
      <c r="V16" s="240">
        <f t="shared" si="10"/>
        <v>0</v>
      </c>
      <c r="W16" s="240">
        <f t="shared" si="10"/>
        <v>0</v>
      </c>
      <c r="X16" s="240">
        <f t="shared" si="10"/>
        <v>0</v>
      </c>
      <c r="Y16" s="240">
        <f t="shared" si="10"/>
        <v>5.1301900070372899E-2</v>
      </c>
      <c r="Z16" s="240">
        <f t="shared" si="10"/>
        <v>0</v>
      </c>
      <c r="AA16" s="240">
        <f t="shared" si="10"/>
        <v>0</v>
      </c>
      <c r="AB16" s="240">
        <f t="shared" si="10"/>
        <v>0</v>
      </c>
      <c r="AC16" s="240">
        <f t="shared" si="10"/>
        <v>0</v>
      </c>
    </row>
    <row r="17" spans="1:29" ht="14.4" x14ac:dyDescent="0.3">
      <c r="A17">
        <f t="shared" si="6"/>
        <v>3</v>
      </c>
      <c r="B17" s="190">
        <v>2</v>
      </c>
      <c r="C17" s="190">
        <v>1</v>
      </c>
      <c r="D17" s="190">
        <v>0</v>
      </c>
      <c r="E17" s="190">
        <v>0</v>
      </c>
      <c r="F17" s="286">
        <v>70</v>
      </c>
      <c r="G17" s="219">
        <f t="shared" si="0"/>
        <v>1.9950738916256129E-2</v>
      </c>
      <c r="H17" s="219">
        <f t="shared" si="0"/>
        <v>0.14285714285714285</v>
      </c>
      <c r="I17" s="219">
        <f t="shared" si="0"/>
        <v>0.83333333333333326</v>
      </c>
      <c r="J17" s="219">
        <f t="shared" si="0"/>
        <v>0.8</v>
      </c>
      <c r="K17" s="220">
        <f t="shared" si="1"/>
        <v>1.900070372976774E-3</v>
      </c>
      <c r="L17" s="222">
        <f t="shared" si="2"/>
        <v>526.2962962962971</v>
      </c>
      <c r="M17" s="222">
        <f t="shared" si="7"/>
        <v>1619.9999999999973</v>
      </c>
      <c r="N17" s="277">
        <f t="shared" si="8"/>
        <v>10.802469135802488</v>
      </c>
      <c r="O17" s="180">
        <f t="shared" si="3"/>
        <v>0.13300492610837419</v>
      </c>
      <c r="P17" s="220">
        <f t="shared" si="4"/>
        <v>1.900070372976774E-3</v>
      </c>
      <c r="Q17" s="118">
        <f t="shared" si="9"/>
        <v>1619.9999999999975</v>
      </c>
      <c r="V17" s="240">
        <f t="shared" si="10"/>
        <v>0</v>
      </c>
      <c r="W17" s="240">
        <f t="shared" si="10"/>
        <v>0</v>
      </c>
      <c r="X17" s="240">
        <f t="shared" si="10"/>
        <v>0</v>
      </c>
      <c r="Y17" s="240">
        <f t="shared" si="10"/>
        <v>0.13300492610837419</v>
      </c>
      <c r="Z17" s="240">
        <f t="shared" si="10"/>
        <v>0</v>
      </c>
      <c r="AA17" s="240">
        <f t="shared" si="10"/>
        <v>0</v>
      </c>
      <c r="AB17" s="240">
        <f t="shared" si="10"/>
        <v>0</v>
      </c>
      <c r="AC17" s="240">
        <f t="shared" si="10"/>
        <v>0</v>
      </c>
    </row>
    <row r="18" spans="1:29" ht="14.4" x14ac:dyDescent="0.3">
      <c r="A18">
        <f t="shared" si="6"/>
        <v>3</v>
      </c>
      <c r="B18" s="190">
        <v>2</v>
      </c>
      <c r="C18" s="191">
        <v>0</v>
      </c>
      <c r="D18" s="190">
        <v>1</v>
      </c>
      <c r="E18" s="190">
        <v>0</v>
      </c>
      <c r="F18" s="286">
        <v>60</v>
      </c>
      <c r="G18" s="219">
        <f t="shared" si="0"/>
        <v>1.9950738916256129E-2</v>
      </c>
      <c r="H18" s="219">
        <f t="shared" si="0"/>
        <v>0.85714285714285721</v>
      </c>
      <c r="I18" s="219">
        <f t="shared" si="0"/>
        <v>0.16666666666666666</v>
      </c>
      <c r="J18" s="219">
        <f t="shared" si="0"/>
        <v>0.8</v>
      </c>
      <c r="K18" s="220">
        <f t="shared" si="1"/>
        <v>2.280084447572129E-3</v>
      </c>
      <c r="L18" s="222">
        <f t="shared" si="2"/>
        <v>438.58024691358088</v>
      </c>
      <c r="M18" s="222">
        <f t="shared" si="7"/>
        <v>1943.999999999997</v>
      </c>
      <c r="N18" s="277">
        <f t="shared" si="8"/>
        <v>9.0020576131687378</v>
      </c>
      <c r="O18" s="180">
        <f t="shared" si="3"/>
        <v>0.13680506685432775</v>
      </c>
      <c r="P18" s="220">
        <f t="shared" si="4"/>
        <v>2.280084447572129E-3</v>
      </c>
      <c r="Q18" s="118">
        <f t="shared" si="9"/>
        <v>1943.9999999999973</v>
      </c>
      <c r="V18" s="240">
        <f t="shared" si="10"/>
        <v>0</v>
      </c>
      <c r="W18" s="240">
        <f t="shared" si="10"/>
        <v>0</v>
      </c>
      <c r="X18" s="240">
        <f t="shared" si="10"/>
        <v>0</v>
      </c>
      <c r="Y18" s="240">
        <f t="shared" si="10"/>
        <v>0.13680506685432775</v>
      </c>
      <c r="Z18" s="240">
        <f t="shared" si="10"/>
        <v>0</v>
      </c>
      <c r="AA18" s="240">
        <f t="shared" si="10"/>
        <v>0</v>
      </c>
      <c r="AB18" s="240">
        <f t="shared" si="10"/>
        <v>0</v>
      </c>
      <c r="AC18" s="240">
        <f t="shared" si="10"/>
        <v>0</v>
      </c>
    </row>
    <row r="19" spans="1:29" ht="14.4" x14ac:dyDescent="0.3">
      <c r="A19">
        <f t="shared" si="6"/>
        <v>3</v>
      </c>
      <c r="B19" s="190">
        <v>2</v>
      </c>
      <c r="C19" s="190">
        <v>0</v>
      </c>
      <c r="D19" s="190">
        <v>0</v>
      </c>
      <c r="E19" s="190">
        <v>1</v>
      </c>
      <c r="F19" s="286">
        <v>50</v>
      </c>
      <c r="G19" s="219">
        <f t="shared" si="0"/>
        <v>1.9950738916256129E-2</v>
      </c>
      <c r="H19" s="219">
        <f t="shared" si="0"/>
        <v>0.85714285714285721</v>
      </c>
      <c r="I19" s="219">
        <f t="shared" si="0"/>
        <v>0.83333333333333326</v>
      </c>
      <c r="J19" s="219">
        <f t="shared" si="0"/>
        <v>0.2</v>
      </c>
      <c r="K19" s="220">
        <f t="shared" si="1"/>
        <v>2.8501055594651616E-3</v>
      </c>
      <c r="L19" s="222">
        <f t="shared" si="2"/>
        <v>350.86419753086466</v>
      </c>
      <c r="M19" s="222">
        <f t="shared" si="7"/>
        <v>2429.9999999999964</v>
      </c>
      <c r="N19" s="277">
        <f t="shared" si="8"/>
        <v>7.2016460905349904</v>
      </c>
      <c r="O19" s="180">
        <f t="shared" si="3"/>
        <v>0.14250527797325807</v>
      </c>
      <c r="P19" s="220">
        <f t="shared" si="4"/>
        <v>2.8501055594651616E-3</v>
      </c>
      <c r="Q19" s="118">
        <f t="shared" si="9"/>
        <v>2429.9999999999968</v>
      </c>
      <c r="V19" s="240">
        <f t="shared" si="10"/>
        <v>0</v>
      </c>
      <c r="W19" s="240">
        <f t="shared" si="10"/>
        <v>0</v>
      </c>
      <c r="X19" s="240">
        <f t="shared" si="10"/>
        <v>0.14250527797325807</v>
      </c>
      <c r="Y19" s="240">
        <f t="shared" si="10"/>
        <v>0</v>
      </c>
      <c r="Z19" s="240">
        <f t="shared" si="10"/>
        <v>0</v>
      </c>
      <c r="AA19" s="240">
        <f t="shared" si="10"/>
        <v>0</v>
      </c>
      <c r="AB19" s="240">
        <f t="shared" si="10"/>
        <v>0</v>
      </c>
      <c r="AC19" s="240">
        <f t="shared" si="10"/>
        <v>0</v>
      </c>
    </row>
    <row r="20" spans="1:29" ht="14.4" x14ac:dyDescent="0.3">
      <c r="A20">
        <f t="shared" si="6"/>
        <v>2</v>
      </c>
      <c r="B20" s="190">
        <v>2</v>
      </c>
      <c r="C20" s="191">
        <v>0</v>
      </c>
      <c r="D20" s="190">
        <v>0</v>
      </c>
      <c r="E20" s="190">
        <v>0</v>
      </c>
      <c r="F20" s="286">
        <f>ROUNDDOWN(N20,0)</f>
        <v>1</v>
      </c>
      <c r="G20" s="219">
        <f t="shared" si="0"/>
        <v>1.9950738916256129E-2</v>
      </c>
      <c r="H20" s="219">
        <f t="shared" si="0"/>
        <v>0.85714285714285721</v>
      </c>
      <c r="I20" s="219">
        <f t="shared" si="0"/>
        <v>0.83333333333333326</v>
      </c>
      <c r="J20" s="219">
        <f t="shared" si="0"/>
        <v>0.8</v>
      </c>
      <c r="K20" s="220">
        <f t="shared" si="1"/>
        <v>1.1400422237860646E-2</v>
      </c>
      <c r="L20" s="222">
        <f t="shared" si="2"/>
        <v>87.716049382716164</v>
      </c>
      <c r="M20" s="222">
        <f t="shared" si="7"/>
        <v>9719.9999999999854</v>
      </c>
      <c r="N20" s="277">
        <f t="shared" si="8"/>
        <v>1.8004115226337476</v>
      </c>
      <c r="O20" s="180">
        <f t="shared" si="3"/>
        <v>1.1400422237860646E-2</v>
      </c>
      <c r="P20" s="220">
        <f t="shared" si="4"/>
        <v>1.1400422237860646E-2</v>
      </c>
      <c r="Q20" s="118">
        <f t="shared" si="9"/>
        <v>9719.9999999999873</v>
      </c>
      <c r="V20" s="240">
        <f t="shared" si="10"/>
        <v>1.1400422237860646E-2</v>
      </c>
      <c r="W20" s="240">
        <f t="shared" si="10"/>
        <v>0</v>
      </c>
      <c r="X20" s="240">
        <f t="shared" si="10"/>
        <v>0</v>
      </c>
      <c r="Y20" s="240">
        <f t="shared" si="10"/>
        <v>0</v>
      </c>
      <c r="Z20" s="240">
        <f t="shared" si="10"/>
        <v>0</v>
      </c>
      <c r="AA20" s="240">
        <f t="shared" si="10"/>
        <v>0</v>
      </c>
      <c r="AB20" s="240">
        <f t="shared" si="10"/>
        <v>0</v>
      </c>
      <c r="AC20" s="240">
        <f t="shared" si="10"/>
        <v>0</v>
      </c>
    </row>
    <row r="21" spans="1:29" ht="14.4" x14ac:dyDescent="0.3">
      <c r="A21">
        <f t="shared" si="6"/>
        <v>4</v>
      </c>
      <c r="B21" s="192">
        <v>1</v>
      </c>
      <c r="C21" s="192">
        <v>1</v>
      </c>
      <c r="D21" s="192">
        <v>1</v>
      </c>
      <c r="E21" s="192">
        <v>1</v>
      </c>
      <c r="F21" s="286">
        <v>40</v>
      </c>
      <c r="G21" s="219">
        <f t="shared" si="0"/>
        <v>0.25935960591133017</v>
      </c>
      <c r="H21" s="219">
        <f t="shared" si="0"/>
        <v>0.14285714285714285</v>
      </c>
      <c r="I21" s="219">
        <f t="shared" si="0"/>
        <v>0.16666666666666666</v>
      </c>
      <c r="J21" s="219">
        <f t="shared" si="0"/>
        <v>0.2</v>
      </c>
      <c r="K21" s="220">
        <f t="shared" si="1"/>
        <v>1.2350457424349056E-3</v>
      </c>
      <c r="L21" s="222">
        <f t="shared" si="2"/>
        <v>809.68660968660924</v>
      </c>
      <c r="M21" s="222">
        <f t="shared" si="7"/>
        <v>1053.0000000000005</v>
      </c>
      <c r="N21" s="277">
        <f t="shared" si="8"/>
        <v>16.619183285849946</v>
      </c>
      <c r="O21" s="180">
        <f t="shared" si="3"/>
        <v>4.9401829697396225E-2</v>
      </c>
      <c r="P21" s="220">
        <f t="shared" si="4"/>
        <v>1.2350457424349056E-3</v>
      </c>
      <c r="Q21" s="118">
        <f t="shared" si="9"/>
        <v>1053.0000000000005</v>
      </c>
      <c r="V21" s="240">
        <f t="shared" si="10"/>
        <v>0</v>
      </c>
      <c r="W21" s="240">
        <f t="shared" si="10"/>
        <v>0</v>
      </c>
      <c r="X21" s="240">
        <f t="shared" si="10"/>
        <v>4.9401829697396225E-2</v>
      </c>
      <c r="Y21" s="240">
        <f t="shared" si="10"/>
        <v>0</v>
      </c>
      <c r="Z21" s="240">
        <f t="shared" si="10"/>
        <v>0</v>
      </c>
      <c r="AA21" s="240">
        <f t="shared" si="10"/>
        <v>0</v>
      </c>
      <c r="AB21" s="240">
        <f t="shared" si="10"/>
        <v>0</v>
      </c>
      <c r="AC21" s="240">
        <f t="shared" si="10"/>
        <v>0</v>
      </c>
    </row>
    <row r="22" spans="1:29" ht="14.4" x14ac:dyDescent="0.3">
      <c r="A22">
        <f t="shared" si="6"/>
        <v>3</v>
      </c>
      <c r="B22" s="192">
        <v>1</v>
      </c>
      <c r="C22" s="197">
        <v>1</v>
      </c>
      <c r="D22" s="192">
        <v>1</v>
      </c>
      <c r="E22" s="192">
        <v>0</v>
      </c>
      <c r="F22" s="286">
        <f t="shared" ref="F22:F28" si="11">ROUNDDOWN(N22,0)</f>
        <v>4</v>
      </c>
      <c r="G22" s="219">
        <f t="shared" si="0"/>
        <v>0.25935960591133017</v>
      </c>
      <c r="H22" s="219">
        <f t="shared" si="0"/>
        <v>0.14285714285714285</v>
      </c>
      <c r="I22" s="219">
        <f t="shared" si="0"/>
        <v>0.16666666666666666</v>
      </c>
      <c r="J22" s="219">
        <f t="shared" si="0"/>
        <v>0.8</v>
      </c>
      <c r="K22" s="220">
        <f t="shared" si="1"/>
        <v>4.9401829697396224E-3</v>
      </c>
      <c r="L22" s="222">
        <f t="shared" si="2"/>
        <v>202.42165242165231</v>
      </c>
      <c r="M22" s="222">
        <f t="shared" si="7"/>
        <v>4212.0000000000018</v>
      </c>
      <c r="N22" s="277">
        <f t="shared" si="8"/>
        <v>4.1547958214624865</v>
      </c>
      <c r="O22" s="180">
        <f t="shared" si="3"/>
        <v>1.9760731878958489E-2</v>
      </c>
      <c r="P22" s="220">
        <f t="shared" si="4"/>
        <v>4.9401829697396224E-3</v>
      </c>
      <c r="Q22" s="118">
        <f t="shared" si="9"/>
        <v>4212.0000000000018</v>
      </c>
      <c r="V22" s="240">
        <f t="shared" si="10"/>
        <v>1.9760731878958489E-2</v>
      </c>
      <c r="W22" s="240">
        <f t="shared" si="10"/>
        <v>0</v>
      </c>
      <c r="X22" s="240">
        <f t="shared" si="10"/>
        <v>0</v>
      </c>
      <c r="Y22" s="240">
        <f t="shared" si="10"/>
        <v>0</v>
      </c>
      <c r="Z22" s="240">
        <f t="shared" si="10"/>
        <v>0</v>
      </c>
      <c r="AA22" s="240">
        <f t="shared" si="10"/>
        <v>0</v>
      </c>
      <c r="AB22" s="240">
        <f t="shared" si="10"/>
        <v>0</v>
      </c>
      <c r="AC22" s="240">
        <f t="shared" si="10"/>
        <v>0</v>
      </c>
    </row>
    <row r="23" spans="1:29" ht="14.4" x14ac:dyDescent="0.3">
      <c r="A23">
        <f t="shared" si="6"/>
        <v>3</v>
      </c>
      <c r="B23" s="192">
        <v>1</v>
      </c>
      <c r="C23" s="192">
        <v>1</v>
      </c>
      <c r="D23" s="192">
        <v>0</v>
      </c>
      <c r="E23" s="192">
        <v>1</v>
      </c>
      <c r="F23" s="286">
        <f t="shared" si="11"/>
        <v>3</v>
      </c>
      <c r="G23" s="219">
        <f t="shared" si="0"/>
        <v>0.25935960591133017</v>
      </c>
      <c r="H23" s="219">
        <f t="shared" si="0"/>
        <v>0.14285714285714285</v>
      </c>
      <c r="I23" s="219">
        <f t="shared" si="0"/>
        <v>0.83333333333333326</v>
      </c>
      <c r="J23" s="219">
        <f t="shared" si="0"/>
        <v>0.2</v>
      </c>
      <c r="K23" s="220">
        <f t="shared" si="1"/>
        <v>6.1752287121745282E-3</v>
      </c>
      <c r="L23" s="222">
        <f t="shared" si="2"/>
        <v>161.93732193732185</v>
      </c>
      <c r="M23" s="222">
        <f t="shared" si="7"/>
        <v>5265.0000000000018</v>
      </c>
      <c r="N23" s="277">
        <f t="shared" si="8"/>
        <v>3.3238366571699896</v>
      </c>
      <c r="O23" s="180">
        <f t="shared" si="3"/>
        <v>1.8525686136523584E-2</v>
      </c>
      <c r="P23" s="220">
        <f t="shared" si="4"/>
        <v>6.1752287121745282E-3</v>
      </c>
      <c r="Q23" s="118">
        <f t="shared" si="9"/>
        <v>5265.0000000000027</v>
      </c>
      <c r="V23" s="240">
        <f t="shared" si="10"/>
        <v>1.8525686136523584E-2</v>
      </c>
      <c r="W23" s="240">
        <f t="shared" si="10"/>
        <v>0</v>
      </c>
      <c r="X23" s="240">
        <f t="shared" si="10"/>
        <v>0</v>
      </c>
      <c r="Y23" s="240">
        <f t="shared" si="10"/>
        <v>0</v>
      </c>
      <c r="Z23" s="240">
        <f t="shared" si="10"/>
        <v>0</v>
      </c>
      <c r="AA23" s="240">
        <f t="shared" si="10"/>
        <v>0</v>
      </c>
      <c r="AB23" s="240">
        <f t="shared" si="10"/>
        <v>0</v>
      </c>
      <c r="AC23" s="240">
        <f t="shared" si="10"/>
        <v>0</v>
      </c>
    </row>
    <row r="24" spans="1:29" ht="14.4" x14ac:dyDescent="0.3">
      <c r="A24">
        <f t="shared" si="6"/>
        <v>3</v>
      </c>
      <c r="B24" s="192">
        <v>1</v>
      </c>
      <c r="C24" s="192">
        <v>0</v>
      </c>
      <c r="D24" s="192">
        <v>1</v>
      </c>
      <c r="E24" s="192">
        <v>1</v>
      </c>
      <c r="F24" s="286">
        <f t="shared" si="11"/>
        <v>2</v>
      </c>
      <c r="G24" s="219">
        <f t="shared" si="0"/>
        <v>0.25935960591133017</v>
      </c>
      <c r="H24" s="219">
        <f t="shared" si="0"/>
        <v>0.85714285714285721</v>
      </c>
      <c r="I24" s="219">
        <f t="shared" si="0"/>
        <v>0.16666666666666666</v>
      </c>
      <c r="J24" s="219">
        <f t="shared" si="0"/>
        <v>0.2</v>
      </c>
      <c r="K24" s="220">
        <f t="shared" si="1"/>
        <v>7.410274454609434E-3</v>
      </c>
      <c r="L24" s="222">
        <f t="shared" si="2"/>
        <v>134.94776828110153</v>
      </c>
      <c r="M24" s="222">
        <f t="shared" si="7"/>
        <v>6318.0000000000027</v>
      </c>
      <c r="N24" s="277">
        <f t="shared" si="8"/>
        <v>2.7698638809749907</v>
      </c>
      <c r="O24" s="180">
        <f t="shared" si="3"/>
        <v>1.482054890921887E-2</v>
      </c>
      <c r="P24" s="220">
        <f t="shared" si="4"/>
        <v>7.410274454609434E-3</v>
      </c>
      <c r="Q24" s="118">
        <f t="shared" si="9"/>
        <v>6318.0000000000036</v>
      </c>
      <c r="V24" s="240">
        <f t="shared" si="10"/>
        <v>1.482054890921887E-2</v>
      </c>
      <c r="W24" s="240">
        <f t="shared" si="10"/>
        <v>0</v>
      </c>
      <c r="X24" s="240">
        <f t="shared" si="10"/>
        <v>0</v>
      </c>
      <c r="Y24" s="240">
        <f t="shared" si="10"/>
        <v>0</v>
      </c>
      <c r="Z24" s="240">
        <f t="shared" si="10"/>
        <v>0</v>
      </c>
      <c r="AA24" s="240">
        <f t="shared" si="10"/>
        <v>0</v>
      </c>
      <c r="AB24" s="240">
        <f t="shared" si="10"/>
        <v>0</v>
      </c>
      <c r="AC24" s="240">
        <f t="shared" si="10"/>
        <v>0</v>
      </c>
    </row>
    <row r="25" spans="1:29" ht="14.4" x14ac:dyDescent="0.3">
      <c r="A25">
        <f t="shared" si="6"/>
        <v>2</v>
      </c>
      <c r="B25" s="192">
        <v>1</v>
      </c>
      <c r="C25" s="192">
        <v>1</v>
      </c>
      <c r="D25" s="192">
        <v>0</v>
      </c>
      <c r="E25" s="192">
        <v>0</v>
      </c>
      <c r="F25" s="286">
        <f t="shared" si="11"/>
        <v>0</v>
      </c>
      <c r="G25" s="219">
        <f t="shared" si="0"/>
        <v>0.25935960591133017</v>
      </c>
      <c r="H25" s="219">
        <f t="shared" si="0"/>
        <v>0.14285714285714285</v>
      </c>
      <c r="I25" s="219">
        <f t="shared" si="0"/>
        <v>0.83333333333333326</v>
      </c>
      <c r="J25" s="219">
        <f t="shared" si="0"/>
        <v>0.8</v>
      </c>
      <c r="K25" s="220">
        <f t="shared" si="1"/>
        <v>2.4700914848698113E-2</v>
      </c>
      <c r="L25" s="222">
        <f t="shared" si="2"/>
        <v>40.484330484330464</v>
      </c>
      <c r="M25" s="222">
        <f t="shared" si="7"/>
        <v>21060.000000000007</v>
      </c>
      <c r="N25" s="277">
        <f t="shared" si="8"/>
        <v>0.83095916429249739</v>
      </c>
      <c r="O25" s="180">
        <f t="shared" si="3"/>
        <v>0</v>
      </c>
      <c r="P25" s="220">
        <f t="shared" si="4"/>
        <v>0</v>
      </c>
      <c r="Q25" s="118">
        <f t="shared" si="9"/>
        <v>0</v>
      </c>
      <c r="V25" s="240">
        <f t="shared" ref="V25:AC35" si="12">IF($F25&lt;V$4,(IF($F25&gt;V$3,$O25,0)),0)</f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  <c r="AB25" s="240">
        <f t="shared" si="12"/>
        <v>0</v>
      </c>
      <c r="AC25" s="240">
        <f t="shared" si="12"/>
        <v>0</v>
      </c>
    </row>
    <row r="26" spans="1:29" ht="14.4" x14ac:dyDescent="0.3">
      <c r="A26">
        <f t="shared" si="6"/>
        <v>2</v>
      </c>
      <c r="B26" s="192">
        <v>1</v>
      </c>
      <c r="C26" s="197">
        <v>0</v>
      </c>
      <c r="D26" s="192">
        <v>1</v>
      </c>
      <c r="E26" s="192">
        <v>0</v>
      </c>
      <c r="F26" s="286">
        <f t="shared" si="11"/>
        <v>0</v>
      </c>
      <c r="G26" s="219">
        <f t="shared" si="0"/>
        <v>0.25935960591133017</v>
      </c>
      <c r="H26" s="219">
        <f t="shared" si="0"/>
        <v>0.85714285714285721</v>
      </c>
      <c r="I26" s="219">
        <f t="shared" si="0"/>
        <v>0.16666666666666666</v>
      </c>
      <c r="J26" s="219">
        <f t="shared" si="0"/>
        <v>0.8</v>
      </c>
      <c r="K26" s="220">
        <f t="shared" si="1"/>
        <v>2.9641097818437736E-2</v>
      </c>
      <c r="L26" s="222">
        <f t="shared" si="2"/>
        <v>33.736942070275383</v>
      </c>
      <c r="M26" s="222">
        <f t="shared" si="7"/>
        <v>25272.000000000011</v>
      </c>
      <c r="N26" s="277">
        <f t="shared" si="8"/>
        <v>0.69246597024374767</v>
      </c>
      <c r="O26" s="180">
        <f t="shared" si="3"/>
        <v>0</v>
      </c>
      <c r="P26" s="220">
        <f t="shared" si="4"/>
        <v>0</v>
      </c>
      <c r="Q26" s="118">
        <f t="shared" si="9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  <c r="AB26" s="240">
        <f t="shared" si="12"/>
        <v>0</v>
      </c>
      <c r="AC26" s="240">
        <f t="shared" si="12"/>
        <v>0</v>
      </c>
    </row>
    <row r="27" spans="1:29" ht="14.4" x14ac:dyDescent="0.3">
      <c r="A27">
        <f t="shared" si="6"/>
        <v>2</v>
      </c>
      <c r="B27" s="192">
        <v>1</v>
      </c>
      <c r="C27" s="192">
        <v>0</v>
      </c>
      <c r="D27" s="192">
        <v>0</v>
      </c>
      <c r="E27" s="192">
        <v>1</v>
      </c>
      <c r="F27" s="286">
        <f t="shared" si="11"/>
        <v>0</v>
      </c>
      <c r="G27" s="219">
        <f t="shared" si="0"/>
        <v>0.25935960591133017</v>
      </c>
      <c r="H27" s="219">
        <f t="shared" si="0"/>
        <v>0.85714285714285721</v>
      </c>
      <c r="I27" s="219">
        <f t="shared" si="0"/>
        <v>0.83333333333333326</v>
      </c>
      <c r="J27" s="219">
        <f t="shared" si="0"/>
        <v>0.2</v>
      </c>
      <c r="K27" s="220">
        <f t="shared" si="1"/>
        <v>3.7051372273047167E-2</v>
      </c>
      <c r="L27" s="222">
        <f t="shared" si="2"/>
        <v>26.989553656220309</v>
      </c>
      <c r="M27" s="222">
        <f t="shared" si="7"/>
        <v>31590.000000000011</v>
      </c>
      <c r="N27" s="277">
        <f t="shared" si="8"/>
        <v>0.55397277619499818</v>
      </c>
      <c r="O27" s="180">
        <f t="shared" si="3"/>
        <v>0</v>
      </c>
      <c r="P27" s="220">
        <f t="shared" si="4"/>
        <v>0</v>
      </c>
      <c r="Q27" s="118">
        <f t="shared" si="9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  <c r="AB27" s="240">
        <f t="shared" si="12"/>
        <v>0</v>
      </c>
      <c r="AC27" s="240">
        <f t="shared" si="12"/>
        <v>0</v>
      </c>
    </row>
    <row r="28" spans="1:29" ht="14.4" x14ac:dyDescent="0.3">
      <c r="A28">
        <f t="shared" si="6"/>
        <v>1</v>
      </c>
      <c r="B28" s="192">
        <v>1</v>
      </c>
      <c r="C28" s="197">
        <v>0</v>
      </c>
      <c r="D28" s="192">
        <v>0</v>
      </c>
      <c r="E28" s="192">
        <v>0</v>
      </c>
      <c r="F28" s="286">
        <f t="shared" si="11"/>
        <v>0</v>
      </c>
      <c r="G28" s="219">
        <f t="shared" si="0"/>
        <v>0.25935960591133017</v>
      </c>
      <c r="H28" s="219">
        <f t="shared" si="0"/>
        <v>0.85714285714285721</v>
      </c>
      <c r="I28" s="219">
        <f t="shared" si="0"/>
        <v>0.83333333333333326</v>
      </c>
      <c r="J28" s="219">
        <f t="shared" si="0"/>
        <v>0.8</v>
      </c>
      <c r="K28" s="220">
        <f t="shared" si="1"/>
        <v>0.14820548909218867</v>
      </c>
      <c r="L28" s="222">
        <f t="shared" si="2"/>
        <v>6.7473884140550773</v>
      </c>
      <c r="M28" s="222">
        <f t="shared" si="7"/>
        <v>126360.00000000004</v>
      </c>
      <c r="N28" s="277">
        <f t="shared" si="8"/>
        <v>0.13849319404874955</v>
      </c>
      <c r="O28" s="180">
        <f t="shared" si="3"/>
        <v>0</v>
      </c>
      <c r="P28" s="220">
        <f t="shared" si="4"/>
        <v>0</v>
      </c>
      <c r="Q28" s="118">
        <f t="shared" si="9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  <c r="AB28" s="240">
        <f t="shared" si="12"/>
        <v>0</v>
      </c>
      <c r="AC28" s="240">
        <f t="shared" si="12"/>
        <v>0</v>
      </c>
    </row>
    <row r="29" spans="1:29" ht="14.4" x14ac:dyDescent="0.3">
      <c r="A29">
        <f t="shared" si="6"/>
        <v>3</v>
      </c>
      <c r="B29" s="209">
        <v>0</v>
      </c>
      <c r="C29" s="209">
        <v>1</v>
      </c>
      <c r="D29" s="209">
        <v>1</v>
      </c>
      <c r="E29" s="209">
        <v>1</v>
      </c>
      <c r="F29" s="286">
        <v>5</v>
      </c>
      <c r="G29" s="219">
        <f t="shared" si="0"/>
        <v>0.72044334975369451</v>
      </c>
      <c r="H29" s="219">
        <f t="shared" si="0"/>
        <v>0.14285714285714285</v>
      </c>
      <c r="I29" s="219">
        <f t="shared" si="0"/>
        <v>0.16666666666666666</v>
      </c>
      <c r="J29" s="219">
        <f t="shared" si="0"/>
        <v>0.2</v>
      </c>
      <c r="K29" s="220">
        <f t="shared" si="1"/>
        <v>3.4306826178747349E-3</v>
      </c>
      <c r="L29" s="222">
        <f t="shared" si="2"/>
        <v>291.48717948717962</v>
      </c>
      <c r="M29" s="222">
        <f t="shared" si="7"/>
        <v>2924.9999999999982</v>
      </c>
      <c r="N29" s="277">
        <f t="shared" si="8"/>
        <v>5.9829059829059865</v>
      </c>
      <c r="O29" s="180">
        <f t="shared" si="3"/>
        <v>1.7153413089373674E-2</v>
      </c>
      <c r="P29" s="220">
        <f t="shared" si="4"/>
        <v>3.4306826178747349E-3</v>
      </c>
      <c r="Q29" s="118">
        <f t="shared" si="9"/>
        <v>2924.9999999999991</v>
      </c>
      <c r="V29" s="240">
        <f t="shared" si="12"/>
        <v>1.7153413089373674E-2</v>
      </c>
      <c r="W29" s="240">
        <f t="shared" si="12"/>
        <v>0</v>
      </c>
      <c r="X29" s="240">
        <f t="shared" si="12"/>
        <v>0</v>
      </c>
      <c r="Y29" s="240">
        <f t="shared" si="12"/>
        <v>0</v>
      </c>
      <c r="Z29" s="240">
        <f t="shared" si="12"/>
        <v>0</v>
      </c>
      <c r="AA29" s="240">
        <f t="shared" si="12"/>
        <v>0</v>
      </c>
      <c r="AB29" s="240">
        <f t="shared" si="12"/>
        <v>0</v>
      </c>
      <c r="AC29" s="240">
        <f t="shared" si="12"/>
        <v>0</v>
      </c>
    </row>
    <row r="30" spans="1:29" ht="14.4" x14ac:dyDescent="0.3">
      <c r="A30">
        <f t="shared" si="6"/>
        <v>2</v>
      </c>
      <c r="B30" s="209">
        <v>0</v>
      </c>
      <c r="C30" s="210">
        <v>1</v>
      </c>
      <c r="D30" s="209">
        <v>1</v>
      </c>
      <c r="E30" s="209">
        <v>0</v>
      </c>
      <c r="F30" s="286">
        <v>0</v>
      </c>
      <c r="G30" s="219">
        <f t="shared" si="0"/>
        <v>0.72044334975369451</v>
      </c>
      <c r="H30" s="219">
        <f t="shared" si="0"/>
        <v>0.14285714285714285</v>
      </c>
      <c r="I30" s="219">
        <f t="shared" si="0"/>
        <v>0.16666666666666666</v>
      </c>
      <c r="J30" s="219">
        <f t="shared" si="0"/>
        <v>0.8</v>
      </c>
      <c r="K30" s="220">
        <f t="shared" si="1"/>
        <v>1.372273047149894E-2</v>
      </c>
      <c r="L30" s="222">
        <f t="shared" si="2"/>
        <v>72.871794871794904</v>
      </c>
      <c r="M30" s="222">
        <f t="shared" si="7"/>
        <v>11699.999999999993</v>
      </c>
      <c r="N30" s="277">
        <f t="shared" si="8"/>
        <v>1.4957264957264966</v>
      </c>
      <c r="O30" s="180">
        <f t="shared" si="3"/>
        <v>0</v>
      </c>
      <c r="P30" s="220">
        <f t="shared" si="4"/>
        <v>0</v>
      </c>
      <c r="Q30" s="118">
        <f t="shared" si="9"/>
        <v>0</v>
      </c>
      <c r="V30" s="240">
        <f t="shared" si="12"/>
        <v>0</v>
      </c>
      <c r="W30" s="240">
        <f t="shared" si="12"/>
        <v>0</v>
      </c>
      <c r="X30" s="240">
        <f t="shared" si="12"/>
        <v>0</v>
      </c>
      <c r="Y30" s="240">
        <f t="shared" si="12"/>
        <v>0</v>
      </c>
      <c r="Z30" s="240">
        <f t="shared" si="12"/>
        <v>0</v>
      </c>
      <c r="AA30" s="240">
        <f t="shared" si="12"/>
        <v>0</v>
      </c>
      <c r="AB30" s="240">
        <f t="shared" si="12"/>
        <v>0</v>
      </c>
      <c r="AC30" s="240">
        <f t="shared" si="12"/>
        <v>0</v>
      </c>
    </row>
    <row r="31" spans="1:29" ht="14.4" x14ac:dyDescent="0.3">
      <c r="A31">
        <f t="shared" si="6"/>
        <v>2</v>
      </c>
      <c r="B31" s="209">
        <v>0</v>
      </c>
      <c r="C31" s="209">
        <v>1</v>
      </c>
      <c r="D31" s="209">
        <v>0</v>
      </c>
      <c r="E31" s="209">
        <v>1</v>
      </c>
      <c r="F31" s="286">
        <v>0</v>
      </c>
      <c r="G31" s="219">
        <f t="shared" si="0"/>
        <v>0.72044334975369451</v>
      </c>
      <c r="H31" s="219">
        <f t="shared" si="0"/>
        <v>0.14285714285714285</v>
      </c>
      <c r="I31" s="219">
        <f t="shared" si="0"/>
        <v>0.83333333333333326</v>
      </c>
      <c r="J31" s="219">
        <f t="shared" si="0"/>
        <v>0.2</v>
      </c>
      <c r="K31" s="220">
        <f t="shared" si="1"/>
        <v>1.7153413089373678E-2</v>
      </c>
      <c r="L31" s="222">
        <f t="shared" si="2"/>
        <v>58.297435897435903</v>
      </c>
      <c r="M31" s="222">
        <f t="shared" si="7"/>
        <v>14624.999999999996</v>
      </c>
      <c r="N31" s="277">
        <f t="shared" si="8"/>
        <v>1.1965811965811968</v>
      </c>
      <c r="O31" s="180">
        <f t="shared" si="3"/>
        <v>0</v>
      </c>
      <c r="P31" s="220">
        <f t="shared" si="4"/>
        <v>0</v>
      </c>
      <c r="Q31" s="118">
        <f t="shared" si="9"/>
        <v>0</v>
      </c>
      <c r="V31" s="240">
        <f t="shared" si="12"/>
        <v>0</v>
      </c>
      <c r="W31" s="240">
        <f t="shared" si="12"/>
        <v>0</v>
      </c>
      <c r="X31" s="240">
        <f t="shared" si="12"/>
        <v>0</v>
      </c>
      <c r="Y31" s="240">
        <f t="shared" si="12"/>
        <v>0</v>
      </c>
      <c r="Z31" s="240">
        <f t="shared" si="12"/>
        <v>0</v>
      </c>
      <c r="AA31" s="240">
        <f t="shared" si="12"/>
        <v>0</v>
      </c>
      <c r="AB31" s="240">
        <f t="shared" si="12"/>
        <v>0</v>
      </c>
      <c r="AC31" s="240">
        <f t="shared" si="12"/>
        <v>0</v>
      </c>
    </row>
    <row r="32" spans="1:29" ht="14.4" x14ac:dyDescent="0.3">
      <c r="A32">
        <f t="shared" si="6"/>
        <v>2</v>
      </c>
      <c r="B32" s="209">
        <v>0</v>
      </c>
      <c r="C32" s="209">
        <v>0</v>
      </c>
      <c r="D32" s="209">
        <v>1</v>
      </c>
      <c r="E32" s="209">
        <v>1</v>
      </c>
      <c r="F32" s="286">
        <f>ROUNDDOWN(N32,0)</f>
        <v>0</v>
      </c>
      <c r="G32" s="219">
        <f t="shared" si="0"/>
        <v>0.72044334975369451</v>
      </c>
      <c r="H32" s="219">
        <f t="shared" si="0"/>
        <v>0.85714285714285721</v>
      </c>
      <c r="I32" s="219">
        <f t="shared" si="0"/>
        <v>0.16666666666666666</v>
      </c>
      <c r="J32" s="219">
        <f t="shared" si="0"/>
        <v>0.2</v>
      </c>
      <c r="K32" s="220">
        <f t="shared" si="1"/>
        <v>2.058409570724842E-2</v>
      </c>
      <c r="L32" s="222">
        <f t="shared" si="2"/>
        <v>48.581196581196572</v>
      </c>
      <c r="M32" s="222">
        <f t="shared" si="7"/>
        <v>17550</v>
      </c>
      <c r="N32" s="277">
        <f t="shared" si="8"/>
        <v>0.9971509971509972</v>
      </c>
      <c r="O32" s="180">
        <f t="shared" si="3"/>
        <v>0</v>
      </c>
      <c r="P32" s="220">
        <f t="shared" si="4"/>
        <v>0</v>
      </c>
      <c r="Q32" s="118">
        <f t="shared" si="9"/>
        <v>0</v>
      </c>
      <c r="V32" s="240">
        <f t="shared" si="12"/>
        <v>0</v>
      </c>
      <c r="W32" s="240">
        <f t="shared" si="12"/>
        <v>0</v>
      </c>
      <c r="X32" s="240">
        <f t="shared" si="12"/>
        <v>0</v>
      </c>
      <c r="Y32" s="240">
        <f t="shared" si="12"/>
        <v>0</v>
      </c>
      <c r="Z32" s="240">
        <f t="shared" si="12"/>
        <v>0</v>
      </c>
      <c r="AA32" s="240">
        <f t="shared" si="12"/>
        <v>0</v>
      </c>
      <c r="AB32" s="240">
        <f t="shared" si="12"/>
        <v>0</v>
      </c>
      <c r="AC32" s="240">
        <f t="shared" si="12"/>
        <v>0</v>
      </c>
    </row>
    <row r="33" spans="1:30" ht="14.4" x14ac:dyDescent="0.3">
      <c r="A33">
        <f t="shared" si="6"/>
        <v>1</v>
      </c>
      <c r="B33" s="209">
        <v>0</v>
      </c>
      <c r="C33" s="209">
        <v>1</v>
      </c>
      <c r="D33" s="209">
        <v>0</v>
      </c>
      <c r="E33" s="209">
        <v>0</v>
      </c>
      <c r="F33" s="286">
        <f>ROUNDDOWN(N33,0)</f>
        <v>0</v>
      </c>
      <c r="G33" s="219">
        <f t="shared" si="0"/>
        <v>0.72044334975369451</v>
      </c>
      <c r="H33" s="219">
        <f t="shared" si="0"/>
        <v>0.14285714285714285</v>
      </c>
      <c r="I33" s="219">
        <f t="shared" si="0"/>
        <v>0.83333333333333326</v>
      </c>
      <c r="J33" s="219">
        <f t="shared" si="0"/>
        <v>0.8</v>
      </c>
      <c r="K33" s="220">
        <f t="shared" si="1"/>
        <v>6.8613652357494712E-2</v>
      </c>
      <c r="L33" s="222">
        <f t="shared" si="2"/>
        <v>14.574358974358976</v>
      </c>
      <c r="M33" s="222">
        <f t="shared" si="7"/>
        <v>58499.999999999985</v>
      </c>
      <c r="N33" s="277">
        <f t="shared" si="8"/>
        <v>0.29914529914529919</v>
      </c>
      <c r="O33" s="180">
        <f t="shared" si="3"/>
        <v>0</v>
      </c>
      <c r="P33" s="220">
        <f t="shared" si="4"/>
        <v>0</v>
      </c>
      <c r="Q33" s="118">
        <f t="shared" si="9"/>
        <v>0</v>
      </c>
      <c r="V33" s="240">
        <f t="shared" si="12"/>
        <v>0</v>
      </c>
      <c r="W33" s="240">
        <f t="shared" si="12"/>
        <v>0</v>
      </c>
      <c r="X33" s="240">
        <f t="shared" si="12"/>
        <v>0</v>
      </c>
      <c r="Y33" s="240">
        <f t="shared" si="12"/>
        <v>0</v>
      </c>
      <c r="Z33" s="240">
        <f t="shared" si="12"/>
        <v>0</v>
      </c>
      <c r="AA33" s="240">
        <f t="shared" si="12"/>
        <v>0</v>
      </c>
      <c r="AB33" s="240">
        <f t="shared" si="12"/>
        <v>0</v>
      </c>
      <c r="AC33" s="240">
        <f t="shared" si="12"/>
        <v>0</v>
      </c>
    </row>
    <row r="34" spans="1:30" ht="14.4" x14ac:dyDescent="0.3">
      <c r="A34">
        <f t="shared" si="6"/>
        <v>1</v>
      </c>
      <c r="B34" s="209">
        <v>0</v>
      </c>
      <c r="C34" s="210">
        <v>0</v>
      </c>
      <c r="D34" s="209">
        <v>1</v>
      </c>
      <c r="E34" s="209">
        <v>0</v>
      </c>
      <c r="F34" s="286">
        <f>ROUNDDOWN(N34,0)</f>
        <v>0</v>
      </c>
      <c r="G34" s="219">
        <f t="shared" si="0"/>
        <v>0.72044334975369451</v>
      </c>
      <c r="H34" s="219">
        <f t="shared" si="0"/>
        <v>0.85714285714285721</v>
      </c>
      <c r="I34" s="219">
        <f t="shared" si="0"/>
        <v>0.16666666666666666</v>
      </c>
      <c r="J34" s="219">
        <f t="shared" si="0"/>
        <v>0.8</v>
      </c>
      <c r="K34" s="220">
        <f t="shared" si="1"/>
        <v>8.2336382828993679E-2</v>
      </c>
      <c r="L34" s="222">
        <f t="shared" si="2"/>
        <v>12.145299145299143</v>
      </c>
      <c r="M34" s="222">
        <f t="shared" si="7"/>
        <v>70200</v>
      </c>
      <c r="N34" s="277">
        <f t="shared" si="8"/>
        <v>0.2492877492877493</v>
      </c>
      <c r="O34" s="180">
        <f t="shared" si="3"/>
        <v>0</v>
      </c>
      <c r="P34" s="220">
        <f t="shared" si="4"/>
        <v>0</v>
      </c>
      <c r="Q34" s="118">
        <f t="shared" si="9"/>
        <v>0</v>
      </c>
      <c r="V34" s="240">
        <f t="shared" si="12"/>
        <v>0</v>
      </c>
      <c r="W34" s="240">
        <f t="shared" si="12"/>
        <v>0</v>
      </c>
      <c r="X34" s="240">
        <f t="shared" si="12"/>
        <v>0</v>
      </c>
      <c r="Y34" s="240">
        <f t="shared" si="12"/>
        <v>0</v>
      </c>
      <c r="Z34" s="240">
        <f t="shared" si="12"/>
        <v>0</v>
      </c>
      <c r="AA34" s="240">
        <f t="shared" si="12"/>
        <v>0</v>
      </c>
      <c r="AB34" s="240">
        <f t="shared" si="12"/>
        <v>0</v>
      </c>
      <c r="AC34" s="240">
        <f t="shared" si="12"/>
        <v>0</v>
      </c>
    </row>
    <row r="35" spans="1:30" ht="14.4" x14ac:dyDescent="0.3">
      <c r="A35">
        <f t="shared" si="6"/>
        <v>1</v>
      </c>
      <c r="B35" s="209">
        <v>0</v>
      </c>
      <c r="C35" s="209">
        <v>0</v>
      </c>
      <c r="D35" s="209">
        <v>0</v>
      </c>
      <c r="E35" s="209">
        <v>1</v>
      </c>
      <c r="F35" s="286">
        <f>ROUNDDOWN(N35,0)</f>
        <v>0</v>
      </c>
      <c r="G35" s="219">
        <f t="shared" si="0"/>
        <v>0.72044334975369451</v>
      </c>
      <c r="H35" s="219">
        <f t="shared" si="0"/>
        <v>0.85714285714285721</v>
      </c>
      <c r="I35" s="219">
        <f t="shared" si="0"/>
        <v>0.83333333333333326</v>
      </c>
      <c r="J35" s="219">
        <f t="shared" si="0"/>
        <v>0.2</v>
      </c>
      <c r="K35" s="220">
        <f t="shared" si="1"/>
        <v>0.10292047853624209</v>
      </c>
      <c r="L35" s="222">
        <f t="shared" si="2"/>
        <v>9.7162393162393155</v>
      </c>
      <c r="M35" s="222">
        <f t="shared" si="7"/>
        <v>87750</v>
      </c>
      <c r="N35" s="277">
        <f t="shared" si="8"/>
        <v>0.19943019943019943</v>
      </c>
      <c r="O35" s="180">
        <f t="shared" si="3"/>
        <v>0</v>
      </c>
      <c r="P35" s="220">
        <f t="shared" si="4"/>
        <v>0</v>
      </c>
      <c r="Q35" s="118">
        <f t="shared" si="9"/>
        <v>0</v>
      </c>
      <c r="V35" s="240">
        <f t="shared" si="12"/>
        <v>0</v>
      </c>
      <c r="W35" s="240">
        <f t="shared" si="12"/>
        <v>0</v>
      </c>
      <c r="X35" s="240">
        <f t="shared" si="12"/>
        <v>0</v>
      </c>
      <c r="Y35" s="240">
        <f t="shared" si="12"/>
        <v>0</v>
      </c>
      <c r="Z35" s="240">
        <f t="shared" si="12"/>
        <v>0</v>
      </c>
      <c r="AA35" s="240">
        <f t="shared" si="12"/>
        <v>0</v>
      </c>
      <c r="AB35" s="240">
        <f t="shared" si="12"/>
        <v>0</v>
      </c>
      <c r="AC35" s="240">
        <f t="shared" si="12"/>
        <v>0</v>
      </c>
    </row>
    <row r="36" spans="1:30" ht="14.4" x14ac:dyDescent="0.3">
      <c r="A36">
        <f t="shared" si="6"/>
        <v>0</v>
      </c>
      <c r="B36" s="209">
        <v>0</v>
      </c>
      <c r="C36" s="210">
        <v>0</v>
      </c>
      <c r="D36" s="209">
        <v>0</v>
      </c>
      <c r="E36" s="209">
        <v>0</v>
      </c>
      <c r="F36" s="286">
        <f>ROUNDDOWN(N36,0)</f>
        <v>0</v>
      </c>
      <c r="G36" s="219">
        <f t="shared" si="0"/>
        <v>0.72044334975369451</v>
      </c>
      <c r="H36" s="219">
        <f t="shared" si="0"/>
        <v>0.85714285714285721</v>
      </c>
      <c r="I36" s="219">
        <f t="shared" si="0"/>
        <v>0.83333333333333326</v>
      </c>
      <c r="J36" s="219">
        <f t="shared" si="0"/>
        <v>0.8</v>
      </c>
      <c r="K36" s="220">
        <f t="shared" si="1"/>
        <v>0.41168191414496835</v>
      </c>
      <c r="L36" s="222">
        <f t="shared" si="2"/>
        <v>2.4290598290598289</v>
      </c>
      <c r="M36" s="222">
        <f t="shared" si="7"/>
        <v>351000</v>
      </c>
      <c r="N36" s="277">
        <f t="shared" si="8"/>
        <v>4.9857549857549859E-2</v>
      </c>
      <c r="O36" s="180">
        <f t="shared" si="3"/>
        <v>0</v>
      </c>
      <c r="P36" s="220">
        <f t="shared" si="4"/>
        <v>0</v>
      </c>
      <c r="Q36" s="118">
        <f t="shared" si="9"/>
        <v>0</v>
      </c>
      <c r="V36" s="275">
        <f>SUM(V5:V35)</f>
        <v>8.1660802251935255E-2</v>
      </c>
      <c r="W36" s="275">
        <f t="shared" ref="W36:AC36" si="13">SUM(W5:W35)</f>
        <v>0</v>
      </c>
      <c r="X36" s="275">
        <f t="shared" si="13"/>
        <v>0.1919071076706543</v>
      </c>
      <c r="Y36" s="275">
        <f t="shared" si="13"/>
        <v>0.36861365235749421</v>
      </c>
      <c r="Z36" s="275">
        <f t="shared" si="13"/>
        <v>8.1914144968332075E-2</v>
      </c>
      <c r="AA36" s="275">
        <f t="shared" si="13"/>
        <v>1.7593244194229418E-2</v>
      </c>
      <c r="AB36" s="275">
        <f t="shared" si="13"/>
        <v>4.0816326530612249E-2</v>
      </c>
      <c r="AC36" s="275">
        <f t="shared" si="13"/>
        <v>6.5095003518648845E-2</v>
      </c>
      <c r="AD36" s="276">
        <f>SUM(V36:AC36)</f>
        <v>0.84760028149190636</v>
      </c>
    </row>
    <row r="37" spans="1:30" x14ac:dyDescent="0.25">
      <c r="A37">
        <f t="shared" si="6"/>
        <v>0</v>
      </c>
      <c r="M37" s="222"/>
      <c r="N37" s="277"/>
      <c r="O37" s="271">
        <f>SUM(O5:O36)</f>
        <v>0.87105794041754558</v>
      </c>
      <c r="P37" s="224">
        <f>SUM(P5:P36)</f>
        <v>4.3388458831808571E-2</v>
      </c>
      <c r="Q37" s="270" t="s">
        <v>102</v>
      </c>
      <c r="R37" s="217">
        <f>1/P37</f>
        <v>23.047603600681217</v>
      </c>
    </row>
    <row r="38" spans="1:30" ht="14.4" x14ac:dyDescent="0.3">
      <c r="A38">
        <f t="shared" si="6"/>
        <v>0</v>
      </c>
      <c r="M38" s="222"/>
      <c r="N38" s="277"/>
      <c r="P38" s="269">
        <f>1-BINOMDIST(0,10,P37,0)</f>
        <v>0.35826435646719168</v>
      </c>
      <c r="Q38" s="201" t="s">
        <v>103</v>
      </c>
      <c r="T38" s="217">
        <f>1/P38</f>
        <v>2.791234969230258</v>
      </c>
    </row>
  </sheetData>
  <conditionalFormatting sqref="F5:F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3" priority="4" stopIfTrue="1" operator="greaterThan">
      <formula>0</formula>
    </cfRule>
  </conditionalFormatting>
  <conditionalFormatting sqref="O5:O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:AC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A30"/>
  <sheetViews>
    <sheetView topLeftCell="A2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0.48929073075152557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0.48929073075152557</v>
      </c>
      <c r="O3" s="280">
        <v>852600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1.0063620589936382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f t="shared" ref="E6:E28" si="8">ROUNDDOWN(L6,0)</f>
        <v>4166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9">F6*G6*H6</f>
        <v>7.0820693806730344E-6</v>
      </c>
      <c r="J6" s="222">
        <f t="shared" si="4"/>
        <v>141201.66666666663</v>
      </c>
      <c r="K6" s="222">
        <f t="shared" ref="K6:K28" si="10">$J$5/J6</f>
        <v>6.0000000000000009</v>
      </c>
      <c r="L6" s="277">
        <f t="shared" ref="L6:L28" si="11">$E$3/K6</f>
        <v>4166.6666666666661</v>
      </c>
      <c r="M6" s="180">
        <f t="shared" si="5"/>
        <v>2.9503901039883863E-2</v>
      </c>
      <c r="N6" s="220">
        <f t="shared" si="6"/>
        <v>7.0820693806730344E-6</v>
      </c>
      <c r="O6" s="118">
        <f t="shared" ref="O6:O28" si="12">N6*$O$3</f>
        <v>6.0381723539618291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2.9503901039883863E-2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f t="shared" si="8"/>
        <v>1041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9"/>
        <v>2.8328277522692131E-5</v>
      </c>
      <c r="J7" s="222">
        <f t="shared" si="4"/>
        <v>35300.416666666664</v>
      </c>
      <c r="K7" s="222">
        <f t="shared" si="10"/>
        <v>24</v>
      </c>
      <c r="L7" s="277">
        <f t="shared" si="11"/>
        <v>1041.6666666666667</v>
      </c>
      <c r="M7" s="180">
        <f t="shared" si="5"/>
        <v>2.9489736901122509E-2</v>
      </c>
      <c r="N7" s="220">
        <f t="shared" si="6"/>
        <v>2.8328277522692131E-5</v>
      </c>
      <c r="O7" s="118">
        <f t="shared" si="12"/>
        <v>24.152689415847309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0</v>
      </c>
      <c r="AA7" s="240">
        <f t="shared" si="7"/>
        <v>2.9489736901122509E-2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f t="shared" si="8"/>
        <v>378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9"/>
        <v>7.7902763187403371E-5</v>
      </c>
      <c r="J8" s="222">
        <f t="shared" si="4"/>
        <v>12836.51515151515</v>
      </c>
      <c r="K8" s="222">
        <f t="shared" si="10"/>
        <v>66</v>
      </c>
      <c r="L8" s="277">
        <f t="shared" si="11"/>
        <v>378.78787878787881</v>
      </c>
      <c r="M8" s="180">
        <f t="shared" si="5"/>
        <v>2.9447244484838472E-2</v>
      </c>
      <c r="N8" s="220">
        <f t="shared" si="6"/>
        <v>7.7902763187403371E-5</v>
      </c>
      <c r="O8" s="118">
        <f t="shared" si="12"/>
        <v>66.419895893580119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2.9447244484838472E-2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f t="shared" si="8"/>
        <v>173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9"/>
        <v>1.6996966513615279E-4</v>
      </c>
      <c r="J9" s="222">
        <f t="shared" si="4"/>
        <v>5883.4027777777774</v>
      </c>
      <c r="K9" s="222">
        <f t="shared" si="10"/>
        <v>144</v>
      </c>
      <c r="L9" s="277">
        <f t="shared" si="11"/>
        <v>173.61111111111111</v>
      </c>
      <c r="M9" s="180">
        <f t="shared" si="5"/>
        <v>2.9404752068554432E-2</v>
      </c>
      <c r="N9" s="220">
        <f t="shared" si="6"/>
        <v>1.6996966513615279E-4</v>
      </c>
      <c r="O9" s="118">
        <f t="shared" si="12"/>
        <v>144.91613649508386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2.9404752068554432E-2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f t="shared" si="8"/>
        <v>63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9"/>
        <v>4.6741657912442025E-4</v>
      </c>
      <c r="J10" s="222">
        <f t="shared" si="4"/>
        <v>2139.4191919191917</v>
      </c>
      <c r="K10" s="222">
        <f t="shared" si="10"/>
        <v>396</v>
      </c>
      <c r="L10" s="277">
        <f t="shared" si="11"/>
        <v>63.131313131313128</v>
      </c>
      <c r="M10" s="180">
        <f t="shared" si="5"/>
        <v>2.9447244484838472E-2</v>
      </c>
      <c r="N10" s="220">
        <f t="shared" si="6"/>
        <v>4.6741657912442025E-4</v>
      </c>
      <c r="O10" s="118">
        <f t="shared" si="12"/>
        <v>398.51937536148068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2.9447244484838472E-2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f t="shared" si="8"/>
        <v>462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9"/>
        <v>6.3738624426057294E-5</v>
      </c>
      <c r="J11" s="222">
        <f t="shared" si="4"/>
        <v>15689.074074074075</v>
      </c>
      <c r="K11" s="222">
        <f t="shared" si="10"/>
        <v>53.999999999999993</v>
      </c>
      <c r="L11" s="277">
        <f t="shared" si="11"/>
        <v>462.96296296296305</v>
      </c>
      <c r="M11" s="180">
        <f t="shared" si="5"/>
        <v>2.9447244484838469E-2</v>
      </c>
      <c r="N11" s="220">
        <f t="shared" si="6"/>
        <v>6.3738624426057294E-5</v>
      </c>
      <c r="O11" s="118">
        <f t="shared" si="12"/>
        <v>54.343551185656452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2.9447244484838469E-2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f t="shared" si="8"/>
        <v>77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9"/>
        <v>3.8243174655634379E-4</v>
      </c>
      <c r="J12" s="222">
        <f t="shared" si="4"/>
        <v>2614.8456790123455</v>
      </c>
      <c r="K12" s="222">
        <f t="shared" si="10"/>
        <v>324</v>
      </c>
      <c r="L12" s="277">
        <f t="shared" si="11"/>
        <v>77.160493827160494</v>
      </c>
      <c r="M12" s="180">
        <f t="shared" si="5"/>
        <v>2.9447244484838472E-2</v>
      </c>
      <c r="N12" s="220">
        <f t="shared" si="6"/>
        <v>3.8243174655634379E-4</v>
      </c>
      <c r="O12" s="118">
        <f t="shared" si="12"/>
        <v>326.06130711393871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2.9447244484838472E-2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f t="shared" si="8"/>
        <v>19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9"/>
        <v>1.5297269862253747E-3</v>
      </c>
      <c r="J13" s="222">
        <f t="shared" si="4"/>
        <v>653.7114197530866</v>
      </c>
      <c r="K13" s="222">
        <f t="shared" si="10"/>
        <v>1295.9999999999995</v>
      </c>
      <c r="L13" s="277">
        <f t="shared" si="11"/>
        <v>19.290123456790131</v>
      </c>
      <c r="M13" s="180">
        <f t="shared" si="5"/>
        <v>2.9064812738282118E-2</v>
      </c>
      <c r="N13" s="220">
        <f t="shared" si="6"/>
        <v>1.5297269862253747E-3</v>
      </c>
      <c r="O13" s="118">
        <f t="shared" si="12"/>
        <v>1304.2452284557544</v>
      </c>
      <c r="T13" s="240">
        <f t="shared" si="7"/>
        <v>0</v>
      </c>
      <c r="U13" s="240">
        <f t="shared" si="7"/>
        <v>2.9064812738282118E-2</v>
      </c>
      <c r="V13" s="240">
        <f t="shared" si="7"/>
        <v>0</v>
      </c>
      <c r="W13" s="240">
        <f t="shared" si="7"/>
        <v>0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f t="shared" si="8"/>
        <v>7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9"/>
        <v>4.2067492121197802E-3</v>
      </c>
      <c r="J14" s="222">
        <f t="shared" si="4"/>
        <v>237.71324354657696</v>
      </c>
      <c r="K14" s="222">
        <f t="shared" si="10"/>
        <v>3563.9999999999982</v>
      </c>
      <c r="L14" s="277">
        <f t="shared" si="11"/>
        <v>7.0145903479236846</v>
      </c>
      <c r="M14" s="180">
        <f t="shared" si="5"/>
        <v>2.9447244484838458E-2</v>
      </c>
      <c r="N14" s="220">
        <f t="shared" si="6"/>
        <v>4.2067492121197802E-3</v>
      </c>
      <c r="O14" s="118">
        <f t="shared" si="12"/>
        <v>3586.6743782533244</v>
      </c>
      <c r="T14" s="240">
        <f t="shared" si="7"/>
        <v>2.9447244484838458E-2</v>
      </c>
      <c r="U14" s="240">
        <f t="shared" si="7"/>
        <v>0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f t="shared" si="8"/>
        <v>3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9"/>
        <v>9.1783619173522492E-3</v>
      </c>
      <c r="J15" s="222">
        <f t="shared" si="4"/>
        <v>108.95190329218109</v>
      </c>
      <c r="K15" s="222">
        <f t="shared" si="10"/>
        <v>7775.9999999999982</v>
      </c>
      <c r="L15" s="277">
        <f t="shared" si="11"/>
        <v>3.2150205761316881</v>
      </c>
      <c r="M15" s="180">
        <f t="shared" si="5"/>
        <v>2.7535085752056748E-2</v>
      </c>
      <c r="N15" s="220">
        <f t="shared" si="6"/>
        <v>9.1783619173522492E-3</v>
      </c>
      <c r="O15" s="118">
        <f t="shared" si="12"/>
        <v>7825.4713707345272</v>
      </c>
      <c r="T15" s="240">
        <f t="shared" ref="T15:AA28" si="13">IF($E15&lt;T$4,(IF($E15&gt;T$3,$M15,0)),0)</f>
        <v>2.7535085752056748E-2</v>
      </c>
      <c r="U15" s="240">
        <f t="shared" si="13"/>
        <v>0</v>
      </c>
      <c r="V15" s="240">
        <f t="shared" si="13"/>
        <v>0</v>
      </c>
      <c r="W15" s="240">
        <f t="shared" si="13"/>
        <v>0</v>
      </c>
      <c r="X15" s="240">
        <f t="shared" si="13"/>
        <v>0</v>
      </c>
      <c r="Y15" s="240">
        <f t="shared" si="13"/>
        <v>0</v>
      </c>
      <c r="Z15" s="240">
        <f t="shared" si="13"/>
        <v>0</v>
      </c>
      <c r="AA15" s="240">
        <f t="shared" si="13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f t="shared" si="8"/>
        <v>1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9"/>
        <v>2.5240495272718686E-2</v>
      </c>
      <c r="J16" s="222">
        <f t="shared" si="4"/>
        <v>39.618873924429487</v>
      </c>
      <c r="K16" s="222">
        <f t="shared" si="10"/>
        <v>21383.999999999993</v>
      </c>
      <c r="L16" s="277">
        <f t="shared" si="11"/>
        <v>1.1690983913206139</v>
      </c>
      <c r="M16" s="180">
        <f t="shared" si="5"/>
        <v>2.5240495272718683E-2</v>
      </c>
      <c r="N16" s="220">
        <f t="shared" si="6"/>
        <v>2.5240495272718686E-2</v>
      </c>
      <c r="O16" s="118">
        <f t="shared" si="12"/>
        <v>21520.046269519953</v>
      </c>
      <c r="T16" s="240">
        <f t="shared" si="13"/>
        <v>2.5240495272718683E-2</v>
      </c>
      <c r="U16" s="240">
        <f t="shared" si="13"/>
        <v>0</v>
      </c>
      <c r="V16" s="240">
        <f t="shared" si="13"/>
        <v>0</v>
      </c>
      <c r="W16" s="240">
        <f t="shared" si="13"/>
        <v>0</v>
      </c>
      <c r="X16" s="240">
        <f t="shared" si="13"/>
        <v>0</v>
      </c>
      <c r="Y16" s="240">
        <f t="shared" si="13"/>
        <v>0</v>
      </c>
      <c r="Z16" s="240">
        <f t="shared" si="13"/>
        <v>0</v>
      </c>
      <c r="AA16" s="240">
        <f t="shared" si="13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f t="shared" si="8"/>
        <v>54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9"/>
        <v>5.4177830762148702E-4</v>
      </c>
      <c r="J17" s="222">
        <f t="shared" si="4"/>
        <v>1845.7734204793028</v>
      </c>
      <c r="K17" s="222">
        <f t="shared" si="10"/>
        <v>458.99999999999994</v>
      </c>
      <c r="L17" s="277">
        <f t="shared" si="11"/>
        <v>54.46623093681918</v>
      </c>
      <c r="M17" s="180">
        <f t="shared" si="5"/>
        <v>2.9256028611560299E-2</v>
      </c>
      <c r="N17" s="220">
        <f t="shared" si="6"/>
        <v>5.4177830762148702E-4</v>
      </c>
      <c r="O17" s="118">
        <f t="shared" si="12"/>
        <v>461.92018507807984</v>
      </c>
      <c r="T17" s="240">
        <f t="shared" si="13"/>
        <v>0</v>
      </c>
      <c r="U17" s="240">
        <f t="shared" si="13"/>
        <v>0</v>
      </c>
      <c r="V17" s="240">
        <f t="shared" si="13"/>
        <v>0</v>
      </c>
      <c r="W17" s="240">
        <f t="shared" si="13"/>
        <v>2.9256028611560299E-2</v>
      </c>
      <c r="X17" s="240">
        <f t="shared" si="13"/>
        <v>0</v>
      </c>
      <c r="Y17" s="240">
        <f t="shared" si="13"/>
        <v>0</v>
      </c>
      <c r="Z17" s="240">
        <f t="shared" si="13"/>
        <v>0</v>
      </c>
      <c r="AA17" s="240">
        <f t="shared" si="13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f t="shared" si="8"/>
        <v>9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9"/>
        <v>3.2506698457289225E-3</v>
      </c>
      <c r="J18" s="222">
        <f t="shared" si="4"/>
        <v>307.62890341321707</v>
      </c>
      <c r="K18" s="222">
        <f t="shared" si="10"/>
        <v>2754</v>
      </c>
      <c r="L18" s="277">
        <f t="shared" si="11"/>
        <v>9.0777051561365294</v>
      </c>
      <c r="M18" s="180">
        <f t="shared" si="5"/>
        <v>2.9256028611560306E-2</v>
      </c>
      <c r="N18" s="220">
        <f t="shared" si="6"/>
        <v>3.2506698457289225E-3</v>
      </c>
      <c r="O18" s="118">
        <f t="shared" si="12"/>
        <v>2771.5211104684795</v>
      </c>
      <c r="T18" s="240">
        <f t="shared" si="13"/>
        <v>2.9256028611560306E-2</v>
      </c>
      <c r="U18" s="240">
        <f t="shared" si="13"/>
        <v>0</v>
      </c>
      <c r="V18" s="240">
        <f t="shared" si="13"/>
        <v>0</v>
      </c>
      <c r="W18" s="240">
        <f t="shared" si="13"/>
        <v>0</v>
      </c>
      <c r="X18" s="240">
        <f t="shared" si="13"/>
        <v>0</v>
      </c>
      <c r="Y18" s="240">
        <f t="shared" si="13"/>
        <v>0</v>
      </c>
      <c r="Z18" s="240">
        <f t="shared" si="13"/>
        <v>0</v>
      </c>
      <c r="AA18" s="240">
        <f t="shared" si="13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f t="shared" si="8"/>
        <v>2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9"/>
        <v>1.3002679382915688E-2</v>
      </c>
      <c r="J19" s="222">
        <f t="shared" si="4"/>
        <v>76.907225853304283</v>
      </c>
      <c r="K19" s="222">
        <f t="shared" si="10"/>
        <v>11015.999999999998</v>
      </c>
      <c r="L19" s="277">
        <f t="shared" si="11"/>
        <v>2.2694262890341323</v>
      </c>
      <c r="M19" s="180">
        <f t="shared" si="5"/>
        <v>2.6005358765831377E-2</v>
      </c>
      <c r="N19" s="220">
        <f t="shared" si="6"/>
        <v>1.3002679382915688E-2</v>
      </c>
      <c r="O19" s="118">
        <f t="shared" si="12"/>
        <v>11086.084441873916</v>
      </c>
      <c r="T19" s="240">
        <f t="shared" si="13"/>
        <v>2.6005358765831377E-2</v>
      </c>
      <c r="U19" s="240">
        <f t="shared" si="13"/>
        <v>0</v>
      </c>
      <c r="V19" s="240">
        <f t="shared" si="13"/>
        <v>0</v>
      </c>
      <c r="W19" s="240">
        <f t="shared" si="13"/>
        <v>0</v>
      </c>
      <c r="X19" s="240">
        <f t="shared" si="13"/>
        <v>0</v>
      </c>
      <c r="Y19" s="240">
        <f t="shared" si="13"/>
        <v>0</v>
      </c>
      <c r="Z19" s="240">
        <f t="shared" si="13"/>
        <v>0</v>
      </c>
      <c r="AA19" s="240">
        <f t="shared" si="13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 t="shared" si="8"/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9"/>
        <v>3.5757368303018143E-2</v>
      </c>
      <c r="J20" s="222">
        <f t="shared" si="4"/>
        <v>27.966263946656102</v>
      </c>
      <c r="K20" s="222">
        <f t="shared" si="10"/>
        <v>30293.999999999996</v>
      </c>
      <c r="L20" s="277">
        <f t="shared" si="11"/>
        <v>0.82524592328513902</v>
      </c>
      <c r="M20" s="180">
        <f t="shared" si="5"/>
        <v>0</v>
      </c>
      <c r="N20" s="220">
        <f t="shared" si="6"/>
        <v>0</v>
      </c>
      <c r="O20" s="118">
        <f t="shared" si="12"/>
        <v>0</v>
      </c>
      <c r="T20" s="240">
        <f t="shared" si="13"/>
        <v>0</v>
      </c>
      <c r="U20" s="240">
        <f t="shared" si="13"/>
        <v>0</v>
      </c>
      <c r="V20" s="240">
        <f t="shared" si="13"/>
        <v>0</v>
      </c>
      <c r="W20" s="240">
        <f t="shared" si="13"/>
        <v>0</v>
      </c>
      <c r="X20" s="240">
        <f t="shared" si="13"/>
        <v>0</v>
      </c>
      <c r="Y20" s="240">
        <f t="shared" si="13"/>
        <v>0</v>
      </c>
      <c r="Z20" s="240">
        <f t="shared" si="13"/>
        <v>0</v>
      </c>
      <c r="AA20" s="240">
        <f t="shared" si="13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 t="shared" si="8"/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9"/>
        <v>7.801607629749413E-2</v>
      </c>
      <c r="J21" s="222">
        <f t="shared" si="4"/>
        <v>12.817870975550713</v>
      </c>
      <c r="K21" s="222">
        <f t="shared" si="10"/>
        <v>66096</v>
      </c>
      <c r="L21" s="277">
        <f t="shared" si="11"/>
        <v>0.37823771483902202</v>
      </c>
      <c r="M21" s="180">
        <f t="shared" si="5"/>
        <v>0</v>
      </c>
      <c r="N21" s="220">
        <f t="shared" si="6"/>
        <v>0</v>
      </c>
      <c r="O21" s="118">
        <f t="shared" si="12"/>
        <v>0</v>
      </c>
      <c r="T21" s="240">
        <f t="shared" si="13"/>
        <v>0</v>
      </c>
      <c r="U21" s="240">
        <f t="shared" si="13"/>
        <v>0</v>
      </c>
      <c r="V21" s="240">
        <f t="shared" si="13"/>
        <v>0</v>
      </c>
      <c r="W21" s="240">
        <f t="shared" si="13"/>
        <v>0</v>
      </c>
      <c r="X21" s="240">
        <f t="shared" si="13"/>
        <v>0</v>
      </c>
      <c r="Y21" s="240">
        <f t="shared" si="13"/>
        <v>0</v>
      </c>
      <c r="Z21" s="240">
        <f t="shared" si="13"/>
        <v>0</v>
      </c>
      <c r="AA21" s="240">
        <f t="shared" si="13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 t="shared" si="8"/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9"/>
        <v>0.2145442098181089</v>
      </c>
      <c r="J22" s="222">
        <f t="shared" si="4"/>
        <v>4.6610439911093495</v>
      </c>
      <c r="K22" s="222">
        <f t="shared" si="10"/>
        <v>181764.00000000003</v>
      </c>
      <c r="L22" s="277">
        <f t="shared" si="11"/>
        <v>0.13754098721418981</v>
      </c>
      <c r="M22" s="180">
        <f t="shared" si="5"/>
        <v>0</v>
      </c>
      <c r="N22" s="220">
        <f t="shared" si="6"/>
        <v>0</v>
      </c>
      <c r="O22" s="118">
        <f t="shared" si="12"/>
        <v>0</v>
      </c>
      <c r="T22" s="240">
        <f t="shared" si="13"/>
        <v>0</v>
      </c>
      <c r="U22" s="240">
        <f t="shared" si="13"/>
        <v>0</v>
      </c>
      <c r="V22" s="240">
        <f t="shared" si="13"/>
        <v>0</v>
      </c>
      <c r="W22" s="240">
        <f t="shared" si="13"/>
        <v>0</v>
      </c>
      <c r="X22" s="240">
        <f t="shared" si="13"/>
        <v>0</v>
      </c>
      <c r="Y22" s="240">
        <f t="shared" si="13"/>
        <v>0</v>
      </c>
      <c r="Z22" s="240">
        <f t="shared" si="13"/>
        <v>0</v>
      </c>
      <c r="AA22" s="240">
        <f t="shared" si="13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f t="shared" si="8"/>
        <v>30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9"/>
        <v>9.631614357715326E-4</v>
      </c>
      <c r="J23" s="222">
        <f t="shared" si="4"/>
        <v>1038.2475490196077</v>
      </c>
      <c r="K23" s="222">
        <f t="shared" si="10"/>
        <v>816</v>
      </c>
      <c r="L23" s="277">
        <f t="shared" si="11"/>
        <v>30.637254901960784</v>
      </c>
      <c r="M23" s="180">
        <f t="shared" si="5"/>
        <v>2.8894843073145975E-2</v>
      </c>
      <c r="N23" s="220">
        <f t="shared" si="6"/>
        <v>9.631614357715326E-4</v>
      </c>
      <c r="O23" s="118">
        <f t="shared" si="12"/>
        <v>821.19144013880873</v>
      </c>
      <c r="T23" s="240">
        <f t="shared" si="13"/>
        <v>0</v>
      </c>
      <c r="U23" s="240">
        <f t="shared" si="13"/>
        <v>2.8894843073145975E-2</v>
      </c>
      <c r="V23" s="240">
        <f t="shared" si="13"/>
        <v>0</v>
      </c>
      <c r="W23" s="240">
        <f t="shared" si="13"/>
        <v>0</v>
      </c>
      <c r="X23" s="240">
        <f t="shared" si="13"/>
        <v>0</v>
      </c>
      <c r="Y23" s="240">
        <f t="shared" si="13"/>
        <v>0</v>
      </c>
      <c r="Z23" s="240">
        <f t="shared" si="13"/>
        <v>0</v>
      </c>
      <c r="AA23" s="240">
        <f t="shared" si="13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 t="shared" si="8"/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9"/>
        <v>5.7789686146291963E-3</v>
      </c>
      <c r="J24" s="222">
        <f t="shared" si="4"/>
        <v>173.04125816993459</v>
      </c>
      <c r="K24" s="222">
        <f t="shared" si="10"/>
        <v>4896.0000000000009</v>
      </c>
      <c r="L24" s="277">
        <f t="shared" si="11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2"/>
        <v>4927.1486408328528</v>
      </c>
      <c r="T24" s="240">
        <f t="shared" si="13"/>
        <v>2.8894843073145982E-2</v>
      </c>
      <c r="U24" s="240">
        <f t="shared" si="13"/>
        <v>0</v>
      </c>
      <c r="V24" s="240">
        <f t="shared" si="13"/>
        <v>0</v>
      </c>
      <c r="W24" s="240">
        <f t="shared" si="13"/>
        <v>0</v>
      </c>
      <c r="X24" s="240">
        <f t="shared" si="13"/>
        <v>0</v>
      </c>
      <c r="Y24" s="240">
        <f t="shared" si="13"/>
        <v>0</v>
      </c>
      <c r="Z24" s="240">
        <f t="shared" si="13"/>
        <v>0</v>
      </c>
      <c r="AA24" s="240">
        <f t="shared" si="13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9"/>
        <v>2.3115874458516778E-2</v>
      </c>
      <c r="J25" s="222">
        <f t="shared" si="4"/>
        <v>43.260314542483663</v>
      </c>
      <c r="K25" s="222">
        <f t="shared" si="10"/>
        <v>19583.999999999996</v>
      </c>
      <c r="L25" s="277">
        <f t="shared" si="11"/>
        <v>1.2765522875816995</v>
      </c>
      <c r="M25" s="180">
        <f t="shared" si="5"/>
        <v>0</v>
      </c>
      <c r="N25" s="220">
        <f t="shared" si="6"/>
        <v>0</v>
      </c>
      <c r="O25" s="118">
        <f t="shared" si="12"/>
        <v>0</v>
      </c>
      <c r="T25" s="240">
        <f t="shared" si="13"/>
        <v>0</v>
      </c>
      <c r="U25" s="240">
        <f t="shared" si="13"/>
        <v>0</v>
      </c>
      <c r="V25" s="240">
        <f t="shared" si="13"/>
        <v>0</v>
      </c>
      <c r="W25" s="240">
        <f t="shared" si="13"/>
        <v>0</v>
      </c>
      <c r="X25" s="240">
        <f t="shared" si="13"/>
        <v>0</v>
      </c>
      <c r="Y25" s="240">
        <f t="shared" si="13"/>
        <v>0</v>
      </c>
      <c r="Z25" s="240">
        <f t="shared" si="13"/>
        <v>0</v>
      </c>
      <c r="AA25" s="240">
        <f t="shared" si="13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 t="shared" si="8"/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9"/>
        <v>6.3568654760921148E-2</v>
      </c>
      <c r="J26" s="222">
        <f t="shared" si="4"/>
        <v>15.731023469994057</v>
      </c>
      <c r="K26" s="222">
        <f t="shared" si="10"/>
        <v>53856</v>
      </c>
      <c r="L26" s="277">
        <f t="shared" si="11"/>
        <v>0.46420083184789068</v>
      </c>
      <c r="M26" s="180">
        <f t="shared" si="5"/>
        <v>0</v>
      </c>
      <c r="N26" s="220">
        <f t="shared" si="6"/>
        <v>0</v>
      </c>
      <c r="O26" s="118">
        <f t="shared" si="12"/>
        <v>0</v>
      </c>
      <c r="T26" s="240">
        <f t="shared" si="13"/>
        <v>0</v>
      </c>
      <c r="U26" s="240">
        <f t="shared" si="13"/>
        <v>0</v>
      </c>
      <c r="V26" s="240">
        <f t="shared" si="13"/>
        <v>0</v>
      </c>
      <c r="W26" s="240">
        <f t="shared" si="13"/>
        <v>0</v>
      </c>
      <c r="X26" s="240">
        <f t="shared" si="13"/>
        <v>0</v>
      </c>
      <c r="Y26" s="240">
        <f t="shared" si="13"/>
        <v>0</v>
      </c>
      <c r="Z26" s="240">
        <f t="shared" si="13"/>
        <v>0</v>
      </c>
      <c r="AA26" s="240">
        <f t="shared" si="13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 t="shared" si="8"/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9"/>
        <v>0.1386952467511007</v>
      </c>
      <c r="J27" s="222">
        <f t="shared" si="4"/>
        <v>7.2100524237472747</v>
      </c>
      <c r="K27" s="222">
        <f t="shared" si="10"/>
        <v>117504.00000000001</v>
      </c>
      <c r="L27" s="277">
        <f t="shared" si="11"/>
        <v>0.21275871459694987</v>
      </c>
      <c r="M27" s="180">
        <f t="shared" si="5"/>
        <v>0</v>
      </c>
      <c r="N27" s="220">
        <f t="shared" si="6"/>
        <v>0</v>
      </c>
      <c r="O27" s="118">
        <f t="shared" si="12"/>
        <v>0</v>
      </c>
      <c r="T27" s="240">
        <f t="shared" si="13"/>
        <v>0</v>
      </c>
      <c r="U27" s="240">
        <f t="shared" si="13"/>
        <v>0</v>
      </c>
      <c r="V27" s="240">
        <f t="shared" si="13"/>
        <v>0</v>
      </c>
      <c r="W27" s="240">
        <f t="shared" si="13"/>
        <v>0</v>
      </c>
      <c r="X27" s="240">
        <f t="shared" si="13"/>
        <v>0</v>
      </c>
      <c r="Y27" s="240">
        <f t="shared" si="13"/>
        <v>0</v>
      </c>
      <c r="Z27" s="240">
        <f t="shared" si="13"/>
        <v>0</v>
      </c>
      <c r="AA27" s="240">
        <f t="shared" si="13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 t="shared" si="8"/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9"/>
        <v>0.38141192856552691</v>
      </c>
      <c r="J28" s="222">
        <f t="shared" si="4"/>
        <v>2.6218372449990093</v>
      </c>
      <c r="K28" s="222">
        <f t="shared" si="10"/>
        <v>323136</v>
      </c>
      <c r="L28" s="277">
        <f t="shared" si="11"/>
        <v>7.7366805307981776E-2</v>
      </c>
      <c r="M28" s="180">
        <f t="shared" si="5"/>
        <v>0</v>
      </c>
      <c r="N28" s="220">
        <f t="shared" si="6"/>
        <v>0</v>
      </c>
      <c r="O28" s="118">
        <f t="shared" si="12"/>
        <v>0</v>
      </c>
      <c r="T28" s="240">
        <f t="shared" si="13"/>
        <v>0</v>
      </c>
      <c r="U28" s="240">
        <f t="shared" si="13"/>
        <v>0</v>
      </c>
      <c r="V28" s="240">
        <f t="shared" si="13"/>
        <v>0</v>
      </c>
      <c r="W28" s="240">
        <f t="shared" si="13"/>
        <v>0</v>
      </c>
      <c r="X28" s="240">
        <f t="shared" si="13"/>
        <v>0</v>
      </c>
      <c r="Y28" s="240">
        <f t="shared" si="13"/>
        <v>0</v>
      </c>
      <c r="Z28" s="240">
        <f t="shared" si="13"/>
        <v>0</v>
      </c>
      <c r="AA28" s="240">
        <f t="shared" si="13"/>
        <v>0</v>
      </c>
    </row>
    <row r="29" spans="1:27" x14ac:dyDescent="0.25">
      <c r="K29" s="222"/>
      <c r="L29" s="277"/>
      <c r="M29" s="271">
        <f>SUM(M5:M28)</f>
        <v>0.48929073075152557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2" priority="30" stopIfTrue="1" operator="greaterThan">
      <formula>0</formula>
    </cfRule>
  </conditionalFormatting>
  <conditionalFormatting sqref="M5:M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30"/>
  <sheetViews>
    <sheetView topLeftCell="A10" zoomScaleNormal="100" workbookViewId="0">
      <selection activeCell="L22" sqref="E22:L22"/>
    </sheetView>
  </sheetViews>
  <sheetFormatPr defaultRowHeight="13.2" x14ac:dyDescent="0.25"/>
  <cols>
    <col min="1" max="1" width="10.44140625" customWidth="1"/>
    <col min="5" max="5" width="11.33203125" style="283" customWidth="1"/>
    <col min="6" max="6" width="16.88671875" hidden="1" customWidth="1"/>
    <col min="7" max="8" width="18.109375" hidden="1" customWidth="1"/>
    <col min="9" max="9" width="18.33203125" hidden="1" customWidth="1"/>
    <col min="10" max="10" width="15.109375" style="221" bestFit="1" customWidth="1"/>
    <col min="11" max="12" width="15.109375" style="221" customWidth="1"/>
    <col min="13" max="13" width="14.88671875" customWidth="1"/>
    <col min="14" max="14" width="17.109375" customWidth="1"/>
    <col min="15" max="15" width="18.88671875" bestFit="1" customWidth="1"/>
    <col min="16" max="16" width="6.6640625" bestFit="1" customWidth="1"/>
    <col min="18" max="18" width="6.44140625" bestFit="1" customWidth="1"/>
  </cols>
  <sheetData>
    <row r="1" spans="1:27" x14ac:dyDescent="0.25">
      <c r="A1" s="206">
        <f>$M$29</f>
        <v>0.87670825415186304</v>
      </c>
      <c r="B1" s="207"/>
      <c r="C1" s="208" t="s">
        <v>60</v>
      </c>
      <c r="D1" s="208"/>
      <c r="J1"/>
      <c r="K1"/>
      <c r="L1"/>
    </row>
    <row r="2" spans="1:27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27" ht="14.4" x14ac:dyDescent="0.3">
      <c r="A3" s="145" t="s">
        <v>50</v>
      </c>
      <c r="B3" s="198">
        <v>21</v>
      </c>
      <c r="C3" s="198">
        <v>14</v>
      </c>
      <c r="D3" s="198">
        <v>7</v>
      </c>
      <c r="E3" s="284">
        <v>25000</v>
      </c>
      <c r="J3"/>
      <c r="K3"/>
      <c r="L3"/>
      <c r="M3" s="59">
        <f>M29</f>
        <v>0.87670825415186304</v>
      </c>
      <c r="O3" s="280">
        <v>847210</v>
      </c>
      <c r="S3" s="273" t="s">
        <v>97</v>
      </c>
      <c r="T3" s="274">
        <v>0</v>
      </c>
      <c r="U3" s="274">
        <v>11</v>
      </c>
      <c r="V3" s="274">
        <v>31</v>
      </c>
      <c r="W3" s="274">
        <v>51</v>
      </c>
      <c r="X3" s="274">
        <v>101</v>
      </c>
      <c r="Y3" s="274">
        <v>201</v>
      </c>
      <c r="Z3" s="274">
        <v>501</v>
      </c>
      <c r="AA3" s="274">
        <v>1001</v>
      </c>
    </row>
    <row r="4" spans="1:27" ht="50.25" customHeight="1" x14ac:dyDescent="0.25">
      <c r="B4" s="203" t="s">
        <v>24</v>
      </c>
      <c r="C4" s="203" t="s">
        <v>47</v>
      </c>
      <c r="D4" s="203" t="s">
        <v>48</v>
      </c>
      <c r="E4" s="285" t="s">
        <v>59</v>
      </c>
      <c r="F4" s="203" t="s">
        <v>52</v>
      </c>
      <c r="G4" s="203" t="s">
        <v>53</v>
      </c>
      <c r="H4" s="203" t="s">
        <v>54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61</v>
      </c>
      <c r="O4" s="279" t="s">
        <v>108</v>
      </c>
      <c r="T4" s="274">
        <v>11</v>
      </c>
      <c r="U4" s="274">
        <v>31</v>
      </c>
      <c r="V4" s="274">
        <v>51</v>
      </c>
      <c r="W4" s="274">
        <v>101</v>
      </c>
      <c r="X4" s="274">
        <v>201</v>
      </c>
      <c r="Y4" s="274">
        <v>501</v>
      </c>
      <c r="Z4" s="274">
        <v>1001</v>
      </c>
      <c r="AA4" s="274">
        <v>10000</v>
      </c>
    </row>
    <row r="5" spans="1:27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25000</v>
      </c>
      <c r="F5" s="219">
        <f t="shared" ref="F5:F28" si="1">_xlfn.HYPGEOM.DIST(B5, B$2, B$2, B$3, FALSE )</f>
        <v>7.5187969924812035E-4</v>
      </c>
      <c r="G5" s="219">
        <f t="shared" ref="G5:G28" si="2">_xlfn.HYPGEOM.DIST(C5, C$2, C$2, C$3, FALSE )</f>
        <v>1.0989010989010992E-2</v>
      </c>
      <c r="H5" s="219">
        <f t="shared" ref="H5:H28" si="3">_xlfn.HYPGEOM.DIST(D5, D$2, D$2, D$3, FALSE )</f>
        <v>0.14285714285714285</v>
      </c>
      <c r="I5" s="220">
        <f>F5*G5*H5</f>
        <v>1.1803448967788389E-6</v>
      </c>
      <c r="J5" s="222">
        <f t="shared" ref="J5:J28" si="4">1/I5</f>
        <v>847209.99999999988</v>
      </c>
      <c r="K5" s="222">
        <f>$J$5/J5</f>
        <v>1</v>
      </c>
      <c r="L5" s="277">
        <f>$E$3/K5</f>
        <v>25000</v>
      </c>
      <c r="M5" s="180">
        <f t="shared" ref="M5:M28" si="5">$E5/J5</f>
        <v>2.9508622419470974E-2</v>
      </c>
      <c r="N5" s="220">
        <f t="shared" ref="N5:N28" si="6">IF(E5&gt;0,I5,0)</f>
        <v>1.1803448967788389E-6</v>
      </c>
      <c r="O5" s="118">
        <f>N5*$O$3</f>
        <v>1.0000000000000002</v>
      </c>
      <c r="T5" s="240">
        <f t="shared" ref="T5:AA14" si="7">IF($E5&lt;T$4,(IF($E5&gt;T$3,$M5,0)),0)</f>
        <v>0</v>
      </c>
      <c r="U5" s="240">
        <f t="shared" si="7"/>
        <v>0</v>
      </c>
      <c r="V5" s="240">
        <f t="shared" si="7"/>
        <v>0</v>
      </c>
      <c r="W5" s="240">
        <f t="shared" si="7"/>
        <v>0</v>
      </c>
      <c r="X5" s="240">
        <f t="shared" si="7"/>
        <v>0</v>
      </c>
      <c r="Y5" s="240">
        <f t="shared" si="7"/>
        <v>0</v>
      </c>
      <c r="Z5" s="240">
        <f t="shared" si="7"/>
        <v>0</v>
      </c>
      <c r="AA5" s="240">
        <f t="shared" si="7"/>
        <v>0</v>
      </c>
    </row>
    <row r="6" spans="1:27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5000</v>
      </c>
      <c r="F6" s="219">
        <f t="shared" si="1"/>
        <v>7.5187969924812035E-4</v>
      </c>
      <c r="G6" s="219">
        <f t="shared" si="2"/>
        <v>1.0989010989010992E-2</v>
      </c>
      <c r="H6" s="219">
        <f t="shared" si="3"/>
        <v>0.85714285714285721</v>
      </c>
      <c r="I6" s="220">
        <f t="shared" ref="I6:I28" si="8">F6*G6*H6</f>
        <v>7.0820693806730344E-6</v>
      </c>
      <c r="J6" s="222">
        <f t="shared" si="4"/>
        <v>141201.66666666663</v>
      </c>
      <c r="K6" s="222">
        <f t="shared" ref="K6:K28" si="9">$J$5/J6</f>
        <v>6.0000000000000009</v>
      </c>
      <c r="L6" s="277">
        <f t="shared" ref="L6:L28" si="10">$E$3/K6</f>
        <v>4166.6666666666661</v>
      </c>
      <c r="M6" s="180">
        <f t="shared" si="5"/>
        <v>3.541034690336517E-2</v>
      </c>
      <c r="N6" s="220">
        <f t="shared" si="6"/>
        <v>7.0820693806730344E-6</v>
      </c>
      <c r="O6" s="118">
        <f t="shared" ref="O6:O28" si="11">N6*$O$3</f>
        <v>6.0000000000000018</v>
      </c>
      <c r="T6" s="240">
        <f t="shared" si="7"/>
        <v>0</v>
      </c>
      <c r="U6" s="240">
        <f t="shared" si="7"/>
        <v>0</v>
      </c>
      <c r="V6" s="240">
        <f t="shared" si="7"/>
        <v>0</v>
      </c>
      <c r="W6" s="240">
        <f t="shared" si="7"/>
        <v>0</v>
      </c>
      <c r="X6" s="240">
        <f t="shared" si="7"/>
        <v>0</v>
      </c>
      <c r="Y6" s="240">
        <f t="shared" si="7"/>
        <v>0</v>
      </c>
      <c r="Z6" s="240">
        <f t="shared" si="7"/>
        <v>0</v>
      </c>
      <c r="AA6" s="240">
        <f t="shared" si="7"/>
        <v>3.541034690336517E-2</v>
      </c>
    </row>
    <row r="7" spans="1:27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219">
        <f t="shared" si="1"/>
        <v>7.5187969924812035E-4</v>
      </c>
      <c r="G7" s="219">
        <f t="shared" si="2"/>
        <v>0.26373626373626374</v>
      </c>
      <c r="H7" s="219">
        <f t="shared" si="3"/>
        <v>0.14285714285714285</v>
      </c>
      <c r="I7" s="220">
        <f t="shared" si="8"/>
        <v>2.8328277522692131E-5</v>
      </c>
      <c r="J7" s="222">
        <f t="shared" si="4"/>
        <v>35300.416666666664</v>
      </c>
      <c r="K7" s="222">
        <f t="shared" si="9"/>
        <v>24</v>
      </c>
      <c r="L7" s="277">
        <f t="shared" si="10"/>
        <v>1041.6666666666667</v>
      </c>
      <c r="M7" s="180">
        <f t="shared" si="5"/>
        <v>2.8328277522692132E-2</v>
      </c>
      <c r="N7" s="220">
        <f t="shared" si="6"/>
        <v>2.8328277522692131E-5</v>
      </c>
      <c r="O7" s="118">
        <f t="shared" si="11"/>
        <v>24</v>
      </c>
      <c r="T7" s="240">
        <f t="shared" si="7"/>
        <v>0</v>
      </c>
      <c r="U7" s="240">
        <f t="shared" si="7"/>
        <v>0</v>
      </c>
      <c r="V7" s="240">
        <f t="shared" si="7"/>
        <v>0</v>
      </c>
      <c r="W7" s="240">
        <f t="shared" si="7"/>
        <v>0</v>
      </c>
      <c r="X7" s="240">
        <f t="shared" si="7"/>
        <v>0</v>
      </c>
      <c r="Y7" s="240">
        <f t="shared" si="7"/>
        <v>0</v>
      </c>
      <c r="Z7" s="240">
        <f t="shared" si="7"/>
        <v>2.8328277522692132E-2</v>
      </c>
      <c r="AA7" s="240">
        <f t="shared" si="7"/>
        <v>0</v>
      </c>
    </row>
    <row r="8" spans="1:27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400</v>
      </c>
      <c r="F8" s="219">
        <f t="shared" si="1"/>
        <v>7.5187969924812035E-4</v>
      </c>
      <c r="G8" s="219">
        <f t="shared" si="2"/>
        <v>0.72527472527472536</v>
      </c>
      <c r="H8" s="219">
        <f t="shared" si="3"/>
        <v>0.14285714285714285</v>
      </c>
      <c r="I8" s="220">
        <f t="shared" si="8"/>
        <v>7.7902763187403371E-5</v>
      </c>
      <c r="J8" s="222">
        <f t="shared" si="4"/>
        <v>12836.51515151515</v>
      </c>
      <c r="K8" s="222">
        <f t="shared" si="9"/>
        <v>66</v>
      </c>
      <c r="L8" s="277">
        <f t="shared" si="10"/>
        <v>378.78787878787881</v>
      </c>
      <c r="M8" s="180">
        <f t="shared" si="5"/>
        <v>3.1161105274961347E-2</v>
      </c>
      <c r="N8" s="220">
        <f t="shared" si="6"/>
        <v>7.7902763187403371E-5</v>
      </c>
      <c r="O8" s="118">
        <f t="shared" si="11"/>
        <v>66.000000000000014</v>
      </c>
      <c r="T8" s="240">
        <f t="shared" si="7"/>
        <v>0</v>
      </c>
      <c r="U8" s="240">
        <f t="shared" si="7"/>
        <v>0</v>
      </c>
      <c r="V8" s="240">
        <f t="shared" si="7"/>
        <v>0</v>
      </c>
      <c r="W8" s="240">
        <f t="shared" si="7"/>
        <v>0</v>
      </c>
      <c r="X8" s="240">
        <f t="shared" si="7"/>
        <v>0</v>
      </c>
      <c r="Y8" s="240">
        <f t="shared" si="7"/>
        <v>3.1161105274961347E-2</v>
      </c>
      <c r="Z8" s="240">
        <f t="shared" si="7"/>
        <v>0</v>
      </c>
      <c r="AA8" s="240">
        <f t="shared" si="7"/>
        <v>0</v>
      </c>
    </row>
    <row r="9" spans="1:27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175</v>
      </c>
      <c r="F9" s="219">
        <f t="shared" si="1"/>
        <v>7.5187969924812035E-4</v>
      </c>
      <c r="G9" s="219">
        <f t="shared" si="2"/>
        <v>0.26373626373626374</v>
      </c>
      <c r="H9" s="219">
        <f t="shared" si="3"/>
        <v>0.85714285714285721</v>
      </c>
      <c r="I9" s="220">
        <f t="shared" si="8"/>
        <v>1.6996966513615279E-4</v>
      </c>
      <c r="J9" s="222">
        <f t="shared" si="4"/>
        <v>5883.4027777777774</v>
      </c>
      <c r="K9" s="222">
        <f t="shared" si="9"/>
        <v>144</v>
      </c>
      <c r="L9" s="277">
        <f t="shared" si="10"/>
        <v>173.61111111111111</v>
      </c>
      <c r="M9" s="180">
        <f t="shared" si="5"/>
        <v>2.9744691398826739E-2</v>
      </c>
      <c r="N9" s="220">
        <f t="shared" si="6"/>
        <v>1.6996966513615279E-4</v>
      </c>
      <c r="O9" s="118">
        <f t="shared" si="11"/>
        <v>144</v>
      </c>
      <c r="T9" s="240">
        <f t="shared" si="7"/>
        <v>0</v>
      </c>
      <c r="U9" s="240">
        <f t="shared" si="7"/>
        <v>0</v>
      </c>
      <c r="V9" s="240">
        <f t="shared" si="7"/>
        <v>0</v>
      </c>
      <c r="W9" s="240">
        <f t="shared" si="7"/>
        <v>0</v>
      </c>
      <c r="X9" s="240">
        <f t="shared" si="7"/>
        <v>2.9744691398826739E-2</v>
      </c>
      <c r="Y9" s="240">
        <f t="shared" si="7"/>
        <v>0</v>
      </c>
      <c r="Z9" s="240">
        <f t="shared" si="7"/>
        <v>0</v>
      </c>
      <c r="AA9" s="240">
        <f t="shared" si="7"/>
        <v>0</v>
      </c>
    </row>
    <row r="10" spans="1:27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100</v>
      </c>
      <c r="F10" s="219">
        <f t="shared" si="1"/>
        <v>7.5187969924812035E-4</v>
      </c>
      <c r="G10" s="219">
        <f t="shared" si="2"/>
        <v>0.72527472527472536</v>
      </c>
      <c r="H10" s="219">
        <f t="shared" si="3"/>
        <v>0.85714285714285721</v>
      </c>
      <c r="I10" s="220">
        <f t="shared" si="8"/>
        <v>4.6741657912442025E-4</v>
      </c>
      <c r="J10" s="222">
        <f t="shared" si="4"/>
        <v>2139.4191919191917</v>
      </c>
      <c r="K10" s="222">
        <f t="shared" si="9"/>
        <v>396</v>
      </c>
      <c r="L10" s="277">
        <f t="shared" si="10"/>
        <v>63.131313131313128</v>
      </c>
      <c r="M10" s="180">
        <f t="shared" si="5"/>
        <v>4.6741657912442024E-2</v>
      </c>
      <c r="N10" s="220">
        <f t="shared" si="6"/>
        <v>4.6741657912442025E-4</v>
      </c>
      <c r="O10" s="118">
        <f t="shared" si="11"/>
        <v>396.00000000000006</v>
      </c>
      <c r="T10" s="240">
        <f t="shared" si="7"/>
        <v>0</v>
      </c>
      <c r="U10" s="240">
        <f t="shared" si="7"/>
        <v>0</v>
      </c>
      <c r="V10" s="240">
        <f t="shared" si="7"/>
        <v>0</v>
      </c>
      <c r="W10" s="240">
        <f t="shared" si="7"/>
        <v>4.6741657912442024E-2</v>
      </c>
      <c r="X10" s="240">
        <f t="shared" si="7"/>
        <v>0</v>
      </c>
      <c r="Y10" s="240">
        <f t="shared" si="7"/>
        <v>0</v>
      </c>
      <c r="Z10" s="240">
        <f t="shared" si="7"/>
        <v>0</v>
      </c>
      <c r="AA10" s="240">
        <f t="shared" si="7"/>
        <v>0</v>
      </c>
    </row>
    <row r="11" spans="1:27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450</v>
      </c>
      <c r="F11" s="219">
        <f t="shared" si="1"/>
        <v>4.0601503759398486E-2</v>
      </c>
      <c r="G11" s="219">
        <f t="shared" si="2"/>
        <v>1.0989010989010992E-2</v>
      </c>
      <c r="H11" s="219">
        <f t="shared" si="3"/>
        <v>0.14285714285714285</v>
      </c>
      <c r="I11" s="220">
        <f t="shared" si="8"/>
        <v>6.3738624426057294E-5</v>
      </c>
      <c r="J11" s="222">
        <f t="shared" si="4"/>
        <v>15689.074074074075</v>
      </c>
      <c r="K11" s="222">
        <f t="shared" si="9"/>
        <v>53.999999999999993</v>
      </c>
      <c r="L11" s="277">
        <f t="shared" si="10"/>
        <v>462.96296296296305</v>
      </c>
      <c r="M11" s="180">
        <f t="shared" si="5"/>
        <v>2.8682380991725782E-2</v>
      </c>
      <c r="N11" s="220">
        <f t="shared" si="6"/>
        <v>6.3738624426057294E-5</v>
      </c>
      <c r="O11" s="118">
        <f t="shared" si="11"/>
        <v>54</v>
      </c>
      <c r="T11" s="240">
        <f t="shared" si="7"/>
        <v>0</v>
      </c>
      <c r="U11" s="240">
        <f t="shared" si="7"/>
        <v>0</v>
      </c>
      <c r="V11" s="240">
        <f t="shared" si="7"/>
        <v>0</v>
      </c>
      <c r="W11" s="240">
        <f t="shared" si="7"/>
        <v>0</v>
      </c>
      <c r="X11" s="240">
        <f t="shared" si="7"/>
        <v>0</v>
      </c>
      <c r="Y11" s="240">
        <f t="shared" si="7"/>
        <v>2.8682380991725782E-2</v>
      </c>
      <c r="Z11" s="240">
        <f t="shared" si="7"/>
        <v>0</v>
      </c>
      <c r="AA11" s="240">
        <f t="shared" si="7"/>
        <v>0</v>
      </c>
    </row>
    <row r="12" spans="1:27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100</v>
      </c>
      <c r="F12" s="219">
        <f t="shared" si="1"/>
        <v>4.0601503759398486E-2</v>
      </c>
      <c r="G12" s="219">
        <f t="shared" si="2"/>
        <v>1.0989010989010992E-2</v>
      </c>
      <c r="H12" s="219">
        <f t="shared" si="3"/>
        <v>0.85714285714285721</v>
      </c>
      <c r="I12" s="220">
        <f t="shared" si="8"/>
        <v>3.8243174655634379E-4</v>
      </c>
      <c r="J12" s="222">
        <f t="shared" si="4"/>
        <v>2614.8456790123455</v>
      </c>
      <c r="K12" s="222">
        <f t="shared" si="9"/>
        <v>324</v>
      </c>
      <c r="L12" s="277">
        <f t="shared" si="10"/>
        <v>77.160493827160494</v>
      </c>
      <c r="M12" s="180">
        <f t="shared" si="5"/>
        <v>3.8243174655634378E-2</v>
      </c>
      <c r="N12" s="220">
        <f t="shared" si="6"/>
        <v>3.8243174655634379E-4</v>
      </c>
      <c r="O12" s="118">
        <f t="shared" si="11"/>
        <v>324</v>
      </c>
      <c r="T12" s="240">
        <f t="shared" si="7"/>
        <v>0</v>
      </c>
      <c r="U12" s="240">
        <f t="shared" si="7"/>
        <v>0</v>
      </c>
      <c r="V12" s="240">
        <f t="shared" si="7"/>
        <v>0</v>
      </c>
      <c r="W12" s="240">
        <f t="shared" si="7"/>
        <v>3.8243174655634378E-2</v>
      </c>
      <c r="X12" s="240">
        <f t="shared" si="7"/>
        <v>0</v>
      </c>
      <c r="Y12" s="240">
        <f t="shared" si="7"/>
        <v>0</v>
      </c>
      <c r="Z12" s="240">
        <f t="shared" si="7"/>
        <v>0</v>
      </c>
      <c r="AA12" s="240">
        <f t="shared" si="7"/>
        <v>0</v>
      </c>
    </row>
    <row r="13" spans="1:27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60</v>
      </c>
      <c r="F13" s="219">
        <f t="shared" si="1"/>
        <v>4.0601503759398486E-2</v>
      </c>
      <c r="G13" s="219">
        <f t="shared" si="2"/>
        <v>0.26373626373626374</v>
      </c>
      <c r="H13" s="219">
        <f t="shared" si="3"/>
        <v>0.14285714285714285</v>
      </c>
      <c r="I13" s="220">
        <f t="shared" si="8"/>
        <v>1.5297269862253747E-3</v>
      </c>
      <c r="J13" s="222">
        <f t="shared" si="4"/>
        <v>653.7114197530866</v>
      </c>
      <c r="K13" s="222">
        <f t="shared" si="9"/>
        <v>1295.9999999999995</v>
      </c>
      <c r="L13" s="277">
        <f t="shared" si="10"/>
        <v>19.290123456790131</v>
      </c>
      <c r="M13" s="180">
        <f t="shared" si="5"/>
        <v>9.1783619173522471E-2</v>
      </c>
      <c r="N13" s="220">
        <f t="shared" si="6"/>
        <v>1.5297269862253747E-3</v>
      </c>
      <c r="O13" s="118">
        <f t="shared" si="11"/>
        <v>1295.9999999999998</v>
      </c>
      <c r="T13" s="240">
        <f t="shared" si="7"/>
        <v>0</v>
      </c>
      <c r="U13" s="240">
        <f t="shared" si="7"/>
        <v>0</v>
      </c>
      <c r="V13" s="240">
        <f t="shared" si="7"/>
        <v>0</v>
      </c>
      <c r="W13" s="240">
        <f t="shared" si="7"/>
        <v>9.1783619173522471E-2</v>
      </c>
      <c r="X13" s="240">
        <f t="shared" si="7"/>
        <v>0</v>
      </c>
      <c r="Y13" s="240">
        <f t="shared" si="7"/>
        <v>0</v>
      </c>
      <c r="Z13" s="240">
        <f t="shared" si="7"/>
        <v>0</v>
      </c>
      <c r="AA13" s="240">
        <f t="shared" si="7"/>
        <v>0</v>
      </c>
    </row>
    <row r="14" spans="1:27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30</v>
      </c>
      <c r="F14" s="219">
        <f t="shared" si="1"/>
        <v>4.0601503759398486E-2</v>
      </c>
      <c r="G14" s="219">
        <f t="shared" si="2"/>
        <v>0.72527472527472536</v>
      </c>
      <c r="H14" s="219">
        <f t="shared" si="3"/>
        <v>0.14285714285714285</v>
      </c>
      <c r="I14" s="220">
        <f t="shared" si="8"/>
        <v>4.2067492121197802E-3</v>
      </c>
      <c r="J14" s="222">
        <f t="shared" si="4"/>
        <v>237.71324354657696</v>
      </c>
      <c r="K14" s="222">
        <f t="shared" si="9"/>
        <v>3563.9999999999982</v>
      </c>
      <c r="L14" s="277">
        <f t="shared" si="10"/>
        <v>7.0145903479236846</v>
      </c>
      <c r="M14" s="180">
        <f t="shared" si="5"/>
        <v>0.12620247636359339</v>
      </c>
      <c r="N14" s="220">
        <f t="shared" si="6"/>
        <v>4.2067492121197802E-3</v>
      </c>
      <c r="O14" s="118">
        <f t="shared" si="11"/>
        <v>3563.9999999999991</v>
      </c>
      <c r="T14" s="240">
        <f t="shared" si="7"/>
        <v>0</v>
      </c>
      <c r="U14" s="240">
        <f t="shared" si="7"/>
        <v>0.12620247636359339</v>
      </c>
      <c r="V14" s="240">
        <f t="shared" si="7"/>
        <v>0</v>
      </c>
      <c r="W14" s="240">
        <f t="shared" si="7"/>
        <v>0</v>
      </c>
      <c r="X14" s="240">
        <f t="shared" si="7"/>
        <v>0</v>
      </c>
      <c r="Y14" s="240">
        <f t="shared" si="7"/>
        <v>0</v>
      </c>
      <c r="Z14" s="240">
        <f t="shared" si="7"/>
        <v>0</v>
      </c>
      <c r="AA14" s="240">
        <f t="shared" si="7"/>
        <v>0</v>
      </c>
    </row>
    <row r="15" spans="1:27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219">
        <f t="shared" si="1"/>
        <v>4.0601503759398486E-2</v>
      </c>
      <c r="G15" s="219">
        <f t="shared" si="2"/>
        <v>0.26373626373626374</v>
      </c>
      <c r="H15" s="219">
        <f t="shared" si="3"/>
        <v>0.85714285714285721</v>
      </c>
      <c r="I15" s="220">
        <f t="shared" si="8"/>
        <v>9.1783619173522492E-3</v>
      </c>
      <c r="J15" s="222">
        <f t="shared" si="4"/>
        <v>108.95190329218109</v>
      </c>
      <c r="K15" s="222">
        <f t="shared" si="9"/>
        <v>7775.9999999999982</v>
      </c>
      <c r="L15" s="277">
        <f t="shared" si="10"/>
        <v>3.2150205761316881</v>
      </c>
      <c r="M15" s="180">
        <f t="shared" si="5"/>
        <v>0.13767542876028374</v>
      </c>
      <c r="N15" s="220">
        <f t="shared" si="6"/>
        <v>9.1783619173522492E-3</v>
      </c>
      <c r="O15" s="118">
        <f t="shared" si="11"/>
        <v>7775.9999999999991</v>
      </c>
      <c r="T15" s="240">
        <f t="shared" ref="T15:AA28" si="12">IF($E15&lt;T$4,(IF($E15&gt;T$3,$M15,0)),0)</f>
        <v>0</v>
      </c>
      <c r="U15" s="240">
        <f t="shared" si="12"/>
        <v>0.13767542876028374</v>
      </c>
      <c r="V15" s="240">
        <f t="shared" si="12"/>
        <v>0</v>
      </c>
      <c r="W15" s="240">
        <f t="shared" si="12"/>
        <v>0</v>
      </c>
      <c r="X15" s="240">
        <f t="shared" si="12"/>
        <v>0</v>
      </c>
      <c r="Y15" s="240">
        <f t="shared" si="12"/>
        <v>0</v>
      </c>
      <c r="Z15" s="240">
        <f t="shared" si="12"/>
        <v>0</v>
      </c>
      <c r="AA15" s="240">
        <f t="shared" si="12"/>
        <v>0</v>
      </c>
    </row>
    <row r="16" spans="1:27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219">
        <f t="shared" si="1"/>
        <v>4.0601503759398486E-2</v>
      </c>
      <c r="G16" s="219">
        <f t="shared" si="2"/>
        <v>0.72527472527472536</v>
      </c>
      <c r="H16" s="219">
        <f t="shared" si="3"/>
        <v>0.85714285714285721</v>
      </c>
      <c r="I16" s="220">
        <f t="shared" si="8"/>
        <v>2.5240495272718686E-2</v>
      </c>
      <c r="J16" s="222">
        <f t="shared" si="4"/>
        <v>39.618873924429487</v>
      </c>
      <c r="K16" s="222">
        <f t="shared" si="9"/>
        <v>21383.999999999993</v>
      </c>
      <c r="L16" s="277">
        <f t="shared" si="10"/>
        <v>1.1690983913206139</v>
      </c>
      <c r="M16" s="180">
        <f t="shared" si="5"/>
        <v>5.0480990545437365E-2</v>
      </c>
      <c r="N16" s="220">
        <f t="shared" si="6"/>
        <v>2.5240495272718686E-2</v>
      </c>
      <c r="O16" s="118">
        <f t="shared" si="11"/>
        <v>21383.999999999996</v>
      </c>
      <c r="T16" s="240">
        <f t="shared" si="12"/>
        <v>5.0480990545437365E-2</v>
      </c>
      <c r="U16" s="240">
        <f t="shared" si="12"/>
        <v>0</v>
      </c>
      <c r="V16" s="240">
        <f t="shared" si="12"/>
        <v>0</v>
      </c>
      <c r="W16" s="240">
        <f t="shared" si="12"/>
        <v>0</v>
      </c>
      <c r="X16" s="240">
        <f t="shared" si="12"/>
        <v>0</v>
      </c>
      <c r="Y16" s="240">
        <f t="shared" si="12"/>
        <v>0</v>
      </c>
      <c r="Z16" s="240">
        <f t="shared" si="12"/>
        <v>0</v>
      </c>
      <c r="AA16" s="240">
        <f t="shared" si="12"/>
        <v>0</v>
      </c>
    </row>
    <row r="17" spans="1:27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219">
        <f t="shared" si="1"/>
        <v>0.3451127819548872</v>
      </c>
      <c r="G17" s="219">
        <f t="shared" si="2"/>
        <v>1.0989010989010992E-2</v>
      </c>
      <c r="H17" s="219">
        <f t="shared" si="3"/>
        <v>0.14285714285714285</v>
      </c>
      <c r="I17" s="220">
        <f t="shared" si="8"/>
        <v>5.4177830762148702E-4</v>
      </c>
      <c r="J17" s="222">
        <f t="shared" si="4"/>
        <v>1845.7734204793028</v>
      </c>
      <c r="K17" s="222">
        <f t="shared" si="9"/>
        <v>458.99999999999994</v>
      </c>
      <c r="L17" s="277">
        <f t="shared" si="10"/>
        <v>54.46623093681918</v>
      </c>
      <c r="M17" s="180">
        <f t="shared" si="5"/>
        <v>5.4177830762148702E-2</v>
      </c>
      <c r="N17" s="220">
        <f t="shared" si="6"/>
        <v>5.4177830762148702E-4</v>
      </c>
      <c r="O17" s="118">
        <f t="shared" si="11"/>
        <v>459</v>
      </c>
      <c r="T17" s="240">
        <f t="shared" si="12"/>
        <v>0</v>
      </c>
      <c r="U17" s="240">
        <f t="shared" si="12"/>
        <v>0</v>
      </c>
      <c r="V17" s="240">
        <f t="shared" si="12"/>
        <v>0</v>
      </c>
      <c r="W17" s="240">
        <f t="shared" si="12"/>
        <v>5.4177830762148702E-2</v>
      </c>
      <c r="X17" s="240">
        <f t="shared" si="12"/>
        <v>0</v>
      </c>
      <c r="Y17" s="240">
        <f t="shared" si="12"/>
        <v>0</v>
      </c>
      <c r="Z17" s="240">
        <f t="shared" si="12"/>
        <v>0</v>
      </c>
      <c r="AA17" s="240">
        <f t="shared" si="12"/>
        <v>0</v>
      </c>
    </row>
    <row r="18" spans="1:27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219">
        <f t="shared" si="1"/>
        <v>0.3451127819548872</v>
      </c>
      <c r="G18" s="219">
        <f t="shared" si="2"/>
        <v>1.0989010989010992E-2</v>
      </c>
      <c r="H18" s="219">
        <f t="shared" si="3"/>
        <v>0.85714285714285721</v>
      </c>
      <c r="I18" s="220">
        <f t="shared" si="8"/>
        <v>3.2506698457289225E-3</v>
      </c>
      <c r="J18" s="222">
        <f t="shared" si="4"/>
        <v>307.62890341321707</v>
      </c>
      <c r="K18" s="222">
        <f t="shared" si="9"/>
        <v>2754</v>
      </c>
      <c r="L18" s="277">
        <f t="shared" si="10"/>
        <v>9.0777051561365294</v>
      </c>
      <c r="M18" s="180">
        <f t="shared" si="5"/>
        <v>3.2506698457289228E-2</v>
      </c>
      <c r="N18" s="220">
        <f t="shared" si="6"/>
        <v>3.2506698457289225E-3</v>
      </c>
      <c r="O18" s="118">
        <f t="shared" si="11"/>
        <v>2754.0000000000005</v>
      </c>
      <c r="T18" s="240">
        <f t="shared" si="12"/>
        <v>3.2506698457289228E-2</v>
      </c>
      <c r="U18" s="240">
        <f t="shared" si="12"/>
        <v>0</v>
      </c>
      <c r="V18" s="240">
        <f t="shared" si="12"/>
        <v>0</v>
      </c>
      <c r="W18" s="240">
        <f t="shared" si="12"/>
        <v>0</v>
      </c>
      <c r="X18" s="240">
        <f t="shared" si="12"/>
        <v>0</v>
      </c>
      <c r="Y18" s="240">
        <f t="shared" si="12"/>
        <v>0</v>
      </c>
      <c r="Z18" s="240">
        <f t="shared" si="12"/>
        <v>0</v>
      </c>
      <c r="AA18" s="240">
        <f t="shared" si="12"/>
        <v>0</v>
      </c>
    </row>
    <row r="19" spans="1:27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219">
        <f t="shared" si="1"/>
        <v>0.3451127819548872</v>
      </c>
      <c r="G19" s="219">
        <f t="shared" si="2"/>
        <v>0.26373626373626374</v>
      </c>
      <c r="H19" s="219">
        <f t="shared" si="3"/>
        <v>0.14285714285714285</v>
      </c>
      <c r="I19" s="220">
        <f t="shared" si="8"/>
        <v>1.3002679382915688E-2</v>
      </c>
      <c r="J19" s="222">
        <f t="shared" si="4"/>
        <v>76.907225853304283</v>
      </c>
      <c r="K19" s="222">
        <f t="shared" si="9"/>
        <v>11015.999999999998</v>
      </c>
      <c r="L19" s="277">
        <f t="shared" si="10"/>
        <v>2.2694262890341323</v>
      </c>
      <c r="M19" s="180">
        <f t="shared" si="5"/>
        <v>3.9008038148747065E-2</v>
      </c>
      <c r="N19" s="220">
        <f t="shared" si="6"/>
        <v>1.3002679382915688E-2</v>
      </c>
      <c r="O19" s="118">
        <f t="shared" si="11"/>
        <v>11016</v>
      </c>
      <c r="T19" s="240">
        <f t="shared" si="12"/>
        <v>3.9008038148747065E-2</v>
      </c>
      <c r="U19" s="240">
        <f t="shared" si="12"/>
        <v>0</v>
      </c>
      <c r="V19" s="240">
        <f t="shared" si="12"/>
        <v>0</v>
      </c>
      <c r="W19" s="240">
        <f t="shared" si="12"/>
        <v>0</v>
      </c>
      <c r="X19" s="240">
        <f t="shared" si="12"/>
        <v>0</v>
      </c>
      <c r="Y19" s="240">
        <f t="shared" si="12"/>
        <v>0</v>
      </c>
      <c r="Z19" s="240">
        <f t="shared" si="12"/>
        <v>0</v>
      </c>
      <c r="AA19" s="240">
        <f t="shared" si="12"/>
        <v>0</v>
      </c>
    </row>
    <row r="20" spans="1:27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219">
        <f t="shared" si="1"/>
        <v>0.3451127819548872</v>
      </c>
      <c r="G20" s="219">
        <f t="shared" si="2"/>
        <v>0.72527472527472536</v>
      </c>
      <c r="H20" s="219">
        <f t="shared" si="3"/>
        <v>0.14285714285714285</v>
      </c>
      <c r="I20" s="220">
        <f t="shared" si="8"/>
        <v>3.5757368303018143E-2</v>
      </c>
      <c r="J20" s="222">
        <f t="shared" si="4"/>
        <v>27.966263946656102</v>
      </c>
      <c r="K20" s="222">
        <f t="shared" si="9"/>
        <v>30293.999999999996</v>
      </c>
      <c r="L20" s="277">
        <f t="shared" si="10"/>
        <v>0.82524592328513902</v>
      </c>
      <c r="M20" s="180">
        <f t="shared" si="5"/>
        <v>0</v>
      </c>
      <c r="N20" s="220">
        <f t="shared" si="6"/>
        <v>0</v>
      </c>
      <c r="O20" s="118">
        <f t="shared" si="11"/>
        <v>0</v>
      </c>
      <c r="T20" s="240">
        <f t="shared" si="12"/>
        <v>0</v>
      </c>
      <c r="U20" s="240">
        <f t="shared" si="12"/>
        <v>0</v>
      </c>
      <c r="V20" s="240">
        <f t="shared" si="12"/>
        <v>0</v>
      </c>
      <c r="W20" s="240">
        <f t="shared" si="12"/>
        <v>0</v>
      </c>
      <c r="X20" s="240">
        <f t="shared" si="12"/>
        <v>0</v>
      </c>
      <c r="Y20" s="240">
        <f t="shared" si="12"/>
        <v>0</v>
      </c>
      <c r="Z20" s="240">
        <f t="shared" si="12"/>
        <v>0</v>
      </c>
      <c r="AA20" s="240">
        <f t="shared" si="12"/>
        <v>0</v>
      </c>
    </row>
    <row r="21" spans="1:27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219">
        <f t="shared" si="1"/>
        <v>0.3451127819548872</v>
      </c>
      <c r="G21" s="219">
        <f t="shared" si="2"/>
        <v>0.26373626373626374</v>
      </c>
      <c r="H21" s="219">
        <f t="shared" si="3"/>
        <v>0.85714285714285721</v>
      </c>
      <c r="I21" s="220">
        <f t="shared" si="8"/>
        <v>7.801607629749413E-2</v>
      </c>
      <c r="J21" s="222">
        <f t="shared" si="4"/>
        <v>12.817870975550713</v>
      </c>
      <c r="K21" s="222">
        <f t="shared" si="9"/>
        <v>66096</v>
      </c>
      <c r="L21" s="277">
        <f t="shared" si="10"/>
        <v>0.37823771483902202</v>
      </c>
      <c r="M21" s="180">
        <f t="shared" si="5"/>
        <v>0</v>
      </c>
      <c r="N21" s="220">
        <f t="shared" si="6"/>
        <v>0</v>
      </c>
      <c r="O21" s="118">
        <f t="shared" si="11"/>
        <v>0</v>
      </c>
      <c r="T21" s="240">
        <f t="shared" si="12"/>
        <v>0</v>
      </c>
      <c r="U21" s="240">
        <f t="shared" si="12"/>
        <v>0</v>
      </c>
      <c r="V21" s="240">
        <f t="shared" si="12"/>
        <v>0</v>
      </c>
      <c r="W21" s="240">
        <f t="shared" si="12"/>
        <v>0</v>
      </c>
      <c r="X21" s="240">
        <f t="shared" si="12"/>
        <v>0</v>
      </c>
      <c r="Y21" s="240">
        <f t="shared" si="12"/>
        <v>0</v>
      </c>
      <c r="Z21" s="240">
        <f t="shared" si="12"/>
        <v>0</v>
      </c>
      <c r="AA21" s="240">
        <f t="shared" si="12"/>
        <v>0</v>
      </c>
    </row>
    <row r="22" spans="1:27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219">
        <f t="shared" si="1"/>
        <v>0.3451127819548872</v>
      </c>
      <c r="G22" s="219">
        <f t="shared" si="2"/>
        <v>0.72527472527472536</v>
      </c>
      <c r="H22" s="219">
        <f t="shared" si="3"/>
        <v>0.85714285714285721</v>
      </c>
      <c r="I22" s="220">
        <f t="shared" si="8"/>
        <v>0.2145442098181089</v>
      </c>
      <c r="J22" s="222">
        <f t="shared" si="4"/>
        <v>4.6610439911093495</v>
      </c>
      <c r="K22" s="222">
        <f t="shared" si="9"/>
        <v>181764.00000000003</v>
      </c>
      <c r="L22" s="277">
        <f t="shared" si="10"/>
        <v>0.13754098721418981</v>
      </c>
      <c r="M22" s="180">
        <f t="shared" si="5"/>
        <v>0</v>
      </c>
      <c r="N22" s="220">
        <f t="shared" si="6"/>
        <v>0</v>
      </c>
      <c r="O22" s="118">
        <f t="shared" si="11"/>
        <v>0</v>
      </c>
      <c r="T22" s="240">
        <f t="shared" si="12"/>
        <v>0</v>
      </c>
      <c r="U22" s="240">
        <f t="shared" si="12"/>
        <v>0</v>
      </c>
      <c r="V22" s="240">
        <f t="shared" si="12"/>
        <v>0</v>
      </c>
      <c r="W22" s="240">
        <f t="shared" si="12"/>
        <v>0</v>
      </c>
      <c r="X22" s="240">
        <f t="shared" si="12"/>
        <v>0</v>
      </c>
      <c r="Y22" s="240">
        <f t="shared" si="12"/>
        <v>0</v>
      </c>
      <c r="Z22" s="240">
        <f t="shared" si="12"/>
        <v>0</v>
      </c>
      <c r="AA22" s="240">
        <f t="shared" si="12"/>
        <v>0</v>
      </c>
    </row>
    <row r="23" spans="1:27" ht="14.4" x14ac:dyDescent="0.3">
      <c r="A23">
        <f t="shared" si="0"/>
        <v>3</v>
      </c>
      <c r="B23" s="209">
        <v>0</v>
      </c>
      <c r="C23" s="209">
        <v>2</v>
      </c>
      <c r="D23" s="209">
        <v>1</v>
      </c>
      <c r="E23" s="286">
        <v>50</v>
      </c>
      <c r="F23" s="219">
        <f t="shared" si="1"/>
        <v>0.61353383458646615</v>
      </c>
      <c r="G23" s="219">
        <f t="shared" si="2"/>
        <v>1.0989010989010992E-2</v>
      </c>
      <c r="H23" s="219">
        <f t="shared" si="3"/>
        <v>0.14285714285714285</v>
      </c>
      <c r="I23" s="220">
        <f t="shared" si="8"/>
        <v>9.631614357715326E-4</v>
      </c>
      <c r="J23" s="222">
        <f t="shared" si="4"/>
        <v>1038.2475490196077</v>
      </c>
      <c r="K23" s="222">
        <f t="shared" si="9"/>
        <v>816</v>
      </c>
      <c r="L23" s="277">
        <f t="shared" si="10"/>
        <v>30.637254901960784</v>
      </c>
      <c r="M23" s="180">
        <f t="shared" si="5"/>
        <v>4.8158071788576624E-2</v>
      </c>
      <c r="N23" s="220">
        <f t="shared" si="6"/>
        <v>9.631614357715326E-4</v>
      </c>
      <c r="O23" s="118">
        <f t="shared" si="11"/>
        <v>816.00000000000011</v>
      </c>
      <c r="T23" s="240">
        <f t="shared" si="12"/>
        <v>0</v>
      </c>
      <c r="U23" s="240">
        <f t="shared" si="12"/>
        <v>0</v>
      </c>
      <c r="V23" s="240">
        <f t="shared" si="12"/>
        <v>4.8158071788576624E-2</v>
      </c>
      <c r="W23" s="240">
        <f t="shared" si="12"/>
        <v>0</v>
      </c>
      <c r="X23" s="240">
        <f t="shared" si="12"/>
        <v>0</v>
      </c>
      <c r="Y23" s="240">
        <f t="shared" si="12"/>
        <v>0</v>
      </c>
      <c r="Z23" s="240">
        <f t="shared" si="12"/>
        <v>0</v>
      </c>
      <c r="AA23" s="240">
        <f t="shared" si="12"/>
        <v>0</v>
      </c>
    </row>
    <row r="24" spans="1:27" ht="14.4" x14ac:dyDescent="0.3">
      <c r="A24">
        <f t="shared" si="0"/>
        <v>2</v>
      </c>
      <c r="B24" s="209">
        <v>0</v>
      </c>
      <c r="C24" s="210">
        <v>2</v>
      </c>
      <c r="D24" s="209">
        <v>0</v>
      </c>
      <c r="E24" s="286">
        <f>ROUNDDOWN(L24,0)</f>
        <v>5</v>
      </c>
      <c r="F24" s="219">
        <f t="shared" si="1"/>
        <v>0.61353383458646615</v>
      </c>
      <c r="G24" s="219">
        <f t="shared" si="2"/>
        <v>1.0989010989010992E-2</v>
      </c>
      <c r="H24" s="219">
        <f t="shared" si="3"/>
        <v>0.85714285714285721</v>
      </c>
      <c r="I24" s="220">
        <f t="shared" si="8"/>
        <v>5.7789686146291963E-3</v>
      </c>
      <c r="J24" s="222">
        <f t="shared" si="4"/>
        <v>173.04125816993459</v>
      </c>
      <c r="K24" s="222">
        <f t="shared" si="9"/>
        <v>4896.0000000000009</v>
      </c>
      <c r="L24" s="277">
        <f t="shared" si="10"/>
        <v>5.1062091503267961</v>
      </c>
      <c r="M24" s="180">
        <f t="shared" si="5"/>
        <v>2.8894843073145982E-2</v>
      </c>
      <c r="N24" s="220">
        <f t="shared" si="6"/>
        <v>5.7789686146291963E-3</v>
      </c>
      <c r="O24" s="118">
        <f t="shared" si="11"/>
        <v>4896.0000000000018</v>
      </c>
      <c r="T24" s="240">
        <f t="shared" si="12"/>
        <v>2.8894843073145982E-2</v>
      </c>
      <c r="U24" s="240">
        <f t="shared" si="12"/>
        <v>0</v>
      </c>
      <c r="V24" s="240">
        <f t="shared" si="12"/>
        <v>0</v>
      </c>
      <c r="W24" s="240">
        <f t="shared" si="12"/>
        <v>0</v>
      </c>
      <c r="X24" s="240">
        <f t="shared" si="12"/>
        <v>0</v>
      </c>
      <c r="Y24" s="240">
        <f t="shared" si="12"/>
        <v>0</v>
      </c>
      <c r="Z24" s="240">
        <f t="shared" si="12"/>
        <v>0</v>
      </c>
      <c r="AA24" s="240">
        <f t="shared" si="12"/>
        <v>0</v>
      </c>
    </row>
    <row r="25" spans="1:27" ht="14.4" x14ac:dyDescent="0.3">
      <c r="A25">
        <f t="shared" si="0"/>
        <v>2</v>
      </c>
      <c r="B25" s="209">
        <v>0</v>
      </c>
      <c r="C25" s="209">
        <v>1</v>
      </c>
      <c r="D25" s="209">
        <v>1</v>
      </c>
      <c r="E25" s="286">
        <v>0</v>
      </c>
      <c r="F25" s="219">
        <f t="shared" si="1"/>
        <v>0.61353383458646615</v>
      </c>
      <c r="G25" s="219">
        <f t="shared" si="2"/>
        <v>0.26373626373626374</v>
      </c>
      <c r="H25" s="219">
        <f t="shared" si="3"/>
        <v>0.14285714285714285</v>
      </c>
      <c r="I25" s="220">
        <f t="shared" si="8"/>
        <v>2.3115874458516778E-2</v>
      </c>
      <c r="J25" s="222">
        <f t="shared" si="4"/>
        <v>43.260314542483663</v>
      </c>
      <c r="K25" s="222">
        <f t="shared" si="9"/>
        <v>19583.999999999996</v>
      </c>
      <c r="L25" s="277">
        <f t="shared" si="10"/>
        <v>1.2765522875816995</v>
      </c>
      <c r="M25" s="180">
        <f t="shared" si="5"/>
        <v>0</v>
      </c>
      <c r="N25" s="220">
        <f t="shared" si="6"/>
        <v>0</v>
      </c>
      <c r="O25" s="118">
        <f t="shared" si="11"/>
        <v>0</v>
      </c>
      <c r="T25" s="240">
        <f t="shared" si="12"/>
        <v>0</v>
      </c>
      <c r="U25" s="240">
        <f t="shared" si="12"/>
        <v>0</v>
      </c>
      <c r="V25" s="240">
        <f t="shared" si="12"/>
        <v>0</v>
      </c>
      <c r="W25" s="240">
        <f t="shared" si="12"/>
        <v>0</v>
      </c>
      <c r="X25" s="240">
        <f t="shared" si="12"/>
        <v>0</v>
      </c>
      <c r="Y25" s="240">
        <f t="shared" si="12"/>
        <v>0</v>
      </c>
      <c r="Z25" s="240">
        <f t="shared" si="12"/>
        <v>0</v>
      </c>
      <c r="AA25" s="240">
        <f t="shared" si="12"/>
        <v>0</v>
      </c>
    </row>
    <row r="26" spans="1:27" ht="14.4" x14ac:dyDescent="0.3">
      <c r="A26">
        <f t="shared" si="0"/>
        <v>1</v>
      </c>
      <c r="B26" s="209">
        <v>0</v>
      </c>
      <c r="C26" s="209">
        <v>0</v>
      </c>
      <c r="D26" s="209">
        <v>1</v>
      </c>
      <c r="E26" s="286">
        <f>ROUNDDOWN(L26,0)</f>
        <v>0</v>
      </c>
      <c r="F26" s="219">
        <f t="shared" si="1"/>
        <v>0.61353383458646615</v>
      </c>
      <c r="G26" s="219">
        <f t="shared" si="2"/>
        <v>0.72527472527472536</v>
      </c>
      <c r="H26" s="219">
        <f t="shared" si="3"/>
        <v>0.14285714285714285</v>
      </c>
      <c r="I26" s="220">
        <f t="shared" si="8"/>
        <v>6.3568654760921148E-2</v>
      </c>
      <c r="J26" s="222">
        <f t="shared" si="4"/>
        <v>15.731023469994057</v>
      </c>
      <c r="K26" s="222">
        <f t="shared" si="9"/>
        <v>53856</v>
      </c>
      <c r="L26" s="277">
        <f t="shared" si="10"/>
        <v>0.46420083184789068</v>
      </c>
      <c r="M26" s="180">
        <f t="shared" si="5"/>
        <v>0</v>
      </c>
      <c r="N26" s="220">
        <f t="shared" si="6"/>
        <v>0</v>
      </c>
      <c r="O26" s="118">
        <f t="shared" si="11"/>
        <v>0</v>
      </c>
      <c r="T26" s="240">
        <f t="shared" si="12"/>
        <v>0</v>
      </c>
      <c r="U26" s="240">
        <f t="shared" si="12"/>
        <v>0</v>
      </c>
      <c r="V26" s="240">
        <f t="shared" si="12"/>
        <v>0</v>
      </c>
      <c r="W26" s="240">
        <f t="shared" si="12"/>
        <v>0</v>
      </c>
      <c r="X26" s="240">
        <f t="shared" si="12"/>
        <v>0</v>
      </c>
      <c r="Y26" s="240">
        <f t="shared" si="12"/>
        <v>0</v>
      </c>
      <c r="Z26" s="240">
        <f t="shared" si="12"/>
        <v>0</v>
      </c>
      <c r="AA26" s="240">
        <f t="shared" si="12"/>
        <v>0</v>
      </c>
    </row>
    <row r="27" spans="1:27" ht="14.4" x14ac:dyDescent="0.3">
      <c r="A27">
        <f t="shared" si="0"/>
        <v>1</v>
      </c>
      <c r="B27" s="209">
        <v>0</v>
      </c>
      <c r="C27" s="209">
        <v>1</v>
      </c>
      <c r="D27" s="209">
        <v>0</v>
      </c>
      <c r="E27" s="286">
        <f>ROUNDDOWN(L27,0)</f>
        <v>0</v>
      </c>
      <c r="F27" s="219">
        <f t="shared" si="1"/>
        <v>0.61353383458646615</v>
      </c>
      <c r="G27" s="219">
        <f t="shared" si="2"/>
        <v>0.26373626373626374</v>
      </c>
      <c r="H27" s="219">
        <f t="shared" si="3"/>
        <v>0.85714285714285721</v>
      </c>
      <c r="I27" s="220">
        <f t="shared" si="8"/>
        <v>0.1386952467511007</v>
      </c>
      <c r="J27" s="222">
        <f t="shared" si="4"/>
        <v>7.2100524237472747</v>
      </c>
      <c r="K27" s="222">
        <f t="shared" si="9"/>
        <v>117504.00000000001</v>
      </c>
      <c r="L27" s="277">
        <f t="shared" si="10"/>
        <v>0.21275871459694987</v>
      </c>
      <c r="M27" s="180">
        <f t="shared" si="5"/>
        <v>0</v>
      </c>
      <c r="N27" s="220">
        <f t="shared" si="6"/>
        <v>0</v>
      </c>
      <c r="O27" s="118">
        <f t="shared" si="11"/>
        <v>0</v>
      </c>
      <c r="T27" s="240">
        <f t="shared" si="12"/>
        <v>0</v>
      </c>
      <c r="U27" s="240">
        <f t="shared" si="12"/>
        <v>0</v>
      </c>
      <c r="V27" s="240">
        <f t="shared" si="12"/>
        <v>0</v>
      </c>
      <c r="W27" s="240">
        <f t="shared" si="12"/>
        <v>0</v>
      </c>
      <c r="X27" s="240">
        <f t="shared" si="12"/>
        <v>0</v>
      </c>
      <c r="Y27" s="240">
        <f t="shared" si="12"/>
        <v>0</v>
      </c>
      <c r="Z27" s="240">
        <f t="shared" si="12"/>
        <v>0</v>
      </c>
      <c r="AA27" s="240">
        <f t="shared" si="12"/>
        <v>0</v>
      </c>
    </row>
    <row r="28" spans="1:27" ht="14.4" x14ac:dyDescent="0.3">
      <c r="A28">
        <f t="shared" si="0"/>
        <v>0</v>
      </c>
      <c r="B28" s="209">
        <v>0</v>
      </c>
      <c r="C28" s="210">
        <v>0</v>
      </c>
      <c r="D28" s="209">
        <v>0</v>
      </c>
      <c r="E28" s="286">
        <f>ROUNDDOWN(L28,0)</f>
        <v>0</v>
      </c>
      <c r="F28" s="219">
        <f t="shared" si="1"/>
        <v>0.61353383458646615</v>
      </c>
      <c r="G28" s="219">
        <f t="shared" si="2"/>
        <v>0.72527472527472536</v>
      </c>
      <c r="H28" s="219">
        <f t="shared" si="3"/>
        <v>0.85714285714285721</v>
      </c>
      <c r="I28" s="220">
        <f t="shared" si="8"/>
        <v>0.38141192856552691</v>
      </c>
      <c r="J28" s="222">
        <f t="shared" si="4"/>
        <v>2.6218372449990093</v>
      </c>
      <c r="K28" s="222">
        <f t="shared" si="9"/>
        <v>323136</v>
      </c>
      <c r="L28" s="277">
        <f t="shared" si="10"/>
        <v>7.7366805307981776E-2</v>
      </c>
      <c r="M28" s="180">
        <f t="shared" si="5"/>
        <v>0</v>
      </c>
      <c r="N28" s="220">
        <f t="shared" si="6"/>
        <v>0</v>
      </c>
      <c r="O28" s="118">
        <f t="shared" si="11"/>
        <v>0</v>
      </c>
      <c r="T28" s="240">
        <f t="shared" si="12"/>
        <v>0</v>
      </c>
      <c r="U28" s="240">
        <f t="shared" si="12"/>
        <v>0</v>
      </c>
      <c r="V28" s="240">
        <f t="shared" si="12"/>
        <v>0</v>
      </c>
      <c r="W28" s="240">
        <f t="shared" si="12"/>
        <v>0</v>
      </c>
      <c r="X28" s="240">
        <f t="shared" si="12"/>
        <v>0</v>
      </c>
      <c r="Y28" s="240">
        <f t="shared" si="12"/>
        <v>0</v>
      </c>
      <c r="Z28" s="240">
        <f t="shared" si="12"/>
        <v>0</v>
      </c>
      <c r="AA28" s="240">
        <f t="shared" si="12"/>
        <v>0</v>
      </c>
    </row>
    <row r="29" spans="1:27" x14ac:dyDescent="0.25">
      <c r="K29" s="222"/>
      <c r="L29" s="277"/>
      <c r="M29" s="271">
        <f>SUM(M5:M28)</f>
        <v>0.87670825415186304</v>
      </c>
      <c r="N29" s="224">
        <f>SUM(N5:N28)</f>
        <v>6.4890641045313446E-2</v>
      </c>
      <c r="O29" s="270" t="s">
        <v>102</v>
      </c>
      <c r="P29" s="217">
        <f>1/N29</f>
        <v>15.410542782305004</v>
      </c>
    </row>
    <row r="30" spans="1:27" ht="14.4" x14ac:dyDescent="0.3">
      <c r="K30" s="222"/>
      <c r="L30" s="277"/>
      <c r="N30" s="269">
        <f>1-BINOMDIST(0,10,N29,0)</f>
        <v>0.48876093000699361</v>
      </c>
      <c r="O30" s="201" t="s">
        <v>103</v>
      </c>
      <c r="R30" s="217">
        <f>1/N30</f>
        <v>2.0459900507712252</v>
      </c>
    </row>
  </sheetData>
  <conditionalFormatting sqref="E5:E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1" priority="2" stopIfTrue="1" operator="greaterThan">
      <formula>0</formula>
    </cfRule>
  </conditionalFormatting>
  <conditionalFormatting sqref="M5:M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:AA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669"/>
  <sheetViews>
    <sheetView zoomScale="115" zoomScaleNormal="115" workbookViewId="0">
      <selection activeCell="F30" sqref="F30"/>
    </sheetView>
  </sheetViews>
  <sheetFormatPr defaultRowHeight="13.2" x14ac:dyDescent="0.25"/>
  <cols>
    <col min="1" max="1" width="10.44140625" customWidth="1"/>
    <col min="5" max="5" width="10" style="283" bestFit="1" customWidth="1"/>
    <col min="6" max="6" width="15.6640625" bestFit="1" customWidth="1"/>
    <col min="7" max="7" width="13.88671875" bestFit="1" customWidth="1"/>
    <col min="8" max="8" width="15.6640625" bestFit="1" customWidth="1"/>
    <col min="9" max="9" width="18.33203125" customWidth="1"/>
    <col min="10" max="10" width="15.109375" style="221" bestFit="1" customWidth="1"/>
    <col min="11" max="11" width="15.33203125" style="221" customWidth="1"/>
    <col min="12" max="12" width="15.109375" style="221" customWidth="1"/>
    <col min="13" max="13" width="14.88671875" customWidth="1"/>
    <col min="14" max="14" width="15.6640625" customWidth="1"/>
    <col min="15" max="15" width="19.109375" bestFit="1" customWidth="1"/>
    <col min="16" max="16" width="10.6640625" customWidth="1"/>
    <col min="17" max="17" width="14.6640625" bestFit="1" customWidth="1"/>
    <col min="18" max="18" width="21.88671875" bestFit="1" customWidth="1"/>
    <col min="19" max="28" width="0" hidden="1" customWidth="1"/>
    <col min="29" max="29" width="10.5546875" bestFit="1" customWidth="1"/>
    <col min="31" max="31" width="13.44140625" bestFit="1" customWidth="1"/>
    <col min="32" max="32" width="15" bestFit="1" customWidth="1"/>
  </cols>
  <sheetData>
    <row r="1" spans="1:32" x14ac:dyDescent="0.25">
      <c r="A1" s="206">
        <f>$M$29</f>
        <v>0.84975389808902158</v>
      </c>
      <c r="B1" s="207"/>
      <c r="C1" s="208" t="s">
        <v>60</v>
      </c>
      <c r="D1" s="208"/>
      <c r="J1"/>
      <c r="K1"/>
      <c r="L1"/>
    </row>
    <row r="2" spans="1:32" ht="14.4" x14ac:dyDescent="0.3">
      <c r="A2" s="145" t="s">
        <v>51</v>
      </c>
      <c r="B2" s="198">
        <v>3</v>
      </c>
      <c r="C2" s="198">
        <v>2</v>
      </c>
      <c r="D2" s="198">
        <v>1</v>
      </c>
      <c r="J2"/>
      <c r="K2"/>
      <c r="L2"/>
      <c r="O2" s="201" t="s">
        <v>109</v>
      </c>
      <c r="T2" s="201" t="s">
        <v>105</v>
      </c>
    </row>
    <row r="3" spans="1:32" ht="14.4" x14ac:dyDescent="0.3">
      <c r="A3" s="145" t="s">
        <v>50</v>
      </c>
      <c r="B3" s="198">
        <v>21</v>
      </c>
      <c r="C3" s="198">
        <v>14</v>
      </c>
      <c r="D3" s="198">
        <v>7</v>
      </c>
      <c r="E3" s="287">
        <v>25000</v>
      </c>
      <c r="J3"/>
      <c r="K3" t="s">
        <v>110</v>
      </c>
      <c r="L3" t="s">
        <v>110</v>
      </c>
      <c r="M3" s="59">
        <f>M29</f>
        <v>0.84975389808902158</v>
      </c>
      <c r="O3" s="280">
        <v>847210</v>
      </c>
      <c r="S3" s="273" t="s">
        <v>97</v>
      </c>
      <c r="T3" s="293">
        <v>0</v>
      </c>
      <c r="U3" s="293">
        <v>11</v>
      </c>
      <c r="V3" s="293">
        <v>31</v>
      </c>
      <c r="W3" s="293">
        <v>51</v>
      </c>
      <c r="X3" s="293">
        <v>101</v>
      </c>
      <c r="Y3" s="293">
        <v>201</v>
      </c>
      <c r="Z3" s="293">
        <v>501</v>
      </c>
      <c r="AA3" s="293">
        <v>1001</v>
      </c>
    </row>
    <row r="4" spans="1:32" ht="32.25" customHeight="1" x14ac:dyDescent="0.25">
      <c r="B4" s="203" t="s">
        <v>132</v>
      </c>
      <c r="C4" s="203" t="s">
        <v>133</v>
      </c>
      <c r="D4" s="203" t="s">
        <v>111</v>
      </c>
      <c r="E4" s="285" t="s">
        <v>59</v>
      </c>
      <c r="F4" s="203" t="s">
        <v>52</v>
      </c>
      <c r="G4" s="203" t="s">
        <v>112</v>
      </c>
      <c r="H4" s="203" t="s">
        <v>113</v>
      </c>
      <c r="I4" s="203" t="s">
        <v>56</v>
      </c>
      <c r="J4" s="203" t="s">
        <v>57</v>
      </c>
      <c r="K4" s="203" t="s">
        <v>106</v>
      </c>
      <c r="L4" s="279" t="s">
        <v>107</v>
      </c>
      <c r="M4" s="203" t="s">
        <v>34</v>
      </c>
      <c r="N4" s="203" t="s">
        <v>122</v>
      </c>
      <c r="O4" s="279" t="s">
        <v>108</v>
      </c>
      <c r="R4" s="298" t="s">
        <v>126</v>
      </c>
      <c r="S4" s="298"/>
      <c r="T4" s="298">
        <v>11</v>
      </c>
      <c r="U4" s="298">
        <v>31</v>
      </c>
      <c r="V4" s="298">
        <v>51</v>
      </c>
      <c r="W4" s="298">
        <v>101</v>
      </c>
      <c r="X4" s="298">
        <v>201</v>
      </c>
      <c r="Y4" s="298">
        <v>501</v>
      </c>
      <c r="Z4" s="298">
        <v>1001</v>
      </c>
      <c r="AA4" s="298">
        <v>10001</v>
      </c>
      <c r="AB4" s="298"/>
      <c r="AC4" s="298" t="s">
        <v>127</v>
      </c>
      <c r="AE4" s="297" t="s">
        <v>128</v>
      </c>
      <c r="AF4" s="130">
        <f>SUM(R5:R28)-SUM(AC5:AC28)^2</f>
        <v>241.76480586122423</v>
      </c>
    </row>
    <row r="5" spans="1:32" ht="14.4" x14ac:dyDescent="0.3">
      <c r="A5">
        <f t="shared" ref="A5:A28" si="0">SUM(B5:D5)</f>
        <v>6</v>
      </c>
      <c r="B5" s="195">
        <v>3</v>
      </c>
      <c r="C5" s="195">
        <v>2</v>
      </c>
      <c r="D5" s="195">
        <v>1</v>
      </c>
      <c r="E5" s="286">
        <v>10000</v>
      </c>
      <c r="F5" s="333">
        <f t="shared" ref="F5:F28" si="1">_xlfn.HYPGEOM.DIST(B5, B$2, B$2, B$3, FALSE )</f>
        <v>7.5187969924812035E-4</v>
      </c>
      <c r="G5" s="333">
        <f t="shared" ref="G5:G28" si="2">_xlfn.HYPGEOM.DIST(C5, C$2, C$2, C$3, FALSE )</f>
        <v>1.0989010989010992E-2</v>
      </c>
      <c r="H5" s="333">
        <f t="shared" ref="H5:H28" si="3">_xlfn.HYPGEOM.DIST(D5, D$2, D$2, D$3, FALSE )</f>
        <v>0.14285714285714285</v>
      </c>
      <c r="I5" s="333">
        <f>F5*G5*H5</f>
        <v>1.1803448967788389E-6</v>
      </c>
      <c r="J5" s="222">
        <f>1/I5</f>
        <v>847209.99999999988</v>
      </c>
      <c r="K5" s="222">
        <f>$J$5/J5</f>
        <v>1</v>
      </c>
      <c r="L5" s="277">
        <f>$E$3/K5</f>
        <v>25000</v>
      </c>
      <c r="M5" s="334">
        <f>$E5/J5</f>
        <v>1.1803448967788389E-2</v>
      </c>
      <c r="N5" s="236">
        <f>IF(E5&gt;0,I5,0)</f>
        <v>1.1803448967788389E-6</v>
      </c>
      <c r="O5" s="118">
        <f>N5*$O$3</f>
        <v>1.0000000000000002</v>
      </c>
      <c r="R5" s="292">
        <f>E5^2*I5</f>
        <v>118.0344896778839</v>
      </c>
      <c r="S5" s="292"/>
      <c r="T5" s="292">
        <f t="shared" ref="T5:AA14" si="4">IF($E5&lt;T$4,(IF($E5&gt;T$3,$M5,0)),0)</f>
        <v>0</v>
      </c>
      <c r="U5" s="292">
        <f t="shared" si="4"/>
        <v>0</v>
      </c>
      <c r="V5" s="292">
        <f t="shared" si="4"/>
        <v>0</v>
      </c>
      <c r="W5" s="292">
        <f t="shared" si="4"/>
        <v>0</v>
      </c>
      <c r="X5" s="292">
        <f t="shared" si="4"/>
        <v>0</v>
      </c>
      <c r="Y5" s="292">
        <f t="shared" si="4"/>
        <v>0</v>
      </c>
      <c r="Z5" s="292">
        <f t="shared" si="4"/>
        <v>0</v>
      </c>
      <c r="AA5" s="292">
        <f t="shared" si="4"/>
        <v>1.1803448967788389E-2</v>
      </c>
      <c r="AB5" s="292"/>
      <c r="AC5" s="292">
        <f>E5*I5</f>
        <v>1.1803448967788389E-2</v>
      </c>
      <c r="AE5" s="297" t="s">
        <v>129</v>
      </c>
      <c r="AF5" s="130">
        <f>SQRT(AF4)</f>
        <v>15.548787922575324</v>
      </c>
    </row>
    <row r="6" spans="1:32" ht="14.4" x14ac:dyDescent="0.3">
      <c r="A6">
        <f t="shared" si="0"/>
        <v>5</v>
      </c>
      <c r="B6" s="195">
        <v>3</v>
      </c>
      <c r="C6" s="196">
        <v>2</v>
      </c>
      <c r="D6" s="195">
        <v>0</v>
      </c>
      <c r="E6" s="286">
        <v>2500</v>
      </c>
      <c r="F6" s="333">
        <f t="shared" si="1"/>
        <v>7.5187969924812035E-4</v>
      </c>
      <c r="G6" s="333">
        <f t="shared" si="2"/>
        <v>1.0989010989010992E-2</v>
      </c>
      <c r="H6" s="333">
        <f t="shared" si="3"/>
        <v>0.85714285714285721</v>
      </c>
      <c r="I6" s="333">
        <f t="shared" ref="I6:I28" si="5">F6*G6*H6</f>
        <v>7.0820693806730344E-6</v>
      </c>
      <c r="J6" s="222">
        <f t="shared" ref="J6:J28" si="6">1/I6</f>
        <v>141201.66666666663</v>
      </c>
      <c r="K6" s="222">
        <f t="shared" ref="K6:K28" si="7">$J$5/J6</f>
        <v>6.0000000000000009</v>
      </c>
      <c r="L6" s="277">
        <f t="shared" ref="L6:L28" si="8">$E$3/K6</f>
        <v>4166.6666666666661</v>
      </c>
      <c r="M6" s="334">
        <f>$E6/J6</f>
        <v>1.7705173451682585E-2</v>
      </c>
      <c r="N6" s="236">
        <f t="shared" ref="N6:N28" si="9">IF(E6&gt;0,I6,0)</f>
        <v>7.0820693806730344E-6</v>
      </c>
      <c r="O6" s="118">
        <f t="shared" ref="O6:O28" si="10">N6*$O$3</f>
        <v>6.0000000000000018</v>
      </c>
      <c r="R6" s="292">
        <f t="shared" ref="R6:R28" si="11">E6^2*I6</f>
        <v>44.262933629206465</v>
      </c>
      <c r="S6" s="292"/>
      <c r="T6" s="292">
        <f t="shared" si="4"/>
        <v>0</v>
      </c>
      <c r="U6" s="292">
        <f t="shared" si="4"/>
        <v>0</v>
      </c>
      <c r="V6" s="292">
        <f t="shared" si="4"/>
        <v>0</v>
      </c>
      <c r="W6" s="292">
        <f t="shared" si="4"/>
        <v>0</v>
      </c>
      <c r="X6" s="292">
        <f t="shared" si="4"/>
        <v>0</v>
      </c>
      <c r="Y6" s="292">
        <f t="shared" si="4"/>
        <v>0</v>
      </c>
      <c r="Z6" s="292">
        <f t="shared" si="4"/>
        <v>0</v>
      </c>
      <c r="AA6" s="292">
        <f t="shared" si="4"/>
        <v>1.7705173451682585E-2</v>
      </c>
      <c r="AB6" s="292"/>
      <c r="AC6" s="292">
        <f t="shared" ref="AC6:AC28" si="12">E6*I6</f>
        <v>1.7705173451682585E-2</v>
      </c>
    </row>
    <row r="7" spans="1:32" ht="14.4" x14ac:dyDescent="0.3">
      <c r="A7">
        <f t="shared" si="0"/>
        <v>5</v>
      </c>
      <c r="B7" s="195">
        <v>3</v>
      </c>
      <c r="C7" s="195">
        <v>1</v>
      </c>
      <c r="D7" s="195">
        <v>1</v>
      </c>
      <c r="E7" s="286">
        <v>1000</v>
      </c>
      <c r="F7" s="333">
        <f t="shared" si="1"/>
        <v>7.5187969924812035E-4</v>
      </c>
      <c r="G7" s="333">
        <f t="shared" si="2"/>
        <v>0.26373626373626374</v>
      </c>
      <c r="H7" s="333">
        <f t="shared" si="3"/>
        <v>0.14285714285714285</v>
      </c>
      <c r="I7" s="333">
        <f t="shared" si="5"/>
        <v>2.8328277522692131E-5</v>
      </c>
      <c r="J7" s="222">
        <f t="shared" si="6"/>
        <v>35300.416666666664</v>
      </c>
      <c r="K7" s="222">
        <f t="shared" si="7"/>
        <v>24</v>
      </c>
      <c r="L7" s="277">
        <f t="shared" si="8"/>
        <v>1041.6666666666667</v>
      </c>
      <c r="M7" s="334">
        <f>$E7/J7</f>
        <v>2.8328277522692132E-2</v>
      </c>
      <c r="N7" s="236">
        <f>IF(E7&gt;0,I7,0)</f>
        <v>2.8328277522692131E-5</v>
      </c>
      <c r="O7" s="118">
        <f t="shared" si="10"/>
        <v>24</v>
      </c>
      <c r="R7" s="292">
        <f t="shared" si="11"/>
        <v>28.32827752269213</v>
      </c>
      <c r="S7" s="292"/>
      <c r="T7" s="292">
        <f t="shared" si="4"/>
        <v>0</v>
      </c>
      <c r="U7" s="292">
        <f t="shared" si="4"/>
        <v>0</v>
      </c>
      <c r="V7" s="292">
        <f t="shared" si="4"/>
        <v>0</v>
      </c>
      <c r="W7" s="292">
        <f t="shared" si="4"/>
        <v>0</v>
      </c>
      <c r="X7" s="292">
        <f t="shared" si="4"/>
        <v>0</v>
      </c>
      <c r="Y7" s="292">
        <f t="shared" si="4"/>
        <v>0</v>
      </c>
      <c r="Z7" s="292">
        <f t="shared" si="4"/>
        <v>2.8328277522692132E-2</v>
      </c>
      <c r="AA7" s="292">
        <f t="shared" si="4"/>
        <v>0</v>
      </c>
      <c r="AB7" s="292"/>
      <c r="AC7" s="292">
        <f t="shared" si="12"/>
        <v>2.8328277522692132E-2</v>
      </c>
      <c r="AE7" s="297" t="s">
        <v>130</v>
      </c>
      <c r="AF7" s="296">
        <v>100000000</v>
      </c>
    </row>
    <row r="8" spans="1:32" ht="14.4" x14ac:dyDescent="0.3">
      <c r="A8">
        <f t="shared" si="0"/>
        <v>4</v>
      </c>
      <c r="B8" s="195">
        <v>3</v>
      </c>
      <c r="C8" s="195">
        <v>0</v>
      </c>
      <c r="D8" s="195">
        <v>1</v>
      </c>
      <c r="E8" s="286">
        <v>250</v>
      </c>
      <c r="F8" s="333">
        <f t="shared" si="1"/>
        <v>7.5187969924812035E-4</v>
      </c>
      <c r="G8" s="333">
        <f t="shared" si="2"/>
        <v>0.72527472527472536</v>
      </c>
      <c r="H8" s="333">
        <f t="shared" si="3"/>
        <v>0.14285714285714285</v>
      </c>
      <c r="I8" s="333">
        <f t="shared" si="5"/>
        <v>7.7902763187403371E-5</v>
      </c>
      <c r="J8" s="222">
        <f t="shared" si="6"/>
        <v>12836.51515151515</v>
      </c>
      <c r="K8" s="222">
        <f t="shared" si="7"/>
        <v>66</v>
      </c>
      <c r="L8" s="277">
        <f t="shared" si="8"/>
        <v>378.78787878787881</v>
      </c>
      <c r="M8" s="334">
        <f t="shared" ref="M8:M28" si="13">$E8/J8</f>
        <v>1.9475690796850843E-2</v>
      </c>
      <c r="N8" s="236">
        <f t="shared" si="9"/>
        <v>7.7902763187403371E-5</v>
      </c>
      <c r="O8" s="118">
        <f t="shared" si="10"/>
        <v>66.000000000000014</v>
      </c>
      <c r="R8" s="292">
        <f t="shared" si="11"/>
        <v>4.8689226992127104</v>
      </c>
      <c r="S8" s="292"/>
      <c r="T8" s="292">
        <f t="shared" si="4"/>
        <v>0</v>
      </c>
      <c r="U8" s="292">
        <f t="shared" si="4"/>
        <v>0</v>
      </c>
      <c r="V8" s="292">
        <f t="shared" si="4"/>
        <v>0</v>
      </c>
      <c r="W8" s="292">
        <f t="shared" si="4"/>
        <v>0</v>
      </c>
      <c r="X8" s="292">
        <f t="shared" si="4"/>
        <v>0</v>
      </c>
      <c r="Y8" s="292">
        <f t="shared" si="4"/>
        <v>1.9475690796850843E-2</v>
      </c>
      <c r="Z8" s="292">
        <f t="shared" si="4"/>
        <v>0</v>
      </c>
      <c r="AA8" s="292">
        <f t="shared" si="4"/>
        <v>0</v>
      </c>
      <c r="AB8" s="292"/>
      <c r="AC8" s="292">
        <f t="shared" si="12"/>
        <v>1.9475690796850843E-2</v>
      </c>
    </row>
    <row r="9" spans="1:32" ht="14.4" x14ac:dyDescent="0.3">
      <c r="A9">
        <f t="shared" si="0"/>
        <v>4</v>
      </c>
      <c r="B9" s="195">
        <v>3</v>
      </c>
      <c r="C9" s="195">
        <v>1</v>
      </c>
      <c r="D9" s="195">
        <v>0</v>
      </c>
      <c r="E9" s="286">
        <v>160</v>
      </c>
      <c r="F9" s="333">
        <f t="shared" si="1"/>
        <v>7.5187969924812035E-4</v>
      </c>
      <c r="G9" s="333">
        <f t="shared" si="2"/>
        <v>0.26373626373626374</v>
      </c>
      <c r="H9" s="333">
        <f t="shared" si="3"/>
        <v>0.85714285714285721</v>
      </c>
      <c r="I9" s="333">
        <f t="shared" si="5"/>
        <v>1.6996966513615279E-4</v>
      </c>
      <c r="J9" s="222">
        <f t="shared" si="6"/>
        <v>5883.4027777777774</v>
      </c>
      <c r="K9" s="222">
        <f t="shared" si="7"/>
        <v>144</v>
      </c>
      <c r="L9" s="277">
        <f t="shared" si="8"/>
        <v>173.61111111111111</v>
      </c>
      <c r="M9" s="334">
        <f t="shared" si="13"/>
        <v>2.7195146421784448E-2</v>
      </c>
      <c r="N9" s="236">
        <f t="shared" si="9"/>
        <v>1.6996966513615279E-4</v>
      </c>
      <c r="O9" s="118">
        <f t="shared" si="10"/>
        <v>144</v>
      </c>
      <c r="R9" s="292">
        <f t="shared" si="11"/>
        <v>4.3512234274855111</v>
      </c>
      <c r="S9" s="292"/>
      <c r="T9" s="292">
        <f t="shared" si="4"/>
        <v>0</v>
      </c>
      <c r="U9" s="292">
        <f t="shared" si="4"/>
        <v>0</v>
      </c>
      <c r="V9" s="292">
        <f t="shared" si="4"/>
        <v>0</v>
      </c>
      <c r="W9" s="292">
        <f t="shared" si="4"/>
        <v>0</v>
      </c>
      <c r="X9" s="292">
        <f t="shared" si="4"/>
        <v>2.7195146421784448E-2</v>
      </c>
      <c r="Y9" s="292">
        <f t="shared" si="4"/>
        <v>0</v>
      </c>
      <c r="Z9" s="292">
        <f t="shared" si="4"/>
        <v>0</v>
      </c>
      <c r="AA9" s="292">
        <f t="shared" si="4"/>
        <v>0</v>
      </c>
      <c r="AB9" s="292"/>
      <c r="AC9" s="292">
        <f t="shared" si="12"/>
        <v>2.7195146421784448E-2</v>
      </c>
    </row>
    <row r="10" spans="1:32" ht="14.4" x14ac:dyDescent="0.3">
      <c r="A10">
        <f t="shared" si="0"/>
        <v>3</v>
      </c>
      <c r="B10" s="195">
        <v>3</v>
      </c>
      <c r="C10" s="196">
        <v>0</v>
      </c>
      <c r="D10" s="195">
        <v>0</v>
      </c>
      <c r="E10" s="286">
        <v>120</v>
      </c>
      <c r="F10" s="333">
        <f t="shared" si="1"/>
        <v>7.5187969924812035E-4</v>
      </c>
      <c r="G10" s="333">
        <f t="shared" si="2"/>
        <v>0.72527472527472536</v>
      </c>
      <c r="H10" s="333">
        <f t="shared" si="3"/>
        <v>0.85714285714285721</v>
      </c>
      <c r="I10" s="333">
        <f t="shared" si="5"/>
        <v>4.6741657912442025E-4</v>
      </c>
      <c r="J10" s="222">
        <f t="shared" si="6"/>
        <v>2139.4191919191917</v>
      </c>
      <c r="K10" s="222">
        <f t="shared" si="7"/>
        <v>396</v>
      </c>
      <c r="L10" s="277">
        <f t="shared" si="8"/>
        <v>63.131313131313128</v>
      </c>
      <c r="M10" s="334">
        <f t="shared" si="13"/>
        <v>5.6089989494930423E-2</v>
      </c>
      <c r="N10" s="236">
        <f t="shared" si="9"/>
        <v>4.6741657912442025E-4</v>
      </c>
      <c r="O10" s="118">
        <f t="shared" si="10"/>
        <v>396.00000000000006</v>
      </c>
      <c r="R10" s="292">
        <f t="shared" si="11"/>
        <v>6.730798739391652</v>
      </c>
      <c r="S10" s="292"/>
      <c r="T10" s="292">
        <f t="shared" si="4"/>
        <v>0</v>
      </c>
      <c r="U10" s="292">
        <f t="shared" si="4"/>
        <v>0</v>
      </c>
      <c r="V10" s="292">
        <f t="shared" si="4"/>
        <v>0</v>
      </c>
      <c r="W10" s="292">
        <f t="shared" si="4"/>
        <v>0</v>
      </c>
      <c r="X10" s="292">
        <f t="shared" si="4"/>
        <v>5.6089989494930423E-2</v>
      </c>
      <c r="Y10" s="292">
        <f t="shared" si="4"/>
        <v>0</v>
      </c>
      <c r="Z10" s="292">
        <f t="shared" si="4"/>
        <v>0</v>
      </c>
      <c r="AA10" s="292">
        <f t="shared" si="4"/>
        <v>0</v>
      </c>
      <c r="AB10" s="292"/>
      <c r="AC10" s="292">
        <f t="shared" si="12"/>
        <v>5.608998949493043E-2</v>
      </c>
    </row>
    <row r="11" spans="1:32" ht="14.4" x14ac:dyDescent="0.3">
      <c r="A11">
        <f t="shared" si="0"/>
        <v>5</v>
      </c>
      <c r="B11" s="190">
        <v>2</v>
      </c>
      <c r="C11" s="190">
        <v>2</v>
      </c>
      <c r="D11" s="190">
        <v>1</v>
      </c>
      <c r="E11" s="286">
        <v>300</v>
      </c>
      <c r="F11" s="333">
        <f t="shared" si="1"/>
        <v>4.0601503759398486E-2</v>
      </c>
      <c r="G11" s="333">
        <f t="shared" si="2"/>
        <v>1.0989010989010992E-2</v>
      </c>
      <c r="H11" s="333">
        <f t="shared" si="3"/>
        <v>0.14285714285714285</v>
      </c>
      <c r="I11" s="333">
        <f t="shared" si="5"/>
        <v>6.3738624426057294E-5</v>
      </c>
      <c r="J11" s="222">
        <f t="shared" si="6"/>
        <v>15689.074074074075</v>
      </c>
      <c r="K11" s="222">
        <f t="shared" si="7"/>
        <v>53.999999999999993</v>
      </c>
      <c r="L11" s="277">
        <f t="shared" si="8"/>
        <v>462.96296296296305</v>
      </c>
      <c r="M11" s="334">
        <f t="shared" si="13"/>
        <v>1.9121587327817189E-2</v>
      </c>
      <c r="N11" s="236">
        <f t="shared" si="9"/>
        <v>6.3738624426057294E-5</v>
      </c>
      <c r="O11" s="118">
        <f t="shared" si="10"/>
        <v>54</v>
      </c>
      <c r="R11" s="292">
        <f t="shared" si="11"/>
        <v>5.736476198345156</v>
      </c>
      <c r="S11" s="292"/>
      <c r="T11" s="292">
        <f t="shared" si="4"/>
        <v>0</v>
      </c>
      <c r="U11" s="292">
        <f t="shared" si="4"/>
        <v>0</v>
      </c>
      <c r="V11" s="292">
        <f t="shared" si="4"/>
        <v>0</v>
      </c>
      <c r="W11" s="292">
        <f t="shared" si="4"/>
        <v>0</v>
      </c>
      <c r="X11" s="292">
        <f t="shared" si="4"/>
        <v>0</v>
      </c>
      <c r="Y11" s="292">
        <f t="shared" si="4"/>
        <v>1.9121587327817189E-2</v>
      </c>
      <c r="Z11" s="292">
        <f t="shared" si="4"/>
        <v>0</v>
      </c>
      <c r="AA11" s="292">
        <f t="shared" si="4"/>
        <v>0</v>
      </c>
      <c r="AB11" s="292"/>
      <c r="AC11" s="292">
        <f t="shared" si="12"/>
        <v>1.9121587327817189E-2</v>
      </c>
      <c r="AE11" s="297" t="s">
        <v>131</v>
      </c>
      <c r="AF11" s="240">
        <f>AF5/SQRT(AF7)</f>
        <v>1.5548787922575324E-3</v>
      </c>
    </row>
    <row r="12" spans="1:32" ht="14.4" x14ac:dyDescent="0.3">
      <c r="A12">
        <f t="shared" si="0"/>
        <v>4</v>
      </c>
      <c r="B12" s="190">
        <v>2</v>
      </c>
      <c r="C12" s="191">
        <v>2</v>
      </c>
      <c r="D12" s="190">
        <v>0</v>
      </c>
      <c r="E12" s="286">
        <v>110</v>
      </c>
      <c r="F12" s="333">
        <f t="shared" si="1"/>
        <v>4.0601503759398486E-2</v>
      </c>
      <c r="G12" s="333">
        <f t="shared" si="2"/>
        <v>1.0989010989010992E-2</v>
      </c>
      <c r="H12" s="333">
        <f t="shared" si="3"/>
        <v>0.85714285714285721</v>
      </c>
      <c r="I12" s="333">
        <f t="shared" si="5"/>
        <v>3.8243174655634379E-4</v>
      </c>
      <c r="J12" s="222">
        <f t="shared" si="6"/>
        <v>2614.8456790123455</v>
      </c>
      <c r="K12" s="222">
        <f t="shared" si="7"/>
        <v>324</v>
      </c>
      <c r="L12" s="277">
        <f t="shared" si="8"/>
        <v>77.160493827160494</v>
      </c>
      <c r="M12" s="334">
        <f t="shared" si="13"/>
        <v>4.2067492121197814E-2</v>
      </c>
      <c r="N12" s="236">
        <f t="shared" si="9"/>
        <v>3.8243174655634379E-4</v>
      </c>
      <c r="O12" s="118">
        <f t="shared" si="10"/>
        <v>324</v>
      </c>
      <c r="R12" s="292">
        <f t="shared" si="11"/>
        <v>4.6274241333317603</v>
      </c>
      <c r="S12" s="292"/>
      <c r="T12" s="292">
        <f t="shared" si="4"/>
        <v>0</v>
      </c>
      <c r="U12" s="292">
        <f t="shared" si="4"/>
        <v>0</v>
      </c>
      <c r="V12" s="292">
        <f t="shared" si="4"/>
        <v>0</v>
      </c>
      <c r="W12" s="292">
        <f t="shared" si="4"/>
        <v>0</v>
      </c>
      <c r="X12" s="292">
        <f t="shared" si="4"/>
        <v>4.2067492121197814E-2</v>
      </c>
      <c r="Y12" s="292">
        <f t="shared" si="4"/>
        <v>0</v>
      </c>
      <c r="Z12" s="292">
        <f t="shared" si="4"/>
        <v>0</v>
      </c>
      <c r="AA12" s="292">
        <f t="shared" si="4"/>
        <v>0</v>
      </c>
      <c r="AB12" s="292"/>
      <c r="AC12" s="292">
        <f t="shared" si="12"/>
        <v>4.2067492121197814E-2</v>
      </c>
      <c r="AE12" s="297" t="s">
        <v>124</v>
      </c>
      <c r="AF12" s="240">
        <f>M29+1.99*AF11</f>
        <v>0.85284810688561408</v>
      </c>
    </row>
    <row r="13" spans="1:32" ht="14.4" x14ac:dyDescent="0.3">
      <c r="A13">
        <f t="shared" si="0"/>
        <v>4</v>
      </c>
      <c r="B13" s="190">
        <v>2</v>
      </c>
      <c r="C13" s="190">
        <v>1</v>
      </c>
      <c r="D13" s="190">
        <v>1</v>
      </c>
      <c r="E13" s="286">
        <v>90</v>
      </c>
      <c r="F13" s="333">
        <f t="shared" si="1"/>
        <v>4.0601503759398486E-2</v>
      </c>
      <c r="G13" s="333">
        <f t="shared" si="2"/>
        <v>0.26373626373626374</v>
      </c>
      <c r="H13" s="333">
        <f t="shared" si="3"/>
        <v>0.14285714285714285</v>
      </c>
      <c r="I13" s="333">
        <f t="shared" si="5"/>
        <v>1.5297269862253747E-3</v>
      </c>
      <c r="J13" s="222">
        <f t="shared" si="6"/>
        <v>653.7114197530866</v>
      </c>
      <c r="K13" s="222">
        <f t="shared" si="7"/>
        <v>1295.9999999999995</v>
      </c>
      <c r="L13" s="277">
        <f t="shared" si="8"/>
        <v>19.290123456790131</v>
      </c>
      <c r="M13" s="334">
        <f t="shared" si="13"/>
        <v>0.13767542876028371</v>
      </c>
      <c r="N13" s="236">
        <f t="shared" si="9"/>
        <v>1.5297269862253747E-3</v>
      </c>
      <c r="O13" s="118">
        <f t="shared" si="10"/>
        <v>1295.9999999999998</v>
      </c>
      <c r="R13" s="292">
        <f t="shared" si="11"/>
        <v>12.390788588425535</v>
      </c>
      <c r="S13" s="292"/>
      <c r="T13" s="292">
        <f t="shared" si="4"/>
        <v>0</v>
      </c>
      <c r="U13" s="292">
        <f t="shared" si="4"/>
        <v>0</v>
      </c>
      <c r="V13" s="292">
        <f t="shared" si="4"/>
        <v>0</v>
      </c>
      <c r="W13" s="292">
        <f t="shared" si="4"/>
        <v>0.13767542876028371</v>
      </c>
      <c r="X13" s="292">
        <f t="shared" si="4"/>
        <v>0</v>
      </c>
      <c r="Y13" s="292">
        <f t="shared" si="4"/>
        <v>0</v>
      </c>
      <c r="Z13" s="292">
        <f t="shared" si="4"/>
        <v>0</v>
      </c>
      <c r="AA13" s="292">
        <f t="shared" si="4"/>
        <v>0</v>
      </c>
      <c r="AB13" s="292"/>
      <c r="AC13" s="292">
        <f t="shared" si="12"/>
        <v>0.13767542876028371</v>
      </c>
      <c r="AE13" s="297" t="s">
        <v>125</v>
      </c>
      <c r="AF13" s="240">
        <f>M29-1.99*AF11</f>
        <v>0.84665968929242907</v>
      </c>
    </row>
    <row r="14" spans="1:32" ht="14.4" x14ac:dyDescent="0.3">
      <c r="A14">
        <f t="shared" si="0"/>
        <v>3</v>
      </c>
      <c r="B14" s="190">
        <v>2</v>
      </c>
      <c r="C14" s="190">
        <v>0</v>
      </c>
      <c r="D14" s="190">
        <v>1</v>
      </c>
      <c r="E14" s="286">
        <v>25</v>
      </c>
      <c r="F14" s="333">
        <f t="shared" si="1"/>
        <v>4.0601503759398486E-2</v>
      </c>
      <c r="G14" s="333">
        <f t="shared" si="2"/>
        <v>0.72527472527472536</v>
      </c>
      <c r="H14" s="333">
        <f t="shared" si="3"/>
        <v>0.14285714285714285</v>
      </c>
      <c r="I14" s="333">
        <f t="shared" si="5"/>
        <v>4.2067492121197802E-3</v>
      </c>
      <c r="J14" s="222">
        <f t="shared" si="6"/>
        <v>237.71324354657696</v>
      </c>
      <c r="K14" s="222">
        <f t="shared" si="7"/>
        <v>3563.9999999999982</v>
      </c>
      <c r="L14" s="277">
        <f t="shared" si="8"/>
        <v>7.0145903479236846</v>
      </c>
      <c r="M14" s="334">
        <f t="shared" si="13"/>
        <v>0.10516873030299449</v>
      </c>
      <c r="N14" s="236">
        <f t="shared" si="9"/>
        <v>4.2067492121197802E-3</v>
      </c>
      <c r="O14" s="118">
        <f t="shared" si="10"/>
        <v>3563.9999999999991</v>
      </c>
      <c r="R14" s="292">
        <f t="shared" si="11"/>
        <v>2.6292182575748626</v>
      </c>
      <c r="S14" s="292"/>
      <c r="T14" s="292">
        <f t="shared" si="4"/>
        <v>0</v>
      </c>
      <c r="U14" s="292">
        <f t="shared" si="4"/>
        <v>0.10516873030299449</v>
      </c>
      <c r="V14" s="292">
        <f t="shared" si="4"/>
        <v>0</v>
      </c>
      <c r="W14" s="292">
        <f t="shared" si="4"/>
        <v>0</v>
      </c>
      <c r="X14" s="292">
        <f t="shared" si="4"/>
        <v>0</v>
      </c>
      <c r="Y14" s="292">
        <f t="shared" si="4"/>
        <v>0</v>
      </c>
      <c r="Z14" s="292">
        <f t="shared" si="4"/>
        <v>0</v>
      </c>
      <c r="AA14" s="292">
        <f t="shared" si="4"/>
        <v>0</v>
      </c>
      <c r="AB14" s="292"/>
      <c r="AC14" s="292">
        <f t="shared" si="12"/>
        <v>0.10516873030299451</v>
      </c>
    </row>
    <row r="15" spans="1:32" ht="14.4" x14ac:dyDescent="0.3">
      <c r="A15">
        <f t="shared" si="0"/>
        <v>3</v>
      </c>
      <c r="B15" s="190">
        <v>2</v>
      </c>
      <c r="C15" s="190">
        <v>1</v>
      </c>
      <c r="D15" s="190">
        <v>0</v>
      </c>
      <c r="E15" s="286">
        <v>15</v>
      </c>
      <c r="F15" s="333">
        <f t="shared" si="1"/>
        <v>4.0601503759398486E-2</v>
      </c>
      <c r="G15" s="333">
        <f t="shared" si="2"/>
        <v>0.26373626373626374</v>
      </c>
      <c r="H15" s="333">
        <f t="shared" si="3"/>
        <v>0.85714285714285721</v>
      </c>
      <c r="I15" s="333">
        <f t="shared" si="5"/>
        <v>9.1783619173522492E-3</v>
      </c>
      <c r="J15" s="222">
        <f t="shared" si="6"/>
        <v>108.95190329218109</v>
      </c>
      <c r="K15" s="222">
        <f t="shared" si="7"/>
        <v>7775.9999999999982</v>
      </c>
      <c r="L15" s="277">
        <f t="shared" si="8"/>
        <v>3.2150205761316881</v>
      </c>
      <c r="M15" s="334">
        <f t="shared" si="13"/>
        <v>0.13767542876028374</v>
      </c>
      <c r="N15" s="236">
        <f t="shared" si="9"/>
        <v>9.1783619173522492E-3</v>
      </c>
      <c r="O15" s="118">
        <f t="shared" si="10"/>
        <v>7775.9999999999991</v>
      </c>
      <c r="R15" s="292">
        <f t="shared" si="11"/>
        <v>2.0651314314042559</v>
      </c>
      <c r="S15" s="292"/>
      <c r="T15" s="292">
        <f t="shared" ref="T15:AA28" si="14">IF($E15&lt;T$4,(IF($E15&gt;T$3,$M15,0)),0)</f>
        <v>0</v>
      </c>
      <c r="U15" s="292">
        <f t="shared" si="14"/>
        <v>0.13767542876028374</v>
      </c>
      <c r="V15" s="292">
        <f t="shared" si="14"/>
        <v>0</v>
      </c>
      <c r="W15" s="292">
        <f t="shared" si="14"/>
        <v>0</v>
      </c>
      <c r="X15" s="292">
        <f t="shared" si="14"/>
        <v>0</v>
      </c>
      <c r="Y15" s="292">
        <f t="shared" si="14"/>
        <v>0</v>
      </c>
      <c r="Z15" s="292">
        <f t="shared" si="14"/>
        <v>0</v>
      </c>
      <c r="AA15" s="292">
        <f t="shared" si="14"/>
        <v>0</v>
      </c>
      <c r="AB15" s="292"/>
      <c r="AC15" s="292">
        <f t="shared" si="12"/>
        <v>0.13767542876028374</v>
      </c>
    </row>
    <row r="16" spans="1:32" ht="14.4" x14ac:dyDescent="0.3">
      <c r="A16">
        <f t="shared" si="0"/>
        <v>2</v>
      </c>
      <c r="B16" s="190">
        <v>2</v>
      </c>
      <c r="C16" s="191">
        <v>0</v>
      </c>
      <c r="D16" s="190">
        <v>0</v>
      </c>
      <c r="E16" s="286">
        <v>2</v>
      </c>
      <c r="F16" s="333">
        <f t="shared" si="1"/>
        <v>4.0601503759398486E-2</v>
      </c>
      <c r="G16" s="333">
        <f t="shared" si="2"/>
        <v>0.72527472527472536</v>
      </c>
      <c r="H16" s="333">
        <f t="shared" si="3"/>
        <v>0.85714285714285721</v>
      </c>
      <c r="I16" s="333">
        <f t="shared" si="5"/>
        <v>2.5240495272718686E-2</v>
      </c>
      <c r="J16" s="222">
        <f t="shared" si="6"/>
        <v>39.618873924429487</v>
      </c>
      <c r="K16" s="222">
        <f t="shared" si="7"/>
        <v>21383.999999999993</v>
      </c>
      <c r="L16" s="277">
        <f t="shared" si="8"/>
        <v>1.1690983913206139</v>
      </c>
      <c r="M16" s="334">
        <f t="shared" si="13"/>
        <v>5.0480990545437365E-2</v>
      </c>
      <c r="N16" s="236">
        <f t="shared" si="9"/>
        <v>2.5240495272718686E-2</v>
      </c>
      <c r="O16" s="118">
        <f t="shared" si="10"/>
        <v>21383.999999999996</v>
      </c>
      <c r="R16" s="292">
        <f t="shared" si="11"/>
        <v>0.10096198109087474</v>
      </c>
      <c r="S16" s="292"/>
      <c r="T16" s="292">
        <f t="shared" si="14"/>
        <v>5.0480990545437365E-2</v>
      </c>
      <c r="U16" s="292">
        <f t="shared" si="14"/>
        <v>0</v>
      </c>
      <c r="V16" s="292">
        <f t="shared" si="14"/>
        <v>0</v>
      </c>
      <c r="W16" s="292">
        <f t="shared" si="14"/>
        <v>0</v>
      </c>
      <c r="X16" s="292">
        <f t="shared" si="14"/>
        <v>0</v>
      </c>
      <c r="Y16" s="292">
        <f t="shared" si="14"/>
        <v>0</v>
      </c>
      <c r="Z16" s="292">
        <f t="shared" si="14"/>
        <v>0</v>
      </c>
      <c r="AA16" s="292">
        <f t="shared" si="14"/>
        <v>0</v>
      </c>
      <c r="AB16" s="292"/>
      <c r="AC16" s="292">
        <f t="shared" si="12"/>
        <v>5.0480990545437372E-2</v>
      </c>
    </row>
    <row r="17" spans="1:29" ht="14.4" x14ac:dyDescent="0.3">
      <c r="A17">
        <f t="shared" si="0"/>
        <v>4</v>
      </c>
      <c r="B17" s="192">
        <v>1</v>
      </c>
      <c r="C17" s="192">
        <v>2</v>
      </c>
      <c r="D17" s="192">
        <v>1</v>
      </c>
      <c r="E17" s="286">
        <v>100</v>
      </c>
      <c r="F17" s="333">
        <f t="shared" si="1"/>
        <v>0.3451127819548872</v>
      </c>
      <c r="G17" s="333">
        <f t="shared" si="2"/>
        <v>1.0989010989010992E-2</v>
      </c>
      <c r="H17" s="333">
        <f t="shared" si="3"/>
        <v>0.14285714285714285</v>
      </c>
      <c r="I17" s="333">
        <f t="shared" si="5"/>
        <v>5.4177830762148702E-4</v>
      </c>
      <c r="J17" s="222">
        <f t="shared" si="6"/>
        <v>1845.7734204793028</v>
      </c>
      <c r="K17" s="222">
        <f t="shared" si="7"/>
        <v>458.99999999999994</v>
      </c>
      <c r="L17" s="277">
        <f t="shared" si="8"/>
        <v>54.46623093681918</v>
      </c>
      <c r="M17" s="334">
        <f t="shared" si="13"/>
        <v>5.4177830762148702E-2</v>
      </c>
      <c r="N17" s="236">
        <f t="shared" si="9"/>
        <v>5.4177830762148702E-4</v>
      </c>
      <c r="O17" s="118">
        <f t="shared" si="10"/>
        <v>459</v>
      </c>
      <c r="R17" s="292">
        <f t="shared" si="11"/>
        <v>5.41778307621487</v>
      </c>
      <c r="S17" s="292"/>
      <c r="T17" s="292">
        <f t="shared" si="14"/>
        <v>0</v>
      </c>
      <c r="U17" s="292">
        <f t="shared" si="14"/>
        <v>0</v>
      </c>
      <c r="V17" s="292">
        <f t="shared" si="14"/>
        <v>0</v>
      </c>
      <c r="W17" s="292">
        <f t="shared" si="14"/>
        <v>5.4177830762148702E-2</v>
      </c>
      <c r="X17" s="292">
        <f t="shared" si="14"/>
        <v>0</v>
      </c>
      <c r="Y17" s="292">
        <f t="shared" si="14"/>
        <v>0</v>
      </c>
      <c r="Z17" s="292">
        <f t="shared" si="14"/>
        <v>0</v>
      </c>
      <c r="AA17" s="292">
        <f t="shared" si="14"/>
        <v>0</v>
      </c>
      <c r="AB17" s="292"/>
      <c r="AC17" s="292">
        <f t="shared" si="12"/>
        <v>5.4177830762148702E-2</v>
      </c>
    </row>
    <row r="18" spans="1:29" ht="14.4" x14ac:dyDescent="0.3">
      <c r="A18">
        <f t="shared" si="0"/>
        <v>3</v>
      </c>
      <c r="B18" s="192">
        <v>1</v>
      </c>
      <c r="C18" s="197">
        <v>2</v>
      </c>
      <c r="D18" s="192">
        <v>0</v>
      </c>
      <c r="E18" s="286">
        <v>10</v>
      </c>
      <c r="F18" s="333">
        <f t="shared" si="1"/>
        <v>0.3451127819548872</v>
      </c>
      <c r="G18" s="333">
        <f t="shared" si="2"/>
        <v>1.0989010989010992E-2</v>
      </c>
      <c r="H18" s="333">
        <f t="shared" si="3"/>
        <v>0.85714285714285721</v>
      </c>
      <c r="I18" s="333">
        <f t="shared" si="5"/>
        <v>3.2506698457289225E-3</v>
      </c>
      <c r="J18" s="222">
        <f t="shared" si="6"/>
        <v>307.62890341321707</v>
      </c>
      <c r="K18" s="222">
        <f t="shared" si="7"/>
        <v>2754</v>
      </c>
      <c r="L18" s="277">
        <f t="shared" si="8"/>
        <v>9.0777051561365294</v>
      </c>
      <c r="M18" s="334">
        <f t="shared" si="13"/>
        <v>3.2506698457289228E-2</v>
      </c>
      <c r="N18" s="236">
        <f t="shared" si="9"/>
        <v>3.2506698457289225E-3</v>
      </c>
      <c r="O18" s="118">
        <f t="shared" si="10"/>
        <v>2754.0000000000005</v>
      </c>
      <c r="R18" s="292">
        <f t="shared" si="11"/>
        <v>0.32506698457289224</v>
      </c>
      <c r="S18" s="292"/>
      <c r="T18" s="292">
        <f t="shared" si="14"/>
        <v>3.2506698457289228E-2</v>
      </c>
      <c r="U18" s="292">
        <f t="shared" si="14"/>
        <v>0</v>
      </c>
      <c r="V18" s="292">
        <f t="shared" si="14"/>
        <v>0</v>
      </c>
      <c r="W18" s="292">
        <f t="shared" si="14"/>
        <v>0</v>
      </c>
      <c r="X18" s="292">
        <f t="shared" si="14"/>
        <v>0</v>
      </c>
      <c r="Y18" s="292">
        <f t="shared" si="14"/>
        <v>0</v>
      </c>
      <c r="Z18" s="292">
        <f t="shared" si="14"/>
        <v>0</v>
      </c>
      <c r="AA18" s="292">
        <f t="shared" si="14"/>
        <v>0</v>
      </c>
      <c r="AB18" s="292"/>
      <c r="AC18" s="292">
        <f t="shared" si="12"/>
        <v>3.2506698457289228E-2</v>
      </c>
    </row>
    <row r="19" spans="1:29" ht="14.4" x14ac:dyDescent="0.3">
      <c r="A19">
        <f t="shared" si="0"/>
        <v>3</v>
      </c>
      <c r="B19" s="192">
        <v>1</v>
      </c>
      <c r="C19" s="192">
        <v>1</v>
      </c>
      <c r="D19" s="192">
        <v>1</v>
      </c>
      <c r="E19" s="286">
        <v>3</v>
      </c>
      <c r="F19" s="333">
        <f t="shared" si="1"/>
        <v>0.3451127819548872</v>
      </c>
      <c r="G19" s="333">
        <f t="shared" si="2"/>
        <v>0.26373626373626374</v>
      </c>
      <c r="H19" s="333">
        <f t="shared" si="3"/>
        <v>0.14285714285714285</v>
      </c>
      <c r="I19" s="333">
        <f t="shared" si="5"/>
        <v>1.3002679382915688E-2</v>
      </c>
      <c r="J19" s="222">
        <f t="shared" si="6"/>
        <v>76.907225853304283</v>
      </c>
      <c r="K19" s="222">
        <f t="shared" si="7"/>
        <v>11015.999999999998</v>
      </c>
      <c r="L19" s="277">
        <f t="shared" si="8"/>
        <v>2.2694262890341323</v>
      </c>
      <c r="M19" s="334">
        <f t="shared" si="13"/>
        <v>3.9008038148747065E-2</v>
      </c>
      <c r="N19" s="236">
        <f t="shared" si="9"/>
        <v>1.3002679382915688E-2</v>
      </c>
      <c r="O19" s="118">
        <f t="shared" si="10"/>
        <v>11016</v>
      </c>
      <c r="R19" s="292">
        <f t="shared" si="11"/>
        <v>0.1170241144462412</v>
      </c>
      <c r="S19" s="292"/>
      <c r="T19" s="292">
        <f t="shared" si="14"/>
        <v>3.9008038148747065E-2</v>
      </c>
      <c r="U19" s="292">
        <f t="shared" si="14"/>
        <v>0</v>
      </c>
      <c r="V19" s="292">
        <f t="shared" si="14"/>
        <v>0</v>
      </c>
      <c r="W19" s="292">
        <f t="shared" si="14"/>
        <v>0</v>
      </c>
      <c r="X19" s="292">
        <f t="shared" si="14"/>
        <v>0</v>
      </c>
      <c r="Y19" s="292">
        <f t="shared" si="14"/>
        <v>0</v>
      </c>
      <c r="Z19" s="292">
        <f t="shared" si="14"/>
        <v>0</v>
      </c>
      <c r="AA19" s="292">
        <f t="shared" si="14"/>
        <v>0</v>
      </c>
      <c r="AB19" s="292"/>
      <c r="AC19" s="292">
        <f t="shared" si="12"/>
        <v>3.9008038148747065E-2</v>
      </c>
    </row>
    <row r="20" spans="1:29" ht="14.4" x14ac:dyDescent="0.3">
      <c r="A20">
        <f t="shared" si="0"/>
        <v>2</v>
      </c>
      <c r="B20" s="192">
        <v>1</v>
      </c>
      <c r="C20" s="192">
        <v>0</v>
      </c>
      <c r="D20" s="192">
        <v>1</v>
      </c>
      <c r="E20" s="286">
        <f>ROUNDDOWN(L20,0)</f>
        <v>0</v>
      </c>
      <c r="F20" s="333">
        <f t="shared" si="1"/>
        <v>0.3451127819548872</v>
      </c>
      <c r="G20" s="333">
        <f t="shared" si="2"/>
        <v>0.72527472527472536</v>
      </c>
      <c r="H20" s="333">
        <f t="shared" si="3"/>
        <v>0.14285714285714285</v>
      </c>
      <c r="I20" s="333">
        <f t="shared" si="5"/>
        <v>3.5757368303018143E-2</v>
      </c>
      <c r="J20" s="222">
        <f t="shared" si="6"/>
        <v>27.966263946656102</v>
      </c>
      <c r="K20" s="222">
        <f t="shared" si="7"/>
        <v>30293.999999999996</v>
      </c>
      <c r="L20" s="277">
        <f t="shared" si="8"/>
        <v>0.82524592328513902</v>
      </c>
      <c r="M20" s="334">
        <f t="shared" si="13"/>
        <v>0</v>
      </c>
      <c r="N20" s="236">
        <f t="shared" si="9"/>
        <v>0</v>
      </c>
      <c r="O20" s="118">
        <f t="shared" si="10"/>
        <v>0</v>
      </c>
      <c r="R20" s="292">
        <f t="shared" si="11"/>
        <v>0</v>
      </c>
      <c r="S20" s="292"/>
      <c r="T20" s="292">
        <f t="shared" si="14"/>
        <v>0</v>
      </c>
      <c r="U20" s="292">
        <f t="shared" si="14"/>
        <v>0</v>
      </c>
      <c r="V20" s="292">
        <f t="shared" si="14"/>
        <v>0</v>
      </c>
      <c r="W20" s="292">
        <f t="shared" si="14"/>
        <v>0</v>
      </c>
      <c r="X20" s="292">
        <f t="shared" si="14"/>
        <v>0</v>
      </c>
      <c r="Y20" s="292">
        <f t="shared" si="14"/>
        <v>0</v>
      </c>
      <c r="Z20" s="292">
        <f t="shared" si="14"/>
        <v>0</v>
      </c>
      <c r="AA20" s="292">
        <f t="shared" si="14"/>
        <v>0</v>
      </c>
      <c r="AB20" s="292"/>
      <c r="AC20" s="292">
        <f t="shared" si="12"/>
        <v>0</v>
      </c>
    </row>
    <row r="21" spans="1:29" ht="14.4" x14ac:dyDescent="0.3">
      <c r="A21">
        <f t="shared" si="0"/>
        <v>2</v>
      </c>
      <c r="B21" s="192">
        <v>1</v>
      </c>
      <c r="C21" s="192">
        <v>1</v>
      </c>
      <c r="D21" s="192">
        <v>0</v>
      </c>
      <c r="E21" s="286">
        <f>ROUNDDOWN(L21,0)</f>
        <v>0</v>
      </c>
      <c r="F21" s="333">
        <f t="shared" si="1"/>
        <v>0.3451127819548872</v>
      </c>
      <c r="G21" s="333">
        <f t="shared" si="2"/>
        <v>0.26373626373626374</v>
      </c>
      <c r="H21" s="333">
        <f t="shared" si="3"/>
        <v>0.85714285714285721</v>
      </c>
      <c r="I21" s="333">
        <f t="shared" si="5"/>
        <v>7.801607629749413E-2</v>
      </c>
      <c r="J21" s="222">
        <f t="shared" si="6"/>
        <v>12.817870975550713</v>
      </c>
      <c r="K21" s="222">
        <f t="shared" si="7"/>
        <v>66096</v>
      </c>
      <c r="L21" s="277">
        <f t="shared" si="8"/>
        <v>0.37823771483902202</v>
      </c>
      <c r="M21" s="334">
        <f t="shared" si="13"/>
        <v>0</v>
      </c>
      <c r="N21" s="236">
        <f t="shared" si="9"/>
        <v>0</v>
      </c>
      <c r="O21" s="118">
        <f t="shared" si="10"/>
        <v>0</v>
      </c>
      <c r="R21" s="292">
        <f t="shared" si="11"/>
        <v>0</v>
      </c>
      <c r="S21" s="292"/>
      <c r="T21" s="292">
        <f t="shared" si="14"/>
        <v>0</v>
      </c>
      <c r="U21" s="292">
        <f t="shared" si="14"/>
        <v>0</v>
      </c>
      <c r="V21" s="292">
        <f t="shared" si="14"/>
        <v>0</v>
      </c>
      <c r="W21" s="292">
        <f t="shared" si="14"/>
        <v>0</v>
      </c>
      <c r="X21" s="292">
        <f t="shared" si="14"/>
        <v>0</v>
      </c>
      <c r="Y21" s="292">
        <f t="shared" si="14"/>
        <v>0</v>
      </c>
      <c r="Z21" s="292">
        <f t="shared" si="14"/>
        <v>0</v>
      </c>
      <c r="AA21" s="292">
        <f t="shared" si="14"/>
        <v>0</v>
      </c>
      <c r="AB21" s="292"/>
      <c r="AC21" s="292">
        <f t="shared" si="12"/>
        <v>0</v>
      </c>
    </row>
    <row r="22" spans="1:29" ht="14.4" x14ac:dyDescent="0.3">
      <c r="A22">
        <f t="shared" si="0"/>
        <v>1</v>
      </c>
      <c r="B22" s="192">
        <v>1</v>
      </c>
      <c r="C22" s="197">
        <v>0</v>
      </c>
      <c r="D22" s="192">
        <v>0</v>
      </c>
      <c r="E22" s="286">
        <f>ROUNDDOWN(L22,0)</f>
        <v>0</v>
      </c>
      <c r="F22" s="333">
        <f t="shared" si="1"/>
        <v>0.3451127819548872</v>
      </c>
      <c r="G22" s="333">
        <f t="shared" si="2"/>
        <v>0.72527472527472536</v>
      </c>
      <c r="H22" s="333">
        <f t="shared" si="3"/>
        <v>0.85714285714285721</v>
      </c>
      <c r="I22" s="333">
        <f t="shared" si="5"/>
        <v>0.2145442098181089</v>
      </c>
      <c r="J22" s="222">
        <f t="shared" si="6"/>
        <v>4.6610439911093495</v>
      </c>
      <c r="K22" s="222">
        <f t="shared" si="7"/>
        <v>181764.00000000003</v>
      </c>
      <c r="L22" s="277">
        <f t="shared" si="8"/>
        <v>0.13754098721418981</v>
      </c>
      <c r="M22" s="334">
        <f t="shared" si="13"/>
        <v>0</v>
      </c>
      <c r="N22" s="236">
        <f t="shared" si="9"/>
        <v>0</v>
      </c>
      <c r="O22" s="118">
        <f t="shared" si="10"/>
        <v>0</v>
      </c>
      <c r="R22" s="292">
        <f t="shared" si="11"/>
        <v>0</v>
      </c>
      <c r="S22" s="292"/>
      <c r="T22" s="292">
        <f t="shared" si="14"/>
        <v>0</v>
      </c>
      <c r="U22" s="292">
        <f t="shared" si="14"/>
        <v>0</v>
      </c>
      <c r="V22" s="292">
        <f t="shared" si="14"/>
        <v>0</v>
      </c>
      <c r="W22" s="292">
        <f t="shared" si="14"/>
        <v>0</v>
      </c>
      <c r="X22" s="292">
        <f t="shared" si="14"/>
        <v>0</v>
      </c>
      <c r="Y22" s="292">
        <f t="shared" si="14"/>
        <v>0</v>
      </c>
      <c r="Z22" s="292">
        <f t="shared" si="14"/>
        <v>0</v>
      </c>
      <c r="AA22" s="292">
        <f t="shared" si="14"/>
        <v>0</v>
      </c>
      <c r="AB22" s="292"/>
      <c r="AC22" s="292">
        <f t="shared" si="12"/>
        <v>0</v>
      </c>
    </row>
    <row r="23" spans="1:29" ht="14.4" x14ac:dyDescent="0.3">
      <c r="A23">
        <f t="shared" si="0"/>
        <v>3</v>
      </c>
      <c r="B23" s="345">
        <v>0</v>
      </c>
      <c r="C23" s="345">
        <v>2</v>
      </c>
      <c r="D23" s="345">
        <v>1</v>
      </c>
      <c r="E23" s="286">
        <v>50</v>
      </c>
      <c r="F23" s="333">
        <f t="shared" si="1"/>
        <v>0.61353383458646615</v>
      </c>
      <c r="G23" s="333">
        <f t="shared" si="2"/>
        <v>1.0989010989010992E-2</v>
      </c>
      <c r="H23" s="333">
        <f t="shared" si="3"/>
        <v>0.14285714285714285</v>
      </c>
      <c r="I23" s="333">
        <f>F23*G23*H23</f>
        <v>9.631614357715326E-4</v>
      </c>
      <c r="J23" s="222">
        <f t="shared" si="6"/>
        <v>1038.2475490196077</v>
      </c>
      <c r="K23" s="222">
        <f t="shared" si="7"/>
        <v>816</v>
      </c>
      <c r="L23" s="277">
        <f t="shared" si="8"/>
        <v>30.637254901960784</v>
      </c>
      <c r="M23" s="334">
        <f t="shared" si="13"/>
        <v>4.8158071788576624E-2</v>
      </c>
      <c r="N23" s="236">
        <f>IF(E23&gt;0,I23,0)</f>
        <v>9.631614357715326E-4</v>
      </c>
      <c r="O23" s="118">
        <f t="shared" si="10"/>
        <v>816.00000000000011</v>
      </c>
      <c r="R23" s="292">
        <f t="shared" si="11"/>
        <v>2.4079035894288316</v>
      </c>
      <c r="S23" s="292"/>
      <c r="T23" s="292">
        <f t="shared" si="14"/>
        <v>0</v>
      </c>
      <c r="U23" s="292">
        <f t="shared" si="14"/>
        <v>0</v>
      </c>
      <c r="V23" s="292">
        <f t="shared" si="14"/>
        <v>4.8158071788576624E-2</v>
      </c>
      <c r="W23" s="292">
        <f t="shared" si="14"/>
        <v>0</v>
      </c>
      <c r="X23" s="292">
        <f t="shared" si="14"/>
        <v>0</v>
      </c>
      <c r="Y23" s="292">
        <f t="shared" si="14"/>
        <v>0</v>
      </c>
      <c r="Z23" s="292">
        <f t="shared" si="14"/>
        <v>0</v>
      </c>
      <c r="AA23" s="292">
        <f t="shared" si="14"/>
        <v>0</v>
      </c>
      <c r="AB23" s="292"/>
      <c r="AC23" s="292">
        <f t="shared" si="12"/>
        <v>4.8158071788576631E-2</v>
      </c>
    </row>
    <row r="24" spans="1:29" ht="14.4" x14ac:dyDescent="0.3">
      <c r="A24">
        <f t="shared" si="0"/>
        <v>2</v>
      </c>
      <c r="B24" s="345">
        <v>0</v>
      </c>
      <c r="C24" s="346">
        <v>2</v>
      </c>
      <c r="D24" s="345">
        <v>0</v>
      </c>
      <c r="E24" s="286">
        <v>4</v>
      </c>
      <c r="F24" s="333">
        <f t="shared" si="1"/>
        <v>0.61353383458646615</v>
      </c>
      <c r="G24" s="333">
        <f t="shared" si="2"/>
        <v>1.0989010989010992E-2</v>
      </c>
      <c r="H24" s="333">
        <f t="shared" si="3"/>
        <v>0.85714285714285721</v>
      </c>
      <c r="I24" s="333">
        <f t="shared" si="5"/>
        <v>5.7789686146291963E-3</v>
      </c>
      <c r="J24" s="222">
        <f t="shared" si="6"/>
        <v>173.04125816993459</v>
      </c>
      <c r="K24" s="222">
        <f t="shared" si="7"/>
        <v>4896.0000000000009</v>
      </c>
      <c r="L24" s="277">
        <f t="shared" si="8"/>
        <v>5.1062091503267961</v>
      </c>
      <c r="M24" s="334">
        <f t="shared" si="13"/>
        <v>2.3115874458516785E-2</v>
      </c>
      <c r="N24" s="236">
        <f t="shared" si="9"/>
        <v>5.7789686146291963E-3</v>
      </c>
      <c r="O24" s="118">
        <f t="shared" si="10"/>
        <v>4896.0000000000018</v>
      </c>
      <c r="R24" s="292">
        <f t="shared" si="11"/>
        <v>9.246349783406714E-2</v>
      </c>
      <c r="S24" s="292"/>
      <c r="T24" s="292">
        <f t="shared" si="14"/>
        <v>2.3115874458516785E-2</v>
      </c>
      <c r="U24" s="292">
        <f t="shared" si="14"/>
        <v>0</v>
      </c>
      <c r="V24" s="292">
        <f t="shared" si="14"/>
        <v>0</v>
      </c>
      <c r="W24" s="292">
        <f t="shared" si="14"/>
        <v>0</v>
      </c>
      <c r="X24" s="292">
        <f t="shared" si="14"/>
        <v>0</v>
      </c>
      <c r="Y24" s="292">
        <f t="shared" si="14"/>
        <v>0</v>
      </c>
      <c r="Z24" s="292">
        <f t="shared" si="14"/>
        <v>0</v>
      </c>
      <c r="AA24" s="292">
        <f t="shared" si="14"/>
        <v>0</v>
      </c>
      <c r="AB24" s="292"/>
      <c r="AC24" s="292">
        <f t="shared" si="12"/>
        <v>2.3115874458516785E-2</v>
      </c>
    </row>
    <row r="25" spans="1:29" ht="14.4" x14ac:dyDescent="0.3">
      <c r="A25">
        <f t="shared" si="0"/>
        <v>2</v>
      </c>
      <c r="B25" s="345">
        <v>0</v>
      </c>
      <c r="C25" s="345">
        <v>1</v>
      </c>
      <c r="D25" s="345">
        <v>1</v>
      </c>
      <c r="E25" s="286">
        <v>0</v>
      </c>
      <c r="F25" s="333">
        <f t="shared" si="1"/>
        <v>0.61353383458646615</v>
      </c>
      <c r="G25" s="333">
        <f t="shared" si="2"/>
        <v>0.26373626373626374</v>
      </c>
      <c r="H25" s="333">
        <f t="shared" si="3"/>
        <v>0.14285714285714285</v>
      </c>
      <c r="I25" s="333">
        <f t="shared" si="5"/>
        <v>2.3115874458516778E-2</v>
      </c>
      <c r="J25" s="222">
        <f t="shared" si="6"/>
        <v>43.260314542483663</v>
      </c>
      <c r="K25" s="222">
        <f t="shared" si="7"/>
        <v>19583.999999999996</v>
      </c>
      <c r="L25" s="277">
        <f t="shared" si="8"/>
        <v>1.2765522875816995</v>
      </c>
      <c r="M25" s="334">
        <f t="shared" si="13"/>
        <v>0</v>
      </c>
      <c r="N25" s="236">
        <f t="shared" si="9"/>
        <v>0</v>
      </c>
      <c r="O25" s="118">
        <f t="shared" si="10"/>
        <v>0</v>
      </c>
      <c r="R25" s="292">
        <f t="shared" si="11"/>
        <v>0</v>
      </c>
      <c r="S25" s="292"/>
      <c r="T25" s="292">
        <f t="shared" si="14"/>
        <v>0</v>
      </c>
      <c r="U25" s="292">
        <f t="shared" si="14"/>
        <v>0</v>
      </c>
      <c r="V25" s="292">
        <f t="shared" si="14"/>
        <v>0</v>
      </c>
      <c r="W25" s="292">
        <f t="shared" si="14"/>
        <v>0</v>
      </c>
      <c r="X25" s="292">
        <f t="shared" si="14"/>
        <v>0</v>
      </c>
      <c r="Y25" s="292">
        <f t="shared" si="14"/>
        <v>0</v>
      </c>
      <c r="Z25" s="292">
        <f t="shared" si="14"/>
        <v>0</v>
      </c>
      <c r="AA25" s="292">
        <f t="shared" si="14"/>
        <v>0</v>
      </c>
      <c r="AB25" s="292"/>
      <c r="AC25" s="292">
        <f t="shared" si="12"/>
        <v>0</v>
      </c>
    </row>
    <row r="26" spans="1:29" ht="14.4" x14ac:dyDescent="0.3">
      <c r="A26">
        <f t="shared" si="0"/>
        <v>1</v>
      </c>
      <c r="B26" s="345">
        <v>0</v>
      </c>
      <c r="C26" s="345">
        <v>0</v>
      </c>
      <c r="D26" s="345">
        <v>1</v>
      </c>
      <c r="E26" s="286">
        <f>ROUNDDOWN(L26,0)</f>
        <v>0</v>
      </c>
      <c r="F26" s="333">
        <f t="shared" si="1"/>
        <v>0.61353383458646615</v>
      </c>
      <c r="G26" s="333">
        <f t="shared" si="2"/>
        <v>0.72527472527472536</v>
      </c>
      <c r="H26" s="333">
        <f t="shared" si="3"/>
        <v>0.14285714285714285</v>
      </c>
      <c r="I26" s="333">
        <f t="shared" si="5"/>
        <v>6.3568654760921148E-2</v>
      </c>
      <c r="J26" s="222">
        <f t="shared" si="6"/>
        <v>15.731023469994057</v>
      </c>
      <c r="K26" s="222">
        <f t="shared" si="7"/>
        <v>53856</v>
      </c>
      <c r="L26" s="277">
        <f t="shared" si="8"/>
        <v>0.46420083184789068</v>
      </c>
      <c r="M26" s="334">
        <f t="shared" si="13"/>
        <v>0</v>
      </c>
      <c r="N26" s="236">
        <f t="shared" si="9"/>
        <v>0</v>
      </c>
      <c r="O26" s="118">
        <f t="shared" si="10"/>
        <v>0</v>
      </c>
      <c r="R26" s="292">
        <f t="shared" si="11"/>
        <v>0</v>
      </c>
      <c r="S26" s="292"/>
      <c r="T26" s="292">
        <f t="shared" si="14"/>
        <v>0</v>
      </c>
      <c r="U26" s="292">
        <f t="shared" si="14"/>
        <v>0</v>
      </c>
      <c r="V26" s="292">
        <f t="shared" si="14"/>
        <v>0</v>
      </c>
      <c r="W26" s="292">
        <f t="shared" si="14"/>
        <v>0</v>
      </c>
      <c r="X26" s="292">
        <f t="shared" si="14"/>
        <v>0</v>
      </c>
      <c r="Y26" s="292">
        <f t="shared" si="14"/>
        <v>0</v>
      </c>
      <c r="Z26" s="292">
        <f t="shared" si="14"/>
        <v>0</v>
      </c>
      <c r="AA26" s="292">
        <f t="shared" si="14"/>
        <v>0</v>
      </c>
      <c r="AB26" s="292"/>
      <c r="AC26" s="292">
        <f t="shared" si="12"/>
        <v>0</v>
      </c>
    </row>
    <row r="27" spans="1:29" ht="14.4" x14ac:dyDescent="0.3">
      <c r="A27">
        <f t="shared" si="0"/>
        <v>1</v>
      </c>
      <c r="B27" s="345">
        <v>0</v>
      </c>
      <c r="C27" s="345">
        <v>1</v>
      </c>
      <c r="D27" s="345">
        <v>0</v>
      </c>
      <c r="E27" s="286">
        <f>ROUNDDOWN(L27,0)</f>
        <v>0</v>
      </c>
      <c r="F27" s="333">
        <f t="shared" si="1"/>
        <v>0.61353383458646615</v>
      </c>
      <c r="G27" s="333">
        <f t="shared" si="2"/>
        <v>0.26373626373626374</v>
      </c>
      <c r="H27" s="333">
        <f t="shared" si="3"/>
        <v>0.85714285714285721</v>
      </c>
      <c r="I27" s="333">
        <f t="shared" si="5"/>
        <v>0.1386952467511007</v>
      </c>
      <c r="J27" s="222">
        <f t="shared" si="6"/>
        <v>7.2100524237472747</v>
      </c>
      <c r="K27" s="222">
        <f t="shared" si="7"/>
        <v>117504.00000000001</v>
      </c>
      <c r="L27" s="277">
        <f t="shared" si="8"/>
        <v>0.21275871459694987</v>
      </c>
      <c r="M27" s="334">
        <f t="shared" si="13"/>
        <v>0</v>
      </c>
      <c r="N27" s="236">
        <f t="shared" si="9"/>
        <v>0</v>
      </c>
      <c r="O27" s="118">
        <f t="shared" si="10"/>
        <v>0</v>
      </c>
      <c r="R27" s="292">
        <f t="shared" si="11"/>
        <v>0</v>
      </c>
      <c r="S27" s="292"/>
      <c r="T27" s="292">
        <f t="shared" si="14"/>
        <v>0</v>
      </c>
      <c r="U27" s="292">
        <f t="shared" si="14"/>
        <v>0</v>
      </c>
      <c r="V27" s="292">
        <f t="shared" si="14"/>
        <v>0</v>
      </c>
      <c r="W27" s="292">
        <f t="shared" si="14"/>
        <v>0</v>
      </c>
      <c r="X27" s="292">
        <f t="shared" si="14"/>
        <v>0</v>
      </c>
      <c r="Y27" s="292">
        <f t="shared" si="14"/>
        <v>0</v>
      </c>
      <c r="Z27" s="292">
        <f t="shared" si="14"/>
        <v>0</v>
      </c>
      <c r="AA27" s="292">
        <f t="shared" si="14"/>
        <v>0</v>
      </c>
      <c r="AB27" s="292"/>
      <c r="AC27" s="292">
        <f t="shared" si="12"/>
        <v>0</v>
      </c>
    </row>
    <row r="28" spans="1:29" ht="14.4" x14ac:dyDescent="0.3">
      <c r="A28">
        <f t="shared" si="0"/>
        <v>0</v>
      </c>
      <c r="B28" s="345">
        <v>0</v>
      </c>
      <c r="C28" s="346">
        <v>0</v>
      </c>
      <c r="D28" s="345">
        <v>0</v>
      </c>
      <c r="E28" s="286">
        <f>ROUNDDOWN(L28,0)</f>
        <v>0</v>
      </c>
      <c r="F28" s="333">
        <f t="shared" si="1"/>
        <v>0.61353383458646615</v>
      </c>
      <c r="G28" s="333">
        <f t="shared" si="2"/>
        <v>0.72527472527472536</v>
      </c>
      <c r="H28" s="333">
        <f t="shared" si="3"/>
        <v>0.85714285714285721</v>
      </c>
      <c r="I28" s="333">
        <f t="shared" si="5"/>
        <v>0.38141192856552691</v>
      </c>
      <c r="J28" s="222">
        <f t="shared" si="6"/>
        <v>2.6218372449990093</v>
      </c>
      <c r="K28" s="222">
        <f t="shared" si="7"/>
        <v>323136</v>
      </c>
      <c r="L28" s="277">
        <f t="shared" si="8"/>
        <v>7.7366805307981776E-2</v>
      </c>
      <c r="M28" s="334">
        <f t="shared" si="13"/>
        <v>0</v>
      </c>
      <c r="N28" s="236">
        <f t="shared" si="9"/>
        <v>0</v>
      </c>
      <c r="O28" s="157">
        <f t="shared" si="10"/>
        <v>0</v>
      </c>
      <c r="R28" s="292">
        <f t="shared" si="11"/>
        <v>0</v>
      </c>
      <c r="S28" s="292"/>
      <c r="T28" s="292">
        <f t="shared" si="14"/>
        <v>0</v>
      </c>
      <c r="U28" s="292">
        <f t="shared" si="14"/>
        <v>0</v>
      </c>
      <c r="V28" s="292">
        <f t="shared" si="14"/>
        <v>0</v>
      </c>
      <c r="W28" s="292">
        <f t="shared" si="14"/>
        <v>0</v>
      </c>
      <c r="X28" s="292">
        <f t="shared" si="14"/>
        <v>0</v>
      </c>
      <c r="Y28" s="292">
        <f t="shared" si="14"/>
        <v>0</v>
      </c>
      <c r="Z28" s="292">
        <f t="shared" si="14"/>
        <v>0</v>
      </c>
      <c r="AA28" s="292">
        <f t="shared" si="14"/>
        <v>0</v>
      </c>
      <c r="AB28" s="292"/>
      <c r="AC28" s="292">
        <f t="shared" si="12"/>
        <v>0</v>
      </c>
    </row>
    <row r="29" spans="1:29" x14ac:dyDescent="0.25">
      <c r="J29"/>
      <c r="K29"/>
      <c r="L29"/>
      <c r="M29" s="271">
        <f>SUM(M5:M28)</f>
        <v>0.84975389808902158</v>
      </c>
      <c r="N29" s="331">
        <f>SUM(N5:N28)</f>
        <v>6.4890641045313446E-2</v>
      </c>
      <c r="O29" s="289" t="s">
        <v>120</v>
      </c>
      <c r="P29" s="290">
        <f>1/N29</f>
        <v>15.410542782305004</v>
      </c>
      <c r="Q29" s="120" t="s">
        <v>118</v>
      </c>
      <c r="T29" s="294">
        <f>SUM(T5:T28)</f>
        <v>0.14511160160999045</v>
      </c>
      <c r="U29" s="294">
        <f t="shared" ref="U29:AA29" si="15">SUM(U5:U28)</f>
        <v>0.24284415906327822</v>
      </c>
      <c r="V29" s="294">
        <f t="shared" si="15"/>
        <v>4.8158071788576624E-2</v>
      </c>
      <c r="W29" s="294">
        <f t="shared" si="15"/>
        <v>0.19185325952243243</v>
      </c>
      <c r="X29" s="294">
        <f t="shared" si="15"/>
        <v>0.12535262803791269</v>
      </c>
      <c r="Y29" s="294">
        <f t="shared" si="15"/>
        <v>3.8597278124668032E-2</v>
      </c>
      <c r="Z29" s="294">
        <f t="shared" si="15"/>
        <v>2.8328277522692132E-2</v>
      </c>
      <c r="AA29" s="294">
        <f t="shared" si="15"/>
        <v>2.9508622419470974E-2</v>
      </c>
      <c r="AB29" s="295">
        <f>SUM(T29:AA29)</f>
        <v>0.84975389808902158</v>
      </c>
    </row>
    <row r="30" spans="1:29" ht="14.4" x14ac:dyDescent="0.3">
      <c r="J30"/>
      <c r="K30"/>
      <c r="L30"/>
      <c r="N30" s="332">
        <f>1-BINOMDIST(0,10,N29,0)</f>
        <v>0.48876093000699361</v>
      </c>
      <c r="O30" s="120" t="s">
        <v>121</v>
      </c>
      <c r="P30" s="291">
        <f>1/N30</f>
        <v>2.0459900507712252</v>
      </c>
      <c r="Q30" s="120" t="s">
        <v>119</v>
      </c>
    </row>
    <row r="31" spans="1:29" x14ac:dyDescent="0.25">
      <c r="J31"/>
      <c r="K31"/>
      <c r="L31"/>
    </row>
    <row r="32" spans="1:29" x14ac:dyDescent="0.25">
      <c r="J32"/>
      <c r="K32"/>
      <c r="L32"/>
    </row>
    <row r="33" spans="10:12" x14ac:dyDescent="0.25">
      <c r="J33"/>
      <c r="K33"/>
      <c r="L33"/>
    </row>
    <row r="34" spans="10:12" x14ac:dyDescent="0.25">
      <c r="J34"/>
      <c r="K34"/>
      <c r="L34"/>
    </row>
    <row r="35" spans="10:12" x14ac:dyDescent="0.25">
      <c r="J35"/>
      <c r="K35"/>
      <c r="L35"/>
    </row>
    <row r="36" spans="10:12" x14ac:dyDescent="0.25">
      <c r="J36"/>
      <c r="K36"/>
      <c r="L36"/>
    </row>
    <row r="37" spans="10:12" x14ac:dyDescent="0.25">
      <c r="J37"/>
      <c r="K37"/>
      <c r="L37"/>
    </row>
    <row r="38" spans="10:12" x14ac:dyDescent="0.25">
      <c r="J38"/>
      <c r="K38"/>
      <c r="L38"/>
    </row>
    <row r="39" spans="10:12" x14ac:dyDescent="0.25">
      <c r="J39"/>
      <c r="K39"/>
      <c r="L39"/>
    </row>
    <row r="40" spans="10:12" x14ac:dyDescent="0.25">
      <c r="J40"/>
      <c r="K40"/>
      <c r="L40"/>
    </row>
    <row r="41" spans="10:12" x14ac:dyDescent="0.25">
      <c r="J41"/>
      <c r="K41"/>
      <c r="L41"/>
    </row>
    <row r="42" spans="10:12" x14ac:dyDescent="0.25">
      <c r="J42"/>
      <c r="K42"/>
      <c r="L42"/>
    </row>
    <row r="43" spans="10:12" x14ac:dyDescent="0.25">
      <c r="J43"/>
      <c r="K43"/>
      <c r="L43"/>
    </row>
    <row r="44" spans="10:12" x14ac:dyDescent="0.25">
      <c r="J44"/>
      <c r="K44"/>
      <c r="L44"/>
    </row>
    <row r="45" spans="10:12" x14ac:dyDescent="0.25">
      <c r="J45"/>
      <c r="K45"/>
      <c r="L45"/>
    </row>
    <row r="46" spans="10:12" x14ac:dyDescent="0.25">
      <c r="J46"/>
      <c r="K46"/>
      <c r="L46"/>
    </row>
    <row r="47" spans="10:12" x14ac:dyDescent="0.25">
      <c r="J47"/>
      <c r="K47"/>
      <c r="L47"/>
    </row>
    <row r="48" spans="10:12" x14ac:dyDescent="0.25">
      <c r="J48"/>
      <c r="K48"/>
      <c r="L48"/>
    </row>
    <row r="49" spans="10:12" x14ac:dyDescent="0.25">
      <c r="J49"/>
      <c r="K49"/>
      <c r="L49"/>
    </row>
    <row r="50" spans="10:12" x14ac:dyDescent="0.25">
      <c r="J50"/>
      <c r="K50"/>
      <c r="L50"/>
    </row>
    <row r="51" spans="10:12" x14ac:dyDescent="0.25">
      <c r="J51"/>
      <c r="K51"/>
      <c r="L51"/>
    </row>
    <row r="52" spans="10:12" x14ac:dyDescent="0.25">
      <c r="J52"/>
      <c r="K52"/>
      <c r="L52"/>
    </row>
    <row r="53" spans="10:12" x14ac:dyDescent="0.25">
      <c r="J53"/>
      <c r="K53"/>
      <c r="L53"/>
    </row>
    <row r="54" spans="10:12" x14ac:dyDescent="0.25">
      <c r="J54"/>
      <c r="K54"/>
      <c r="L54"/>
    </row>
    <row r="55" spans="10:12" x14ac:dyDescent="0.25">
      <c r="J55"/>
      <c r="K55"/>
      <c r="L55"/>
    </row>
    <row r="56" spans="10:12" x14ac:dyDescent="0.25">
      <c r="J56"/>
      <c r="K56"/>
      <c r="L56"/>
    </row>
    <row r="57" spans="10:12" x14ac:dyDescent="0.25">
      <c r="J57"/>
      <c r="K57"/>
      <c r="L57"/>
    </row>
    <row r="58" spans="10:12" x14ac:dyDescent="0.25">
      <c r="J58"/>
      <c r="K58"/>
      <c r="L58"/>
    </row>
    <row r="59" spans="10:12" x14ac:dyDescent="0.25">
      <c r="J59"/>
      <c r="K59"/>
      <c r="L59"/>
    </row>
    <row r="60" spans="10:12" x14ac:dyDescent="0.25">
      <c r="J60"/>
      <c r="K60"/>
      <c r="L60"/>
    </row>
    <row r="61" spans="10:12" x14ac:dyDescent="0.25">
      <c r="J61"/>
      <c r="K61"/>
      <c r="L61"/>
    </row>
    <row r="62" spans="10:12" x14ac:dyDescent="0.25">
      <c r="J62"/>
      <c r="K62"/>
      <c r="L62"/>
    </row>
    <row r="63" spans="10:12" x14ac:dyDescent="0.25">
      <c r="J63"/>
      <c r="K63"/>
      <c r="L63"/>
    </row>
    <row r="64" spans="10:12" x14ac:dyDescent="0.25"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  <c r="L91"/>
    </row>
    <row r="92" spans="10:12" x14ac:dyDescent="0.25">
      <c r="J92"/>
      <c r="K92"/>
      <c r="L92"/>
    </row>
    <row r="93" spans="10:12" x14ac:dyDescent="0.25">
      <c r="J93"/>
      <c r="K93"/>
      <c r="L93"/>
    </row>
    <row r="94" spans="10:12" x14ac:dyDescent="0.25">
      <c r="J94"/>
      <c r="K94"/>
      <c r="L94"/>
    </row>
    <row r="95" spans="10:12" x14ac:dyDescent="0.25">
      <c r="J95"/>
      <c r="K95"/>
      <c r="L95"/>
    </row>
    <row r="96" spans="10:12" x14ac:dyDescent="0.25">
      <c r="J96"/>
      <c r="K96"/>
      <c r="L96"/>
    </row>
    <row r="97" spans="10:12" x14ac:dyDescent="0.25">
      <c r="J97"/>
      <c r="K97"/>
      <c r="L97"/>
    </row>
    <row r="98" spans="10:12" x14ac:dyDescent="0.25">
      <c r="J98"/>
      <c r="K98"/>
      <c r="L98"/>
    </row>
    <row r="99" spans="10:12" x14ac:dyDescent="0.25">
      <c r="J99"/>
      <c r="K99"/>
      <c r="L99"/>
    </row>
    <row r="100" spans="10:12" x14ac:dyDescent="0.25">
      <c r="J100"/>
      <c r="K100"/>
      <c r="L100"/>
    </row>
    <row r="101" spans="10:12" x14ac:dyDescent="0.25">
      <c r="J101"/>
      <c r="K101"/>
      <c r="L101"/>
    </row>
    <row r="102" spans="10:12" x14ac:dyDescent="0.25">
      <c r="J102"/>
      <c r="K102"/>
      <c r="L102"/>
    </row>
    <row r="103" spans="10:12" x14ac:dyDescent="0.25">
      <c r="J103"/>
      <c r="K103"/>
      <c r="L103"/>
    </row>
    <row r="104" spans="10:12" x14ac:dyDescent="0.25">
      <c r="J104"/>
      <c r="K104"/>
      <c r="L104"/>
    </row>
    <row r="105" spans="10:12" x14ac:dyDescent="0.25">
      <c r="J105"/>
      <c r="K105"/>
      <c r="L105"/>
    </row>
    <row r="106" spans="10:12" x14ac:dyDescent="0.25">
      <c r="J106"/>
      <c r="K106"/>
      <c r="L106"/>
    </row>
    <row r="107" spans="10:12" x14ac:dyDescent="0.25">
      <c r="J107"/>
      <c r="K107"/>
      <c r="L107"/>
    </row>
    <row r="108" spans="10:12" x14ac:dyDescent="0.25">
      <c r="J108"/>
      <c r="K108"/>
      <c r="L108"/>
    </row>
    <row r="109" spans="10:12" x14ac:dyDescent="0.25">
      <c r="J109"/>
      <c r="K109"/>
      <c r="L109"/>
    </row>
    <row r="110" spans="10:12" x14ac:dyDescent="0.25">
      <c r="J110"/>
      <c r="K110"/>
      <c r="L110"/>
    </row>
    <row r="111" spans="10:12" x14ac:dyDescent="0.25">
      <c r="J111"/>
      <c r="K111"/>
      <c r="L111"/>
    </row>
    <row r="112" spans="10:12" x14ac:dyDescent="0.25">
      <c r="J112"/>
      <c r="K112"/>
      <c r="L112"/>
    </row>
    <row r="113" spans="10:12" x14ac:dyDescent="0.25">
      <c r="J113"/>
      <c r="K113"/>
      <c r="L113"/>
    </row>
    <row r="114" spans="10:12" x14ac:dyDescent="0.25">
      <c r="J114"/>
      <c r="K114"/>
      <c r="L114"/>
    </row>
    <row r="115" spans="10:12" x14ac:dyDescent="0.25">
      <c r="J115"/>
      <c r="K115"/>
      <c r="L115"/>
    </row>
    <row r="116" spans="10:12" x14ac:dyDescent="0.25">
      <c r="J116"/>
      <c r="K116"/>
      <c r="L116"/>
    </row>
    <row r="117" spans="10:12" x14ac:dyDescent="0.25">
      <c r="J117"/>
      <c r="K117"/>
      <c r="L117"/>
    </row>
    <row r="118" spans="10:12" x14ac:dyDescent="0.25">
      <c r="J118"/>
      <c r="K118"/>
      <c r="L118"/>
    </row>
    <row r="119" spans="10:12" x14ac:dyDescent="0.25">
      <c r="J119"/>
      <c r="K119"/>
      <c r="L119"/>
    </row>
    <row r="120" spans="10:12" x14ac:dyDescent="0.25">
      <c r="J120"/>
      <c r="K120"/>
      <c r="L120"/>
    </row>
    <row r="121" spans="10:12" x14ac:dyDescent="0.25">
      <c r="J121"/>
      <c r="K121"/>
      <c r="L121"/>
    </row>
    <row r="122" spans="10:12" x14ac:dyDescent="0.25">
      <c r="J122"/>
      <c r="K122"/>
      <c r="L122"/>
    </row>
    <row r="123" spans="10:12" x14ac:dyDescent="0.25">
      <c r="J123"/>
      <c r="K123"/>
      <c r="L123"/>
    </row>
    <row r="124" spans="10:12" x14ac:dyDescent="0.25">
      <c r="J124"/>
      <c r="K124"/>
      <c r="L124"/>
    </row>
    <row r="125" spans="10:12" x14ac:dyDescent="0.25">
      <c r="J125"/>
      <c r="K125"/>
      <c r="L125"/>
    </row>
    <row r="126" spans="10:12" x14ac:dyDescent="0.25">
      <c r="J126"/>
      <c r="K126"/>
      <c r="L126"/>
    </row>
    <row r="127" spans="10:12" x14ac:dyDescent="0.25">
      <c r="J127"/>
      <c r="K127"/>
      <c r="L127"/>
    </row>
    <row r="128" spans="10:12" x14ac:dyDescent="0.25">
      <c r="J128"/>
      <c r="K128"/>
      <c r="L128"/>
    </row>
    <row r="129" spans="10:12" x14ac:dyDescent="0.25">
      <c r="J129"/>
      <c r="K129"/>
      <c r="L129"/>
    </row>
    <row r="130" spans="10:12" x14ac:dyDescent="0.25">
      <c r="J130"/>
      <c r="K130"/>
      <c r="L130"/>
    </row>
    <row r="131" spans="10:12" x14ac:dyDescent="0.25">
      <c r="J131"/>
      <c r="K131"/>
      <c r="L131"/>
    </row>
    <row r="132" spans="10:12" x14ac:dyDescent="0.25">
      <c r="J132"/>
      <c r="K132"/>
      <c r="L132"/>
    </row>
    <row r="133" spans="10:12" x14ac:dyDescent="0.25">
      <c r="J133"/>
      <c r="K133"/>
      <c r="L133"/>
    </row>
    <row r="134" spans="10:12" x14ac:dyDescent="0.25">
      <c r="J134"/>
      <c r="K134"/>
      <c r="L134"/>
    </row>
    <row r="135" spans="10:12" x14ac:dyDescent="0.25">
      <c r="J135"/>
      <c r="K135"/>
      <c r="L135"/>
    </row>
    <row r="136" spans="10:12" x14ac:dyDescent="0.25">
      <c r="J136"/>
      <c r="K136"/>
      <c r="L136"/>
    </row>
    <row r="137" spans="10:12" x14ac:dyDescent="0.25">
      <c r="J137"/>
      <c r="K137"/>
      <c r="L137"/>
    </row>
    <row r="138" spans="10:12" x14ac:dyDescent="0.25">
      <c r="J138"/>
      <c r="K138"/>
      <c r="L138"/>
    </row>
    <row r="139" spans="10:12" x14ac:dyDescent="0.25">
      <c r="J139"/>
      <c r="K139"/>
      <c r="L139"/>
    </row>
    <row r="140" spans="10:12" x14ac:dyDescent="0.25">
      <c r="J140"/>
      <c r="K140"/>
      <c r="L140"/>
    </row>
    <row r="141" spans="10:12" x14ac:dyDescent="0.25">
      <c r="J141"/>
      <c r="K141"/>
      <c r="L141"/>
    </row>
    <row r="142" spans="10:12" x14ac:dyDescent="0.25">
      <c r="J142"/>
      <c r="K142"/>
      <c r="L142"/>
    </row>
    <row r="143" spans="10:12" x14ac:dyDescent="0.25">
      <c r="J143"/>
      <c r="K143"/>
      <c r="L143"/>
    </row>
    <row r="144" spans="10:12" x14ac:dyDescent="0.25">
      <c r="J144"/>
      <c r="K144"/>
      <c r="L144"/>
    </row>
    <row r="145" spans="10:12" x14ac:dyDescent="0.25">
      <c r="J145"/>
      <c r="K145"/>
      <c r="L145"/>
    </row>
    <row r="146" spans="10:12" x14ac:dyDescent="0.25">
      <c r="J146"/>
      <c r="K146"/>
      <c r="L146"/>
    </row>
    <row r="147" spans="10:12" x14ac:dyDescent="0.25">
      <c r="J147"/>
      <c r="K147"/>
      <c r="L147"/>
    </row>
    <row r="148" spans="10:12" x14ac:dyDescent="0.25">
      <c r="J148"/>
      <c r="K148"/>
      <c r="L148"/>
    </row>
    <row r="149" spans="10:12" x14ac:dyDescent="0.25">
      <c r="J149"/>
      <c r="K149"/>
      <c r="L149"/>
    </row>
    <row r="150" spans="10:12" x14ac:dyDescent="0.25">
      <c r="J150"/>
      <c r="K150"/>
      <c r="L150"/>
    </row>
    <row r="151" spans="10:12" x14ac:dyDescent="0.25">
      <c r="J151"/>
      <c r="K151"/>
      <c r="L151"/>
    </row>
    <row r="152" spans="10:12" x14ac:dyDescent="0.25">
      <c r="J152"/>
      <c r="K152"/>
      <c r="L152"/>
    </row>
    <row r="153" spans="10:12" x14ac:dyDescent="0.25">
      <c r="J153"/>
      <c r="K153"/>
      <c r="L153"/>
    </row>
    <row r="154" spans="10:12" x14ac:dyDescent="0.25">
      <c r="J154"/>
      <c r="K154"/>
      <c r="L154"/>
    </row>
    <row r="155" spans="10:12" x14ac:dyDescent="0.25">
      <c r="J155"/>
      <c r="K155"/>
      <c r="L155"/>
    </row>
    <row r="156" spans="10:12" x14ac:dyDescent="0.25">
      <c r="J156"/>
      <c r="K156"/>
      <c r="L156"/>
    </row>
    <row r="157" spans="10:12" x14ac:dyDescent="0.25">
      <c r="J157"/>
      <c r="K157"/>
      <c r="L157"/>
    </row>
    <row r="158" spans="10:12" x14ac:dyDescent="0.25">
      <c r="J158"/>
      <c r="K158"/>
      <c r="L158"/>
    </row>
    <row r="159" spans="10:12" x14ac:dyDescent="0.25">
      <c r="J159"/>
      <c r="K159"/>
      <c r="L159"/>
    </row>
    <row r="160" spans="10:12" x14ac:dyDescent="0.25">
      <c r="J160"/>
      <c r="K160"/>
      <c r="L160"/>
    </row>
    <row r="161" spans="10:12" x14ac:dyDescent="0.25">
      <c r="J161"/>
      <c r="K161"/>
      <c r="L161"/>
    </row>
    <row r="162" spans="10:12" x14ac:dyDescent="0.25">
      <c r="J162"/>
      <c r="K162"/>
      <c r="L162"/>
    </row>
    <row r="163" spans="10:12" x14ac:dyDescent="0.25">
      <c r="J163"/>
      <c r="K163"/>
      <c r="L163"/>
    </row>
    <row r="164" spans="10:12" x14ac:dyDescent="0.25">
      <c r="J164"/>
      <c r="K164"/>
      <c r="L164"/>
    </row>
    <row r="165" spans="10:12" x14ac:dyDescent="0.25">
      <c r="J165"/>
      <c r="K165"/>
      <c r="L165"/>
    </row>
    <row r="166" spans="10:12" x14ac:dyDescent="0.25">
      <c r="J166"/>
      <c r="K166"/>
      <c r="L166"/>
    </row>
    <row r="167" spans="10:12" x14ac:dyDescent="0.25">
      <c r="J167"/>
      <c r="K167"/>
      <c r="L167"/>
    </row>
    <row r="168" spans="10:12" x14ac:dyDescent="0.25">
      <c r="J168"/>
      <c r="K168"/>
      <c r="L168"/>
    </row>
    <row r="169" spans="10:12" x14ac:dyDescent="0.25">
      <c r="J169"/>
      <c r="K169"/>
      <c r="L169"/>
    </row>
    <row r="170" spans="10:12" x14ac:dyDescent="0.25">
      <c r="J170"/>
      <c r="K170"/>
      <c r="L170"/>
    </row>
    <row r="171" spans="10:12" x14ac:dyDescent="0.25">
      <c r="J171"/>
      <c r="K171"/>
      <c r="L171"/>
    </row>
    <row r="172" spans="10:12" x14ac:dyDescent="0.25">
      <c r="J172"/>
      <c r="K172"/>
      <c r="L172"/>
    </row>
    <row r="173" spans="10:12" x14ac:dyDescent="0.25">
      <c r="J173"/>
      <c r="K173"/>
      <c r="L173"/>
    </row>
    <row r="174" spans="10:12" x14ac:dyDescent="0.25">
      <c r="J174"/>
      <c r="K174"/>
      <c r="L174"/>
    </row>
    <row r="175" spans="10:12" x14ac:dyDescent="0.25">
      <c r="J175"/>
      <c r="K175"/>
      <c r="L175"/>
    </row>
    <row r="176" spans="10:12" x14ac:dyDescent="0.25">
      <c r="J176"/>
      <c r="K176"/>
      <c r="L176"/>
    </row>
    <row r="177" spans="10:12" x14ac:dyDescent="0.25">
      <c r="J177"/>
      <c r="K177"/>
      <c r="L177"/>
    </row>
    <row r="178" spans="10:12" x14ac:dyDescent="0.25">
      <c r="J178"/>
      <c r="K178"/>
      <c r="L178"/>
    </row>
    <row r="179" spans="10:12" x14ac:dyDescent="0.25">
      <c r="J179"/>
      <c r="K179"/>
      <c r="L179"/>
    </row>
    <row r="180" spans="10:12" x14ac:dyDescent="0.25">
      <c r="J180"/>
      <c r="K180"/>
      <c r="L180"/>
    </row>
    <row r="181" spans="10:12" x14ac:dyDescent="0.25">
      <c r="J181"/>
      <c r="K181"/>
      <c r="L181"/>
    </row>
    <row r="182" spans="10:12" x14ac:dyDescent="0.25">
      <c r="J182"/>
      <c r="K182"/>
      <c r="L182"/>
    </row>
    <row r="183" spans="10:12" x14ac:dyDescent="0.25">
      <c r="J183"/>
      <c r="K183"/>
      <c r="L183"/>
    </row>
    <row r="184" spans="10:12" x14ac:dyDescent="0.25">
      <c r="J184"/>
      <c r="K184"/>
      <c r="L184"/>
    </row>
    <row r="185" spans="10:12" x14ac:dyDescent="0.25">
      <c r="J185"/>
      <c r="K185"/>
      <c r="L185"/>
    </row>
    <row r="186" spans="10:12" x14ac:dyDescent="0.25">
      <c r="J186"/>
      <c r="K186"/>
      <c r="L186"/>
    </row>
    <row r="187" spans="10:12" x14ac:dyDescent="0.25">
      <c r="J187"/>
      <c r="K187"/>
      <c r="L187"/>
    </row>
    <row r="188" spans="10:12" x14ac:dyDescent="0.25">
      <c r="J188"/>
      <c r="K188"/>
      <c r="L188"/>
    </row>
    <row r="189" spans="10:12" x14ac:dyDescent="0.25">
      <c r="J189"/>
      <c r="K189"/>
      <c r="L189"/>
    </row>
    <row r="190" spans="10:12" x14ac:dyDescent="0.25">
      <c r="J190"/>
      <c r="K190"/>
      <c r="L190"/>
    </row>
    <row r="191" spans="10:12" x14ac:dyDescent="0.25">
      <c r="J191"/>
      <c r="K191"/>
      <c r="L191"/>
    </row>
    <row r="192" spans="10:12" x14ac:dyDescent="0.25">
      <c r="J192"/>
      <c r="K192"/>
      <c r="L192"/>
    </row>
    <row r="193" spans="10:12" x14ac:dyDescent="0.25">
      <c r="J193"/>
      <c r="K193"/>
      <c r="L193"/>
    </row>
    <row r="194" spans="10:12" x14ac:dyDescent="0.25">
      <c r="J194"/>
      <c r="K194"/>
      <c r="L194"/>
    </row>
    <row r="195" spans="10:12" x14ac:dyDescent="0.25">
      <c r="J195"/>
      <c r="K195"/>
      <c r="L195"/>
    </row>
    <row r="196" spans="10:12" x14ac:dyDescent="0.25">
      <c r="J196"/>
      <c r="K196"/>
      <c r="L196"/>
    </row>
    <row r="197" spans="10:12" x14ac:dyDescent="0.25">
      <c r="J197"/>
      <c r="K197"/>
      <c r="L197"/>
    </row>
    <row r="198" spans="10:12" x14ac:dyDescent="0.25">
      <c r="J198"/>
      <c r="K198"/>
      <c r="L198"/>
    </row>
    <row r="199" spans="10:12" x14ac:dyDescent="0.25">
      <c r="J199"/>
      <c r="K199"/>
      <c r="L199"/>
    </row>
    <row r="200" spans="10:12" x14ac:dyDescent="0.25">
      <c r="J200"/>
      <c r="K200"/>
      <c r="L200"/>
    </row>
    <row r="201" spans="10:12" x14ac:dyDescent="0.25">
      <c r="J201"/>
      <c r="K201"/>
      <c r="L201"/>
    </row>
    <row r="202" spans="10:12" x14ac:dyDescent="0.25">
      <c r="J202"/>
      <c r="K202"/>
      <c r="L202"/>
    </row>
    <row r="203" spans="10:12" x14ac:dyDescent="0.25">
      <c r="J203"/>
      <c r="K203"/>
      <c r="L203"/>
    </row>
    <row r="204" spans="10:12" x14ac:dyDescent="0.25">
      <c r="J204"/>
      <c r="K204"/>
      <c r="L204"/>
    </row>
    <row r="205" spans="10:12" x14ac:dyDescent="0.25">
      <c r="J205"/>
      <c r="K205"/>
      <c r="L205"/>
    </row>
    <row r="206" spans="10:12" x14ac:dyDescent="0.25">
      <c r="J206"/>
      <c r="K206"/>
      <c r="L206"/>
    </row>
    <row r="207" spans="10:12" x14ac:dyDescent="0.25">
      <c r="J207"/>
      <c r="K207"/>
      <c r="L207"/>
    </row>
    <row r="208" spans="10:12" x14ac:dyDescent="0.25">
      <c r="J208"/>
      <c r="K208"/>
      <c r="L208"/>
    </row>
    <row r="209" spans="10:12" x14ac:dyDescent="0.25">
      <c r="J209"/>
      <c r="K209"/>
      <c r="L209"/>
    </row>
    <row r="210" spans="10:12" x14ac:dyDescent="0.25">
      <c r="J210"/>
      <c r="K210"/>
      <c r="L210"/>
    </row>
    <row r="211" spans="10:12" x14ac:dyDescent="0.25">
      <c r="J211"/>
      <c r="K211"/>
      <c r="L211"/>
    </row>
    <row r="212" spans="10:12" x14ac:dyDescent="0.25">
      <c r="J212"/>
      <c r="K212"/>
      <c r="L212"/>
    </row>
    <row r="213" spans="10:12" x14ac:dyDescent="0.25">
      <c r="J213"/>
      <c r="K213"/>
      <c r="L213"/>
    </row>
    <row r="214" spans="10:12" x14ac:dyDescent="0.25">
      <c r="J214"/>
      <c r="K214"/>
      <c r="L214"/>
    </row>
    <row r="215" spans="10:12" x14ac:dyDescent="0.25">
      <c r="J215"/>
      <c r="K215"/>
      <c r="L215"/>
    </row>
    <row r="216" spans="10:12" x14ac:dyDescent="0.25">
      <c r="J216"/>
      <c r="K216"/>
      <c r="L216"/>
    </row>
    <row r="217" spans="10:12" x14ac:dyDescent="0.25">
      <c r="J217"/>
      <c r="K217"/>
      <c r="L217"/>
    </row>
    <row r="218" spans="10:12" x14ac:dyDescent="0.25">
      <c r="J218"/>
      <c r="K218"/>
      <c r="L218"/>
    </row>
    <row r="219" spans="10:12" x14ac:dyDescent="0.25">
      <c r="J219"/>
      <c r="K219"/>
      <c r="L219"/>
    </row>
    <row r="220" spans="10:12" x14ac:dyDescent="0.25">
      <c r="J220"/>
      <c r="K220"/>
      <c r="L220"/>
    </row>
    <row r="221" spans="10:12" x14ac:dyDescent="0.25">
      <c r="J221"/>
      <c r="K221"/>
      <c r="L221"/>
    </row>
    <row r="222" spans="10:12" x14ac:dyDescent="0.25">
      <c r="J222"/>
      <c r="K222"/>
      <c r="L222"/>
    </row>
    <row r="223" spans="10:12" x14ac:dyDescent="0.25">
      <c r="J223"/>
      <c r="K223"/>
      <c r="L223"/>
    </row>
    <row r="224" spans="10:12" x14ac:dyDescent="0.25">
      <c r="J224"/>
      <c r="K224"/>
      <c r="L224"/>
    </row>
    <row r="225" spans="10:12" x14ac:dyDescent="0.25">
      <c r="J225"/>
      <c r="K225"/>
      <c r="L225"/>
    </row>
    <row r="226" spans="10:12" x14ac:dyDescent="0.25">
      <c r="J226"/>
      <c r="K226"/>
      <c r="L226"/>
    </row>
    <row r="227" spans="10:12" x14ac:dyDescent="0.25">
      <c r="J227"/>
      <c r="K227"/>
      <c r="L227"/>
    </row>
    <row r="228" spans="10:12" x14ac:dyDescent="0.25">
      <c r="J228"/>
      <c r="K228"/>
      <c r="L228"/>
    </row>
    <row r="229" spans="10:12" x14ac:dyDescent="0.25">
      <c r="J229"/>
      <c r="K229"/>
      <c r="L229"/>
    </row>
    <row r="230" spans="10:12" x14ac:dyDescent="0.25">
      <c r="J230"/>
      <c r="K230"/>
      <c r="L230"/>
    </row>
    <row r="231" spans="10:12" x14ac:dyDescent="0.25">
      <c r="J231"/>
      <c r="K231"/>
      <c r="L231"/>
    </row>
    <row r="232" spans="10:12" x14ac:dyDescent="0.25">
      <c r="J232"/>
      <c r="K232"/>
      <c r="L232"/>
    </row>
    <row r="233" spans="10:12" x14ac:dyDescent="0.25">
      <c r="J233"/>
      <c r="K233"/>
      <c r="L233"/>
    </row>
    <row r="234" spans="10:12" x14ac:dyDescent="0.25">
      <c r="J234"/>
      <c r="K234"/>
      <c r="L234"/>
    </row>
    <row r="235" spans="10:12" x14ac:dyDescent="0.25">
      <c r="J235"/>
      <c r="K235"/>
      <c r="L235"/>
    </row>
    <row r="236" spans="10:12" x14ac:dyDescent="0.25">
      <c r="J236"/>
      <c r="K236"/>
      <c r="L236"/>
    </row>
    <row r="237" spans="10:12" x14ac:dyDescent="0.25">
      <c r="J237"/>
      <c r="K237"/>
      <c r="L237"/>
    </row>
    <row r="238" spans="10:12" x14ac:dyDescent="0.25">
      <c r="J238"/>
      <c r="K238"/>
      <c r="L238"/>
    </row>
    <row r="239" spans="10:12" x14ac:dyDescent="0.25">
      <c r="J239"/>
      <c r="K239"/>
      <c r="L239"/>
    </row>
    <row r="240" spans="10:12" x14ac:dyDescent="0.25">
      <c r="J240"/>
      <c r="K240"/>
      <c r="L240"/>
    </row>
    <row r="241" spans="10:12" x14ac:dyDescent="0.25">
      <c r="J241"/>
      <c r="K241"/>
      <c r="L241"/>
    </row>
    <row r="242" spans="10:12" x14ac:dyDescent="0.25">
      <c r="J242"/>
      <c r="K242"/>
      <c r="L242"/>
    </row>
    <row r="243" spans="10:12" x14ac:dyDescent="0.25">
      <c r="J243"/>
      <c r="K243"/>
      <c r="L243"/>
    </row>
    <row r="244" spans="10:12" x14ac:dyDescent="0.25">
      <c r="J244"/>
      <c r="K244"/>
      <c r="L244"/>
    </row>
    <row r="245" spans="10:12" x14ac:dyDescent="0.25">
      <c r="J245"/>
      <c r="K245"/>
      <c r="L245"/>
    </row>
    <row r="246" spans="10:12" x14ac:dyDescent="0.25">
      <c r="J246"/>
      <c r="K246"/>
      <c r="L246"/>
    </row>
    <row r="247" spans="10:12" x14ac:dyDescent="0.25">
      <c r="J247"/>
      <c r="K247"/>
      <c r="L247"/>
    </row>
    <row r="248" spans="10:12" x14ac:dyDescent="0.25">
      <c r="J248"/>
      <c r="K248"/>
      <c r="L248"/>
    </row>
    <row r="249" spans="10:12" x14ac:dyDescent="0.25">
      <c r="J249"/>
      <c r="K249"/>
      <c r="L249"/>
    </row>
    <row r="250" spans="10:12" x14ac:dyDescent="0.25">
      <c r="J250"/>
      <c r="K250"/>
      <c r="L250"/>
    </row>
    <row r="251" spans="10:12" x14ac:dyDescent="0.25">
      <c r="J251"/>
      <c r="K251"/>
      <c r="L251"/>
    </row>
    <row r="252" spans="10:12" x14ac:dyDescent="0.25">
      <c r="J252"/>
      <c r="K252"/>
      <c r="L252"/>
    </row>
    <row r="253" spans="10:12" x14ac:dyDescent="0.25">
      <c r="J253"/>
      <c r="K253"/>
      <c r="L253"/>
    </row>
    <row r="254" spans="10:12" x14ac:dyDescent="0.25">
      <c r="J254"/>
      <c r="K254"/>
      <c r="L254"/>
    </row>
    <row r="255" spans="10:12" x14ac:dyDescent="0.25">
      <c r="J255"/>
      <c r="K255"/>
      <c r="L255"/>
    </row>
    <row r="256" spans="10:12" x14ac:dyDescent="0.25">
      <c r="J256"/>
      <c r="K256"/>
      <c r="L256"/>
    </row>
    <row r="257" spans="10:12" x14ac:dyDescent="0.25">
      <c r="J257"/>
      <c r="K257"/>
      <c r="L257"/>
    </row>
    <row r="258" spans="10:12" x14ac:dyDescent="0.25">
      <c r="J258"/>
      <c r="K258"/>
      <c r="L258"/>
    </row>
    <row r="259" spans="10:12" x14ac:dyDescent="0.25">
      <c r="J259"/>
      <c r="K259"/>
      <c r="L259"/>
    </row>
    <row r="260" spans="10:12" x14ac:dyDescent="0.25">
      <c r="J260"/>
      <c r="K260"/>
      <c r="L260"/>
    </row>
    <row r="261" spans="10:12" x14ac:dyDescent="0.25">
      <c r="J261"/>
      <c r="K261"/>
      <c r="L261"/>
    </row>
    <row r="262" spans="10:12" x14ac:dyDescent="0.25">
      <c r="J262"/>
      <c r="K262"/>
      <c r="L262"/>
    </row>
    <row r="263" spans="10:12" x14ac:dyDescent="0.25">
      <c r="J263"/>
      <c r="K263"/>
      <c r="L263"/>
    </row>
    <row r="264" spans="10:12" x14ac:dyDescent="0.25">
      <c r="J264"/>
      <c r="K264"/>
      <c r="L264"/>
    </row>
    <row r="265" spans="10:12" x14ac:dyDescent="0.25">
      <c r="J265"/>
      <c r="K265"/>
      <c r="L265"/>
    </row>
    <row r="266" spans="10:12" x14ac:dyDescent="0.25">
      <c r="J266"/>
      <c r="K266"/>
      <c r="L266"/>
    </row>
    <row r="267" spans="10:12" x14ac:dyDescent="0.25">
      <c r="J267"/>
      <c r="K267"/>
      <c r="L267"/>
    </row>
    <row r="268" spans="10:12" x14ac:dyDescent="0.25">
      <c r="J268"/>
      <c r="K268"/>
      <c r="L268"/>
    </row>
    <row r="269" spans="10:12" x14ac:dyDescent="0.25">
      <c r="J269"/>
      <c r="K269"/>
      <c r="L269"/>
    </row>
    <row r="270" spans="10:12" x14ac:dyDescent="0.25">
      <c r="J270"/>
      <c r="K270"/>
      <c r="L270"/>
    </row>
    <row r="271" spans="10:12" x14ac:dyDescent="0.25">
      <c r="J271"/>
      <c r="K271"/>
      <c r="L271"/>
    </row>
    <row r="272" spans="10:12" x14ac:dyDescent="0.25">
      <c r="J272"/>
      <c r="K272"/>
      <c r="L272"/>
    </row>
    <row r="273" spans="10:12" x14ac:dyDescent="0.25">
      <c r="J273"/>
      <c r="K273"/>
      <c r="L273"/>
    </row>
    <row r="274" spans="10:12" x14ac:dyDescent="0.25">
      <c r="J274"/>
      <c r="K274"/>
      <c r="L274"/>
    </row>
    <row r="275" spans="10:12" x14ac:dyDescent="0.25">
      <c r="J275"/>
      <c r="K275"/>
      <c r="L275"/>
    </row>
    <row r="276" spans="10:12" x14ac:dyDescent="0.25">
      <c r="J276"/>
      <c r="K276"/>
      <c r="L276"/>
    </row>
    <row r="277" spans="10:12" x14ac:dyDescent="0.25">
      <c r="J277"/>
      <c r="K277"/>
      <c r="L277"/>
    </row>
    <row r="278" spans="10:12" x14ac:dyDescent="0.25">
      <c r="J278"/>
      <c r="K278"/>
      <c r="L278"/>
    </row>
    <row r="279" spans="10:12" x14ac:dyDescent="0.25">
      <c r="J279"/>
      <c r="K279"/>
      <c r="L279"/>
    </row>
    <row r="280" spans="10:12" x14ac:dyDescent="0.25">
      <c r="J280"/>
      <c r="K280"/>
      <c r="L280"/>
    </row>
    <row r="281" spans="10:12" x14ac:dyDescent="0.25">
      <c r="J281"/>
      <c r="K281"/>
      <c r="L281"/>
    </row>
    <row r="282" spans="10:12" x14ac:dyDescent="0.25">
      <c r="J282"/>
      <c r="K282"/>
      <c r="L282"/>
    </row>
    <row r="283" spans="10:12" x14ac:dyDescent="0.25">
      <c r="J283"/>
      <c r="K283"/>
      <c r="L283"/>
    </row>
    <row r="284" spans="10:12" x14ac:dyDescent="0.25">
      <c r="J284"/>
      <c r="K284"/>
      <c r="L284"/>
    </row>
    <row r="285" spans="10:12" x14ac:dyDescent="0.25">
      <c r="J285"/>
      <c r="K285"/>
      <c r="L285"/>
    </row>
    <row r="286" spans="10:12" x14ac:dyDescent="0.25">
      <c r="J286"/>
      <c r="K286"/>
      <c r="L286"/>
    </row>
    <row r="287" spans="10:12" x14ac:dyDescent="0.25">
      <c r="J287"/>
      <c r="K287"/>
      <c r="L287"/>
    </row>
    <row r="288" spans="10:12" x14ac:dyDescent="0.25">
      <c r="J288"/>
      <c r="K288"/>
      <c r="L288"/>
    </row>
    <row r="289" spans="10:12" x14ac:dyDescent="0.25">
      <c r="J289"/>
      <c r="K289"/>
      <c r="L289"/>
    </row>
    <row r="290" spans="10:12" x14ac:dyDescent="0.25">
      <c r="J290"/>
      <c r="K290"/>
      <c r="L290"/>
    </row>
    <row r="291" spans="10:12" x14ac:dyDescent="0.25">
      <c r="J291"/>
      <c r="K291"/>
      <c r="L291"/>
    </row>
    <row r="292" spans="10:12" x14ac:dyDescent="0.25">
      <c r="J292"/>
      <c r="K292"/>
      <c r="L292"/>
    </row>
    <row r="293" spans="10:12" x14ac:dyDescent="0.25">
      <c r="J293"/>
      <c r="K293"/>
      <c r="L293"/>
    </row>
    <row r="294" spans="10:12" x14ac:dyDescent="0.25">
      <c r="J294"/>
      <c r="K294"/>
      <c r="L294"/>
    </row>
    <row r="295" spans="10:12" x14ac:dyDescent="0.25">
      <c r="J295"/>
      <c r="K295"/>
      <c r="L295"/>
    </row>
    <row r="296" spans="10:12" x14ac:dyDescent="0.25">
      <c r="J296"/>
      <c r="K296"/>
      <c r="L296"/>
    </row>
    <row r="297" spans="10:12" x14ac:dyDescent="0.25">
      <c r="J297"/>
      <c r="K297"/>
      <c r="L297"/>
    </row>
    <row r="298" spans="10:12" x14ac:dyDescent="0.25">
      <c r="J298"/>
      <c r="K298"/>
      <c r="L298"/>
    </row>
    <row r="299" spans="10:12" x14ac:dyDescent="0.25">
      <c r="J299"/>
      <c r="K299"/>
      <c r="L299"/>
    </row>
    <row r="300" spans="10:12" x14ac:dyDescent="0.25">
      <c r="J300"/>
      <c r="K300"/>
      <c r="L300"/>
    </row>
    <row r="301" spans="10:12" x14ac:dyDescent="0.25">
      <c r="J301"/>
      <c r="K301"/>
      <c r="L301"/>
    </row>
    <row r="302" spans="10:12" x14ac:dyDescent="0.25">
      <c r="J302"/>
      <c r="K302"/>
      <c r="L302"/>
    </row>
    <row r="303" spans="10:12" x14ac:dyDescent="0.25">
      <c r="J303"/>
      <c r="K303"/>
      <c r="L303"/>
    </row>
    <row r="304" spans="10:12" x14ac:dyDescent="0.25">
      <c r="J304"/>
      <c r="K304"/>
      <c r="L304"/>
    </row>
    <row r="305" spans="10:12" x14ac:dyDescent="0.25">
      <c r="J305"/>
      <c r="K305"/>
      <c r="L305"/>
    </row>
    <row r="306" spans="10:12" x14ac:dyDescent="0.25">
      <c r="J306"/>
      <c r="K306"/>
      <c r="L306"/>
    </row>
    <row r="307" spans="10:12" x14ac:dyDescent="0.25">
      <c r="J307"/>
      <c r="K307"/>
      <c r="L307"/>
    </row>
    <row r="308" spans="10:12" x14ac:dyDescent="0.25">
      <c r="J308"/>
      <c r="K308"/>
      <c r="L308"/>
    </row>
    <row r="309" spans="10:12" x14ac:dyDescent="0.25">
      <c r="J309"/>
      <c r="K309"/>
      <c r="L309"/>
    </row>
    <row r="310" spans="10:12" x14ac:dyDescent="0.25">
      <c r="J310"/>
      <c r="K310"/>
      <c r="L310"/>
    </row>
    <row r="311" spans="10:12" x14ac:dyDescent="0.25">
      <c r="J311"/>
      <c r="K311"/>
      <c r="L311"/>
    </row>
    <row r="312" spans="10:12" x14ac:dyDescent="0.25">
      <c r="J312"/>
      <c r="K312"/>
      <c r="L312"/>
    </row>
    <row r="313" spans="10:12" x14ac:dyDescent="0.25">
      <c r="J313"/>
      <c r="K313"/>
      <c r="L313"/>
    </row>
    <row r="314" spans="10:12" x14ac:dyDescent="0.25">
      <c r="J314"/>
      <c r="K314"/>
      <c r="L314"/>
    </row>
    <row r="315" spans="10:12" x14ac:dyDescent="0.25">
      <c r="J315"/>
      <c r="K315"/>
      <c r="L315"/>
    </row>
    <row r="316" spans="10:12" x14ac:dyDescent="0.25">
      <c r="J316"/>
      <c r="K316"/>
      <c r="L316"/>
    </row>
    <row r="317" spans="10:12" x14ac:dyDescent="0.25">
      <c r="J317"/>
      <c r="K317"/>
      <c r="L317"/>
    </row>
    <row r="318" spans="10:12" x14ac:dyDescent="0.25">
      <c r="J318"/>
      <c r="K318"/>
      <c r="L318"/>
    </row>
    <row r="319" spans="10:12" x14ac:dyDescent="0.25">
      <c r="J319"/>
      <c r="K319"/>
      <c r="L319"/>
    </row>
    <row r="320" spans="10:12" x14ac:dyDescent="0.25">
      <c r="J320"/>
      <c r="K320"/>
      <c r="L320"/>
    </row>
    <row r="321" spans="10:12" x14ac:dyDescent="0.25">
      <c r="J321"/>
      <c r="K321"/>
      <c r="L321"/>
    </row>
    <row r="322" spans="10:12" x14ac:dyDescent="0.25">
      <c r="J322"/>
      <c r="K322"/>
      <c r="L322"/>
    </row>
    <row r="323" spans="10:12" x14ac:dyDescent="0.25">
      <c r="J323"/>
      <c r="K323"/>
      <c r="L323"/>
    </row>
    <row r="324" spans="10:12" x14ac:dyDescent="0.25">
      <c r="J324"/>
      <c r="K324"/>
      <c r="L324"/>
    </row>
    <row r="325" spans="10:12" x14ac:dyDescent="0.25">
      <c r="J325"/>
      <c r="K325"/>
      <c r="L325"/>
    </row>
    <row r="326" spans="10:12" x14ac:dyDescent="0.25">
      <c r="J326"/>
      <c r="K326"/>
      <c r="L326"/>
    </row>
    <row r="327" spans="10:12" x14ac:dyDescent="0.25">
      <c r="J327"/>
      <c r="K327"/>
      <c r="L327"/>
    </row>
    <row r="328" spans="10:12" x14ac:dyDescent="0.25">
      <c r="J328"/>
      <c r="K328"/>
      <c r="L328"/>
    </row>
    <row r="329" spans="10:12" x14ac:dyDescent="0.25">
      <c r="J329"/>
      <c r="K329"/>
      <c r="L329"/>
    </row>
    <row r="330" spans="10:12" x14ac:dyDescent="0.25">
      <c r="J330"/>
      <c r="K330"/>
      <c r="L330"/>
    </row>
    <row r="331" spans="10:12" x14ac:dyDescent="0.25">
      <c r="J331"/>
      <c r="K331"/>
      <c r="L331"/>
    </row>
    <row r="332" spans="10:12" x14ac:dyDescent="0.25">
      <c r="J332"/>
      <c r="K332"/>
      <c r="L332"/>
    </row>
    <row r="333" spans="10:12" x14ac:dyDescent="0.25">
      <c r="J333"/>
      <c r="K333"/>
      <c r="L333"/>
    </row>
    <row r="334" spans="10:12" x14ac:dyDescent="0.25">
      <c r="J334"/>
      <c r="K334"/>
      <c r="L334"/>
    </row>
    <row r="335" spans="10:12" x14ac:dyDescent="0.25">
      <c r="J335"/>
      <c r="K335"/>
      <c r="L335"/>
    </row>
    <row r="336" spans="10:12" x14ac:dyDescent="0.25">
      <c r="J336"/>
      <c r="K336"/>
      <c r="L336"/>
    </row>
    <row r="337" spans="10:12" x14ac:dyDescent="0.25">
      <c r="J337"/>
      <c r="K337"/>
      <c r="L337"/>
    </row>
    <row r="338" spans="10:12" x14ac:dyDescent="0.25">
      <c r="J338"/>
      <c r="K338"/>
      <c r="L338"/>
    </row>
    <row r="339" spans="10:12" x14ac:dyDescent="0.25">
      <c r="J339"/>
      <c r="K339"/>
      <c r="L339"/>
    </row>
    <row r="340" spans="10:12" x14ac:dyDescent="0.25">
      <c r="J340"/>
      <c r="K340"/>
      <c r="L340"/>
    </row>
    <row r="341" spans="10:12" x14ac:dyDescent="0.25">
      <c r="J341"/>
      <c r="K341"/>
      <c r="L341"/>
    </row>
    <row r="342" spans="10:12" x14ac:dyDescent="0.25">
      <c r="J342"/>
      <c r="K342"/>
      <c r="L342"/>
    </row>
    <row r="343" spans="10:12" x14ac:dyDescent="0.25">
      <c r="J343"/>
      <c r="K343"/>
      <c r="L343"/>
    </row>
    <row r="344" spans="10:12" x14ac:dyDescent="0.25">
      <c r="J344"/>
      <c r="K344"/>
      <c r="L344"/>
    </row>
    <row r="345" spans="10:12" x14ac:dyDescent="0.25">
      <c r="J345"/>
      <c r="K345"/>
      <c r="L345"/>
    </row>
    <row r="346" spans="10:12" x14ac:dyDescent="0.25">
      <c r="J346"/>
      <c r="K346"/>
      <c r="L346"/>
    </row>
    <row r="347" spans="10:12" x14ac:dyDescent="0.25">
      <c r="J347"/>
      <c r="K347"/>
      <c r="L347"/>
    </row>
    <row r="348" spans="10:12" x14ac:dyDescent="0.25">
      <c r="J348"/>
      <c r="K348"/>
      <c r="L348"/>
    </row>
    <row r="349" spans="10:12" x14ac:dyDescent="0.25">
      <c r="J349"/>
      <c r="K349"/>
      <c r="L349"/>
    </row>
    <row r="350" spans="10:12" x14ac:dyDescent="0.25">
      <c r="J350"/>
      <c r="K350"/>
      <c r="L350"/>
    </row>
    <row r="351" spans="10:12" x14ac:dyDescent="0.25">
      <c r="J351"/>
      <c r="K351"/>
      <c r="L351"/>
    </row>
    <row r="352" spans="10:12" x14ac:dyDescent="0.25">
      <c r="J352"/>
      <c r="K352"/>
      <c r="L352"/>
    </row>
    <row r="353" spans="10:12" x14ac:dyDescent="0.25">
      <c r="J353"/>
      <c r="K353"/>
      <c r="L353"/>
    </row>
    <row r="354" spans="10:12" x14ac:dyDescent="0.25">
      <c r="J354"/>
      <c r="K354"/>
      <c r="L354"/>
    </row>
    <row r="355" spans="10:12" x14ac:dyDescent="0.25">
      <c r="J355"/>
      <c r="K355"/>
      <c r="L355"/>
    </row>
    <row r="356" spans="10:12" x14ac:dyDescent="0.25">
      <c r="J356"/>
      <c r="K356"/>
      <c r="L356"/>
    </row>
    <row r="357" spans="10:12" x14ac:dyDescent="0.25">
      <c r="J357"/>
      <c r="K357"/>
      <c r="L357"/>
    </row>
    <row r="358" spans="10:12" x14ac:dyDescent="0.25">
      <c r="J358"/>
      <c r="K358"/>
      <c r="L358"/>
    </row>
    <row r="359" spans="10:12" x14ac:dyDescent="0.25">
      <c r="J359"/>
      <c r="K359"/>
      <c r="L359"/>
    </row>
    <row r="360" spans="10:12" x14ac:dyDescent="0.25">
      <c r="J360"/>
      <c r="K360"/>
      <c r="L360"/>
    </row>
    <row r="361" spans="10:12" x14ac:dyDescent="0.25">
      <c r="J361"/>
      <c r="K361"/>
      <c r="L361"/>
    </row>
    <row r="362" spans="10:12" x14ac:dyDescent="0.25">
      <c r="J362"/>
      <c r="K362"/>
      <c r="L362"/>
    </row>
    <row r="363" spans="10:12" x14ac:dyDescent="0.25">
      <c r="J363"/>
      <c r="K363"/>
      <c r="L363"/>
    </row>
    <row r="364" spans="10:12" x14ac:dyDescent="0.25">
      <c r="J364"/>
      <c r="K364"/>
      <c r="L364"/>
    </row>
    <row r="365" spans="10:12" x14ac:dyDescent="0.25">
      <c r="J365"/>
      <c r="K365"/>
      <c r="L365"/>
    </row>
    <row r="366" spans="10:12" x14ac:dyDescent="0.25">
      <c r="J366"/>
      <c r="K366"/>
      <c r="L366"/>
    </row>
    <row r="367" spans="10:12" x14ac:dyDescent="0.25">
      <c r="J367"/>
      <c r="K367"/>
      <c r="L367"/>
    </row>
    <row r="368" spans="10:12" x14ac:dyDescent="0.25">
      <c r="J368"/>
      <c r="K368"/>
      <c r="L368"/>
    </row>
    <row r="369" spans="10:12" x14ac:dyDescent="0.25">
      <c r="J369"/>
      <c r="K369"/>
      <c r="L369"/>
    </row>
    <row r="370" spans="10:12" x14ac:dyDescent="0.25">
      <c r="J370"/>
      <c r="K370"/>
      <c r="L370"/>
    </row>
    <row r="371" spans="10:12" x14ac:dyDescent="0.25">
      <c r="J371"/>
      <c r="K371"/>
      <c r="L371"/>
    </row>
    <row r="372" spans="10:12" x14ac:dyDescent="0.25">
      <c r="J372"/>
      <c r="K372"/>
      <c r="L372"/>
    </row>
    <row r="373" spans="10:12" x14ac:dyDescent="0.25">
      <c r="J373"/>
      <c r="K373"/>
      <c r="L373"/>
    </row>
    <row r="374" spans="10:12" x14ac:dyDescent="0.25">
      <c r="J374"/>
      <c r="K374"/>
      <c r="L374"/>
    </row>
    <row r="375" spans="10:12" x14ac:dyDescent="0.25">
      <c r="J375"/>
      <c r="K375"/>
      <c r="L375"/>
    </row>
    <row r="376" spans="10:12" x14ac:dyDescent="0.25">
      <c r="J376"/>
      <c r="K376"/>
      <c r="L376"/>
    </row>
    <row r="377" spans="10:12" x14ac:dyDescent="0.25">
      <c r="J377"/>
      <c r="K377"/>
      <c r="L377"/>
    </row>
    <row r="378" spans="10:12" x14ac:dyDescent="0.25">
      <c r="J378"/>
      <c r="K378"/>
      <c r="L378"/>
    </row>
    <row r="379" spans="10:12" x14ac:dyDescent="0.25">
      <c r="J379"/>
      <c r="K379"/>
      <c r="L379"/>
    </row>
    <row r="380" spans="10:12" x14ac:dyDescent="0.25">
      <c r="J380"/>
      <c r="K380"/>
      <c r="L380"/>
    </row>
    <row r="381" spans="10:12" x14ac:dyDescent="0.25">
      <c r="J381"/>
      <c r="K381"/>
      <c r="L381"/>
    </row>
    <row r="382" spans="10:12" x14ac:dyDescent="0.25">
      <c r="J382"/>
      <c r="K382"/>
      <c r="L382"/>
    </row>
    <row r="383" spans="10:12" x14ac:dyDescent="0.25">
      <c r="J383"/>
      <c r="K383"/>
      <c r="L383"/>
    </row>
    <row r="384" spans="10:12" x14ac:dyDescent="0.25">
      <c r="J384"/>
      <c r="K384"/>
      <c r="L384"/>
    </row>
    <row r="385" spans="10:12" x14ac:dyDescent="0.25">
      <c r="J385"/>
      <c r="K385"/>
      <c r="L385"/>
    </row>
    <row r="386" spans="10:12" x14ac:dyDescent="0.25">
      <c r="J386"/>
      <c r="K386"/>
      <c r="L386"/>
    </row>
    <row r="387" spans="10:12" x14ac:dyDescent="0.25">
      <c r="J387"/>
      <c r="K387"/>
      <c r="L387"/>
    </row>
    <row r="388" spans="10:12" x14ac:dyDescent="0.25">
      <c r="J388"/>
      <c r="K388"/>
      <c r="L388"/>
    </row>
    <row r="389" spans="10:12" x14ac:dyDescent="0.25">
      <c r="J389"/>
      <c r="K389"/>
      <c r="L389"/>
    </row>
    <row r="390" spans="10:12" x14ac:dyDescent="0.25">
      <c r="J390"/>
      <c r="K390"/>
      <c r="L390"/>
    </row>
    <row r="391" spans="10:12" x14ac:dyDescent="0.25">
      <c r="J391"/>
      <c r="K391"/>
      <c r="L391"/>
    </row>
    <row r="392" spans="10:12" x14ac:dyDescent="0.25">
      <c r="J392"/>
      <c r="K392"/>
      <c r="L392"/>
    </row>
    <row r="393" spans="10:12" x14ac:dyDescent="0.25">
      <c r="J393"/>
      <c r="K393"/>
      <c r="L393"/>
    </row>
    <row r="394" spans="10:12" x14ac:dyDescent="0.25">
      <c r="J394"/>
      <c r="K394"/>
      <c r="L394"/>
    </row>
    <row r="395" spans="10:12" x14ac:dyDescent="0.25">
      <c r="J395"/>
      <c r="K395"/>
      <c r="L395"/>
    </row>
    <row r="396" spans="10:12" x14ac:dyDescent="0.25">
      <c r="J396"/>
      <c r="K396"/>
      <c r="L396"/>
    </row>
    <row r="397" spans="10:12" x14ac:dyDescent="0.25">
      <c r="J397"/>
      <c r="K397"/>
      <c r="L397"/>
    </row>
    <row r="398" spans="10:12" x14ac:dyDescent="0.25">
      <c r="J398"/>
      <c r="K398"/>
      <c r="L398"/>
    </row>
    <row r="399" spans="10:12" x14ac:dyDescent="0.25">
      <c r="J399"/>
      <c r="K399"/>
      <c r="L399"/>
    </row>
    <row r="400" spans="10:12" x14ac:dyDescent="0.25">
      <c r="J400"/>
      <c r="K400"/>
      <c r="L400"/>
    </row>
    <row r="401" spans="10:12" x14ac:dyDescent="0.25">
      <c r="J401"/>
      <c r="K401"/>
      <c r="L401"/>
    </row>
    <row r="402" spans="10:12" x14ac:dyDescent="0.25">
      <c r="J402"/>
      <c r="K402"/>
      <c r="L402"/>
    </row>
    <row r="403" spans="10:12" x14ac:dyDescent="0.25">
      <c r="J403"/>
      <c r="K403"/>
      <c r="L403"/>
    </row>
    <row r="404" spans="10:12" x14ac:dyDescent="0.25">
      <c r="J404"/>
      <c r="K404"/>
      <c r="L404"/>
    </row>
    <row r="405" spans="10:12" x14ac:dyDescent="0.25">
      <c r="J405"/>
      <c r="K405"/>
      <c r="L405"/>
    </row>
    <row r="406" spans="10:12" x14ac:dyDescent="0.25">
      <c r="J406"/>
      <c r="K406"/>
      <c r="L406"/>
    </row>
    <row r="407" spans="10:12" x14ac:dyDescent="0.25">
      <c r="J407"/>
      <c r="K407"/>
      <c r="L407"/>
    </row>
    <row r="408" spans="10:12" x14ac:dyDescent="0.25">
      <c r="J408"/>
      <c r="K408"/>
      <c r="L408"/>
    </row>
    <row r="409" spans="10:12" x14ac:dyDescent="0.25">
      <c r="J409"/>
      <c r="K409"/>
      <c r="L409"/>
    </row>
    <row r="410" spans="10:12" x14ac:dyDescent="0.25">
      <c r="J410"/>
      <c r="K410"/>
      <c r="L410"/>
    </row>
    <row r="411" spans="10:12" x14ac:dyDescent="0.25">
      <c r="J411"/>
      <c r="K411"/>
      <c r="L411"/>
    </row>
    <row r="412" spans="10:12" x14ac:dyDescent="0.25">
      <c r="J412"/>
      <c r="K412"/>
      <c r="L412"/>
    </row>
    <row r="413" spans="10:12" x14ac:dyDescent="0.25">
      <c r="J413"/>
      <c r="K413"/>
      <c r="L413"/>
    </row>
    <row r="414" spans="10:12" x14ac:dyDescent="0.25">
      <c r="J414"/>
      <c r="K414"/>
      <c r="L414"/>
    </row>
    <row r="415" spans="10:12" x14ac:dyDescent="0.25">
      <c r="J415"/>
      <c r="K415"/>
      <c r="L415"/>
    </row>
    <row r="416" spans="10:12" x14ac:dyDescent="0.25">
      <c r="J416"/>
      <c r="K416"/>
      <c r="L416"/>
    </row>
    <row r="417" spans="10:12" x14ac:dyDescent="0.25">
      <c r="J417"/>
      <c r="K417"/>
      <c r="L417"/>
    </row>
    <row r="418" spans="10:12" x14ac:dyDescent="0.25">
      <c r="J418"/>
      <c r="K418"/>
      <c r="L418"/>
    </row>
    <row r="419" spans="10:12" x14ac:dyDescent="0.25">
      <c r="J419"/>
      <c r="K419"/>
      <c r="L419"/>
    </row>
    <row r="420" spans="10:12" x14ac:dyDescent="0.25">
      <c r="J420"/>
      <c r="K420"/>
      <c r="L420"/>
    </row>
    <row r="421" spans="10:12" x14ac:dyDescent="0.25">
      <c r="J421"/>
      <c r="K421"/>
      <c r="L421"/>
    </row>
    <row r="422" spans="10:12" x14ac:dyDescent="0.25">
      <c r="J422"/>
      <c r="K422"/>
      <c r="L422"/>
    </row>
    <row r="423" spans="10:12" x14ac:dyDescent="0.25">
      <c r="J423"/>
      <c r="K423"/>
      <c r="L423"/>
    </row>
    <row r="424" spans="10:12" x14ac:dyDescent="0.25">
      <c r="J424"/>
      <c r="K424"/>
      <c r="L424"/>
    </row>
    <row r="425" spans="10:12" x14ac:dyDescent="0.25">
      <c r="J425"/>
      <c r="K425"/>
      <c r="L425"/>
    </row>
    <row r="426" spans="10:12" x14ac:dyDescent="0.25">
      <c r="J426"/>
      <c r="K426"/>
      <c r="L426"/>
    </row>
    <row r="427" spans="10:12" x14ac:dyDescent="0.25">
      <c r="J427"/>
      <c r="K427"/>
      <c r="L427"/>
    </row>
    <row r="428" spans="10:12" x14ac:dyDescent="0.25">
      <c r="J428"/>
      <c r="K428"/>
      <c r="L428"/>
    </row>
    <row r="429" spans="10:12" x14ac:dyDescent="0.25">
      <c r="J429"/>
      <c r="K429"/>
      <c r="L429"/>
    </row>
    <row r="430" spans="10:12" x14ac:dyDescent="0.25">
      <c r="J430"/>
      <c r="K430"/>
      <c r="L430"/>
    </row>
    <row r="431" spans="10:12" x14ac:dyDescent="0.25">
      <c r="J431"/>
      <c r="K431"/>
      <c r="L431"/>
    </row>
    <row r="432" spans="10:12" x14ac:dyDescent="0.25">
      <c r="J432"/>
      <c r="K432"/>
      <c r="L432"/>
    </row>
    <row r="433" spans="10:12" x14ac:dyDescent="0.25">
      <c r="J433"/>
      <c r="K433"/>
      <c r="L433"/>
    </row>
    <row r="434" spans="10:12" x14ac:dyDescent="0.25">
      <c r="J434"/>
      <c r="K434"/>
      <c r="L434"/>
    </row>
    <row r="435" spans="10:12" x14ac:dyDescent="0.25">
      <c r="J435"/>
      <c r="K435"/>
      <c r="L435"/>
    </row>
    <row r="436" spans="10:12" x14ac:dyDescent="0.25">
      <c r="J436"/>
      <c r="K436"/>
      <c r="L436"/>
    </row>
    <row r="437" spans="10:12" x14ac:dyDescent="0.25">
      <c r="J437"/>
      <c r="K437"/>
      <c r="L437"/>
    </row>
    <row r="438" spans="10:12" x14ac:dyDescent="0.25">
      <c r="J438"/>
      <c r="K438"/>
      <c r="L438"/>
    </row>
    <row r="439" spans="10:12" x14ac:dyDescent="0.25">
      <c r="J439"/>
      <c r="K439"/>
      <c r="L439"/>
    </row>
    <row r="440" spans="10:12" x14ac:dyDescent="0.25">
      <c r="J440"/>
      <c r="K440"/>
      <c r="L440"/>
    </row>
    <row r="441" spans="10:12" x14ac:dyDescent="0.25">
      <c r="J441"/>
      <c r="K441"/>
      <c r="L441"/>
    </row>
    <row r="442" spans="10:12" x14ac:dyDescent="0.25">
      <c r="J442"/>
      <c r="K442"/>
      <c r="L442"/>
    </row>
    <row r="443" spans="10:12" x14ac:dyDescent="0.25">
      <c r="J443"/>
      <c r="K443"/>
      <c r="L443"/>
    </row>
    <row r="444" spans="10:12" x14ac:dyDescent="0.25">
      <c r="J444"/>
      <c r="K444"/>
      <c r="L444"/>
    </row>
    <row r="445" spans="10:12" x14ac:dyDescent="0.25">
      <c r="J445"/>
      <c r="K445"/>
      <c r="L445"/>
    </row>
    <row r="446" spans="10:12" x14ac:dyDescent="0.25">
      <c r="J446"/>
      <c r="K446"/>
      <c r="L446"/>
    </row>
    <row r="447" spans="10:12" x14ac:dyDescent="0.25">
      <c r="J447"/>
      <c r="K447"/>
      <c r="L447"/>
    </row>
    <row r="448" spans="10:12" x14ac:dyDescent="0.25">
      <c r="J448"/>
      <c r="K448"/>
      <c r="L448"/>
    </row>
    <row r="449" spans="10:12" x14ac:dyDescent="0.25">
      <c r="J449"/>
      <c r="K449"/>
      <c r="L449"/>
    </row>
    <row r="450" spans="10:12" x14ac:dyDescent="0.25">
      <c r="J450"/>
      <c r="K450"/>
      <c r="L450"/>
    </row>
    <row r="451" spans="10:12" x14ac:dyDescent="0.25">
      <c r="J451"/>
      <c r="K451"/>
      <c r="L451"/>
    </row>
    <row r="452" spans="10:12" x14ac:dyDescent="0.25">
      <c r="J452"/>
      <c r="K452"/>
      <c r="L452"/>
    </row>
    <row r="453" spans="10:12" x14ac:dyDescent="0.25">
      <c r="J453"/>
      <c r="K453"/>
      <c r="L453"/>
    </row>
    <row r="454" spans="10:12" x14ac:dyDescent="0.25">
      <c r="J454"/>
      <c r="K454"/>
      <c r="L454"/>
    </row>
    <row r="455" spans="10:12" x14ac:dyDescent="0.25">
      <c r="J455"/>
      <c r="K455"/>
      <c r="L455"/>
    </row>
    <row r="456" spans="10:12" x14ac:dyDescent="0.25">
      <c r="J456"/>
      <c r="K456"/>
      <c r="L456"/>
    </row>
    <row r="457" spans="10:12" x14ac:dyDescent="0.25">
      <c r="J457"/>
      <c r="K457"/>
      <c r="L457"/>
    </row>
    <row r="458" spans="10:12" x14ac:dyDescent="0.25">
      <c r="J458"/>
      <c r="K458"/>
      <c r="L458"/>
    </row>
    <row r="459" spans="10:12" x14ac:dyDescent="0.25">
      <c r="J459"/>
      <c r="K459"/>
      <c r="L459"/>
    </row>
    <row r="460" spans="10:12" x14ac:dyDescent="0.25">
      <c r="J460"/>
      <c r="K460"/>
      <c r="L460"/>
    </row>
    <row r="461" spans="10:12" x14ac:dyDescent="0.25">
      <c r="J461"/>
      <c r="K461"/>
      <c r="L461"/>
    </row>
    <row r="462" spans="10:12" x14ac:dyDescent="0.25">
      <c r="J462"/>
      <c r="K462"/>
      <c r="L462"/>
    </row>
    <row r="463" spans="10:12" x14ac:dyDescent="0.25">
      <c r="J463"/>
      <c r="K463"/>
      <c r="L463"/>
    </row>
    <row r="464" spans="10:12" x14ac:dyDescent="0.25">
      <c r="J464"/>
      <c r="K464"/>
      <c r="L464"/>
    </row>
    <row r="465" spans="10:12" x14ac:dyDescent="0.25">
      <c r="J465"/>
      <c r="K465"/>
      <c r="L465"/>
    </row>
    <row r="466" spans="10:12" x14ac:dyDescent="0.25">
      <c r="J466"/>
      <c r="K466"/>
      <c r="L466"/>
    </row>
    <row r="467" spans="10:12" x14ac:dyDescent="0.25">
      <c r="J467"/>
      <c r="K467"/>
      <c r="L467"/>
    </row>
    <row r="468" spans="10:12" x14ac:dyDescent="0.25">
      <c r="J468"/>
      <c r="K468"/>
      <c r="L468"/>
    </row>
    <row r="469" spans="10:12" x14ac:dyDescent="0.25">
      <c r="J469"/>
      <c r="K469"/>
      <c r="L469"/>
    </row>
    <row r="470" spans="10:12" x14ac:dyDescent="0.25">
      <c r="J470"/>
      <c r="K470"/>
      <c r="L470"/>
    </row>
    <row r="471" spans="10:12" x14ac:dyDescent="0.25">
      <c r="J471"/>
      <c r="K471"/>
      <c r="L471"/>
    </row>
    <row r="472" spans="10:12" x14ac:dyDescent="0.25">
      <c r="J472"/>
      <c r="K472"/>
      <c r="L472"/>
    </row>
    <row r="473" spans="10:12" x14ac:dyDescent="0.25">
      <c r="J473"/>
      <c r="K473"/>
      <c r="L473"/>
    </row>
    <row r="474" spans="10:12" x14ac:dyDescent="0.25">
      <c r="J474"/>
      <c r="K474"/>
      <c r="L474"/>
    </row>
    <row r="475" spans="10:12" x14ac:dyDescent="0.25">
      <c r="J475"/>
      <c r="K475"/>
      <c r="L475"/>
    </row>
    <row r="476" spans="10:12" x14ac:dyDescent="0.25">
      <c r="J476"/>
      <c r="K476"/>
      <c r="L476"/>
    </row>
    <row r="477" spans="10:12" x14ac:dyDescent="0.25">
      <c r="J477"/>
      <c r="K477"/>
      <c r="L477"/>
    </row>
    <row r="478" spans="10:12" x14ac:dyDescent="0.25">
      <c r="J478"/>
      <c r="K478"/>
      <c r="L478"/>
    </row>
    <row r="479" spans="10:12" x14ac:dyDescent="0.25">
      <c r="J479"/>
      <c r="K479"/>
      <c r="L479"/>
    </row>
    <row r="480" spans="10:12" x14ac:dyDescent="0.25">
      <c r="J480"/>
      <c r="K480"/>
      <c r="L480"/>
    </row>
    <row r="481" spans="10:12" x14ac:dyDescent="0.25">
      <c r="J481"/>
      <c r="K481"/>
      <c r="L481"/>
    </row>
    <row r="482" spans="10:12" x14ac:dyDescent="0.25">
      <c r="J482"/>
      <c r="K482"/>
      <c r="L482"/>
    </row>
    <row r="483" spans="10:12" x14ac:dyDescent="0.25">
      <c r="J483"/>
      <c r="K483"/>
      <c r="L483"/>
    </row>
    <row r="484" spans="10:12" x14ac:dyDescent="0.25">
      <c r="J484"/>
      <c r="K484"/>
      <c r="L484"/>
    </row>
    <row r="485" spans="10:12" x14ac:dyDescent="0.25">
      <c r="J485"/>
      <c r="K485"/>
      <c r="L485"/>
    </row>
    <row r="486" spans="10:12" x14ac:dyDescent="0.25">
      <c r="J486"/>
      <c r="K486"/>
      <c r="L486"/>
    </row>
    <row r="487" spans="10:12" x14ac:dyDescent="0.25">
      <c r="J487"/>
      <c r="K487"/>
      <c r="L487"/>
    </row>
    <row r="488" spans="10:12" x14ac:dyDescent="0.25">
      <c r="J488"/>
      <c r="K488"/>
      <c r="L488"/>
    </row>
    <row r="489" spans="10:12" x14ac:dyDescent="0.25">
      <c r="J489"/>
      <c r="K489"/>
      <c r="L489"/>
    </row>
    <row r="490" spans="10:12" x14ac:dyDescent="0.25">
      <c r="J490"/>
      <c r="K490"/>
      <c r="L490"/>
    </row>
    <row r="491" spans="10:12" x14ac:dyDescent="0.25">
      <c r="J491"/>
      <c r="K491"/>
      <c r="L491"/>
    </row>
    <row r="492" spans="10:12" x14ac:dyDescent="0.25">
      <c r="J492"/>
      <c r="K492"/>
      <c r="L492"/>
    </row>
    <row r="493" spans="10:12" x14ac:dyDescent="0.25">
      <c r="J493"/>
      <c r="K493"/>
      <c r="L493"/>
    </row>
    <row r="494" spans="10:12" x14ac:dyDescent="0.25">
      <c r="J494"/>
      <c r="K494"/>
      <c r="L494"/>
    </row>
    <row r="495" spans="10:12" x14ac:dyDescent="0.25">
      <c r="J495"/>
      <c r="K495"/>
      <c r="L495"/>
    </row>
    <row r="496" spans="10:12" x14ac:dyDescent="0.25">
      <c r="J496"/>
      <c r="K496"/>
      <c r="L496"/>
    </row>
    <row r="497" spans="10:12" x14ac:dyDescent="0.25">
      <c r="J497"/>
      <c r="K497"/>
      <c r="L497"/>
    </row>
    <row r="498" spans="10:12" x14ac:dyDescent="0.25">
      <c r="J498"/>
      <c r="K498"/>
      <c r="L498"/>
    </row>
    <row r="499" spans="10:12" x14ac:dyDescent="0.25">
      <c r="J499"/>
      <c r="K499"/>
      <c r="L499"/>
    </row>
    <row r="500" spans="10:12" x14ac:dyDescent="0.25">
      <c r="J500"/>
      <c r="K500"/>
      <c r="L500"/>
    </row>
    <row r="501" spans="10:12" x14ac:dyDescent="0.25">
      <c r="J501"/>
      <c r="K501"/>
      <c r="L501"/>
    </row>
    <row r="502" spans="10:12" x14ac:dyDescent="0.25">
      <c r="J502"/>
      <c r="K502"/>
      <c r="L502"/>
    </row>
    <row r="503" spans="10:12" x14ac:dyDescent="0.25">
      <c r="J503"/>
      <c r="K503"/>
      <c r="L503"/>
    </row>
    <row r="504" spans="10:12" x14ac:dyDescent="0.25">
      <c r="J504"/>
      <c r="K504"/>
      <c r="L504"/>
    </row>
    <row r="505" spans="10:12" x14ac:dyDescent="0.25">
      <c r="J505"/>
      <c r="K505"/>
      <c r="L505"/>
    </row>
    <row r="506" spans="10:12" x14ac:dyDescent="0.25">
      <c r="J506"/>
      <c r="K506"/>
      <c r="L506"/>
    </row>
    <row r="507" spans="10:12" x14ac:dyDescent="0.25">
      <c r="J507"/>
      <c r="K507"/>
      <c r="L507"/>
    </row>
    <row r="508" spans="10:12" x14ac:dyDescent="0.25">
      <c r="J508"/>
      <c r="K508"/>
      <c r="L508"/>
    </row>
    <row r="509" spans="10:12" x14ac:dyDescent="0.25">
      <c r="J509"/>
      <c r="K509"/>
      <c r="L509"/>
    </row>
    <row r="510" spans="10:12" x14ac:dyDescent="0.25">
      <c r="J510"/>
      <c r="K510"/>
      <c r="L510"/>
    </row>
    <row r="511" spans="10:12" x14ac:dyDescent="0.25">
      <c r="J511"/>
      <c r="K511"/>
      <c r="L511"/>
    </row>
    <row r="512" spans="10:12" x14ac:dyDescent="0.25">
      <c r="J512"/>
      <c r="K512"/>
      <c r="L512"/>
    </row>
    <row r="513" spans="10:12" x14ac:dyDescent="0.25">
      <c r="J513"/>
      <c r="K513"/>
      <c r="L513"/>
    </row>
    <row r="514" spans="10:12" x14ac:dyDescent="0.25">
      <c r="J514"/>
      <c r="K514"/>
      <c r="L514"/>
    </row>
    <row r="515" spans="10:12" x14ac:dyDescent="0.25">
      <c r="J515"/>
      <c r="K515"/>
      <c r="L515"/>
    </row>
    <row r="516" spans="10:12" x14ac:dyDescent="0.25">
      <c r="J516"/>
      <c r="K516"/>
      <c r="L516"/>
    </row>
    <row r="517" spans="10:12" x14ac:dyDescent="0.25">
      <c r="J517"/>
      <c r="K517"/>
      <c r="L517"/>
    </row>
    <row r="518" spans="10:12" x14ac:dyDescent="0.25">
      <c r="J518"/>
      <c r="K518"/>
      <c r="L518"/>
    </row>
    <row r="519" spans="10:12" x14ac:dyDescent="0.25">
      <c r="J519"/>
      <c r="K519"/>
      <c r="L519"/>
    </row>
    <row r="520" spans="10:12" x14ac:dyDescent="0.25">
      <c r="J520"/>
      <c r="K520"/>
      <c r="L520"/>
    </row>
    <row r="521" spans="10:12" x14ac:dyDescent="0.25">
      <c r="J521"/>
      <c r="K521"/>
      <c r="L521"/>
    </row>
    <row r="522" spans="10:12" x14ac:dyDescent="0.25">
      <c r="J522"/>
      <c r="K522"/>
      <c r="L522"/>
    </row>
    <row r="523" spans="10:12" x14ac:dyDescent="0.25">
      <c r="J523"/>
      <c r="K523"/>
      <c r="L523"/>
    </row>
    <row r="524" spans="10:12" x14ac:dyDescent="0.25">
      <c r="J524"/>
      <c r="K524"/>
      <c r="L524"/>
    </row>
    <row r="525" spans="10:12" x14ac:dyDescent="0.25">
      <c r="J525"/>
      <c r="K525"/>
      <c r="L525"/>
    </row>
    <row r="526" spans="10:12" x14ac:dyDescent="0.25">
      <c r="J526"/>
      <c r="K526"/>
      <c r="L526"/>
    </row>
    <row r="527" spans="10:12" x14ac:dyDescent="0.25">
      <c r="J527"/>
      <c r="K527"/>
      <c r="L527"/>
    </row>
    <row r="528" spans="10:12" x14ac:dyDescent="0.25">
      <c r="J528"/>
      <c r="K528"/>
      <c r="L528"/>
    </row>
    <row r="529" spans="10:12" x14ac:dyDescent="0.25">
      <c r="J529"/>
      <c r="K529"/>
      <c r="L529"/>
    </row>
    <row r="530" spans="10:12" x14ac:dyDescent="0.25">
      <c r="J530"/>
      <c r="K530"/>
      <c r="L530"/>
    </row>
    <row r="531" spans="10:12" x14ac:dyDescent="0.25">
      <c r="J531"/>
      <c r="K531"/>
      <c r="L531"/>
    </row>
    <row r="532" spans="10:12" x14ac:dyDescent="0.25">
      <c r="J532"/>
      <c r="K532"/>
      <c r="L532"/>
    </row>
    <row r="533" spans="10:12" x14ac:dyDescent="0.25">
      <c r="J533"/>
      <c r="K533"/>
      <c r="L533"/>
    </row>
    <row r="534" spans="10:12" x14ac:dyDescent="0.25">
      <c r="J534"/>
      <c r="K534"/>
      <c r="L534"/>
    </row>
    <row r="535" spans="10:12" x14ac:dyDescent="0.25">
      <c r="J535"/>
      <c r="K535"/>
      <c r="L535"/>
    </row>
    <row r="536" spans="10:12" x14ac:dyDescent="0.25">
      <c r="J536"/>
      <c r="K536"/>
      <c r="L536"/>
    </row>
    <row r="537" spans="10:12" x14ac:dyDescent="0.25">
      <c r="J537"/>
      <c r="K537"/>
      <c r="L537"/>
    </row>
    <row r="538" spans="10:12" x14ac:dyDescent="0.25">
      <c r="J538"/>
      <c r="K538"/>
      <c r="L538"/>
    </row>
    <row r="539" spans="10:12" x14ac:dyDescent="0.25">
      <c r="J539"/>
      <c r="K539"/>
      <c r="L539"/>
    </row>
    <row r="540" spans="10:12" x14ac:dyDescent="0.25">
      <c r="J540"/>
      <c r="K540"/>
      <c r="L540"/>
    </row>
    <row r="541" spans="10:12" x14ac:dyDescent="0.25">
      <c r="J541"/>
      <c r="K541"/>
      <c r="L541"/>
    </row>
    <row r="542" spans="10:12" x14ac:dyDescent="0.25">
      <c r="J542"/>
      <c r="K542"/>
      <c r="L542"/>
    </row>
    <row r="543" spans="10:12" x14ac:dyDescent="0.25">
      <c r="J543"/>
      <c r="K543"/>
      <c r="L543"/>
    </row>
    <row r="544" spans="10:12" x14ac:dyDescent="0.25">
      <c r="J544"/>
      <c r="K544"/>
      <c r="L544"/>
    </row>
    <row r="545" spans="10:12" x14ac:dyDescent="0.25">
      <c r="J545"/>
      <c r="K545"/>
      <c r="L545"/>
    </row>
    <row r="546" spans="10:12" x14ac:dyDescent="0.25">
      <c r="J546"/>
      <c r="K546"/>
      <c r="L546"/>
    </row>
    <row r="547" spans="10:12" x14ac:dyDescent="0.25">
      <c r="J547"/>
      <c r="K547"/>
      <c r="L547"/>
    </row>
    <row r="548" spans="10:12" x14ac:dyDescent="0.25">
      <c r="J548"/>
      <c r="K548"/>
      <c r="L548"/>
    </row>
    <row r="549" spans="10:12" x14ac:dyDescent="0.25">
      <c r="J549"/>
      <c r="K549"/>
      <c r="L549"/>
    </row>
    <row r="550" spans="10:12" x14ac:dyDescent="0.25">
      <c r="J550"/>
      <c r="K550"/>
      <c r="L550"/>
    </row>
    <row r="551" spans="10:12" x14ac:dyDescent="0.25">
      <c r="J551"/>
      <c r="K551"/>
      <c r="L551"/>
    </row>
    <row r="552" spans="10:12" x14ac:dyDescent="0.25">
      <c r="J552"/>
      <c r="K552"/>
      <c r="L552"/>
    </row>
    <row r="553" spans="10:12" x14ac:dyDescent="0.25">
      <c r="J553"/>
      <c r="K553"/>
      <c r="L553"/>
    </row>
    <row r="554" spans="10:12" x14ac:dyDescent="0.25">
      <c r="J554"/>
      <c r="K554"/>
      <c r="L554"/>
    </row>
    <row r="555" spans="10:12" x14ac:dyDescent="0.25">
      <c r="J555"/>
      <c r="K555"/>
      <c r="L555"/>
    </row>
    <row r="556" spans="10:12" x14ac:dyDescent="0.25">
      <c r="J556"/>
      <c r="K556"/>
      <c r="L556"/>
    </row>
    <row r="557" spans="10:12" x14ac:dyDescent="0.25">
      <c r="J557"/>
      <c r="K557"/>
      <c r="L557"/>
    </row>
    <row r="558" spans="10:12" x14ac:dyDescent="0.25">
      <c r="J558"/>
      <c r="K558"/>
      <c r="L558"/>
    </row>
    <row r="559" spans="10:12" x14ac:dyDescent="0.25">
      <c r="J559"/>
      <c r="K559"/>
      <c r="L559"/>
    </row>
    <row r="560" spans="10:12" x14ac:dyDescent="0.25">
      <c r="J560"/>
      <c r="K560"/>
      <c r="L560"/>
    </row>
    <row r="561" spans="10:12" x14ac:dyDescent="0.25">
      <c r="J561"/>
      <c r="K561"/>
      <c r="L561"/>
    </row>
    <row r="562" spans="10:12" x14ac:dyDescent="0.25">
      <c r="J562"/>
      <c r="K562"/>
      <c r="L562"/>
    </row>
    <row r="563" spans="10:12" x14ac:dyDescent="0.25">
      <c r="J563"/>
      <c r="K563"/>
      <c r="L563"/>
    </row>
    <row r="564" spans="10:12" x14ac:dyDescent="0.25">
      <c r="J564"/>
      <c r="K564"/>
      <c r="L564"/>
    </row>
    <row r="565" spans="10:12" x14ac:dyDescent="0.25">
      <c r="J565"/>
      <c r="K565"/>
      <c r="L565"/>
    </row>
    <row r="566" spans="10:12" x14ac:dyDescent="0.25">
      <c r="J566"/>
      <c r="K566"/>
      <c r="L566"/>
    </row>
    <row r="567" spans="10:12" x14ac:dyDescent="0.25">
      <c r="J567"/>
      <c r="K567"/>
      <c r="L567"/>
    </row>
    <row r="568" spans="10:12" x14ac:dyDescent="0.25">
      <c r="J568"/>
      <c r="K568"/>
      <c r="L568"/>
    </row>
    <row r="569" spans="10:12" x14ac:dyDescent="0.25">
      <c r="J569"/>
      <c r="K569"/>
      <c r="L569"/>
    </row>
    <row r="570" spans="10:12" x14ac:dyDescent="0.25">
      <c r="J570"/>
      <c r="K570"/>
      <c r="L570"/>
    </row>
    <row r="571" spans="10:12" x14ac:dyDescent="0.25">
      <c r="J571"/>
      <c r="K571"/>
      <c r="L571"/>
    </row>
    <row r="572" spans="10:12" x14ac:dyDescent="0.25">
      <c r="J572"/>
      <c r="K572"/>
      <c r="L572"/>
    </row>
    <row r="573" spans="10:12" x14ac:dyDescent="0.25">
      <c r="J573"/>
      <c r="K573"/>
      <c r="L573"/>
    </row>
    <row r="574" spans="10:12" x14ac:dyDescent="0.25">
      <c r="J574"/>
      <c r="K574"/>
      <c r="L574"/>
    </row>
    <row r="575" spans="10:12" x14ac:dyDescent="0.25">
      <c r="J575"/>
      <c r="K575"/>
      <c r="L575"/>
    </row>
    <row r="576" spans="10:12" x14ac:dyDescent="0.25">
      <c r="J576"/>
      <c r="K576"/>
      <c r="L576"/>
    </row>
    <row r="577" spans="10:12" x14ac:dyDescent="0.25">
      <c r="J577"/>
      <c r="K577"/>
      <c r="L577"/>
    </row>
    <row r="578" spans="10:12" x14ac:dyDescent="0.25">
      <c r="J578"/>
      <c r="K578"/>
      <c r="L578"/>
    </row>
    <row r="579" spans="10:12" x14ac:dyDescent="0.25">
      <c r="J579"/>
      <c r="K579"/>
      <c r="L579"/>
    </row>
    <row r="580" spans="10:12" x14ac:dyDescent="0.25">
      <c r="J580"/>
      <c r="K580"/>
      <c r="L580"/>
    </row>
    <row r="581" spans="10:12" x14ac:dyDescent="0.25">
      <c r="J581"/>
      <c r="K581"/>
      <c r="L581"/>
    </row>
    <row r="582" spans="10:12" x14ac:dyDescent="0.25">
      <c r="J582"/>
      <c r="K582"/>
      <c r="L582"/>
    </row>
    <row r="583" spans="10:12" x14ac:dyDescent="0.25">
      <c r="J583"/>
      <c r="K583"/>
      <c r="L583"/>
    </row>
    <row r="584" spans="10:12" x14ac:dyDescent="0.25">
      <c r="J584"/>
      <c r="K584"/>
      <c r="L584"/>
    </row>
    <row r="585" spans="10:12" x14ac:dyDescent="0.25">
      <c r="J585"/>
      <c r="K585"/>
      <c r="L585"/>
    </row>
    <row r="586" spans="10:12" x14ac:dyDescent="0.25">
      <c r="J586"/>
      <c r="K586"/>
      <c r="L586"/>
    </row>
    <row r="587" spans="10:12" x14ac:dyDescent="0.25">
      <c r="J587"/>
      <c r="K587"/>
      <c r="L587"/>
    </row>
    <row r="588" spans="10:12" x14ac:dyDescent="0.25">
      <c r="J588"/>
      <c r="K588"/>
      <c r="L588"/>
    </row>
    <row r="589" spans="10:12" x14ac:dyDescent="0.25">
      <c r="J589"/>
      <c r="K589"/>
      <c r="L589"/>
    </row>
    <row r="590" spans="10:12" x14ac:dyDescent="0.25">
      <c r="J590"/>
      <c r="K590"/>
      <c r="L590"/>
    </row>
    <row r="591" spans="10:12" x14ac:dyDescent="0.25">
      <c r="J591"/>
      <c r="K591"/>
      <c r="L591"/>
    </row>
    <row r="592" spans="10:12" x14ac:dyDescent="0.25">
      <c r="J592"/>
      <c r="K592"/>
      <c r="L592"/>
    </row>
    <row r="593" spans="10:12" x14ac:dyDescent="0.25">
      <c r="J593"/>
      <c r="K593"/>
      <c r="L593"/>
    </row>
    <row r="594" spans="10:12" x14ac:dyDescent="0.25">
      <c r="J594"/>
      <c r="K594"/>
      <c r="L594"/>
    </row>
    <row r="595" spans="10:12" x14ac:dyDescent="0.25">
      <c r="J595"/>
      <c r="K595"/>
      <c r="L595"/>
    </row>
    <row r="596" spans="10:12" x14ac:dyDescent="0.25">
      <c r="J596"/>
      <c r="K596"/>
      <c r="L596"/>
    </row>
    <row r="597" spans="10:12" x14ac:dyDescent="0.25">
      <c r="J597"/>
      <c r="K597"/>
      <c r="L597"/>
    </row>
    <row r="598" spans="10:12" x14ac:dyDescent="0.25">
      <c r="J598"/>
      <c r="K598"/>
      <c r="L598"/>
    </row>
    <row r="599" spans="10:12" x14ac:dyDescent="0.25">
      <c r="J599"/>
      <c r="K599"/>
      <c r="L599"/>
    </row>
    <row r="600" spans="10:12" x14ac:dyDescent="0.25">
      <c r="J600"/>
      <c r="K600"/>
      <c r="L600"/>
    </row>
    <row r="601" spans="10:12" x14ac:dyDescent="0.25">
      <c r="J601"/>
      <c r="K601"/>
      <c r="L601"/>
    </row>
    <row r="602" spans="10:12" x14ac:dyDescent="0.25">
      <c r="J602"/>
      <c r="K602"/>
      <c r="L602"/>
    </row>
    <row r="603" spans="10:12" x14ac:dyDescent="0.25">
      <c r="J603"/>
      <c r="K603"/>
      <c r="L603"/>
    </row>
    <row r="604" spans="10:12" x14ac:dyDescent="0.25">
      <c r="J604"/>
      <c r="K604"/>
      <c r="L604"/>
    </row>
    <row r="605" spans="10:12" x14ac:dyDescent="0.25">
      <c r="J605"/>
      <c r="K605"/>
      <c r="L605"/>
    </row>
    <row r="606" spans="10:12" x14ac:dyDescent="0.25">
      <c r="J606"/>
      <c r="K606"/>
      <c r="L606"/>
    </row>
    <row r="607" spans="10:12" x14ac:dyDescent="0.25">
      <c r="J607"/>
      <c r="K607"/>
      <c r="L607"/>
    </row>
    <row r="608" spans="10:12" x14ac:dyDescent="0.25">
      <c r="J608"/>
      <c r="K608"/>
      <c r="L608"/>
    </row>
    <row r="609" spans="10:12" x14ac:dyDescent="0.25">
      <c r="J609"/>
      <c r="K609"/>
      <c r="L609"/>
    </row>
    <row r="610" spans="10:12" x14ac:dyDescent="0.25">
      <c r="J610"/>
      <c r="K610"/>
      <c r="L610"/>
    </row>
    <row r="611" spans="10:12" x14ac:dyDescent="0.25">
      <c r="J611"/>
      <c r="K611"/>
      <c r="L611"/>
    </row>
    <row r="612" spans="10:12" x14ac:dyDescent="0.25">
      <c r="J612"/>
      <c r="K612"/>
      <c r="L612"/>
    </row>
    <row r="613" spans="10:12" x14ac:dyDescent="0.25">
      <c r="J613"/>
      <c r="K613"/>
      <c r="L613"/>
    </row>
    <row r="614" spans="10:12" x14ac:dyDescent="0.25">
      <c r="J614"/>
      <c r="K614"/>
      <c r="L614"/>
    </row>
    <row r="615" spans="10:12" x14ac:dyDescent="0.25">
      <c r="J615"/>
      <c r="K615"/>
      <c r="L615"/>
    </row>
    <row r="616" spans="10:12" x14ac:dyDescent="0.25">
      <c r="J616"/>
      <c r="K616"/>
      <c r="L616"/>
    </row>
    <row r="617" spans="10:12" x14ac:dyDescent="0.25">
      <c r="J617"/>
      <c r="K617"/>
      <c r="L617"/>
    </row>
    <row r="618" spans="10:12" x14ac:dyDescent="0.25">
      <c r="J618"/>
      <c r="K618"/>
      <c r="L618"/>
    </row>
    <row r="619" spans="10:12" x14ac:dyDescent="0.25">
      <c r="J619"/>
      <c r="K619"/>
      <c r="L619"/>
    </row>
    <row r="620" spans="10:12" x14ac:dyDescent="0.25">
      <c r="J620"/>
      <c r="K620"/>
      <c r="L620"/>
    </row>
    <row r="621" spans="10:12" x14ac:dyDescent="0.25">
      <c r="J621"/>
      <c r="K621"/>
      <c r="L621"/>
    </row>
    <row r="622" spans="10:12" x14ac:dyDescent="0.25">
      <c r="J622"/>
      <c r="K622"/>
      <c r="L622"/>
    </row>
    <row r="623" spans="10:12" x14ac:dyDescent="0.25">
      <c r="J623"/>
      <c r="K623"/>
      <c r="L623"/>
    </row>
    <row r="624" spans="10:12" x14ac:dyDescent="0.25">
      <c r="J624"/>
      <c r="K624"/>
      <c r="L624"/>
    </row>
    <row r="625" spans="10:12" x14ac:dyDescent="0.25">
      <c r="J625"/>
      <c r="K625"/>
      <c r="L625"/>
    </row>
    <row r="626" spans="10:12" x14ac:dyDescent="0.25">
      <c r="J626"/>
      <c r="K626"/>
      <c r="L626"/>
    </row>
    <row r="627" spans="10:12" x14ac:dyDescent="0.25">
      <c r="J627"/>
      <c r="K627"/>
      <c r="L627"/>
    </row>
    <row r="628" spans="10:12" x14ac:dyDescent="0.25">
      <c r="J628"/>
      <c r="K628"/>
      <c r="L628"/>
    </row>
    <row r="629" spans="10:12" x14ac:dyDescent="0.25">
      <c r="J629"/>
      <c r="K629"/>
      <c r="L629"/>
    </row>
    <row r="630" spans="10:12" x14ac:dyDescent="0.25">
      <c r="J630"/>
      <c r="K630"/>
      <c r="L630"/>
    </row>
    <row r="631" spans="10:12" x14ac:dyDescent="0.25">
      <c r="J631"/>
      <c r="K631"/>
      <c r="L631"/>
    </row>
    <row r="632" spans="10:12" x14ac:dyDescent="0.25">
      <c r="J632"/>
      <c r="K632"/>
      <c r="L632"/>
    </row>
    <row r="633" spans="10:12" x14ac:dyDescent="0.25">
      <c r="J633"/>
      <c r="K633"/>
      <c r="L633"/>
    </row>
    <row r="634" spans="10:12" x14ac:dyDescent="0.25">
      <c r="J634"/>
      <c r="K634"/>
      <c r="L634"/>
    </row>
    <row r="635" spans="10:12" x14ac:dyDescent="0.25">
      <c r="J635"/>
      <c r="K635"/>
      <c r="L635"/>
    </row>
    <row r="636" spans="10:12" x14ac:dyDescent="0.25">
      <c r="J636"/>
      <c r="K636"/>
      <c r="L636"/>
    </row>
    <row r="637" spans="10:12" x14ac:dyDescent="0.25">
      <c r="J637"/>
      <c r="K637"/>
      <c r="L637"/>
    </row>
    <row r="638" spans="10:12" x14ac:dyDescent="0.25">
      <c r="J638"/>
      <c r="K638"/>
      <c r="L638"/>
    </row>
    <row r="639" spans="10:12" x14ac:dyDescent="0.25">
      <c r="J639"/>
      <c r="K639"/>
      <c r="L639"/>
    </row>
    <row r="640" spans="10:12" x14ac:dyDescent="0.25">
      <c r="J640"/>
      <c r="K640"/>
      <c r="L640"/>
    </row>
    <row r="641" spans="10:12" x14ac:dyDescent="0.25">
      <c r="J641"/>
      <c r="K641"/>
      <c r="L641"/>
    </row>
    <row r="642" spans="10:12" x14ac:dyDescent="0.25">
      <c r="J642"/>
      <c r="K642"/>
      <c r="L642"/>
    </row>
    <row r="643" spans="10:12" x14ac:dyDescent="0.25">
      <c r="J643"/>
      <c r="K643"/>
      <c r="L643"/>
    </row>
    <row r="644" spans="10:12" x14ac:dyDescent="0.25">
      <c r="J644"/>
      <c r="K644"/>
      <c r="L644"/>
    </row>
    <row r="645" spans="10:12" x14ac:dyDescent="0.25">
      <c r="J645"/>
      <c r="K645"/>
      <c r="L645"/>
    </row>
    <row r="646" spans="10:12" x14ac:dyDescent="0.25">
      <c r="J646"/>
      <c r="K646"/>
      <c r="L646"/>
    </row>
    <row r="647" spans="10:12" x14ac:dyDescent="0.25">
      <c r="J647"/>
      <c r="K647"/>
      <c r="L647"/>
    </row>
    <row r="648" spans="10:12" x14ac:dyDescent="0.25">
      <c r="J648"/>
      <c r="K648"/>
      <c r="L648"/>
    </row>
    <row r="649" spans="10:12" x14ac:dyDescent="0.25">
      <c r="J649"/>
      <c r="K649"/>
      <c r="L649"/>
    </row>
    <row r="650" spans="10:12" x14ac:dyDescent="0.25">
      <c r="J650"/>
      <c r="K650"/>
      <c r="L650"/>
    </row>
    <row r="651" spans="10:12" x14ac:dyDescent="0.25">
      <c r="J651"/>
      <c r="K651"/>
      <c r="L651"/>
    </row>
    <row r="652" spans="10:12" x14ac:dyDescent="0.25">
      <c r="J652"/>
      <c r="K652"/>
      <c r="L652"/>
    </row>
    <row r="653" spans="10:12" x14ac:dyDescent="0.25">
      <c r="J653"/>
      <c r="K653"/>
      <c r="L653"/>
    </row>
    <row r="654" spans="10:12" x14ac:dyDescent="0.25">
      <c r="J654"/>
      <c r="K654"/>
      <c r="L654"/>
    </row>
    <row r="655" spans="10:12" x14ac:dyDescent="0.25">
      <c r="J655"/>
      <c r="K655"/>
      <c r="L655"/>
    </row>
    <row r="656" spans="10:12" x14ac:dyDescent="0.25">
      <c r="J656"/>
      <c r="K656"/>
      <c r="L656"/>
    </row>
    <row r="657" spans="10:12" x14ac:dyDescent="0.25">
      <c r="J657"/>
      <c r="K657"/>
      <c r="L657"/>
    </row>
    <row r="658" spans="10:12" x14ac:dyDescent="0.25">
      <c r="J658"/>
      <c r="K658"/>
      <c r="L658"/>
    </row>
    <row r="659" spans="10:12" x14ac:dyDescent="0.25">
      <c r="J659"/>
      <c r="K659"/>
      <c r="L659"/>
    </row>
    <row r="660" spans="10:12" x14ac:dyDescent="0.25">
      <c r="J660"/>
      <c r="K660"/>
      <c r="L660"/>
    </row>
    <row r="661" spans="10:12" x14ac:dyDescent="0.25">
      <c r="J661"/>
      <c r="K661"/>
      <c r="L661"/>
    </row>
    <row r="662" spans="10:12" x14ac:dyDescent="0.25">
      <c r="J662"/>
      <c r="K662"/>
      <c r="L662"/>
    </row>
    <row r="663" spans="10:12" x14ac:dyDescent="0.25">
      <c r="J663"/>
      <c r="K663"/>
      <c r="L663"/>
    </row>
    <row r="664" spans="10:12" x14ac:dyDescent="0.25">
      <c r="J664"/>
      <c r="K664"/>
      <c r="L664"/>
    </row>
    <row r="665" spans="10:12" x14ac:dyDescent="0.25">
      <c r="J665"/>
      <c r="K665"/>
      <c r="L665"/>
    </row>
    <row r="666" spans="10:12" x14ac:dyDescent="0.25">
      <c r="J666"/>
      <c r="K666"/>
      <c r="L666"/>
    </row>
    <row r="667" spans="10:12" x14ac:dyDescent="0.25">
      <c r="J667"/>
      <c r="K667"/>
      <c r="L667"/>
    </row>
    <row r="668" spans="10:12" x14ac:dyDescent="0.25">
      <c r="J668"/>
      <c r="K668"/>
      <c r="L668"/>
    </row>
    <row r="669" spans="10:12" x14ac:dyDescent="0.25">
      <c r="J669"/>
      <c r="K669"/>
      <c r="L669"/>
    </row>
  </sheetData>
  <conditionalFormatting sqref="E5:E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ellIs" dxfId="0" priority="4" stopIfTrue="1" operator="greaterThan">
      <formula>0</formula>
    </cfRule>
  </conditionalFormatting>
  <conditionalFormatting sqref="T5:AA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{CA9910E6-B389-4FA6-80F2-6F4D3A826A85}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9910E6-B389-4FA6-80F2-6F4D3A826A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M5:M28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3:B7"/>
  <sheetViews>
    <sheetView workbookViewId="0">
      <selection activeCell="E43" sqref="E43"/>
    </sheetView>
  </sheetViews>
  <sheetFormatPr defaultRowHeight="13.2" x14ac:dyDescent="0.25"/>
  <sheetData>
    <row r="3" spans="2:2" x14ac:dyDescent="0.25">
      <c r="B3" s="288" t="s">
        <v>114</v>
      </c>
    </row>
    <row r="4" spans="2:2" x14ac:dyDescent="0.25">
      <c r="B4" s="201" t="s">
        <v>115</v>
      </c>
    </row>
    <row r="5" spans="2:2" x14ac:dyDescent="0.25">
      <c r="B5" s="201" t="s">
        <v>116</v>
      </c>
    </row>
    <row r="6" spans="2:2" x14ac:dyDescent="0.25">
      <c r="B6" s="201" t="s">
        <v>117</v>
      </c>
    </row>
    <row r="7" spans="2:2" x14ac:dyDescent="0.25">
      <c r="B7" s="201" t="s">
        <v>123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3085-82A4-4EB1-99AA-3C6C9596DC40}">
  <dimension ref="A1:L21"/>
  <sheetViews>
    <sheetView workbookViewId="0">
      <selection activeCell="H19" sqref="H19"/>
    </sheetView>
  </sheetViews>
  <sheetFormatPr defaultRowHeight="13.2" x14ac:dyDescent="0.25"/>
  <cols>
    <col min="1" max="1" width="22.5546875" bestFit="1" customWidth="1"/>
    <col min="2" max="2" width="11.44140625" bestFit="1" customWidth="1"/>
    <col min="3" max="3" width="10.109375" bestFit="1" customWidth="1"/>
    <col min="4" max="4" width="12.6640625" bestFit="1" customWidth="1"/>
    <col min="5" max="5" width="13.6640625" customWidth="1"/>
    <col min="6" max="6" width="14.109375" bestFit="1" customWidth="1"/>
    <col min="7" max="8" width="9.109375" bestFit="1" customWidth="1"/>
    <col min="9" max="9" width="21.88671875" bestFit="1" customWidth="1"/>
    <col min="10" max="10" width="12.6640625" bestFit="1" customWidth="1"/>
    <col min="11" max="11" width="16.44140625" bestFit="1" customWidth="1"/>
    <col min="12" max="12" width="20.6640625" bestFit="1" customWidth="1"/>
    <col min="16" max="16" width="9.5546875" bestFit="1" customWidth="1"/>
  </cols>
  <sheetData>
    <row r="1" spans="1:12" ht="31.2" x14ac:dyDescent="0.25">
      <c r="A1" s="366" t="s">
        <v>153</v>
      </c>
      <c r="B1" s="366"/>
      <c r="C1" s="299" t="s">
        <v>134</v>
      </c>
      <c r="D1" s="299" t="s">
        <v>5</v>
      </c>
      <c r="E1" s="299" t="s">
        <v>8</v>
      </c>
      <c r="F1" s="299" t="s">
        <v>34</v>
      </c>
      <c r="G1" s="299" t="s">
        <v>135</v>
      </c>
      <c r="H1" s="299" t="s">
        <v>37</v>
      </c>
    </row>
    <row r="2" spans="1:12" ht="14.4" x14ac:dyDescent="0.3">
      <c r="A2" s="300" t="s">
        <v>136</v>
      </c>
      <c r="B2" s="301">
        <f>SUM(F19)</f>
        <v>0.84975389808902146</v>
      </c>
      <c r="C2" s="326">
        <v>2</v>
      </c>
      <c r="D2" s="302">
        <f t="shared" ref="D2:D18" si="0">1/E2</f>
        <v>39.618873924429487</v>
      </c>
      <c r="E2" s="303">
        <v>2.5240495272718686E-2</v>
      </c>
      <c r="F2" s="303">
        <f t="shared" ref="F2:F18" si="1">C2/D2</f>
        <v>5.0480990545437365E-2</v>
      </c>
      <c r="G2" s="326">
        <v>21383.999999999996</v>
      </c>
      <c r="H2" s="304">
        <f t="shared" ref="H2:H18" si="2">C2*G2</f>
        <v>42767.999999999993</v>
      </c>
      <c r="I2" s="329" t="s">
        <v>155</v>
      </c>
    </row>
    <row r="3" spans="1:12" ht="14.4" x14ac:dyDescent="0.3">
      <c r="A3" s="305" t="s">
        <v>137</v>
      </c>
      <c r="B3" s="306">
        <f>1/B8</f>
        <v>15.410542782305004</v>
      </c>
      <c r="C3" s="326">
        <v>3</v>
      </c>
      <c r="D3" s="302">
        <f t="shared" si="0"/>
        <v>76.907225853304283</v>
      </c>
      <c r="E3" s="303">
        <v>1.3002679382915688E-2</v>
      </c>
      <c r="F3" s="303">
        <f t="shared" si="1"/>
        <v>3.9008038148747065E-2</v>
      </c>
      <c r="G3" s="326">
        <v>11016</v>
      </c>
      <c r="H3" s="304">
        <f t="shared" si="2"/>
        <v>33048</v>
      </c>
      <c r="I3" s="300" t="s">
        <v>143</v>
      </c>
      <c r="J3" s="324">
        <f>1/J5</f>
        <v>15.410542782305004</v>
      </c>
    </row>
    <row r="4" spans="1:12" ht="14.4" x14ac:dyDescent="0.3">
      <c r="A4" s="305" t="s">
        <v>139</v>
      </c>
      <c r="B4" s="306">
        <f>1/B9</f>
        <v>2.0459900507712252</v>
      </c>
      <c r="C4" s="326">
        <v>4</v>
      </c>
      <c r="D4" s="302">
        <f t="shared" si="0"/>
        <v>173.04125816993459</v>
      </c>
      <c r="E4" s="303">
        <v>5.7789686146291963E-3</v>
      </c>
      <c r="F4" s="303">
        <f t="shared" si="1"/>
        <v>2.3115874458516785E-2</v>
      </c>
      <c r="G4" s="326">
        <v>4896.0000000000018</v>
      </c>
      <c r="H4" s="304">
        <f t="shared" si="2"/>
        <v>19584.000000000007</v>
      </c>
      <c r="I4" s="300" t="s">
        <v>151</v>
      </c>
      <c r="J4" s="325">
        <f>1-BINOMDIST(0,$B$5,J5,0)</f>
        <v>0.48876093000699361</v>
      </c>
    </row>
    <row r="5" spans="1:12" ht="14.4" x14ac:dyDescent="0.3">
      <c r="A5" s="305" t="s">
        <v>141</v>
      </c>
      <c r="B5" s="307">
        <v>10</v>
      </c>
      <c r="C5" s="326">
        <v>10</v>
      </c>
      <c r="D5" s="302">
        <f t="shared" si="0"/>
        <v>307.62890341321707</v>
      </c>
      <c r="E5" s="303">
        <v>3.2506698457289225E-3</v>
      </c>
      <c r="F5" s="303">
        <f t="shared" si="1"/>
        <v>3.2506698457289228E-2</v>
      </c>
      <c r="G5" s="326">
        <v>2754.0000000000005</v>
      </c>
      <c r="H5" s="304">
        <f t="shared" si="2"/>
        <v>27540.000000000004</v>
      </c>
      <c r="I5" s="300" t="s">
        <v>140</v>
      </c>
      <c r="J5" s="325">
        <f>SUM(E2:E18)</f>
        <v>6.4890641045313446E-2</v>
      </c>
    </row>
    <row r="6" spans="1:12" ht="14.4" x14ac:dyDescent="0.3">
      <c r="A6" s="305" t="s">
        <v>142</v>
      </c>
      <c r="B6" s="335">
        <v>847210</v>
      </c>
      <c r="C6" s="326">
        <v>15</v>
      </c>
      <c r="D6" s="302">
        <f t="shared" si="0"/>
        <v>108.95190329218109</v>
      </c>
      <c r="E6" s="303">
        <v>9.1783619173522492E-3</v>
      </c>
      <c r="F6" s="303">
        <f t="shared" si="1"/>
        <v>0.13767542876028374</v>
      </c>
      <c r="G6" s="326">
        <v>7775.9999999999991</v>
      </c>
      <c r="H6" s="304">
        <f t="shared" si="2"/>
        <v>116639.99999999999</v>
      </c>
      <c r="I6" s="300" t="s">
        <v>152</v>
      </c>
      <c r="J6" s="324">
        <f>1/J4</f>
        <v>2.0459900507712252</v>
      </c>
    </row>
    <row r="7" spans="1:12" ht="14.4" x14ac:dyDescent="0.3">
      <c r="A7" s="305" t="s">
        <v>144</v>
      </c>
      <c r="B7" s="308">
        <f>G19</f>
        <v>54976</v>
      </c>
      <c r="C7" s="326">
        <v>25</v>
      </c>
      <c r="D7" s="302">
        <f t="shared" si="0"/>
        <v>237.71324354657696</v>
      </c>
      <c r="E7" s="303">
        <v>4.2067492121197802E-3</v>
      </c>
      <c r="F7" s="303">
        <f t="shared" si="1"/>
        <v>0.10516873030299449</v>
      </c>
      <c r="G7" s="326">
        <v>3563.9999999999991</v>
      </c>
      <c r="H7" s="304">
        <f t="shared" si="2"/>
        <v>89099.999999999971</v>
      </c>
      <c r="I7" s="327" t="s">
        <v>138</v>
      </c>
      <c r="J7" s="328">
        <f>SUM(H2:H18)/SUM(G2:G18)</f>
        <v>13.095168800931315</v>
      </c>
    </row>
    <row r="8" spans="1:12" ht="14.4" x14ac:dyDescent="0.3">
      <c r="A8" s="309" t="s">
        <v>145</v>
      </c>
      <c r="B8" s="310">
        <f>B7/B6</f>
        <v>6.4890641045313446E-2</v>
      </c>
      <c r="C8" s="340">
        <v>50</v>
      </c>
      <c r="D8" s="302">
        <f t="shared" si="0"/>
        <v>1038.2475490196077</v>
      </c>
      <c r="E8" s="303">
        <v>9.631614357715326E-4</v>
      </c>
      <c r="F8" s="303">
        <f t="shared" si="1"/>
        <v>4.8158071788576624E-2</v>
      </c>
      <c r="G8" s="326">
        <v>816.00000000000011</v>
      </c>
      <c r="H8" s="304">
        <f t="shared" si="2"/>
        <v>40800.000000000007</v>
      </c>
    </row>
    <row r="9" spans="1:12" ht="14.4" x14ac:dyDescent="0.3">
      <c r="A9" s="311" t="s">
        <v>146</v>
      </c>
      <c r="B9" s="312">
        <f>1-BINOMDIST(0,B5,B8,0)</f>
        <v>0.48876093000699361</v>
      </c>
      <c r="C9" s="340">
        <v>90</v>
      </c>
      <c r="D9" s="302">
        <f t="shared" si="0"/>
        <v>653.7114197530866</v>
      </c>
      <c r="E9" s="303">
        <v>1.5297269862253747E-3</v>
      </c>
      <c r="F9" s="303">
        <f t="shared" si="1"/>
        <v>0.13767542876028371</v>
      </c>
      <c r="G9" s="326">
        <v>1295.9999999999998</v>
      </c>
      <c r="H9" s="304">
        <f t="shared" si="2"/>
        <v>116639.99999999999</v>
      </c>
    </row>
    <row r="10" spans="1:12" ht="14.4" x14ac:dyDescent="0.3">
      <c r="A10" s="313"/>
      <c r="B10" s="314"/>
      <c r="C10" s="340">
        <v>110</v>
      </c>
      <c r="D10" s="302">
        <f t="shared" si="0"/>
        <v>2614.8456790123455</v>
      </c>
      <c r="E10" s="303">
        <v>3.8243174655634379E-4</v>
      </c>
      <c r="F10" s="303">
        <f t="shared" si="1"/>
        <v>4.2067492121197814E-2</v>
      </c>
      <c r="G10" s="326">
        <v>324</v>
      </c>
      <c r="H10" s="304">
        <f t="shared" si="2"/>
        <v>35640</v>
      </c>
      <c r="I10" s="311" t="s">
        <v>148</v>
      </c>
      <c r="J10" s="311" t="s">
        <v>158</v>
      </c>
      <c r="K10" s="311" t="s">
        <v>142</v>
      </c>
      <c r="L10" s="311" t="s">
        <v>139</v>
      </c>
    </row>
    <row r="11" spans="1:12" ht="14.4" x14ac:dyDescent="0.3">
      <c r="C11" s="340">
        <v>100</v>
      </c>
      <c r="D11" s="302">
        <f t="shared" si="0"/>
        <v>1845.7734204793028</v>
      </c>
      <c r="E11" s="303">
        <v>5.4177830762148702E-4</v>
      </c>
      <c r="F11" s="303">
        <f t="shared" si="1"/>
        <v>5.4177830762148702E-2</v>
      </c>
      <c r="G11" s="326">
        <v>459</v>
      </c>
      <c r="H11" s="304">
        <f t="shared" si="2"/>
        <v>45900</v>
      </c>
      <c r="I11" s="341" t="s">
        <v>154</v>
      </c>
      <c r="J11" s="120" t="s">
        <v>157</v>
      </c>
      <c r="K11" s="343">
        <f>SUM(G8:G11)</f>
        <v>2895</v>
      </c>
      <c r="L11" s="337">
        <v>30</v>
      </c>
    </row>
    <row r="12" spans="1:12" ht="14.4" x14ac:dyDescent="0.3">
      <c r="C12" s="338">
        <v>120</v>
      </c>
      <c r="D12" s="302">
        <f t="shared" si="0"/>
        <v>2139.4191919191917</v>
      </c>
      <c r="E12" s="303">
        <v>4.6741657912442025E-4</v>
      </c>
      <c r="F12" s="303">
        <f t="shared" si="1"/>
        <v>5.6089989494930423E-2</v>
      </c>
      <c r="G12" s="326">
        <v>396.00000000000006</v>
      </c>
      <c r="H12" s="304">
        <f t="shared" si="2"/>
        <v>47520.000000000007</v>
      </c>
      <c r="I12" s="339" t="s">
        <v>149</v>
      </c>
      <c r="J12" s="120" t="s">
        <v>156</v>
      </c>
      <c r="K12" s="343">
        <f>SUM(G12:G18)</f>
        <v>691</v>
      </c>
      <c r="L12" s="337">
        <v>123</v>
      </c>
    </row>
    <row r="13" spans="1:12" ht="14.4" x14ac:dyDescent="0.3">
      <c r="C13" s="338">
        <v>160</v>
      </c>
      <c r="D13" s="302">
        <f t="shared" si="0"/>
        <v>5883.4027777777774</v>
      </c>
      <c r="E13" s="303">
        <v>1.6996966513615279E-4</v>
      </c>
      <c r="F13" s="303">
        <f t="shared" si="1"/>
        <v>2.7195146421784448E-2</v>
      </c>
      <c r="G13" s="326">
        <v>144</v>
      </c>
      <c r="H13" s="304">
        <f t="shared" si="2"/>
        <v>23040</v>
      </c>
    </row>
    <row r="14" spans="1:12" ht="14.4" x14ac:dyDescent="0.3">
      <c r="C14" s="338">
        <v>250</v>
      </c>
      <c r="D14" s="302">
        <f t="shared" si="0"/>
        <v>12836.51515151515</v>
      </c>
      <c r="E14" s="303">
        <v>7.7902763187403371E-5</v>
      </c>
      <c r="F14" s="303">
        <f t="shared" si="1"/>
        <v>1.9475690796850843E-2</v>
      </c>
      <c r="G14" s="326">
        <v>66.000000000000014</v>
      </c>
      <c r="H14" s="304">
        <f t="shared" si="2"/>
        <v>16500.000000000004</v>
      </c>
      <c r="I14" s="367" t="s">
        <v>147</v>
      </c>
      <c r="J14" s="367"/>
    </row>
    <row r="15" spans="1:12" ht="14.4" x14ac:dyDescent="0.3">
      <c r="C15" s="338">
        <v>300</v>
      </c>
      <c r="D15" s="302">
        <f t="shared" si="0"/>
        <v>15689.074074074075</v>
      </c>
      <c r="E15" s="303">
        <v>6.3738624426057294E-5</v>
      </c>
      <c r="F15" s="303">
        <f t="shared" si="1"/>
        <v>1.9121587327817189E-2</v>
      </c>
      <c r="G15" s="326">
        <v>54</v>
      </c>
      <c r="H15" s="304">
        <f t="shared" si="2"/>
        <v>16200</v>
      </c>
      <c r="I15" s="311" t="s">
        <v>142</v>
      </c>
      <c r="J15" s="145">
        <v>2895</v>
      </c>
    </row>
    <row r="16" spans="1:12" ht="14.4" x14ac:dyDescent="0.3">
      <c r="C16" s="338">
        <v>1000</v>
      </c>
      <c r="D16" s="302">
        <f t="shared" si="0"/>
        <v>35300.416666666664</v>
      </c>
      <c r="E16" s="303">
        <v>2.8328277522692131E-5</v>
      </c>
      <c r="F16" s="303">
        <f t="shared" si="1"/>
        <v>2.8328277522692132E-2</v>
      </c>
      <c r="G16" s="326">
        <v>24</v>
      </c>
      <c r="H16" s="304">
        <f t="shared" si="2"/>
        <v>24000</v>
      </c>
      <c r="I16" s="330" t="s">
        <v>137</v>
      </c>
      <c r="J16" s="342">
        <f>1/J18</f>
        <v>292.64594127806561</v>
      </c>
    </row>
    <row r="17" spans="1:10" ht="14.4" x14ac:dyDescent="0.3">
      <c r="A17" s="313"/>
      <c r="B17" s="314"/>
      <c r="C17" s="338">
        <v>2500</v>
      </c>
      <c r="D17" s="302">
        <f t="shared" si="0"/>
        <v>141201.66666666663</v>
      </c>
      <c r="E17" s="303">
        <v>7.0820693806730344E-6</v>
      </c>
      <c r="F17" s="303">
        <f t="shared" si="1"/>
        <v>1.7705173451682585E-2</v>
      </c>
      <c r="G17" s="326">
        <v>6.0000000000000018</v>
      </c>
      <c r="H17" s="304">
        <f t="shared" si="2"/>
        <v>15000.000000000004</v>
      </c>
      <c r="I17" s="311" t="s">
        <v>139</v>
      </c>
      <c r="J17" s="336">
        <f>1/J19</f>
        <v>29.71741800593724</v>
      </c>
    </row>
    <row r="18" spans="1:10" ht="14.4" x14ac:dyDescent="0.3">
      <c r="A18" s="317"/>
      <c r="C18" s="338">
        <v>10000</v>
      </c>
      <c r="D18" s="302">
        <f t="shared" si="0"/>
        <v>847209.99999999988</v>
      </c>
      <c r="E18" s="303">
        <v>1.1803448967788389E-6</v>
      </c>
      <c r="F18" s="303">
        <f t="shared" si="1"/>
        <v>1.1803448967788389E-2</v>
      </c>
      <c r="G18" s="326">
        <v>1</v>
      </c>
      <c r="H18" s="304">
        <f t="shared" si="2"/>
        <v>10000</v>
      </c>
      <c r="I18" s="311" t="s">
        <v>145</v>
      </c>
      <c r="J18" s="315">
        <f>J15/B6</f>
        <v>3.4170984761747385E-3</v>
      </c>
    </row>
    <row r="19" spans="1:10" ht="14.4" x14ac:dyDescent="0.3">
      <c r="A19" s="317"/>
      <c r="C19" s="318">
        <f>B6</f>
        <v>847210</v>
      </c>
      <c r="D19" s="344">
        <f>C19/G19</f>
        <v>15.410542782305006</v>
      </c>
      <c r="E19" s="320">
        <f>SUM(E2:E18)</f>
        <v>6.4890641045313446E-2</v>
      </c>
      <c r="F19" s="320">
        <f>SUM(F2:F18)</f>
        <v>0.84975389808902146</v>
      </c>
      <c r="G19" s="321">
        <f>SUM(G2:G18)</f>
        <v>54976</v>
      </c>
      <c r="H19" s="321">
        <f>SUM(H2:H18)</f>
        <v>719920</v>
      </c>
      <c r="I19" s="311" t="s">
        <v>146</v>
      </c>
      <c r="J19" s="312">
        <f>1-BINOMDIST(0,B5,J18,0)</f>
        <v>3.3650298952628055E-2</v>
      </c>
    </row>
    <row r="20" spans="1:10" ht="14.4" x14ac:dyDescent="0.3">
      <c r="A20" s="316"/>
      <c r="B20" s="317"/>
      <c r="C20" s="319"/>
      <c r="E20" s="319"/>
      <c r="F20" s="319"/>
      <c r="G20" s="319"/>
      <c r="H20" s="319"/>
    </row>
    <row r="21" spans="1:10" ht="14.4" x14ac:dyDescent="0.3">
      <c r="A21" s="316"/>
      <c r="B21" s="317"/>
      <c r="C21" s="323"/>
      <c r="D21" s="319"/>
      <c r="E21" s="319"/>
      <c r="F21" s="322" t="s">
        <v>150</v>
      </c>
      <c r="G21" s="321">
        <f>C19-G19</f>
        <v>792234</v>
      </c>
      <c r="H21" s="323"/>
    </row>
  </sheetData>
  <sortState xmlns:xlrd2="http://schemas.microsoft.com/office/spreadsheetml/2017/richdata2" ref="P2:Q25">
    <sortCondition descending="1" ref="Q2"/>
  </sortState>
  <mergeCells count="2">
    <mergeCell ref="A1:B1"/>
    <mergeCell ref="I14:J14"/>
  </mergeCells>
  <conditionalFormatting sqref="F20:F21 F1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{91B77CCC-4BC2-4B44-AA6F-8E14CE627053}</x14:id>
        </ext>
      </extLst>
    </cfRule>
  </conditionalFormatting>
  <conditionalFormatting sqref="F2:F1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{1E4CC015-582E-4A0F-96F9-D2D1FAD05D64}</x14:id>
        </ext>
      </extLst>
    </cfRule>
  </conditionalFormatting>
  <pageMargins left="0.7" right="0.7" top="0.75" bottom="0.75" header="0.3" footer="0.3"/>
  <pageSetup orientation="portrait" horizontalDpi="0" verticalDpi="0" r:id="rId1"/>
  <ignoredErrors>
    <ignoredError sqref="K11:K1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B77CCC-4BC2-4B44-AA6F-8E14CE6270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F20:F21 F1</xm:sqref>
        </x14:conditionalFormatting>
        <x14:conditionalFormatting xmlns:xm="http://schemas.microsoft.com/office/excel/2006/main">
          <x14:cfRule type="dataBar" id="{1E4CC015-582E-4A0F-96F9-D2D1FAD05D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F2:F18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917E-13FA-4027-8DD7-99325D37E6D0}">
  <dimension ref="A1:G22"/>
  <sheetViews>
    <sheetView workbookViewId="0">
      <selection activeCell="A22" sqref="A22"/>
    </sheetView>
  </sheetViews>
  <sheetFormatPr defaultRowHeight="13.2" x14ac:dyDescent="0.25"/>
  <cols>
    <col min="3" max="3" width="10.109375" bestFit="1" customWidth="1"/>
  </cols>
  <sheetData>
    <row r="1" spans="1:7" x14ac:dyDescent="0.25">
      <c r="A1">
        <v>1174</v>
      </c>
    </row>
    <row r="2" spans="1:7" ht="31.2" x14ac:dyDescent="0.25">
      <c r="A2" s="299" t="s">
        <v>134</v>
      </c>
      <c r="B2" s="352" t="s">
        <v>166</v>
      </c>
      <c r="C2" s="299" t="s">
        <v>5</v>
      </c>
      <c r="D2" s="299" t="s">
        <v>8</v>
      </c>
      <c r="E2" s="299" t="s">
        <v>34</v>
      </c>
      <c r="F2" s="299" t="s">
        <v>135</v>
      </c>
      <c r="G2" s="299" t="s">
        <v>37</v>
      </c>
    </row>
    <row r="3" spans="1:7" ht="14.4" x14ac:dyDescent="0.3">
      <c r="A3" s="349">
        <v>2</v>
      </c>
      <c r="B3" s="353"/>
      <c r="C3" s="302">
        <f t="shared" ref="C3:C19" si="0">1/D3</f>
        <v>39.618873924429487</v>
      </c>
      <c r="D3" s="303">
        <v>2.5240495272718686E-2</v>
      </c>
      <c r="E3" s="303">
        <f t="shared" ref="E3:E19" si="1">A3/C3</f>
        <v>5.0480990545437365E-2</v>
      </c>
      <c r="F3" s="326">
        <v>21383.999999999996</v>
      </c>
      <c r="G3" s="304">
        <f t="shared" ref="G3:G19" si="2">A3*F3</f>
        <v>42767.999999999993</v>
      </c>
    </row>
    <row r="4" spans="1:7" ht="14.4" x14ac:dyDescent="0.3">
      <c r="A4" s="349">
        <v>3</v>
      </c>
      <c r="B4" s="353"/>
      <c r="C4" s="302">
        <f t="shared" si="0"/>
        <v>76.907225853304283</v>
      </c>
      <c r="D4" s="303">
        <v>1.3002679382915688E-2</v>
      </c>
      <c r="E4" s="303">
        <f t="shared" si="1"/>
        <v>3.9008038148747065E-2</v>
      </c>
      <c r="F4" s="326">
        <v>11016</v>
      </c>
      <c r="G4" s="304">
        <f t="shared" si="2"/>
        <v>33048</v>
      </c>
    </row>
    <row r="5" spans="1:7" ht="14.4" x14ac:dyDescent="0.3">
      <c r="A5" s="349">
        <v>4</v>
      </c>
      <c r="B5" s="353"/>
      <c r="C5" s="302">
        <f t="shared" si="0"/>
        <v>173.04125816993459</v>
      </c>
      <c r="D5" s="303">
        <v>5.7789686146291963E-3</v>
      </c>
      <c r="E5" s="303">
        <f t="shared" si="1"/>
        <v>2.3115874458516785E-2</v>
      </c>
      <c r="F5" s="326">
        <v>4896.0000000000018</v>
      </c>
      <c r="G5" s="304">
        <f t="shared" si="2"/>
        <v>19584.000000000007</v>
      </c>
    </row>
    <row r="6" spans="1:7" ht="14.4" x14ac:dyDescent="0.3">
      <c r="A6" s="349">
        <v>10</v>
      </c>
      <c r="B6" s="353"/>
      <c r="C6" s="302">
        <f t="shared" si="0"/>
        <v>307.62890341321707</v>
      </c>
      <c r="D6" s="303">
        <v>3.2506698457289225E-3</v>
      </c>
      <c r="E6" s="303">
        <f t="shared" si="1"/>
        <v>3.2506698457289228E-2</v>
      </c>
      <c r="F6" s="326">
        <v>2754.0000000000005</v>
      </c>
      <c r="G6" s="304">
        <f t="shared" si="2"/>
        <v>27540.000000000004</v>
      </c>
    </row>
    <row r="7" spans="1:7" ht="14.4" x14ac:dyDescent="0.3">
      <c r="A7" s="349">
        <v>15</v>
      </c>
      <c r="B7" s="353"/>
      <c r="C7" s="302">
        <f t="shared" si="0"/>
        <v>108.95190329218109</v>
      </c>
      <c r="D7" s="303">
        <v>9.1783619173522492E-3</v>
      </c>
      <c r="E7" s="303">
        <f t="shared" si="1"/>
        <v>0.13767542876028374</v>
      </c>
      <c r="F7" s="326">
        <v>7775.9999999999991</v>
      </c>
      <c r="G7" s="304">
        <f t="shared" si="2"/>
        <v>116639.99999999999</v>
      </c>
    </row>
    <row r="8" spans="1:7" ht="14.4" x14ac:dyDescent="0.3">
      <c r="A8" s="349">
        <v>25</v>
      </c>
      <c r="B8" s="353"/>
      <c r="C8" s="302">
        <f t="shared" si="0"/>
        <v>237.71324354657696</v>
      </c>
      <c r="D8" s="303">
        <v>4.2067492121197802E-3</v>
      </c>
      <c r="E8" s="303">
        <f t="shared" si="1"/>
        <v>0.10516873030299449</v>
      </c>
      <c r="F8" s="326">
        <v>3563.9999999999991</v>
      </c>
      <c r="G8" s="304">
        <f t="shared" si="2"/>
        <v>89099.999999999971</v>
      </c>
    </row>
    <row r="9" spans="1:7" ht="14.4" x14ac:dyDescent="0.3">
      <c r="A9" s="350">
        <v>50</v>
      </c>
      <c r="B9" s="354"/>
      <c r="C9" s="302">
        <f t="shared" si="0"/>
        <v>1038.2475490196077</v>
      </c>
      <c r="D9" s="303">
        <v>9.631614357715326E-4</v>
      </c>
      <c r="E9" s="303">
        <f t="shared" si="1"/>
        <v>4.8158071788576624E-2</v>
      </c>
      <c r="F9" s="326">
        <v>816.00000000000011</v>
      </c>
      <c r="G9" s="304">
        <f t="shared" si="2"/>
        <v>40800.000000000007</v>
      </c>
    </row>
    <row r="10" spans="1:7" ht="14.4" x14ac:dyDescent="0.3">
      <c r="A10" s="350">
        <v>90</v>
      </c>
      <c r="B10" s="354"/>
      <c r="C10" s="302">
        <f t="shared" si="0"/>
        <v>653.7114197530866</v>
      </c>
      <c r="D10" s="303">
        <v>1.5297269862253747E-3</v>
      </c>
      <c r="E10" s="303">
        <f t="shared" si="1"/>
        <v>0.13767542876028371</v>
      </c>
      <c r="F10" s="326">
        <v>1295.9999999999998</v>
      </c>
      <c r="G10" s="304">
        <f t="shared" si="2"/>
        <v>116639.99999999999</v>
      </c>
    </row>
    <row r="11" spans="1:7" ht="14.4" x14ac:dyDescent="0.3">
      <c r="A11" s="350">
        <v>110</v>
      </c>
      <c r="B11" s="354"/>
      <c r="C11" s="302">
        <f t="shared" si="0"/>
        <v>2614.8456790123455</v>
      </c>
      <c r="D11" s="303">
        <v>3.8243174655634379E-4</v>
      </c>
      <c r="E11" s="303">
        <f t="shared" si="1"/>
        <v>4.2067492121197814E-2</v>
      </c>
      <c r="F11" s="326">
        <v>324</v>
      </c>
      <c r="G11" s="304">
        <f t="shared" si="2"/>
        <v>35640</v>
      </c>
    </row>
    <row r="12" spans="1:7" ht="14.4" x14ac:dyDescent="0.3">
      <c r="A12" s="350">
        <v>100</v>
      </c>
      <c r="B12" s="354"/>
      <c r="C12" s="302">
        <f t="shared" si="0"/>
        <v>1845.7734204793028</v>
      </c>
      <c r="D12" s="303">
        <v>5.4177830762148702E-4</v>
      </c>
      <c r="E12" s="303">
        <f t="shared" si="1"/>
        <v>5.4177830762148702E-2</v>
      </c>
      <c r="F12" s="326">
        <v>459</v>
      </c>
      <c r="G12" s="304">
        <f t="shared" si="2"/>
        <v>45900</v>
      </c>
    </row>
    <row r="13" spans="1:7" ht="14.4" x14ac:dyDescent="0.3">
      <c r="A13" s="351">
        <v>120</v>
      </c>
      <c r="B13" s="355"/>
      <c r="C13" s="302">
        <f t="shared" si="0"/>
        <v>2139.4191919191917</v>
      </c>
      <c r="D13" s="303">
        <v>4.6741657912442025E-4</v>
      </c>
      <c r="E13" s="303">
        <f t="shared" si="1"/>
        <v>5.6089989494930423E-2</v>
      </c>
      <c r="F13" s="326">
        <v>396.00000000000006</v>
      </c>
      <c r="G13" s="304">
        <f t="shared" si="2"/>
        <v>47520.000000000007</v>
      </c>
    </row>
    <row r="14" spans="1:7" ht="14.4" x14ac:dyDescent="0.3">
      <c r="A14" s="351">
        <v>160</v>
      </c>
      <c r="B14" s="355"/>
      <c r="C14" s="302">
        <f t="shared" si="0"/>
        <v>5883.4027777777774</v>
      </c>
      <c r="D14" s="303">
        <v>1.6996966513615279E-4</v>
      </c>
      <c r="E14" s="303">
        <f t="shared" si="1"/>
        <v>2.7195146421784448E-2</v>
      </c>
      <c r="F14" s="326">
        <v>144</v>
      </c>
      <c r="G14" s="304">
        <f t="shared" si="2"/>
        <v>23040</v>
      </c>
    </row>
    <row r="15" spans="1:7" ht="14.4" x14ac:dyDescent="0.3">
      <c r="A15" s="351">
        <v>250</v>
      </c>
      <c r="B15" s="355"/>
      <c r="C15" s="302">
        <f t="shared" si="0"/>
        <v>12836.51515151515</v>
      </c>
      <c r="D15" s="303">
        <v>7.7902763187403371E-5</v>
      </c>
      <c r="E15" s="303">
        <f t="shared" si="1"/>
        <v>1.9475690796850843E-2</v>
      </c>
      <c r="F15" s="326">
        <v>66.000000000000014</v>
      </c>
      <c r="G15" s="304">
        <f t="shared" si="2"/>
        <v>16500.000000000004</v>
      </c>
    </row>
    <row r="16" spans="1:7" ht="14.4" x14ac:dyDescent="0.3">
      <c r="A16" s="351">
        <v>300</v>
      </c>
      <c r="B16" s="355"/>
      <c r="C16" s="302">
        <f t="shared" si="0"/>
        <v>15689.074074074075</v>
      </c>
      <c r="D16" s="303">
        <v>6.3738624426057294E-5</v>
      </c>
      <c r="E16" s="303">
        <f t="shared" si="1"/>
        <v>1.9121587327817189E-2</v>
      </c>
      <c r="F16" s="326">
        <v>54</v>
      </c>
      <c r="G16" s="304">
        <f t="shared" si="2"/>
        <v>16200</v>
      </c>
    </row>
    <row r="17" spans="1:7" ht="14.4" x14ac:dyDescent="0.3">
      <c r="A17" s="351">
        <v>1000</v>
      </c>
      <c r="B17" s="355"/>
      <c r="C17" s="302">
        <f t="shared" si="0"/>
        <v>35300.416666666664</v>
      </c>
      <c r="D17" s="303">
        <v>2.8328277522692131E-5</v>
      </c>
      <c r="E17" s="303">
        <f t="shared" si="1"/>
        <v>2.8328277522692132E-2</v>
      </c>
      <c r="F17" s="326">
        <v>24</v>
      </c>
      <c r="G17" s="304">
        <f t="shared" si="2"/>
        <v>24000</v>
      </c>
    </row>
    <row r="18" spans="1:7" ht="14.4" x14ac:dyDescent="0.3">
      <c r="A18" s="351">
        <v>2500</v>
      </c>
      <c r="B18" s="355"/>
      <c r="C18" s="302">
        <f t="shared" si="0"/>
        <v>141201.66666666663</v>
      </c>
      <c r="D18" s="303">
        <v>7.0820693806730344E-6</v>
      </c>
      <c r="E18" s="303">
        <f t="shared" si="1"/>
        <v>1.7705173451682585E-2</v>
      </c>
      <c r="F18" s="326">
        <v>6.0000000000000018</v>
      </c>
      <c r="G18" s="304">
        <f t="shared" si="2"/>
        <v>15000.000000000004</v>
      </c>
    </row>
    <row r="19" spans="1:7" ht="14.4" x14ac:dyDescent="0.3">
      <c r="A19" s="351">
        <v>10000</v>
      </c>
      <c r="B19" s="355"/>
      <c r="C19" s="302">
        <f t="shared" si="0"/>
        <v>847209.99999999988</v>
      </c>
      <c r="D19" s="303">
        <v>1.1803448967788389E-6</v>
      </c>
      <c r="E19" s="303">
        <f t="shared" si="1"/>
        <v>1.1803448967788389E-2</v>
      </c>
      <c r="F19" s="326">
        <v>1</v>
      </c>
      <c r="G19" s="304">
        <f t="shared" si="2"/>
        <v>10000</v>
      </c>
    </row>
    <row r="20" spans="1:7" ht="14.4" x14ac:dyDescent="0.3">
      <c r="A20" s="318"/>
      <c r="B20" s="318"/>
      <c r="C20" s="344"/>
      <c r="D20" s="320">
        <f>SUM(D3:D19)</f>
        <v>6.4890641045313446E-2</v>
      </c>
      <c r="E20" s="320">
        <f>SUM(E3:E19)</f>
        <v>0.84975389808902146</v>
      </c>
      <c r="F20" s="321">
        <f>SUM(F3:F19)</f>
        <v>54976</v>
      </c>
      <c r="G20" s="321">
        <f>SUM(G3:G19)</f>
        <v>719920</v>
      </c>
    </row>
    <row r="21" spans="1:7" x14ac:dyDescent="0.25">
      <c r="A21" s="319"/>
      <c r="B21" s="319"/>
      <c r="C21" s="118"/>
      <c r="D21" s="319"/>
      <c r="E21" s="319"/>
      <c r="F21" s="319"/>
      <c r="G21" s="319"/>
    </row>
    <row r="22" spans="1:7" ht="14.4" x14ac:dyDescent="0.3">
      <c r="A22" s="144">
        <v>847210</v>
      </c>
      <c r="B22" s="144"/>
      <c r="C22" s="319"/>
      <c r="D22" s="319"/>
      <c r="E22" s="322" t="s">
        <v>150</v>
      </c>
      <c r="F22" s="321">
        <f>A22-F20</f>
        <v>792234</v>
      </c>
      <c r="G22" s="323"/>
    </row>
  </sheetData>
  <conditionalFormatting sqref="E21:E22 E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{2AA6EB8C-7840-4C08-98A3-48B0E044FB02}</x14:id>
        </ext>
      </extLst>
    </cfRule>
  </conditionalFormatting>
  <conditionalFormatting sqref="E3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{512068CF-03F8-4FBB-9059-644BA6EFE5CF}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6EB8C-7840-4C08-98A3-48B0E044FB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E21:E22 E2</xm:sqref>
        </x14:conditionalFormatting>
        <x14:conditionalFormatting xmlns:xm="http://schemas.microsoft.com/office/excel/2006/main">
          <x14:cfRule type="dataBar" id="{512068CF-03F8-4FBB-9059-644BA6EFE5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E3:E19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E63FC-D390-4030-B74B-1E0CDD1D4451}">
  <dimension ref="A1:I10"/>
  <sheetViews>
    <sheetView tabSelected="1" workbookViewId="0">
      <selection activeCell="A2" sqref="A2:I2"/>
    </sheetView>
  </sheetViews>
  <sheetFormatPr defaultRowHeight="13.2" x14ac:dyDescent="0.25"/>
  <cols>
    <col min="2" max="2" width="10.44140625" customWidth="1"/>
    <col min="3" max="3" width="13.5546875" customWidth="1"/>
    <col min="4" max="4" width="18" customWidth="1"/>
    <col min="5" max="5" width="12.6640625" customWidth="1"/>
    <col min="6" max="6" width="24.5546875" style="348" customWidth="1"/>
    <col min="7" max="7" width="13" customWidth="1"/>
    <col min="8" max="8" width="13.5546875" customWidth="1"/>
    <col min="9" max="9" width="17.33203125" style="347" customWidth="1"/>
  </cols>
  <sheetData>
    <row r="1" spans="1:9" x14ac:dyDescent="0.25">
      <c r="A1" t="s">
        <v>167</v>
      </c>
      <c r="B1" s="118" t="s">
        <v>159</v>
      </c>
      <c r="C1" s="118" t="s">
        <v>160</v>
      </c>
      <c r="D1" s="118" t="s">
        <v>161</v>
      </c>
      <c r="E1" s="118" t="s">
        <v>162</v>
      </c>
      <c r="F1" s="121" t="s">
        <v>163</v>
      </c>
      <c r="G1" s="118" t="s">
        <v>8</v>
      </c>
      <c r="H1" s="118" t="s">
        <v>164</v>
      </c>
      <c r="I1" s="179" t="s">
        <v>165</v>
      </c>
    </row>
    <row r="2" spans="1:9" x14ac:dyDescent="0.25">
      <c r="A2" s="118">
        <v>0</v>
      </c>
      <c r="B2" s="118">
        <v>1174</v>
      </c>
      <c r="C2" s="118">
        <v>90</v>
      </c>
      <c r="D2" s="118">
        <v>90</v>
      </c>
      <c r="E2" s="337">
        <v>1295.9999999999998</v>
      </c>
      <c r="F2" s="121">
        <v>2770</v>
      </c>
      <c r="G2" s="118">
        <v>1.5297269862253747E-3</v>
      </c>
      <c r="H2" s="118"/>
      <c r="I2" s="179">
        <v>0.13767542876028371</v>
      </c>
    </row>
    <row r="3" spans="1:9" x14ac:dyDescent="0.25">
      <c r="A3" s="118">
        <v>0</v>
      </c>
      <c r="B3" s="118">
        <v>1174</v>
      </c>
      <c r="C3" s="118">
        <v>50</v>
      </c>
      <c r="D3" s="118">
        <v>50</v>
      </c>
      <c r="E3" s="337">
        <v>816.00000000000011</v>
      </c>
      <c r="F3" s="121">
        <v>3586</v>
      </c>
      <c r="G3" s="118">
        <v>9.631614357715326E-4</v>
      </c>
      <c r="H3" s="118"/>
      <c r="I3" s="179">
        <v>4.8158071788576624E-2</v>
      </c>
    </row>
    <row r="4" spans="1:9" x14ac:dyDescent="0.25">
      <c r="A4" s="118">
        <v>0</v>
      </c>
      <c r="B4" s="118">
        <v>1174</v>
      </c>
      <c r="C4" s="118">
        <v>25</v>
      </c>
      <c r="D4" s="118">
        <v>25</v>
      </c>
      <c r="E4" s="337">
        <v>3563.9999999999991</v>
      </c>
      <c r="F4" s="121">
        <v>7149.9999999999991</v>
      </c>
      <c r="G4" s="118">
        <v>4.2067492121197802E-3</v>
      </c>
      <c r="H4" s="118"/>
      <c r="I4" s="179">
        <v>0.10516873030299449</v>
      </c>
    </row>
    <row r="5" spans="1:9" x14ac:dyDescent="0.25">
      <c r="A5" s="118">
        <v>0</v>
      </c>
      <c r="B5" s="118">
        <v>1174</v>
      </c>
      <c r="C5" s="118">
        <v>15</v>
      </c>
      <c r="D5" s="118">
        <v>15</v>
      </c>
      <c r="E5" s="337">
        <v>7775.9999999999991</v>
      </c>
      <c r="F5" s="121">
        <v>14925.999999999998</v>
      </c>
      <c r="G5" s="118">
        <v>9.1783619173522492E-3</v>
      </c>
      <c r="H5" s="118"/>
      <c r="I5" s="179">
        <v>0.13767542876028374</v>
      </c>
    </row>
    <row r="6" spans="1:9" x14ac:dyDescent="0.25">
      <c r="A6" s="118">
        <v>0</v>
      </c>
      <c r="B6" s="118">
        <v>1174</v>
      </c>
      <c r="C6" s="118">
        <v>10</v>
      </c>
      <c r="D6" s="118">
        <v>10</v>
      </c>
      <c r="E6" s="337">
        <v>2754.0000000000005</v>
      </c>
      <c r="F6" s="121">
        <v>17680</v>
      </c>
      <c r="G6" s="118">
        <v>3.2506698457289225E-3</v>
      </c>
      <c r="H6" s="118"/>
      <c r="I6" s="179">
        <v>3.2506698457289228E-2</v>
      </c>
    </row>
    <row r="7" spans="1:9" x14ac:dyDescent="0.25">
      <c r="A7" s="118">
        <v>0</v>
      </c>
      <c r="B7" s="118">
        <v>1174</v>
      </c>
      <c r="C7" s="118">
        <v>4</v>
      </c>
      <c r="D7" s="118">
        <v>4</v>
      </c>
      <c r="E7" s="337">
        <v>4896.0000000000018</v>
      </c>
      <c r="F7" s="121">
        <v>22576</v>
      </c>
      <c r="G7" s="118">
        <v>5.7789686146291963E-3</v>
      </c>
      <c r="H7" s="118"/>
      <c r="I7" s="179">
        <v>2.3115874458516785E-2</v>
      </c>
    </row>
    <row r="8" spans="1:9" x14ac:dyDescent="0.25">
      <c r="A8" s="118">
        <v>0</v>
      </c>
      <c r="B8" s="118">
        <v>1174</v>
      </c>
      <c r="C8" s="118">
        <v>3</v>
      </c>
      <c r="D8" s="118">
        <v>3</v>
      </c>
      <c r="E8" s="337">
        <v>11016</v>
      </c>
      <c r="F8" s="121">
        <v>33592</v>
      </c>
      <c r="G8" s="118">
        <v>1.3002679382915688E-2</v>
      </c>
      <c r="H8" s="118"/>
      <c r="I8" s="179">
        <v>3.9008038148747065E-2</v>
      </c>
    </row>
    <row r="9" spans="1:9" x14ac:dyDescent="0.25">
      <c r="A9" s="118">
        <v>0</v>
      </c>
      <c r="B9" s="118">
        <v>1174</v>
      </c>
      <c r="C9" s="118">
        <v>2</v>
      </c>
      <c r="D9" s="118">
        <v>2</v>
      </c>
      <c r="E9" s="337">
        <v>21383.999999999996</v>
      </c>
      <c r="F9" s="121">
        <v>54976</v>
      </c>
      <c r="G9" s="118">
        <v>2.5240495272718686E-2</v>
      </c>
      <c r="H9" s="118"/>
      <c r="I9" s="179">
        <v>5.0480990545437365E-2</v>
      </c>
    </row>
    <row r="10" spans="1:9" x14ac:dyDescent="0.25">
      <c r="A10" s="118">
        <v>0</v>
      </c>
      <c r="B10" s="118">
        <v>1174</v>
      </c>
      <c r="C10" s="118">
        <v>0</v>
      </c>
      <c r="D10" s="118">
        <v>0</v>
      </c>
      <c r="E10" s="337">
        <v>792234</v>
      </c>
      <c r="F10" s="121">
        <v>847210</v>
      </c>
      <c r="G10" s="118">
        <v>0.93510935895468661</v>
      </c>
      <c r="H10" s="118"/>
      <c r="I10" s="179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97"/>
  <sheetViews>
    <sheetView zoomScaleNormal="100" workbookViewId="0">
      <pane ySplit="6" topLeftCell="A13" activePane="bottomLeft" state="frozen"/>
      <selection activeCell="B31" sqref="B31"/>
      <selection pane="bottomLeft" activeCell="B31" sqref="B31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hidden="1" customWidth="1"/>
    <col min="4" max="5" width="15.33203125" hidden="1" customWidth="1"/>
    <col min="6" max="6" width="14.33203125" hidden="1" customWidth="1"/>
    <col min="7" max="7" width="10.109375" hidden="1" customWidth="1"/>
    <col min="8" max="8" width="13.33203125" hidden="1" customWidth="1"/>
    <col min="9" max="12" width="9.44140625" hidden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36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5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46</v>
      </c>
      <c r="B6" s="10">
        <f>B43</f>
        <v>4.217596129360833E-4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5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5</v>
      </c>
      <c r="B10" s="15">
        <f t="shared" ref="B10:H15" si="0">1/HYPGEOMDIST($A10,$B$4,B$9,$B$3)</f>
        <v>376992.00000000052</v>
      </c>
      <c r="C10" s="15">
        <f t="shared" si="0"/>
        <v>2992</v>
      </c>
      <c r="D10" s="15">
        <f t="shared" si="0"/>
        <v>6732.0000000000118</v>
      </c>
      <c r="E10" s="15">
        <f t="shared" si="0"/>
        <v>6732.0000000000118</v>
      </c>
      <c r="F10" s="15">
        <f t="shared" si="0"/>
        <v>17952.000000000022</v>
      </c>
      <c r="G10" s="15">
        <f t="shared" si="0"/>
        <v>62831.999999999949</v>
      </c>
      <c r="H10" s="15">
        <f t="shared" si="0"/>
        <v>376992.00000000052</v>
      </c>
      <c r="I10" s="16"/>
      <c r="J10" s="16"/>
      <c r="K10" s="16"/>
      <c r="L10" s="16"/>
    </row>
    <row r="11" spans="1:12" x14ac:dyDescent="0.25">
      <c r="A11" s="14">
        <v>4</v>
      </c>
      <c r="B11" s="15">
        <f t="shared" si="0"/>
        <v>2432.2064516129044</v>
      </c>
      <c r="C11" s="15">
        <f t="shared" si="0"/>
        <v>110.81481481481474</v>
      </c>
      <c r="D11" s="15">
        <f t="shared" si="0"/>
        <v>192.34285714285724</v>
      </c>
      <c r="E11" s="15">
        <f t="shared" si="0"/>
        <v>192.34285714285724</v>
      </c>
      <c r="F11" s="15">
        <f t="shared" si="0"/>
        <v>371.42068965517234</v>
      </c>
      <c r="G11" s="15">
        <f t="shared" si="0"/>
        <v>837.75999999999954</v>
      </c>
      <c r="H11" s="15">
        <f t="shared" si="0"/>
        <v>2432.2064516129044</v>
      </c>
      <c r="I11" s="15">
        <f>1/HYPGEOMDIST($A11,$B$4,I$9,$B$3)</f>
        <v>11781.000000000009</v>
      </c>
      <c r="J11" s="16"/>
      <c r="K11" s="16"/>
      <c r="L11" s="16"/>
    </row>
    <row r="12" spans="1:12" x14ac:dyDescent="0.25">
      <c r="A12" s="14">
        <v>3</v>
      </c>
      <c r="B12" s="15">
        <f t="shared" si="0"/>
        <v>81.073548387096821</v>
      </c>
      <c r="C12" s="15">
        <f t="shared" si="0"/>
        <v>12.786324786324778</v>
      </c>
      <c r="D12" s="15">
        <f t="shared" si="0"/>
        <v>17.80952380952381</v>
      </c>
      <c r="E12" s="15">
        <f t="shared" si="0"/>
        <v>17.80952380952381</v>
      </c>
      <c r="F12" s="15">
        <f t="shared" si="0"/>
        <v>26.530049261083743</v>
      </c>
      <c r="G12" s="15">
        <f t="shared" si="0"/>
        <v>43.332413793103449</v>
      </c>
      <c r="H12" s="15">
        <f t="shared" si="0"/>
        <v>81.073548387096821</v>
      </c>
      <c r="I12" s="15">
        <f>1/HYPGEOMDIST($A12,$B$4,I$9,$B$3)</f>
        <v>190.01612903225805</v>
      </c>
      <c r="J12" s="15">
        <f>1/HYPGEOMDIST($A12,$B$4,J$9,$B$3)</f>
        <v>714.00000000000045</v>
      </c>
      <c r="K12" s="16"/>
      <c r="L12" s="16"/>
    </row>
    <row r="13" spans="1:12" x14ac:dyDescent="0.25">
      <c r="A13" s="14">
        <v>2</v>
      </c>
      <c r="B13" s="15">
        <f t="shared" si="0"/>
        <v>8.3869187986651852</v>
      </c>
      <c r="C13" s="15">
        <f t="shared" si="0"/>
        <v>3.5801709401709383</v>
      </c>
      <c r="D13" s="15">
        <f t="shared" si="0"/>
        <v>4.1098901098901095</v>
      </c>
      <c r="E13" s="15">
        <f t="shared" si="0"/>
        <v>4.1098901098901095</v>
      </c>
      <c r="F13" s="15">
        <f t="shared" si="0"/>
        <v>4.9129720853858769</v>
      </c>
      <c r="G13" s="15">
        <f t="shared" si="0"/>
        <v>6.1903448275862072</v>
      </c>
      <c r="H13" s="15">
        <f t="shared" si="0"/>
        <v>8.3869187986651852</v>
      </c>
      <c r="I13" s="15">
        <f>1/HYPGEOMDIST($A13,$B$4,I$9,$B$3)</f>
        <v>12.667741935483873</v>
      </c>
      <c r="J13" s="15">
        <f>1/HYPGEOMDIST($A13,$B$4,J$9,$B$3)</f>
        <v>23.032258064516128</v>
      </c>
      <c r="K13" s="15">
        <f>1/HYPGEOMDIST($A13,$B$4,K$9,$B$3)</f>
        <v>63</v>
      </c>
      <c r="L13" s="16"/>
    </row>
    <row r="14" spans="1:12" x14ac:dyDescent="0.25">
      <c r="A14" s="14">
        <v>1</v>
      </c>
      <c r="B14" s="15">
        <f t="shared" si="0"/>
        <v>2.3962625139043379</v>
      </c>
      <c r="C14" s="15">
        <f t="shared" si="0"/>
        <v>2.386780626780626</v>
      </c>
      <c r="D14" s="15">
        <f t="shared" si="0"/>
        <v>2.3015384615384615</v>
      </c>
      <c r="E14" s="15">
        <f t="shared" si="0"/>
        <v>2.3015384615384615</v>
      </c>
      <c r="F14" s="15">
        <f t="shared" si="0"/>
        <v>2.2675255778704049</v>
      </c>
      <c r="G14" s="15">
        <f t="shared" si="0"/>
        <v>2.2927203065134094</v>
      </c>
      <c r="H14" s="15">
        <f t="shared" si="0"/>
        <v>2.3962625139043379</v>
      </c>
      <c r="I14" s="15">
        <f>1/HYPGEOMDIST($A14,$B$4,I$9,$B$3)</f>
        <v>2.6209121245828699</v>
      </c>
      <c r="J14" s="15">
        <f>1/HYPGEOMDIST($A14,$B$4,J$9,$B$3)</f>
        <v>3.0709677419354833</v>
      </c>
      <c r="K14" s="15">
        <f>1/HYPGEOMDIST($A14,$B$4,K$9,$B$3)</f>
        <v>4.0645161290322598</v>
      </c>
      <c r="L14" s="15">
        <f>1/HYPGEOMDIST($A14,$B$4,L$9,$B$3)</f>
        <v>7.2000000000000028</v>
      </c>
    </row>
    <row r="15" spans="1:12" x14ac:dyDescent="0.25">
      <c r="A15" s="17">
        <v>0</v>
      </c>
      <c r="B15" s="18">
        <f t="shared" si="0"/>
        <v>2.218761586948462</v>
      </c>
      <c r="C15" s="18">
        <f t="shared" si="0"/>
        <v>4.6697881828316614</v>
      </c>
      <c r="D15" s="18">
        <f t="shared" si="0"/>
        <v>3.8358974358974369</v>
      </c>
      <c r="E15" s="18">
        <f t="shared" si="0"/>
        <v>3.8358974358974369</v>
      </c>
      <c r="F15" s="18">
        <f t="shared" si="0"/>
        <v>3.1745358090185682</v>
      </c>
      <c r="G15" s="18">
        <f t="shared" si="0"/>
        <v>2.6454465075154729</v>
      </c>
      <c r="H15" s="18">
        <f t="shared" si="0"/>
        <v>2.218761586948462</v>
      </c>
      <c r="I15" s="18">
        <f>1/HYPGEOMDIST($A15,$B$4,I$9,$B$3)</f>
        <v>1.872080088987764</v>
      </c>
      <c r="J15" s="18">
        <f>1/HYPGEOMDIST($A15,$B$4,J$9,$B$3)</f>
        <v>1.5884315906562843</v>
      </c>
      <c r="K15" s="18">
        <f>1/HYPGEOMDIST($A15,$B$4,K$9,$B$3)</f>
        <v>1.3548387096774193</v>
      </c>
      <c r="L15" s="18">
        <f>1/HYPGEOMDIST($A15,$B$4,L$9,$B$3)</f>
        <v>1.1612903225806452</v>
      </c>
    </row>
    <row r="16" spans="1:12" x14ac:dyDescent="0.25">
      <c r="A16" s="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 x14ac:dyDescent="0.25">
      <c r="A17" s="20"/>
      <c r="B17" s="21" t="s">
        <v>7</v>
      </c>
      <c r="C17" s="22"/>
      <c r="D17" s="22"/>
      <c r="E17" s="22"/>
      <c r="F17" s="22"/>
      <c r="G17" s="22"/>
      <c r="H17" s="22"/>
      <c r="I17" s="22"/>
      <c r="J17" s="22"/>
      <c r="K17" s="22"/>
      <c r="L17" s="23"/>
    </row>
    <row r="18" spans="1:12" x14ac:dyDescent="0.25">
      <c r="A18" s="20" t="s">
        <v>6</v>
      </c>
      <c r="B18" s="24">
        <v>5</v>
      </c>
      <c r="C18" s="24">
        <v>9</v>
      </c>
      <c r="D18" s="24">
        <v>8</v>
      </c>
      <c r="E18" s="24">
        <v>8</v>
      </c>
      <c r="F18" s="24">
        <v>7</v>
      </c>
      <c r="G18" s="24">
        <v>6</v>
      </c>
      <c r="H18" s="24">
        <v>5</v>
      </c>
      <c r="I18" s="24">
        <v>4</v>
      </c>
      <c r="J18" s="24">
        <v>3</v>
      </c>
      <c r="K18" s="24">
        <v>2</v>
      </c>
      <c r="L18" s="24">
        <v>1</v>
      </c>
    </row>
    <row r="19" spans="1:12" x14ac:dyDescent="0.25">
      <c r="A19" s="20">
        <v>5</v>
      </c>
      <c r="B19" s="25">
        <f t="shared" ref="B19:H24" si="1">(B37/B10)/$B$5</f>
        <v>1.0610304727951772E-5</v>
      </c>
      <c r="C19" s="25">
        <f t="shared" si="1"/>
        <v>0</v>
      </c>
      <c r="D19" s="25">
        <f t="shared" si="1"/>
        <v>0</v>
      </c>
      <c r="E19" s="25">
        <f t="shared" si="1"/>
        <v>0</v>
      </c>
      <c r="F19" s="25">
        <f t="shared" si="1"/>
        <v>0</v>
      </c>
      <c r="G19" s="25">
        <f t="shared" si="1"/>
        <v>0</v>
      </c>
      <c r="H19" s="25">
        <f t="shared" si="1"/>
        <v>0</v>
      </c>
      <c r="I19" s="26"/>
      <c r="J19" s="26"/>
      <c r="K19" s="26"/>
      <c r="L19" s="26"/>
    </row>
    <row r="20" spans="1:12" x14ac:dyDescent="0.25">
      <c r="A20" s="20">
        <v>4</v>
      </c>
      <c r="B20" s="25">
        <f t="shared" si="1"/>
        <v>4.1114930820813152E-4</v>
      </c>
      <c r="C20" s="25">
        <f t="shared" si="1"/>
        <v>0</v>
      </c>
      <c r="D20" s="25">
        <f t="shared" si="1"/>
        <v>0</v>
      </c>
      <c r="E20" s="25">
        <f t="shared" si="1"/>
        <v>0</v>
      </c>
      <c r="F20" s="25">
        <f t="shared" si="1"/>
        <v>0</v>
      </c>
      <c r="G20" s="25">
        <f t="shared" si="1"/>
        <v>0</v>
      </c>
      <c r="H20" s="25">
        <f t="shared" si="1"/>
        <v>0</v>
      </c>
      <c r="I20" s="25">
        <f>(I38/I11)/$B$5</f>
        <v>0</v>
      </c>
      <c r="J20" s="26"/>
      <c r="K20" s="26"/>
      <c r="L20" s="26"/>
    </row>
    <row r="21" spans="1:12" x14ac:dyDescent="0.25">
      <c r="A21" s="20">
        <v>3</v>
      </c>
      <c r="B21" s="25">
        <f t="shared" si="1"/>
        <v>0</v>
      </c>
      <c r="C21" s="25">
        <f t="shared" si="1"/>
        <v>0</v>
      </c>
      <c r="D21" s="25">
        <f t="shared" si="1"/>
        <v>0</v>
      </c>
      <c r="E21" s="25">
        <f t="shared" si="1"/>
        <v>0</v>
      </c>
      <c r="F21" s="25">
        <f t="shared" si="1"/>
        <v>0</v>
      </c>
      <c r="G21" s="25">
        <f t="shared" si="1"/>
        <v>0</v>
      </c>
      <c r="H21" s="25">
        <f t="shared" si="1"/>
        <v>0</v>
      </c>
      <c r="I21" s="25">
        <f>(I39/I12)/$B$5</f>
        <v>0</v>
      </c>
      <c r="J21" s="25">
        <f>(J39/J12)/$B$5</f>
        <v>0</v>
      </c>
      <c r="K21" s="26"/>
      <c r="L21" s="26"/>
    </row>
    <row r="22" spans="1:12" x14ac:dyDescent="0.25">
      <c r="A22" s="20">
        <v>2</v>
      </c>
      <c r="B22" s="25">
        <f t="shared" si="1"/>
        <v>0</v>
      </c>
      <c r="C22" s="25">
        <f t="shared" si="1"/>
        <v>0</v>
      </c>
      <c r="D22" s="25">
        <f t="shared" si="1"/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5">
        <f>(I40/I13)/$B$5</f>
        <v>0</v>
      </c>
      <c r="J22" s="25">
        <f>(J40/J13)/$B$5</f>
        <v>0</v>
      </c>
      <c r="K22" s="25">
        <f>(K40/K13)/$B$5</f>
        <v>0</v>
      </c>
      <c r="L22" s="26"/>
    </row>
    <row r="23" spans="1:12" x14ac:dyDescent="0.25">
      <c r="A23" s="20">
        <v>1</v>
      </c>
      <c r="B23" s="25">
        <f t="shared" si="1"/>
        <v>0</v>
      </c>
      <c r="C23" s="25">
        <f t="shared" si="1"/>
        <v>0</v>
      </c>
      <c r="D23" s="25">
        <f t="shared" si="1"/>
        <v>0</v>
      </c>
      <c r="E23" s="25">
        <f t="shared" si="1"/>
        <v>0</v>
      </c>
      <c r="F23" s="25">
        <f t="shared" si="1"/>
        <v>0</v>
      </c>
      <c r="G23" s="25">
        <f t="shared" si="1"/>
        <v>0</v>
      </c>
      <c r="H23" s="25">
        <f t="shared" si="1"/>
        <v>0</v>
      </c>
      <c r="I23" s="25">
        <f>(I41/I14)/$B$5</f>
        <v>0</v>
      </c>
      <c r="J23" s="25">
        <f>(J41/J14)/$B$5</f>
        <v>0</v>
      </c>
      <c r="K23" s="25">
        <f>(K41/K14)/$B$5</f>
        <v>0</v>
      </c>
      <c r="L23" s="25">
        <f>(L41/L14)/$B$5</f>
        <v>0</v>
      </c>
    </row>
    <row r="24" spans="1:12" x14ac:dyDescent="0.25">
      <c r="A24" s="20">
        <v>0</v>
      </c>
      <c r="B24" s="25">
        <f t="shared" si="1"/>
        <v>0</v>
      </c>
      <c r="C24" s="25">
        <f t="shared" si="1"/>
        <v>0</v>
      </c>
      <c r="D24" s="25">
        <f t="shared" si="1"/>
        <v>0</v>
      </c>
      <c r="E24" s="25">
        <f t="shared" si="1"/>
        <v>0</v>
      </c>
      <c r="F24" s="25">
        <f t="shared" si="1"/>
        <v>0</v>
      </c>
      <c r="G24" s="25">
        <f t="shared" si="1"/>
        <v>0</v>
      </c>
      <c r="H24" s="25">
        <f t="shared" si="1"/>
        <v>0</v>
      </c>
      <c r="I24" s="25">
        <f>(I42/I15)/$B$5</f>
        <v>0</v>
      </c>
      <c r="J24" s="25">
        <f>(J42/J15)/$B$5</f>
        <v>0</v>
      </c>
      <c r="K24" s="25">
        <f>(K42/K15)/$B$5</f>
        <v>0</v>
      </c>
      <c r="L24" s="25">
        <f>(L42/L15)/$B$5</f>
        <v>0</v>
      </c>
    </row>
    <row r="25" spans="1:12" x14ac:dyDescent="0.25">
      <c r="A25" s="3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</row>
    <row r="26" spans="1:12" x14ac:dyDescent="0.25">
      <c r="A26" s="3"/>
      <c r="B26" s="28" t="s">
        <v>8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20" t="s">
        <v>6</v>
      </c>
      <c r="B27" s="24">
        <v>5</v>
      </c>
      <c r="C27" s="24">
        <v>9</v>
      </c>
      <c r="D27" s="24">
        <v>8</v>
      </c>
      <c r="E27" s="24">
        <v>8</v>
      </c>
      <c r="F27" s="24">
        <v>7</v>
      </c>
      <c r="G27" s="24">
        <v>6</v>
      </c>
      <c r="H27" s="24">
        <v>5</v>
      </c>
      <c r="I27" s="24">
        <v>4</v>
      </c>
      <c r="J27" s="24">
        <v>3</v>
      </c>
      <c r="K27" s="24">
        <v>2</v>
      </c>
      <c r="L27" s="24">
        <v>1</v>
      </c>
    </row>
    <row r="28" spans="1:12" x14ac:dyDescent="0.25">
      <c r="A28" s="20">
        <v>5</v>
      </c>
      <c r="B28" s="31">
        <f t="shared" ref="B28:H33" si="2">IF(B37=0,0,1/B10)</f>
        <v>2.6525761819879429E-6</v>
      </c>
      <c r="C28" s="31">
        <f t="shared" si="2"/>
        <v>0</v>
      </c>
      <c r="D28" s="32">
        <f t="shared" si="2"/>
        <v>0</v>
      </c>
      <c r="E28" s="32">
        <f t="shared" si="2"/>
        <v>0</v>
      </c>
      <c r="F28" s="33">
        <f t="shared" si="2"/>
        <v>0</v>
      </c>
      <c r="G28" s="34">
        <f t="shared" si="2"/>
        <v>0</v>
      </c>
      <c r="H28" s="34">
        <f t="shared" si="2"/>
        <v>0</v>
      </c>
      <c r="I28" s="30"/>
      <c r="J28" s="30"/>
      <c r="K28" s="30"/>
      <c r="L28" s="30"/>
    </row>
    <row r="29" spans="1:12" x14ac:dyDescent="0.25">
      <c r="A29" s="20">
        <v>4</v>
      </c>
      <c r="B29" s="31">
        <f t="shared" si="2"/>
        <v>4.1114930820813152E-4</v>
      </c>
      <c r="C29" s="31">
        <f t="shared" si="2"/>
        <v>0</v>
      </c>
      <c r="D29" s="32">
        <f t="shared" si="2"/>
        <v>0</v>
      </c>
      <c r="E29" s="32">
        <f t="shared" si="2"/>
        <v>0</v>
      </c>
      <c r="F29" s="33">
        <f t="shared" si="2"/>
        <v>0</v>
      </c>
      <c r="G29" s="34">
        <f t="shared" si="2"/>
        <v>0</v>
      </c>
      <c r="H29" s="34">
        <f t="shared" si="2"/>
        <v>0</v>
      </c>
      <c r="I29" s="34">
        <f>IF(I38=0,0,1/I11)</f>
        <v>0</v>
      </c>
      <c r="J29" s="30"/>
      <c r="K29" s="30"/>
      <c r="L29" s="30"/>
    </row>
    <row r="30" spans="1:12" x14ac:dyDescent="0.25">
      <c r="A30" s="20">
        <v>3</v>
      </c>
      <c r="B30" s="31">
        <f t="shared" si="2"/>
        <v>0</v>
      </c>
      <c r="C30" s="31">
        <f t="shared" si="2"/>
        <v>0</v>
      </c>
      <c r="D30" s="32">
        <f t="shared" si="2"/>
        <v>0</v>
      </c>
      <c r="E30" s="32">
        <f t="shared" si="2"/>
        <v>0</v>
      </c>
      <c r="F30" s="33">
        <f t="shared" si="2"/>
        <v>0</v>
      </c>
      <c r="G30" s="34">
        <f t="shared" si="2"/>
        <v>0</v>
      </c>
      <c r="H30" s="34">
        <f t="shared" si="2"/>
        <v>0</v>
      </c>
      <c r="I30" s="34">
        <f>IF(I39=0,0,1/I12)</f>
        <v>0</v>
      </c>
      <c r="J30" s="34">
        <f>IF(J39=0,0,1/J12)</f>
        <v>0</v>
      </c>
      <c r="K30" s="30"/>
      <c r="L30" s="30"/>
    </row>
    <row r="31" spans="1:12" x14ac:dyDescent="0.25">
      <c r="A31" s="20">
        <v>2</v>
      </c>
      <c r="B31" s="29">
        <f t="shared" si="2"/>
        <v>0</v>
      </c>
      <c r="C31" s="31">
        <f t="shared" si="2"/>
        <v>0</v>
      </c>
      <c r="D31" s="32">
        <f t="shared" si="2"/>
        <v>0</v>
      </c>
      <c r="E31" s="32">
        <f t="shared" si="2"/>
        <v>0</v>
      </c>
      <c r="F31" s="33">
        <f t="shared" si="2"/>
        <v>0</v>
      </c>
      <c r="G31" s="34">
        <f t="shared" si="2"/>
        <v>0</v>
      </c>
      <c r="H31" s="34">
        <f t="shared" si="2"/>
        <v>0</v>
      </c>
      <c r="I31" s="34">
        <f>IF(I40=0,0,1/I13)</f>
        <v>0</v>
      </c>
      <c r="J31" s="34">
        <f>IF(J40=0,0,1/J13)</f>
        <v>0</v>
      </c>
      <c r="K31" s="34">
        <f>IF(K40=0,0,1/K13)</f>
        <v>0</v>
      </c>
      <c r="L31" s="30"/>
    </row>
    <row r="32" spans="1:12" x14ac:dyDescent="0.25">
      <c r="A32" s="20">
        <v>1</v>
      </c>
      <c r="B32" s="29">
        <f t="shared" si="2"/>
        <v>0</v>
      </c>
      <c r="C32" s="31">
        <f t="shared" si="2"/>
        <v>0</v>
      </c>
      <c r="D32" s="32">
        <f t="shared" si="2"/>
        <v>0</v>
      </c>
      <c r="E32" s="32">
        <f t="shared" si="2"/>
        <v>0</v>
      </c>
      <c r="F32" s="33">
        <f t="shared" si="2"/>
        <v>0</v>
      </c>
      <c r="G32" s="34">
        <f t="shared" si="2"/>
        <v>0</v>
      </c>
      <c r="H32" s="34">
        <f t="shared" si="2"/>
        <v>0</v>
      </c>
      <c r="I32" s="34">
        <f>IF(I41=0,0,1/I14)</f>
        <v>0</v>
      </c>
      <c r="J32" s="34">
        <f>IF(J41=0,0,1/J14)</f>
        <v>0</v>
      </c>
      <c r="K32" s="34">
        <f>IF(K41=0,0,1/K14)</f>
        <v>0</v>
      </c>
      <c r="L32" s="34">
        <f>IF(L41=0,0,1/L14)</f>
        <v>0</v>
      </c>
    </row>
    <row r="33" spans="1:15" x14ac:dyDescent="0.25">
      <c r="A33" s="20">
        <v>0</v>
      </c>
      <c r="B33" s="29">
        <f t="shared" si="2"/>
        <v>0</v>
      </c>
      <c r="C33" s="31">
        <f t="shared" si="2"/>
        <v>0</v>
      </c>
      <c r="D33" s="32">
        <f t="shared" si="2"/>
        <v>0</v>
      </c>
      <c r="E33" s="32">
        <f t="shared" si="2"/>
        <v>0</v>
      </c>
      <c r="F33" s="33">
        <f t="shared" si="2"/>
        <v>0</v>
      </c>
      <c r="G33" s="34">
        <f t="shared" si="2"/>
        <v>0</v>
      </c>
      <c r="H33" s="34">
        <f t="shared" si="2"/>
        <v>0</v>
      </c>
      <c r="I33" s="34">
        <f>IF(I42=0,0,1/I15)</f>
        <v>0</v>
      </c>
      <c r="J33" s="34">
        <f>IF(J42=0,0,1/J15)</f>
        <v>0</v>
      </c>
      <c r="K33" s="34">
        <f>IF(K42=0,0,1/K15)</f>
        <v>0</v>
      </c>
      <c r="L33" s="34">
        <f>IF(L42=0,0,1/L15)</f>
        <v>0</v>
      </c>
    </row>
    <row r="34" spans="1:15" x14ac:dyDescent="0.2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5" x14ac:dyDescent="0.25">
      <c r="A35" s="35"/>
      <c r="B35" s="36" t="s">
        <v>9</v>
      </c>
      <c r="C35" s="37"/>
      <c r="D35" s="37"/>
      <c r="E35" s="37"/>
      <c r="F35" s="37"/>
      <c r="G35" s="37"/>
      <c r="H35" s="37"/>
      <c r="I35" s="37"/>
      <c r="J35" s="37"/>
      <c r="K35" s="37"/>
      <c r="L35" s="38"/>
    </row>
    <row r="36" spans="1:15" x14ac:dyDescent="0.25">
      <c r="A36" s="39" t="s">
        <v>6</v>
      </c>
      <c r="B36" s="40">
        <v>5</v>
      </c>
      <c r="C36" s="40">
        <v>9</v>
      </c>
      <c r="D36" s="40" t="s">
        <v>12</v>
      </c>
      <c r="E36" s="40">
        <v>8</v>
      </c>
      <c r="F36" s="40">
        <v>7</v>
      </c>
      <c r="G36" s="40">
        <v>6</v>
      </c>
      <c r="H36" s="40">
        <v>5</v>
      </c>
      <c r="I36" s="40">
        <v>4</v>
      </c>
      <c r="J36" s="40">
        <v>3</v>
      </c>
      <c r="K36" s="40">
        <v>2</v>
      </c>
      <c r="L36" s="40">
        <v>1</v>
      </c>
    </row>
    <row r="37" spans="1:15" x14ac:dyDescent="0.25">
      <c r="A37" s="14">
        <v>5</v>
      </c>
      <c r="B37" s="185">
        <v>4</v>
      </c>
      <c r="C37" s="114">
        <v>0</v>
      </c>
      <c r="D37" s="114"/>
      <c r="E37" s="114">
        <v>0</v>
      </c>
      <c r="F37" s="114">
        <v>0</v>
      </c>
      <c r="G37" s="114">
        <v>0</v>
      </c>
      <c r="H37" s="114">
        <v>0</v>
      </c>
      <c r="I37" s="114"/>
      <c r="J37" s="114"/>
      <c r="K37" s="114"/>
      <c r="L37" s="114"/>
    </row>
    <row r="38" spans="1:15" x14ac:dyDescent="0.25">
      <c r="A38" s="14">
        <v>4</v>
      </c>
      <c r="B38" s="185">
        <v>1</v>
      </c>
      <c r="C38" s="114">
        <v>0</v>
      </c>
      <c r="D38" s="114"/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/>
      <c r="K38" s="114"/>
      <c r="L38" s="114"/>
    </row>
    <row r="39" spans="1:15" x14ac:dyDescent="0.25">
      <c r="A39" s="14">
        <v>3</v>
      </c>
      <c r="B39" s="185">
        <v>0</v>
      </c>
      <c r="C39" s="114">
        <v>0</v>
      </c>
      <c r="D39" s="114"/>
      <c r="E39" s="114">
        <v>0</v>
      </c>
      <c r="F39" s="114">
        <v>0</v>
      </c>
      <c r="G39" s="114">
        <v>0</v>
      </c>
      <c r="H39" s="114">
        <v>0</v>
      </c>
      <c r="I39" s="114">
        <v>0</v>
      </c>
      <c r="J39" s="114">
        <v>0</v>
      </c>
      <c r="K39" s="114"/>
      <c r="L39" s="114"/>
    </row>
    <row r="40" spans="1:15" x14ac:dyDescent="0.25">
      <c r="A40" s="14">
        <v>2</v>
      </c>
      <c r="B40" s="185">
        <v>0</v>
      </c>
      <c r="C40" s="114">
        <v>0</v>
      </c>
      <c r="D40" s="114"/>
      <c r="E40" s="114">
        <v>0</v>
      </c>
      <c r="F40" s="114">
        <v>0</v>
      </c>
      <c r="G40" s="114">
        <v>0</v>
      </c>
      <c r="H40" s="114">
        <v>0</v>
      </c>
      <c r="I40" s="114">
        <v>0</v>
      </c>
      <c r="J40" s="114">
        <v>0</v>
      </c>
      <c r="K40" s="114">
        <v>0</v>
      </c>
      <c r="L40" s="114"/>
    </row>
    <row r="41" spans="1:15" x14ac:dyDescent="0.25">
      <c r="A41" s="14">
        <v>1</v>
      </c>
      <c r="B41" s="185">
        <v>0</v>
      </c>
      <c r="C41" s="114">
        <v>0</v>
      </c>
      <c r="D41" s="114"/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0</v>
      </c>
      <c r="K41" s="114">
        <v>0</v>
      </c>
      <c r="L41" s="114">
        <v>0</v>
      </c>
    </row>
    <row r="42" spans="1:15" x14ac:dyDescent="0.25">
      <c r="A42" s="14">
        <v>0</v>
      </c>
      <c r="B42" s="185">
        <v>0</v>
      </c>
      <c r="C42" s="114">
        <v>0</v>
      </c>
      <c r="D42" s="114"/>
      <c r="E42" s="114">
        <v>0</v>
      </c>
      <c r="F42" s="114">
        <v>0</v>
      </c>
      <c r="G42" s="114">
        <v>0</v>
      </c>
      <c r="H42" s="114">
        <v>0</v>
      </c>
      <c r="I42" s="114">
        <v>0</v>
      </c>
      <c r="J42" s="114">
        <v>0</v>
      </c>
      <c r="K42" s="114">
        <v>0</v>
      </c>
      <c r="L42" s="114">
        <v>0</v>
      </c>
    </row>
    <row r="43" spans="1:15" x14ac:dyDescent="0.25">
      <c r="A43" s="14" t="s">
        <v>10</v>
      </c>
      <c r="B43" s="43">
        <f>SUM(B19:B24)</f>
        <v>4.217596129360833E-4</v>
      </c>
      <c r="C43" s="43">
        <f>SUM(C19:C24)</f>
        <v>0</v>
      </c>
      <c r="D43" s="43"/>
      <c r="E43" s="43">
        <f t="shared" ref="E43:L43" si="3">SUM(E19:E24)</f>
        <v>0</v>
      </c>
      <c r="F43" s="43">
        <f t="shared" si="3"/>
        <v>0</v>
      </c>
      <c r="G43" s="43">
        <f t="shared" si="3"/>
        <v>0</v>
      </c>
      <c r="H43" s="43">
        <f t="shared" si="3"/>
        <v>0</v>
      </c>
      <c r="I43" s="43">
        <f t="shared" si="3"/>
        <v>0</v>
      </c>
      <c r="J43" s="43">
        <f t="shared" si="3"/>
        <v>0</v>
      </c>
      <c r="K43" s="43">
        <f t="shared" si="3"/>
        <v>0</v>
      </c>
      <c r="L43" s="43">
        <f t="shared" si="3"/>
        <v>0</v>
      </c>
      <c r="M43" s="59">
        <f>MAX(B43:L43)</f>
        <v>4.217596129360833E-4</v>
      </c>
      <c r="N43" s="59">
        <f>MIN(B43:L43)</f>
        <v>0</v>
      </c>
      <c r="O43" s="59">
        <f>M43-N43</f>
        <v>4.217596129360833E-4</v>
      </c>
    </row>
    <row r="44" spans="1:15" x14ac:dyDescent="0.25">
      <c r="A44" s="17" t="s">
        <v>11</v>
      </c>
      <c r="B44" s="57">
        <f>1/SUM(B28:B33)</f>
        <v>2416.6153846153861</v>
      </c>
      <c r="C44" s="57" t="e">
        <f>1/SUM(C28:C33)</f>
        <v>#DIV/0!</v>
      </c>
      <c r="D44" s="57"/>
      <c r="E44" s="57" t="e">
        <f t="shared" ref="E44:L44" si="4">1/SUM(E28:E33)</f>
        <v>#DIV/0!</v>
      </c>
      <c r="F44" s="57" t="e">
        <f t="shared" si="4"/>
        <v>#DIV/0!</v>
      </c>
      <c r="G44" s="57" t="e">
        <f t="shared" si="4"/>
        <v>#DIV/0!</v>
      </c>
      <c r="H44" s="57" t="e">
        <f t="shared" si="4"/>
        <v>#DIV/0!</v>
      </c>
      <c r="I44" s="57" t="e">
        <f t="shared" si="4"/>
        <v>#DIV/0!</v>
      </c>
      <c r="J44" s="57" t="e">
        <f t="shared" si="4"/>
        <v>#DIV/0!</v>
      </c>
      <c r="K44" s="57" t="e">
        <f t="shared" si="4"/>
        <v>#DIV/0!</v>
      </c>
      <c r="L44" s="57" t="e">
        <f t="shared" si="4"/>
        <v>#DIV/0!</v>
      </c>
      <c r="M44" s="60" t="e">
        <f>MAX(B44:L44)</f>
        <v>#DIV/0!</v>
      </c>
      <c r="N44" s="60" t="e">
        <f>MIN(B44:L44)</f>
        <v>#DIV/0!</v>
      </c>
      <c r="O44" s="60" t="e">
        <f>M44-N44</f>
        <v>#DIV/0!</v>
      </c>
    </row>
    <row r="45" spans="1:15" x14ac:dyDescent="0.25">
      <c r="A45" s="61"/>
      <c r="B45" s="53">
        <f t="shared" ref="B45:L45" si="5">COUNTIF(B37:B42,"&gt;0")</f>
        <v>2</v>
      </c>
      <c r="C45" s="53">
        <f t="shared" si="5"/>
        <v>0</v>
      </c>
      <c r="D45" s="53">
        <f t="shared" si="5"/>
        <v>0</v>
      </c>
      <c r="E45" s="53">
        <f t="shared" si="5"/>
        <v>0</v>
      </c>
      <c r="F45" s="53">
        <f t="shared" si="5"/>
        <v>0</v>
      </c>
      <c r="G45" s="53">
        <f t="shared" si="5"/>
        <v>0</v>
      </c>
      <c r="H45" s="53">
        <f t="shared" si="5"/>
        <v>0</v>
      </c>
      <c r="I45" s="53">
        <f t="shared" si="5"/>
        <v>0</v>
      </c>
      <c r="J45" s="53">
        <f t="shared" si="5"/>
        <v>0</v>
      </c>
      <c r="K45" s="53">
        <f t="shared" si="5"/>
        <v>0</v>
      </c>
      <c r="L45" s="53">
        <f t="shared" si="5"/>
        <v>0</v>
      </c>
    </row>
    <row r="46" spans="1:15" x14ac:dyDescent="0.25">
      <c r="B46" s="62">
        <f>SUM(B45:L45)</f>
        <v>2</v>
      </c>
      <c r="C46" s="62"/>
      <c r="D46" s="52"/>
      <c r="E46" s="62"/>
      <c r="F46" s="53"/>
      <c r="G46" s="53"/>
      <c r="H46" s="53"/>
      <c r="I46" s="53"/>
      <c r="J46" s="53"/>
      <c r="K46" s="53"/>
      <c r="L46" s="53"/>
    </row>
    <row r="47" spans="1:15" x14ac:dyDescent="0.25">
      <c r="A47" s="6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</row>
    <row r="48" spans="1:15" x14ac:dyDescent="0.25">
      <c r="A48" s="6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</row>
    <row r="49" spans="1:12" x14ac:dyDescent="0.25"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</row>
    <row r="50" spans="1:12" x14ac:dyDescent="0.25">
      <c r="A50" s="54">
        <v>20</v>
      </c>
      <c r="B50" s="48" t="s">
        <v>9</v>
      </c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spans="1:12" x14ac:dyDescent="0.25">
      <c r="A51" s="39" t="s">
        <v>6</v>
      </c>
      <c r="B51" s="58">
        <v>10</v>
      </c>
      <c r="C51" s="58">
        <v>9</v>
      </c>
      <c r="D51" s="58" t="s">
        <v>12</v>
      </c>
      <c r="E51" s="58">
        <v>8</v>
      </c>
      <c r="F51" s="58">
        <v>7</v>
      </c>
      <c r="G51" s="58">
        <v>6</v>
      </c>
      <c r="H51" s="58">
        <v>5</v>
      </c>
      <c r="I51" s="58">
        <v>4</v>
      </c>
      <c r="J51" s="58">
        <v>3</v>
      </c>
      <c r="K51" s="58">
        <v>2</v>
      </c>
      <c r="L51" s="58">
        <v>1</v>
      </c>
    </row>
    <row r="52" spans="1:12" x14ac:dyDescent="0.25">
      <c r="A52" s="14">
        <v>5</v>
      </c>
      <c r="B52" s="55">
        <f>$B37*$A$50</f>
        <v>80</v>
      </c>
      <c r="C52" s="55">
        <f>C37*$A$50</f>
        <v>0</v>
      </c>
      <c r="D52" s="55"/>
      <c r="E52" s="55">
        <f t="shared" ref="E52:H54" si="6">E37*$A$50</f>
        <v>0</v>
      </c>
      <c r="F52" s="55">
        <f t="shared" si="6"/>
        <v>0</v>
      </c>
      <c r="G52" s="55">
        <f t="shared" si="6"/>
        <v>0</v>
      </c>
      <c r="H52" s="55">
        <f t="shared" si="6"/>
        <v>0</v>
      </c>
      <c r="I52" s="55"/>
      <c r="J52" s="55"/>
      <c r="K52" s="55"/>
      <c r="L52" s="55"/>
    </row>
    <row r="53" spans="1:12" x14ac:dyDescent="0.25">
      <c r="A53" s="14">
        <v>4</v>
      </c>
      <c r="B53" s="55">
        <f>$B38*$A$50</f>
        <v>20</v>
      </c>
      <c r="C53" s="55">
        <f>C38*$A$50</f>
        <v>0</v>
      </c>
      <c r="D53" s="55"/>
      <c r="E53" s="55">
        <f t="shared" si="6"/>
        <v>0</v>
      </c>
      <c r="F53" s="55">
        <f t="shared" si="6"/>
        <v>0</v>
      </c>
      <c r="G53" s="55">
        <f t="shared" si="6"/>
        <v>0</v>
      </c>
      <c r="H53" s="55">
        <f t="shared" si="6"/>
        <v>0</v>
      </c>
      <c r="I53" s="55">
        <f>I38*$A$50</f>
        <v>0</v>
      </c>
      <c r="J53" s="55"/>
      <c r="K53" s="55"/>
      <c r="L53" s="55"/>
    </row>
    <row r="54" spans="1:12" x14ac:dyDescent="0.25">
      <c r="A54" s="14">
        <v>3</v>
      </c>
      <c r="B54" s="55"/>
      <c r="C54" s="55">
        <f>C39*$A$50</f>
        <v>0</v>
      </c>
      <c r="D54" s="55"/>
      <c r="E54" s="55">
        <f t="shared" si="6"/>
        <v>0</v>
      </c>
      <c r="F54" s="55">
        <f t="shared" si="6"/>
        <v>0</v>
      </c>
      <c r="G54" s="55">
        <f t="shared" si="6"/>
        <v>0</v>
      </c>
      <c r="H54" s="55">
        <f t="shared" si="6"/>
        <v>0</v>
      </c>
      <c r="I54" s="55">
        <f>I39*$A$50</f>
        <v>0</v>
      </c>
      <c r="J54" s="55">
        <f>J39*$A$50</f>
        <v>0</v>
      </c>
      <c r="K54" s="55"/>
      <c r="L54" s="55"/>
    </row>
    <row r="55" spans="1:12" x14ac:dyDescent="0.25">
      <c r="A55" s="14">
        <v>2</v>
      </c>
      <c r="B55" s="55"/>
      <c r="C55" s="55"/>
      <c r="D55" s="55"/>
      <c r="E55" s="55"/>
      <c r="F55" s="55"/>
      <c r="G55" s="55"/>
      <c r="H55" s="55">
        <f>H40*$A$50</f>
        <v>0</v>
      </c>
      <c r="I55" s="55">
        <f>I40*$A$50</f>
        <v>0</v>
      </c>
      <c r="J55" s="55">
        <f>J40*$A$50</f>
        <v>0</v>
      </c>
      <c r="K55" s="55">
        <f>K40*$A$50</f>
        <v>0</v>
      </c>
      <c r="L55" s="55"/>
    </row>
    <row r="56" spans="1:12" x14ac:dyDescent="0.25">
      <c r="A56" s="14">
        <v>1</v>
      </c>
      <c r="B56" s="55"/>
      <c r="C56" s="55"/>
      <c r="D56" s="55"/>
      <c r="E56" s="55"/>
      <c r="F56" s="55"/>
      <c r="G56" s="55"/>
      <c r="H56" s="55"/>
      <c r="I56" s="55"/>
      <c r="J56" s="55"/>
      <c r="K56" s="55">
        <f>K41*$A$50</f>
        <v>0</v>
      </c>
      <c r="L56" s="55">
        <f>L41*$A$50</f>
        <v>0</v>
      </c>
    </row>
    <row r="57" spans="1:12" x14ac:dyDescent="0.25">
      <c r="A57" s="14">
        <v>0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</row>
    <row r="58" spans="1:12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</row>
    <row r="59" spans="1:12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</row>
    <row r="60" spans="1:12" x14ac:dyDescent="0.25">
      <c r="A60" s="54">
        <v>10</v>
      </c>
      <c r="B60" s="48" t="s">
        <v>9</v>
      </c>
      <c r="C60" s="49"/>
      <c r="D60" s="49"/>
      <c r="E60" s="49"/>
      <c r="F60" s="49"/>
      <c r="G60" s="49"/>
      <c r="H60" s="49"/>
      <c r="I60" s="49"/>
      <c r="J60" s="49"/>
      <c r="K60" s="49"/>
      <c r="L60" s="50"/>
    </row>
    <row r="61" spans="1:12" x14ac:dyDescent="0.25">
      <c r="A61" s="39" t="s">
        <v>6</v>
      </c>
      <c r="B61" s="58">
        <v>10</v>
      </c>
      <c r="C61" s="58">
        <v>9</v>
      </c>
      <c r="D61" s="58" t="s">
        <v>12</v>
      </c>
      <c r="E61" s="58">
        <v>8</v>
      </c>
      <c r="F61" s="58">
        <v>7</v>
      </c>
      <c r="G61" s="58">
        <v>6</v>
      </c>
      <c r="H61" s="58">
        <v>5</v>
      </c>
      <c r="I61" s="58">
        <v>4</v>
      </c>
      <c r="J61" s="58">
        <v>3</v>
      </c>
      <c r="K61" s="58">
        <v>2</v>
      </c>
      <c r="L61" s="58">
        <v>1</v>
      </c>
    </row>
    <row r="62" spans="1:12" x14ac:dyDescent="0.25">
      <c r="A62" s="14">
        <v>5</v>
      </c>
      <c r="B62" s="55">
        <f t="shared" ref="B62:C67" si="7">$A$60*B37</f>
        <v>40</v>
      </c>
      <c r="C62" s="55">
        <f t="shared" si="7"/>
        <v>0</v>
      </c>
      <c r="D62" s="55"/>
      <c r="E62" s="55">
        <f t="shared" ref="E62:L67" si="8">$A$60*E37</f>
        <v>0</v>
      </c>
      <c r="F62" s="55">
        <f t="shared" si="8"/>
        <v>0</v>
      </c>
      <c r="G62" s="55">
        <f t="shared" si="8"/>
        <v>0</v>
      </c>
      <c r="H62" s="55">
        <f t="shared" si="8"/>
        <v>0</v>
      </c>
      <c r="I62" s="55">
        <f t="shared" si="8"/>
        <v>0</v>
      </c>
      <c r="J62" s="55">
        <f t="shared" si="8"/>
        <v>0</v>
      </c>
      <c r="K62" s="55">
        <f t="shared" si="8"/>
        <v>0</v>
      </c>
      <c r="L62" s="55">
        <f t="shared" si="8"/>
        <v>0</v>
      </c>
    </row>
    <row r="63" spans="1:12" x14ac:dyDescent="0.25">
      <c r="A63" s="14">
        <v>4</v>
      </c>
      <c r="B63" s="55">
        <f t="shared" si="7"/>
        <v>10</v>
      </c>
      <c r="C63" s="55">
        <f t="shared" si="7"/>
        <v>0</v>
      </c>
      <c r="D63" s="55"/>
      <c r="E63" s="55">
        <f t="shared" si="8"/>
        <v>0</v>
      </c>
      <c r="F63" s="55">
        <f t="shared" si="8"/>
        <v>0</v>
      </c>
      <c r="G63" s="55">
        <f t="shared" si="8"/>
        <v>0</v>
      </c>
      <c r="H63" s="55">
        <f t="shared" si="8"/>
        <v>0</v>
      </c>
      <c r="I63" s="55">
        <f t="shared" si="8"/>
        <v>0</v>
      </c>
      <c r="J63" s="55">
        <f t="shared" si="8"/>
        <v>0</v>
      </c>
      <c r="K63" s="55">
        <f t="shared" si="8"/>
        <v>0</v>
      </c>
      <c r="L63" s="55">
        <f t="shared" si="8"/>
        <v>0</v>
      </c>
    </row>
    <row r="64" spans="1:12" x14ac:dyDescent="0.25">
      <c r="A64" s="14">
        <v>3</v>
      </c>
      <c r="B64" s="55">
        <f t="shared" si="7"/>
        <v>0</v>
      </c>
      <c r="C64" s="55">
        <f t="shared" si="7"/>
        <v>0</v>
      </c>
      <c r="D64" s="55"/>
      <c r="E64" s="55">
        <f t="shared" si="8"/>
        <v>0</v>
      </c>
      <c r="F64" s="55">
        <f t="shared" si="8"/>
        <v>0</v>
      </c>
      <c r="G64" s="55">
        <f t="shared" si="8"/>
        <v>0</v>
      </c>
      <c r="H64" s="55">
        <f t="shared" si="8"/>
        <v>0</v>
      </c>
      <c r="I64" s="55">
        <f t="shared" si="8"/>
        <v>0</v>
      </c>
      <c r="J64" s="55">
        <f t="shared" si="8"/>
        <v>0</v>
      </c>
      <c r="K64" s="55">
        <f t="shared" si="8"/>
        <v>0</v>
      </c>
      <c r="L64" s="55">
        <f t="shared" si="8"/>
        <v>0</v>
      </c>
    </row>
    <row r="65" spans="1:12" x14ac:dyDescent="0.25">
      <c r="A65" s="14">
        <v>2</v>
      </c>
      <c r="B65" s="55">
        <f t="shared" si="7"/>
        <v>0</v>
      </c>
      <c r="C65" s="55">
        <f t="shared" si="7"/>
        <v>0</v>
      </c>
      <c r="D65" s="55"/>
      <c r="E65" s="55">
        <f t="shared" si="8"/>
        <v>0</v>
      </c>
      <c r="F65" s="55">
        <f t="shared" si="8"/>
        <v>0</v>
      </c>
      <c r="G65" s="55">
        <f t="shared" si="8"/>
        <v>0</v>
      </c>
      <c r="H65" s="55">
        <f t="shared" si="8"/>
        <v>0</v>
      </c>
      <c r="I65" s="55">
        <f t="shared" si="8"/>
        <v>0</v>
      </c>
      <c r="J65" s="55">
        <f t="shared" si="8"/>
        <v>0</v>
      </c>
      <c r="K65" s="55">
        <f t="shared" si="8"/>
        <v>0</v>
      </c>
      <c r="L65" s="55">
        <f t="shared" si="8"/>
        <v>0</v>
      </c>
    </row>
    <row r="66" spans="1:12" x14ac:dyDescent="0.25">
      <c r="A66" s="14">
        <v>1</v>
      </c>
      <c r="B66" s="55">
        <f t="shared" si="7"/>
        <v>0</v>
      </c>
      <c r="C66" s="55">
        <f t="shared" si="7"/>
        <v>0</v>
      </c>
      <c r="D66" s="55"/>
      <c r="E66" s="55">
        <f t="shared" si="8"/>
        <v>0</v>
      </c>
      <c r="F66" s="55">
        <f t="shared" si="8"/>
        <v>0</v>
      </c>
      <c r="G66" s="55">
        <f t="shared" si="8"/>
        <v>0</v>
      </c>
      <c r="H66" s="55">
        <f t="shared" si="8"/>
        <v>0</v>
      </c>
      <c r="I66" s="55">
        <f t="shared" si="8"/>
        <v>0</v>
      </c>
      <c r="J66" s="55">
        <f t="shared" si="8"/>
        <v>0</v>
      </c>
      <c r="K66" s="55">
        <f t="shared" si="8"/>
        <v>0</v>
      </c>
      <c r="L66" s="55">
        <f t="shared" si="8"/>
        <v>0</v>
      </c>
    </row>
    <row r="67" spans="1:12" x14ac:dyDescent="0.25">
      <c r="A67" s="14">
        <v>0</v>
      </c>
      <c r="B67" s="55">
        <f t="shared" si="7"/>
        <v>0</v>
      </c>
      <c r="C67" s="55">
        <f t="shared" si="7"/>
        <v>0</v>
      </c>
      <c r="D67" s="55"/>
      <c r="E67" s="55">
        <f t="shared" si="8"/>
        <v>0</v>
      </c>
      <c r="F67" s="55">
        <f t="shared" si="8"/>
        <v>0</v>
      </c>
      <c r="G67" s="55">
        <f t="shared" si="8"/>
        <v>0</v>
      </c>
      <c r="H67" s="55">
        <f t="shared" si="8"/>
        <v>0</v>
      </c>
      <c r="I67" s="55">
        <f t="shared" si="8"/>
        <v>0</v>
      </c>
      <c r="J67" s="55">
        <f t="shared" si="8"/>
        <v>0</v>
      </c>
      <c r="K67" s="55">
        <f t="shared" si="8"/>
        <v>0</v>
      </c>
      <c r="L67" s="55">
        <f t="shared" si="8"/>
        <v>0</v>
      </c>
    </row>
    <row r="68" spans="1:12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</row>
    <row r="69" spans="1:12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</row>
    <row r="70" spans="1:12" x14ac:dyDescent="0.25">
      <c r="A70" s="54">
        <v>5</v>
      </c>
      <c r="B70" s="48" t="s">
        <v>9</v>
      </c>
      <c r="C70" s="49"/>
      <c r="D70" s="49"/>
      <c r="E70" s="49"/>
      <c r="F70" s="49"/>
      <c r="G70" s="49"/>
      <c r="H70" s="49"/>
      <c r="I70" s="49"/>
      <c r="J70" s="49"/>
      <c r="K70" s="49"/>
      <c r="L70" s="50"/>
    </row>
    <row r="71" spans="1:12" x14ac:dyDescent="0.25">
      <c r="A71" s="39" t="s">
        <v>6</v>
      </c>
      <c r="B71" s="58">
        <v>10</v>
      </c>
      <c r="C71" s="58">
        <v>9</v>
      </c>
      <c r="D71" s="58" t="s">
        <v>12</v>
      </c>
      <c r="E71" s="58">
        <v>8</v>
      </c>
      <c r="F71" s="58">
        <v>7</v>
      </c>
      <c r="G71" s="58">
        <v>6</v>
      </c>
      <c r="H71" s="58">
        <v>5</v>
      </c>
      <c r="I71" s="58">
        <v>4</v>
      </c>
      <c r="J71" s="58">
        <v>3</v>
      </c>
      <c r="K71" s="58">
        <v>2</v>
      </c>
      <c r="L71" s="58">
        <v>1</v>
      </c>
    </row>
    <row r="72" spans="1:12" x14ac:dyDescent="0.25">
      <c r="A72" s="14">
        <v>5</v>
      </c>
      <c r="B72" s="55">
        <f t="shared" ref="B72:C77" si="9">B37*$A$70</f>
        <v>20</v>
      </c>
      <c r="C72" s="55">
        <f t="shared" si="9"/>
        <v>0</v>
      </c>
      <c r="D72" s="55"/>
      <c r="E72" s="55">
        <f t="shared" ref="E72:L77" si="10">E37*$A$70</f>
        <v>0</v>
      </c>
      <c r="F72" s="55">
        <f t="shared" si="10"/>
        <v>0</v>
      </c>
      <c r="G72" s="55">
        <f t="shared" si="10"/>
        <v>0</v>
      </c>
      <c r="H72" s="55">
        <f t="shared" si="10"/>
        <v>0</v>
      </c>
      <c r="I72" s="55">
        <f t="shared" si="10"/>
        <v>0</v>
      </c>
      <c r="J72" s="55">
        <f t="shared" si="10"/>
        <v>0</v>
      </c>
      <c r="K72" s="55">
        <f t="shared" si="10"/>
        <v>0</v>
      </c>
      <c r="L72" s="55">
        <f t="shared" si="10"/>
        <v>0</v>
      </c>
    </row>
    <row r="73" spans="1:12" x14ac:dyDescent="0.25">
      <c r="A73" s="14">
        <v>4</v>
      </c>
      <c r="B73" s="55">
        <f t="shared" si="9"/>
        <v>5</v>
      </c>
      <c r="C73" s="55">
        <f t="shared" si="9"/>
        <v>0</v>
      </c>
      <c r="D73" s="55"/>
      <c r="E73" s="55">
        <f t="shared" si="10"/>
        <v>0</v>
      </c>
      <c r="F73" s="55">
        <f t="shared" si="10"/>
        <v>0</v>
      </c>
      <c r="G73" s="55">
        <f t="shared" si="10"/>
        <v>0</v>
      </c>
      <c r="H73" s="55">
        <f t="shared" si="10"/>
        <v>0</v>
      </c>
      <c r="I73" s="55">
        <f t="shared" si="10"/>
        <v>0</v>
      </c>
      <c r="J73" s="55">
        <f t="shared" si="10"/>
        <v>0</v>
      </c>
      <c r="K73" s="55">
        <f t="shared" si="10"/>
        <v>0</v>
      </c>
      <c r="L73" s="55">
        <f t="shared" si="10"/>
        <v>0</v>
      </c>
    </row>
    <row r="74" spans="1:12" x14ac:dyDescent="0.25">
      <c r="A74" s="14">
        <v>3</v>
      </c>
      <c r="B74" s="55">
        <f t="shared" si="9"/>
        <v>0</v>
      </c>
      <c r="C74" s="55">
        <f t="shared" si="9"/>
        <v>0</v>
      </c>
      <c r="D74" s="55"/>
      <c r="E74" s="55">
        <f t="shared" si="10"/>
        <v>0</v>
      </c>
      <c r="F74" s="55">
        <f t="shared" si="10"/>
        <v>0</v>
      </c>
      <c r="G74" s="55">
        <f t="shared" si="10"/>
        <v>0</v>
      </c>
      <c r="H74" s="55">
        <f t="shared" si="10"/>
        <v>0</v>
      </c>
      <c r="I74" s="55">
        <f t="shared" si="10"/>
        <v>0</v>
      </c>
      <c r="J74" s="55">
        <f t="shared" si="10"/>
        <v>0</v>
      </c>
      <c r="K74" s="55">
        <f t="shared" si="10"/>
        <v>0</v>
      </c>
      <c r="L74" s="55">
        <f t="shared" si="10"/>
        <v>0</v>
      </c>
    </row>
    <row r="75" spans="1:12" x14ac:dyDescent="0.25">
      <c r="A75" s="14">
        <v>2</v>
      </c>
      <c r="B75" s="55">
        <f t="shared" si="9"/>
        <v>0</v>
      </c>
      <c r="C75" s="55">
        <f t="shared" si="9"/>
        <v>0</v>
      </c>
      <c r="D75" s="55"/>
      <c r="E75" s="55">
        <f t="shared" si="10"/>
        <v>0</v>
      </c>
      <c r="F75" s="55">
        <f t="shared" si="10"/>
        <v>0</v>
      </c>
      <c r="G75" s="55">
        <f t="shared" si="10"/>
        <v>0</v>
      </c>
      <c r="H75" s="55">
        <f t="shared" si="10"/>
        <v>0</v>
      </c>
      <c r="I75" s="55">
        <f t="shared" si="10"/>
        <v>0</v>
      </c>
      <c r="J75" s="55">
        <f t="shared" si="10"/>
        <v>0</v>
      </c>
      <c r="K75" s="55">
        <f t="shared" si="10"/>
        <v>0</v>
      </c>
      <c r="L75" s="55">
        <f t="shared" si="10"/>
        <v>0</v>
      </c>
    </row>
    <row r="76" spans="1:12" x14ac:dyDescent="0.25">
      <c r="A76" s="14">
        <v>1</v>
      </c>
      <c r="B76" s="55">
        <f t="shared" si="9"/>
        <v>0</v>
      </c>
      <c r="C76" s="55">
        <f t="shared" si="9"/>
        <v>0</v>
      </c>
      <c r="D76" s="55"/>
      <c r="E76" s="55">
        <f t="shared" si="10"/>
        <v>0</v>
      </c>
      <c r="F76" s="55">
        <f t="shared" si="10"/>
        <v>0</v>
      </c>
      <c r="G76" s="55">
        <f t="shared" si="10"/>
        <v>0</v>
      </c>
      <c r="H76" s="55">
        <f t="shared" si="10"/>
        <v>0</v>
      </c>
      <c r="I76" s="55">
        <f t="shared" si="10"/>
        <v>0</v>
      </c>
      <c r="J76" s="55">
        <f t="shared" si="10"/>
        <v>0</v>
      </c>
      <c r="K76" s="55">
        <f t="shared" si="10"/>
        <v>0</v>
      </c>
      <c r="L76" s="55">
        <f t="shared" si="10"/>
        <v>0</v>
      </c>
    </row>
    <row r="77" spans="1:12" x14ac:dyDescent="0.25">
      <c r="A77" s="14">
        <v>0</v>
      </c>
      <c r="B77" s="55">
        <f t="shared" si="9"/>
        <v>0</v>
      </c>
      <c r="C77" s="55">
        <f t="shared" si="9"/>
        <v>0</v>
      </c>
      <c r="D77" s="55"/>
      <c r="E77" s="55">
        <f t="shared" si="10"/>
        <v>0</v>
      </c>
      <c r="F77" s="55">
        <f t="shared" si="10"/>
        <v>0</v>
      </c>
      <c r="G77" s="55">
        <f t="shared" si="10"/>
        <v>0</v>
      </c>
      <c r="H77" s="55">
        <f t="shared" si="10"/>
        <v>0</v>
      </c>
      <c r="I77" s="55">
        <f t="shared" si="10"/>
        <v>0</v>
      </c>
      <c r="J77" s="55">
        <f t="shared" si="10"/>
        <v>0</v>
      </c>
      <c r="K77" s="55">
        <f t="shared" si="10"/>
        <v>0</v>
      </c>
      <c r="L77" s="55">
        <f t="shared" si="10"/>
        <v>0</v>
      </c>
    </row>
    <row r="78" spans="1:12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</row>
    <row r="79" spans="1:12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</row>
    <row r="80" spans="1:12" x14ac:dyDescent="0.25">
      <c r="A80" s="54">
        <v>2</v>
      </c>
      <c r="B80" s="48" t="s">
        <v>9</v>
      </c>
      <c r="C80" s="49"/>
      <c r="D80" s="49"/>
      <c r="E80" s="49"/>
      <c r="F80" s="49"/>
      <c r="G80" s="49"/>
      <c r="H80" s="49"/>
      <c r="I80" s="49"/>
      <c r="J80" s="49"/>
      <c r="K80" s="49"/>
      <c r="L80" s="50"/>
    </row>
    <row r="81" spans="1:12" x14ac:dyDescent="0.25">
      <c r="A81" s="39" t="s">
        <v>6</v>
      </c>
      <c r="B81" s="58">
        <v>10</v>
      </c>
      <c r="C81" s="58">
        <v>9</v>
      </c>
      <c r="D81" s="58" t="s">
        <v>12</v>
      </c>
      <c r="E81" s="58">
        <v>8</v>
      </c>
      <c r="F81" s="58">
        <v>7</v>
      </c>
      <c r="G81" s="58">
        <v>6</v>
      </c>
      <c r="H81" s="58">
        <v>5</v>
      </c>
      <c r="I81" s="58">
        <v>4</v>
      </c>
      <c r="J81" s="58">
        <v>3</v>
      </c>
      <c r="K81" s="58">
        <v>2</v>
      </c>
      <c r="L81" s="58">
        <v>1</v>
      </c>
    </row>
    <row r="82" spans="1:12" x14ac:dyDescent="0.25">
      <c r="A82" s="14">
        <v>5</v>
      </c>
      <c r="B82" s="55">
        <f t="shared" ref="B82:C87" si="11">B37*$A$80</f>
        <v>8</v>
      </c>
      <c r="C82" s="55">
        <f t="shared" si="11"/>
        <v>0</v>
      </c>
      <c r="D82" s="55"/>
      <c r="E82" s="55">
        <f t="shared" ref="E82:L87" si="12">E37*$A$80</f>
        <v>0</v>
      </c>
      <c r="F82" s="55">
        <f t="shared" si="12"/>
        <v>0</v>
      </c>
      <c r="G82" s="55">
        <f t="shared" si="12"/>
        <v>0</v>
      </c>
      <c r="H82" s="55">
        <f t="shared" si="12"/>
        <v>0</v>
      </c>
      <c r="I82" s="55">
        <f t="shared" si="12"/>
        <v>0</v>
      </c>
      <c r="J82" s="55">
        <f t="shared" si="12"/>
        <v>0</v>
      </c>
      <c r="K82" s="55">
        <f t="shared" si="12"/>
        <v>0</v>
      </c>
      <c r="L82" s="55">
        <f t="shared" si="12"/>
        <v>0</v>
      </c>
    </row>
    <row r="83" spans="1:12" x14ac:dyDescent="0.25">
      <c r="A83" s="14">
        <v>4</v>
      </c>
      <c r="B83" s="55">
        <f t="shared" si="11"/>
        <v>2</v>
      </c>
      <c r="C83" s="55">
        <f t="shared" si="11"/>
        <v>0</v>
      </c>
      <c r="D83" s="55"/>
      <c r="E83" s="55">
        <f t="shared" si="12"/>
        <v>0</v>
      </c>
      <c r="F83" s="55">
        <f t="shared" si="12"/>
        <v>0</v>
      </c>
      <c r="G83" s="55">
        <f t="shared" si="12"/>
        <v>0</v>
      </c>
      <c r="H83" s="55">
        <f t="shared" si="12"/>
        <v>0</v>
      </c>
      <c r="I83" s="55">
        <f t="shared" si="12"/>
        <v>0</v>
      </c>
      <c r="J83" s="55">
        <f t="shared" si="12"/>
        <v>0</v>
      </c>
      <c r="K83" s="55">
        <f t="shared" si="12"/>
        <v>0</v>
      </c>
      <c r="L83" s="55">
        <f t="shared" si="12"/>
        <v>0</v>
      </c>
    </row>
    <row r="84" spans="1:12" x14ac:dyDescent="0.25">
      <c r="A84" s="14">
        <v>3</v>
      </c>
      <c r="B84" s="55">
        <f t="shared" si="11"/>
        <v>0</v>
      </c>
      <c r="C84" s="55">
        <f t="shared" si="11"/>
        <v>0</v>
      </c>
      <c r="D84" s="55"/>
      <c r="E84" s="55">
        <f t="shared" si="12"/>
        <v>0</v>
      </c>
      <c r="F84" s="55">
        <f t="shared" si="12"/>
        <v>0</v>
      </c>
      <c r="G84" s="55">
        <f t="shared" si="12"/>
        <v>0</v>
      </c>
      <c r="H84" s="55">
        <f t="shared" si="12"/>
        <v>0</v>
      </c>
      <c r="I84" s="55">
        <f t="shared" si="12"/>
        <v>0</v>
      </c>
      <c r="J84" s="55">
        <f t="shared" si="12"/>
        <v>0</v>
      </c>
      <c r="K84" s="55">
        <f t="shared" si="12"/>
        <v>0</v>
      </c>
      <c r="L84" s="55">
        <f t="shared" si="12"/>
        <v>0</v>
      </c>
    </row>
    <row r="85" spans="1:12" x14ac:dyDescent="0.25">
      <c r="A85" s="14">
        <v>2</v>
      </c>
      <c r="B85" s="55">
        <f t="shared" si="11"/>
        <v>0</v>
      </c>
      <c r="C85" s="55">
        <f t="shared" si="11"/>
        <v>0</v>
      </c>
      <c r="D85" s="55"/>
      <c r="E85" s="55">
        <f t="shared" si="12"/>
        <v>0</v>
      </c>
      <c r="F85" s="55">
        <f t="shared" si="12"/>
        <v>0</v>
      </c>
      <c r="G85" s="55">
        <f t="shared" si="12"/>
        <v>0</v>
      </c>
      <c r="H85" s="55">
        <f t="shared" si="12"/>
        <v>0</v>
      </c>
      <c r="I85" s="55">
        <f t="shared" si="12"/>
        <v>0</v>
      </c>
      <c r="J85" s="55">
        <f t="shared" si="12"/>
        <v>0</v>
      </c>
      <c r="K85" s="55">
        <f t="shared" si="12"/>
        <v>0</v>
      </c>
      <c r="L85" s="55">
        <f t="shared" si="12"/>
        <v>0</v>
      </c>
    </row>
    <row r="86" spans="1:12" x14ac:dyDescent="0.25">
      <c r="A86" s="14">
        <v>1</v>
      </c>
      <c r="B86" s="55">
        <f t="shared" si="11"/>
        <v>0</v>
      </c>
      <c r="C86" s="55">
        <f t="shared" si="11"/>
        <v>0</v>
      </c>
      <c r="D86" s="55"/>
      <c r="E86" s="55">
        <f t="shared" si="12"/>
        <v>0</v>
      </c>
      <c r="F86" s="55">
        <f t="shared" si="12"/>
        <v>0</v>
      </c>
      <c r="G86" s="55">
        <f t="shared" si="12"/>
        <v>0</v>
      </c>
      <c r="H86" s="55">
        <f t="shared" si="12"/>
        <v>0</v>
      </c>
      <c r="I86" s="55">
        <f t="shared" si="12"/>
        <v>0</v>
      </c>
      <c r="J86" s="55">
        <f t="shared" si="12"/>
        <v>0</v>
      </c>
      <c r="K86" s="55">
        <f t="shared" si="12"/>
        <v>0</v>
      </c>
      <c r="L86" s="55">
        <f t="shared" si="12"/>
        <v>0</v>
      </c>
    </row>
    <row r="87" spans="1:12" x14ac:dyDescent="0.25">
      <c r="A87" s="14">
        <v>0</v>
      </c>
      <c r="B87" s="55">
        <f t="shared" si="11"/>
        <v>0</v>
      </c>
      <c r="C87" s="55">
        <f t="shared" si="11"/>
        <v>0</v>
      </c>
      <c r="D87" s="55"/>
      <c r="E87" s="55">
        <f t="shared" si="12"/>
        <v>0</v>
      </c>
      <c r="F87" s="55">
        <f t="shared" si="12"/>
        <v>0</v>
      </c>
      <c r="G87" s="55">
        <f t="shared" si="12"/>
        <v>0</v>
      </c>
      <c r="H87" s="55">
        <f t="shared" si="12"/>
        <v>0</v>
      </c>
      <c r="I87" s="55">
        <f t="shared" si="12"/>
        <v>0</v>
      </c>
      <c r="J87" s="55">
        <f t="shared" si="12"/>
        <v>0</v>
      </c>
      <c r="K87" s="55">
        <f t="shared" si="12"/>
        <v>0</v>
      </c>
      <c r="L87" s="55">
        <f t="shared" si="12"/>
        <v>0</v>
      </c>
    </row>
    <row r="88" spans="1:12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</row>
    <row r="89" spans="1:12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</row>
    <row r="90" spans="1:12" x14ac:dyDescent="0.25">
      <c r="A90" s="54">
        <v>0.5</v>
      </c>
      <c r="B90" s="48" t="s">
        <v>9</v>
      </c>
      <c r="C90" s="49"/>
      <c r="D90" s="49"/>
      <c r="E90" s="49"/>
      <c r="F90" s="49"/>
      <c r="G90" s="49"/>
      <c r="H90" s="49"/>
      <c r="I90" s="49"/>
      <c r="J90" s="49"/>
      <c r="K90" s="49"/>
      <c r="L90" s="50"/>
    </row>
    <row r="91" spans="1:12" x14ac:dyDescent="0.25">
      <c r="A91" s="39" t="s">
        <v>6</v>
      </c>
      <c r="B91" s="58">
        <v>10</v>
      </c>
      <c r="C91" s="58">
        <v>9</v>
      </c>
      <c r="D91" s="58" t="s">
        <v>12</v>
      </c>
      <c r="E91" s="58">
        <v>8</v>
      </c>
      <c r="F91" s="58">
        <v>7</v>
      </c>
      <c r="G91" s="58">
        <v>6</v>
      </c>
      <c r="H91" s="58">
        <v>5</v>
      </c>
      <c r="I91" s="58">
        <v>4</v>
      </c>
      <c r="J91" s="58">
        <v>3</v>
      </c>
      <c r="K91" s="58">
        <v>2</v>
      </c>
      <c r="L91" s="58">
        <v>1</v>
      </c>
    </row>
    <row r="92" spans="1:12" x14ac:dyDescent="0.25">
      <c r="A92" s="14">
        <v>5</v>
      </c>
      <c r="B92" s="55">
        <f t="shared" ref="B92:C97" si="13">B37*$A$90</f>
        <v>2</v>
      </c>
      <c r="C92" s="55">
        <f t="shared" si="13"/>
        <v>0</v>
      </c>
      <c r="D92" s="55"/>
      <c r="E92" s="55">
        <f t="shared" ref="E92:L97" si="14">E37*$A$90</f>
        <v>0</v>
      </c>
      <c r="F92" s="55">
        <f t="shared" si="14"/>
        <v>0</v>
      </c>
      <c r="G92" s="55">
        <f t="shared" si="14"/>
        <v>0</v>
      </c>
      <c r="H92" s="55">
        <f t="shared" si="14"/>
        <v>0</v>
      </c>
      <c r="I92" s="55">
        <f t="shared" si="14"/>
        <v>0</v>
      </c>
      <c r="J92" s="55">
        <f t="shared" si="14"/>
        <v>0</v>
      </c>
      <c r="K92" s="55">
        <f t="shared" si="14"/>
        <v>0</v>
      </c>
      <c r="L92" s="55">
        <f t="shared" si="14"/>
        <v>0</v>
      </c>
    </row>
    <row r="93" spans="1:12" x14ac:dyDescent="0.25">
      <c r="A93" s="14">
        <v>4</v>
      </c>
      <c r="B93" s="55">
        <f t="shared" si="13"/>
        <v>0.5</v>
      </c>
      <c r="C93" s="55">
        <f t="shared" si="13"/>
        <v>0</v>
      </c>
      <c r="D93" s="55"/>
      <c r="E93" s="55">
        <f t="shared" si="14"/>
        <v>0</v>
      </c>
      <c r="F93" s="55">
        <f t="shared" si="14"/>
        <v>0</v>
      </c>
      <c r="G93" s="55">
        <f t="shared" si="14"/>
        <v>0</v>
      </c>
      <c r="H93" s="55">
        <f t="shared" si="14"/>
        <v>0</v>
      </c>
      <c r="I93" s="55">
        <f t="shared" si="14"/>
        <v>0</v>
      </c>
      <c r="J93" s="55">
        <f t="shared" si="14"/>
        <v>0</v>
      </c>
      <c r="K93" s="55">
        <f t="shared" si="14"/>
        <v>0</v>
      </c>
      <c r="L93" s="55">
        <f t="shared" si="14"/>
        <v>0</v>
      </c>
    </row>
    <row r="94" spans="1:12" x14ac:dyDescent="0.25">
      <c r="A94" s="14">
        <v>3</v>
      </c>
      <c r="B94" s="55">
        <f t="shared" si="13"/>
        <v>0</v>
      </c>
      <c r="C94" s="55">
        <f t="shared" si="13"/>
        <v>0</v>
      </c>
      <c r="D94" s="55"/>
      <c r="E94" s="55">
        <f t="shared" si="14"/>
        <v>0</v>
      </c>
      <c r="F94" s="55">
        <f t="shared" si="14"/>
        <v>0</v>
      </c>
      <c r="G94" s="55">
        <f t="shared" si="14"/>
        <v>0</v>
      </c>
      <c r="H94" s="55">
        <f t="shared" si="14"/>
        <v>0</v>
      </c>
      <c r="I94" s="55">
        <f t="shared" si="14"/>
        <v>0</v>
      </c>
      <c r="J94" s="55">
        <f t="shared" si="14"/>
        <v>0</v>
      </c>
      <c r="K94" s="55">
        <f t="shared" si="14"/>
        <v>0</v>
      </c>
      <c r="L94" s="55">
        <f t="shared" si="14"/>
        <v>0</v>
      </c>
    </row>
    <row r="95" spans="1:12" x14ac:dyDescent="0.25">
      <c r="A95" s="14">
        <v>2</v>
      </c>
      <c r="B95" s="55">
        <f t="shared" si="13"/>
        <v>0</v>
      </c>
      <c r="C95" s="55">
        <f t="shared" si="13"/>
        <v>0</v>
      </c>
      <c r="D95" s="55"/>
      <c r="E95" s="55">
        <f t="shared" si="14"/>
        <v>0</v>
      </c>
      <c r="F95" s="55">
        <f t="shared" si="14"/>
        <v>0</v>
      </c>
      <c r="G95" s="55">
        <f t="shared" si="14"/>
        <v>0</v>
      </c>
      <c r="H95" s="55">
        <f t="shared" si="14"/>
        <v>0</v>
      </c>
      <c r="I95" s="55">
        <f t="shared" si="14"/>
        <v>0</v>
      </c>
      <c r="J95" s="55">
        <f t="shared" si="14"/>
        <v>0</v>
      </c>
      <c r="K95" s="55">
        <f t="shared" si="14"/>
        <v>0</v>
      </c>
      <c r="L95" s="55">
        <f t="shared" si="14"/>
        <v>0</v>
      </c>
    </row>
    <row r="96" spans="1:12" x14ac:dyDescent="0.25">
      <c r="A96" s="14">
        <v>1</v>
      </c>
      <c r="B96" s="55">
        <f t="shared" si="13"/>
        <v>0</v>
      </c>
      <c r="C96" s="55">
        <f t="shared" si="13"/>
        <v>0</v>
      </c>
      <c r="D96" s="55"/>
      <c r="E96" s="55">
        <f t="shared" si="14"/>
        <v>0</v>
      </c>
      <c r="F96" s="55">
        <f t="shared" si="14"/>
        <v>0</v>
      </c>
      <c r="G96" s="55">
        <f t="shared" si="14"/>
        <v>0</v>
      </c>
      <c r="H96" s="55">
        <f t="shared" si="14"/>
        <v>0</v>
      </c>
      <c r="I96" s="55">
        <f t="shared" si="14"/>
        <v>0</v>
      </c>
      <c r="J96" s="55">
        <f t="shared" si="14"/>
        <v>0</v>
      </c>
      <c r="K96" s="55">
        <f t="shared" si="14"/>
        <v>0</v>
      </c>
      <c r="L96" s="55">
        <f t="shared" si="14"/>
        <v>0</v>
      </c>
    </row>
    <row r="97" spans="1:12" x14ac:dyDescent="0.25">
      <c r="A97" s="14">
        <v>0</v>
      </c>
      <c r="B97" s="55">
        <f t="shared" si="13"/>
        <v>0</v>
      </c>
      <c r="C97" s="55">
        <f t="shared" si="13"/>
        <v>0</v>
      </c>
      <c r="D97" s="55"/>
      <c r="E97" s="55">
        <f t="shared" si="14"/>
        <v>0</v>
      </c>
      <c r="F97" s="55">
        <f t="shared" si="14"/>
        <v>0</v>
      </c>
      <c r="G97" s="55">
        <f t="shared" si="14"/>
        <v>0</v>
      </c>
      <c r="H97" s="55">
        <f t="shared" si="14"/>
        <v>0</v>
      </c>
      <c r="I97" s="55">
        <f t="shared" si="14"/>
        <v>0</v>
      </c>
      <c r="J97" s="55">
        <f t="shared" si="14"/>
        <v>0</v>
      </c>
      <c r="K97" s="55">
        <f t="shared" si="14"/>
        <v>0</v>
      </c>
      <c r="L97" s="55">
        <f t="shared" si="14"/>
        <v>0</v>
      </c>
    </row>
  </sheetData>
  <conditionalFormatting sqref="B10:L15">
    <cfRule type="cellIs" dxfId="48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81"/>
  <sheetViews>
    <sheetView zoomScaleNormal="100" workbookViewId="0">
      <pane ySplit="6" topLeftCell="A7" activePane="bottomLeft" state="frozen"/>
      <selection activeCell="B31" sqref="B31"/>
      <selection pane="bottomLeft" activeCell="B31" sqref="B31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hidden="1" customWidth="1"/>
    <col min="4" max="5" width="15.33203125" hidden="1" customWidth="1"/>
    <col min="6" max="6" width="14.33203125" hidden="1" customWidth="1"/>
    <col min="7" max="7" width="10.109375" hidden="1" customWidth="1"/>
    <col min="8" max="8" width="13.33203125" hidden="1" customWidth="1"/>
    <col min="9" max="12" width="9.44140625" hidden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11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1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46</v>
      </c>
      <c r="B6" s="10" t="e">
        <f>B27</f>
        <v>#REF!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1" t="s">
        <v>5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</v>
      </c>
      <c r="B10" s="186">
        <f>A10/$B$3</f>
        <v>9.0909090909090912E-2</v>
      </c>
      <c r="C10" s="15">
        <f t="shared" ref="C10:H11" si="0">1/HYPGEOMDIST($A10,$B$4,C$9,$B$3)</f>
        <v>1.2222222222222219</v>
      </c>
      <c r="D10" s="15">
        <f t="shared" si="0"/>
        <v>1.375</v>
      </c>
      <c r="E10" s="15">
        <f t="shared" si="0"/>
        <v>1.375</v>
      </c>
      <c r="F10" s="15">
        <f t="shared" si="0"/>
        <v>1.571428571428571</v>
      </c>
      <c r="G10" s="15">
        <f t="shared" si="0"/>
        <v>1.833333333333333</v>
      </c>
      <c r="H10" s="15">
        <f t="shared" si="0"/>
        <v>2.1999999999999997</v>
      </c>
      <c r="I10" s="15">
        <f t="shared" ref="I10:L11" si="1">1/HYPGEOMDIST($A10,$B$4,I$9,$B$3)</f>
        <v>2.7499999999999996</v>
      </c>
      <c r="J10" s="15">
        <f t="shared" si="1"/>
        <v>3.6666666666666656</v>
      </c>
      <c r="K10" s="15">
        <f t="shared" si="1"/>
        <v>5.5</v>
      </c>
      <c r="L10" s="15">
        <f t="shared" si="1"/>
        <v>11</v>
      </c>
    </row>
    <row r="11" spans="1:12" x14ac:dyDescent="0.25">
      <c r="A11" s="17">
        <v>0</v>
      </c>
      <c r="B11" s="187" t="e">
        <f>1/HYPGEOMDIST($A11,$B$4,#REF!,$B$3)</f>
        <v>#REF!</v>
      </c>
      <c r="C11" s="18">
        <f t="shared" si="0"/>
        <v>5.5000000000000009</v>
      </c>
      <c r="D11" s="18">
        <f t="shared" si="0"/>
        <v>3.6666666666666656</v>
      </c>
      <c r="E11" s="18">
        <f t="shared" si="0"/>
        <v>3.6666666666666656</v>
      </c>
      <c r="F11" s="18">
        <f t="shared" si="0"/>
        <v>2.75</v>
      </c>
      <c r="G11" s="18">
        <f t="shared" si="0"/>
        <v>2.1999999999999997</v>
      </c>
      <c r="H11" s="18">
        <f t="shared" si="0"/>
        <v>1.833333333333333</v>
      </c>
      <c r="I11" s="18">
        <f t="shared" si="1"/>
        <v>1.571428571428571</v>
      </c>
      <c r="J11" s="18">
        <f t="shared" si="1"/>
        <v>1.375</v>
      </c>
      <c r="K11" s="18">
        <f t="shared" si="1"/>
        <v>1.2222222222222219</v>
      </c>
      <c r="L11" s="18">
        <f t="shared" si="1"/>
        <v>1.0999999999999999</v>
      </c>
    </row>
    <row r="12" spans="1:12" x14ac:dyDescent="0.25">
      <c r="A12" s="3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 x14ac:dyDescent="0.25">
      <c r="A13" s="20"/>
      <c r="C13" s="22"/>
      <c r="D13" s="22"/>
      <c r="E13" s="22"/>
      <c r="F13" s="22"/>
      <c r="G13" s="22"/>
      <c r="H13" s="22"/>
      <c r="I13" s="22"/>
      <c r="J13" s="22"/>
      <c r="K13" s="22"/>
      <c r="L13" s="23"/>
    </row>
    <row r="14" spans="1:12" x14ac:dyDescent="0.25">
      <c r="A14" s="20" t="s">
        <v>6</v>
      </c>
      <c r="B14" s="21" t="s">
        <v>7</v>
      </c>
      <c r="C14" s="24">
        <v>9</v>
      </c>
      <c r="D14" s="24">
        <v>8</v>
      </c>
      <c r="E14" s="24">
        <v>8</v>
      </c>
      <c r="F14" s="24">
        <v>7</v>
      </c>
      <c r="G14" s="24">
        <v>6</v>
      </c>
      <c r="H14" s="24">
        <v>5</v>
      </c>
      <c r="I14" s="24">
        <v>4</v>
      </c>
      <c r="J14" s="24">
        <v>3</v>
      </c>
      <c r="K14" s="24">
        <v>2</v>
      </c>
      <c r="L14" s="24">
        <v>1</v>
      </c>
    </row>
    <row r="15" spans="1:12" x14ac:dyDescent="0.25">
      <c r="A15" s="20">
        <v>1</v>
      </c>
      <c r="B15" s="25">
        <f t="shared" ref="B15:L15" si="2">(B25/B10)/$B$5</f>
        <v>11</v>
      </c>
      <c r="C15" s="25">
        <f t="shared" si="2"/>
        <v>0</v>
      </c>
      <c r="D15" s="25">
        <f t="shared" si="2"/>
        <v>0</v>
      </c>
      <c r="E15" s="25">
        <f t="shared" si="2"/>
        <v>0</v>
      </c>
      <c r="F15" s="25">
        <f t="shared" si="2"/>
        <v>0</v>
      </c>
      <c r="G15" s="25">
        <f t="shared" si="2"/>
        <v>0</v>
      </c>
      <c r="H15" s="25">
        <f t="shared" si="2"/>
        <v>0</v>
      </c>
      <c r="I15" s="25">
        <f t="shared" si="2"/>
        <v>0</v>
      </c>
      <c r="J15" s="25">
        <f t="shared" si="2"/>
        <v>0</v>
      </c>
      <c r="K15" s="25">
        <f t="shared" si="2"/>
        <v>0</v>
      </c>
      <c r="L15" s="25">
        <f t="shared" si="2"/>
        <v>0</v>
      </c>
    </row>
    <row r="16" spans="1:12" x14ac:dyDescent="0.25">
      <c r="A16" s="20">
        <v>0</v>
      </c>
      <c r="B16" s="25" t="e">
        <f t="shared" ref="B16:L16" si="3">(B26/B11)/$B$5</f>
        <v>#REF!</v>
      </c>
      <c r="C16" s="25">
        <f t="shared" si="3"/>
        <v>0</v>
      </c>
      <c r="D16" s="25">
        <f t="shared" si="3"/>
        <v>0</v>
      </c>
      <c r="E16" s="25">
        <f t="shared" si="3"/>
        <v>0</v>
      </c>
      <c r="F16" s="25">
        <f t="shared" si="3"/>
        <v>0</v>
      </c>
      <c r="G16" s="25">
        <f t="shared" si="3"/>
        <v>0</v>
      </c>
      <c r="H16" s="25">
        <f t="shared" si="3"/>
        <v>0</v>
      </c>
      <c r="I16" s="25">
        <f t="shared" si="3"/>
        <v>0</v>
      </c>
      <c r="J16" s="25">
        <f t="shared" si="3"/>
        <v>0</v>
      </c>
      <c r="K16" s="25">
        <f t="shared" si="3"/>
        <v>0</v>
      </c>
      <c r="L16" s="25">
        <f t="shared" si="3"/>
        <v>0</v>
      </c>
    </row>
    <row r="17" spans="1:15" x14ac:dyDescent="0.25">
      <c r="A17" s="3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</row>
    <row r="18" spans="1:15" x14ac:dyDescent="0.25">
      <c r="A18" s="3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5" x14ac:dyDescent="0.25">
      <c r="A19" s="20" t="s">
        <v>6</v>
      </c>
      <c r="B19" s="28" t="s">
        <v>8</v>
      </c>
      <c r="C19" s="24">
        <v>9</v>
      </c>
      <c r="D19" s="24">
        <v>8</v>
      </c>
      <c r="E19" s="24">
        <v>8</v>
      </c>
      <c r="F19" s="24">
        <v>7</v>
      </c>
      <c r="G19" s="24">
        <v>6</v>
      </c>
      <c r="H19" s="24">
        <v>5</v>
      </c>
      <c r="I19" s="24">
        <v>4</v>
      </c>
      <c r="J19" s="24">
        <v>3</v>
      </c>
      <c r="K19" s="24">
        <v>2</v>
      </c>
      <c r="L19" s="24">
        <v>1</v>
      </c>
    </row>
    <row r="20" spans="1:15" x14ac:dyDescent="0.25">
      <c r="A20" s="20">
        <v>1</v>
      </c>
      <c r="B20" s="29">
        <f t="shared" ref="B20:L20" si="4">IF(B25=0,0,1/B10)</f>
        <v>11</v>
      </c>
      <c r="C20" s="31">
        <f t="shared" si="4"/>
        <v>0</v>
      </c>
      <c r="D20" s="32">
        <f t="shared" si="4"/>
        <v>0</v>
      </c>
      <c r="E20" s="32">
        <f t="shared" si="4"/>
        <v>0</v>
      </c>
      <c r="F20" s="33">
        <f t="shared" si="4"/>
        <v>0</v>
      </c>
      <c r="G20" s="34">
        <f t="shared" si="4"/>
        <v>0</v>
      </c>
      <c r="H20" s="34">
        <f t="shared" si="4"/>
        <v>0</v>
      </c>
      <c r="I20" s="34">
        <f t="shared" si="4"/>
        <v>0</v>
      </c>
      <c r="J20" s="34">
        <f t="shared" si="4"/>
        <v>0</v>
      </c>
      <c r="K20" s="34">
        <f t="shared" si="4"/>
        <v>0</v>
      </c>
      <c r="L20" s="34">
        <f t="shared" si="4"/>
        <v>0</v>
      </c>
    </row>
    <row r="21" spans="1:15" x14ac:dyDescent="0.25">
      <c r="A21" s="20">
        <v>0</v>
      </c>
      <c r="B21" s="29" t="e">
        <f t="shared" ref="B21:L21" si="5">IF(B26=0,0,1/B11)</f>
        <v>#REF!</v>
      </c>
      <c r="C21" s="31">
        <f t="shared" si="5"/>
        <v>0</v>
      </c>
      <c r="D21" s="32">
        <f t="shared" si="5"/>
        <v>0</v>
      </c>
      <c r="E21" s="32">
        <f t="shared" si="5"/>
        <v>0</v>
      </c>
      <c r="F21" s="33">
        <f t="shared" si="5"/>
        <v>0</v>
      </c>
      <c r="G21" s="34">
        <f t="shared" si="5"/>
        <v>0</v>
      </c>
      <c r="H21" s="34">
        <f t="shared" si="5"/>
        <v>0</v>
      </c>
      <c r="I21" s="34">
        <f t="shared" si="5"/>
        <v>0</v>
      </c>
      <c r="J21" s="34">
        <f t="shared" si="5"/>
        <v>0</v>
      </c>
      <c r="K21" s="34">
        <f t="shared" si="5"/>
        <v>0</v>
      </c>
      <c r="L21" s="34">
        <f t="shared" si="5"/>
        <v>0</v>
      </c>
    </row>
    <row r="22" spans="1:15" x14ac:dyDescent="0.2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5" x14ac:dyDescent="0.25">
      <c r="A23" s="35"/>
      <c r="B23" s="36" t="s">
        <v>9</v>
      </c>
      <c r="C23" s="37"/>
      <c r="D23" s="37"/>
      <c r="E23" s="37"/>
      <c r="F23" s="37"/>
      <c r="G23" s="37"/>
      <c r="H23" s="37"/>
      <c r="I23" s="37"/>
      <c r="J23" s="37"/>
      <c r="K23" s="37"/>
      <c r="L23" s="38"/>
    </row>
    <row r="24" spans="1:15" x14ac:dyDescent="0.25">
      <c r="A24" s="39" t="s">
        <v>6</v>
      </c>
      <c r="B24" s="40"/>
      <c r="C24" s="40">
        <v>9</v>
      </c>
      <c r="D24" s="40" t="s">
        <v>12</v>
      </c>
      <c r="E24" s="40">
        <v>8</v>
      </c>
      <c r="F24" s="40">
        <v>7</v>
      </c>
      <c r="G24" s="40">
        <v>6</v>
      </c>
      <c r="H24" s="40">
        <v>5</v>
      </c>
      <c r="I24" s="40">
        <v>4</v>
      </c>
      <c r="J24" s="40">
        <v>3</v>
      </c>
      <c r="K24" s="40">
        <v>2</v>
      </c>
      <c r="L24" s="40">
        <v>1</v>
      </c>
    </row>
    <row r="25" spans="1:15" x14ac:dyDescent="0.25">
      <c r="A25" s="14">
        <v>1</v>
      </c>
      <c r="B25" s="185">
        <v>1</v>
      </c>
      <c r="C25" s="114">
        <v>0</v>
      </c>
      <c r="D25" s="114"/>
      <c r="E25" s="114">
        <v>0</v>
      </c>
      <c r="F25" s="114">
        <v>0</v>
      </c>
      <c r="G25" s="114">
        <v>0</v>
      </c>
      <c r="H25" s="114">
        <v>0</v>
      </c>
      <c r="I25" s="114">
        <v>0</v>
      </c>
      <c r="J25" s="114">
        <v>0</v>
      </c>
      <c r="K25" s="114">
        <v>0</v>
      </c>
      <c r="L25" s="114">
        <v>0</v>
      </c>
    </row>
    <row r="26" spans="1:15" x14ac:dyDescent="0.25">
      <c r="A26" s="14">
        <v>0</v>
      </c>
      <c r="B26" s="185">
        <v>1</v>
      </c>
      <c r="C26" s="114">
        <v>0</v>
      </c>
      <c r="D26" s="114"/>
      <c r="E26" s="114">
        <v>0</v>
      </c>
      <c r="F26" s="114">
        <v>0</v>
      </c>
      <c r="G26" s="114">
        <v>0</v>
      </c>
      <c r="H26" s="114">
        <v>0</v>
      </c>
      <c r="I26" s="114">
        <v>0</v>
      </c>
      <c r="J26" s="114">
        <v>0</v>
      </c>
      <c r="K26" s="114">
        <v>0</v>
      </c>
      <c r="L26" s="114">
        <v>0</v>
      </c>
    </row>
    <row r="27" spans="1:15" x14ac:dyDescent="0.25">
      <c r="A27" s="14" t="s">
        <v>10</v>
      </c>
      <c r="B27" s="43" t="e">
        <f>SUM(B15:B16)</f>
        <v>#REF!</v>
      </c>
      <c r="C27" s="43">
        <f>SUM(C15:C16)</f>
        <v>0</v>
      </c>
      <c r="D27" s="43"/>
      <c r="E27" s="43">
        <f t="shared" ref="E27:L27" si="6">SUM(E15:E16)</f>
        <v>0</v>
      </c>
      <c r="F27" s="43">
        <f t="shared" si="6"/>
        <v>0</v>
      </c>
      <c r="G27" s="43">
        <f t="shared" si="6"/>
        <v>0</v>
      </c>
      <c r="H27" s="43">
        <f t="shared" si="6"/>
        <v>0</v>
      </c>
      <c r="I27" s="43">
        <f t="shared" si="6"/>
        <v>0</v>
      </c>
      <c r="J27" s="43">
        <f t="shared" si="6"/>
        <v>0</v>
      </c>
      <c r="K27" s="43">
        <f t="shared" si="6"/>
        <v>0</v>
      </c>
      <c r="L27" s="43">
        <f t="shared" si="6"/>
        <v>0</v>
      </c>
      <c r="M27" s="59" t="e">
        <f>MAX(B27:L27)</f>
        <v>#REF!</v>
      </c>
      <c r="N27" s="59" t="e">
        <f>MIN(B27:L27)</f>
        <v>#REF!</v>
      </c>
      <c r="O27" s="59" t="e">
        <f>M27-N27</f>
        <v>#REF!</v>
      </c>
    </row>
    <row r="28" spans="1:15" x14ac:dyDescent="0.25">
      <c r="A28" s="17" t="s">
        <v>11</v>
      </c>
      <c r="B28" s="57" t="e">
        <f>1/SUM(B20:B21)</f>
        <v>#REF!</v>
      </c>
      <c r="C28" s="57" t="e">
        <f>1/SUM(C20:C21)</f>
        <v>#DIV/0!</v>
      </c>
      <c r="D28" s="57"/>
      <c r="E28" s="57" t="e">
        <f t="shared" ref="E28:L28" si="7">1/SUM(E20:E21)</f>
        <v>#DIV/0!</v>
      </c>
      <c r="F28" s="57" t="e">
        <f t="shared" si="7"/>
        <v>#DIV/0!</v>
      </c>
      <c r="G28" s="57" t="e">
        <f t="shared" si="7"/>
        <v>#DIV/0!</v>
      </c>
      <c r="H28" s="57" t="e">
        <f t="shared" si="7"/>
        <v>#DIV/0!</v>
      </c>
      <c r="I28" s="57" t="e">
        <f t="shared" si="7"/>
        <v>#DIV/0!</v>
      </c>
      <c r="J28" s="57" t="e">
        <f t="shared" si="7"/>
        <v>#DIV/0!</v>
      </c>
      <c r="K28" s="57" t="e">
        <f t="shared" si="7"/>
        <v>#DIV/0!</v>
      </c>
      <c r="L28" s="57" t="e">
        <f t="shared" si="7"/>
        <v>#DIV/0!</v>
      </c>
      <c r="M28" s="60" t="e">
        <f>MAX(B28:L28)</f>
        <v>#REF!</v>
      </c>
      <c r="N28" s="60" t="e">
        <f>MIN(B28:L28)</f>
        <v>#REF!</v>
      </c>
      <c r="O28" s="60" t="e">
        <f>M28-N28</f>
        <v>#REF!</v>
      </c>
    </row>
    <row r="29" spans="1:15" x14ac:dyDescent="0.25">
      <c r="A29" s="61"/>
      <c r="B29" s="53"/>
      <c r="C29" s="53">
        <f t="shared" ref="C29:L29" si="8">COUNTIF(C25:C26,"&gt;0")</f>
        <v>0</v>
      </c>
      <c r="D29" s="53">
        <f t="shared" si="8"/>
        <v>0</v>
      </c>
      <c r="E29" s="53">
        <f t="shared" si="8"/>
        <v>0</v>
      </c>
      <c r="F29" s="53">
        <f t="shared" si="8"/>
        <v>0</v>
      </c>
      <c r="G29" s="53">
        <f t="shared" si="8"/>
        <v>0</v>
      </c>
      <c r="H29" s="53">
        <f t="shared" si="8"/>
        <v>0</v>
      </c>
      <c r="I29" s="53">
        <f t="shared" si="8"/>
        <v>0</v>
      </c>
      <c r="J29" s="53">
        <f t="shared" si="8"/>
        <v>0</v>
      </c>
      <c r="K29" s="53">
        <f t="shared" si="8"/>
        <v>0</v>
      </c>
      <c r="L29" s="53">
        <f t="shared" si="8"/>
        <v>0</v>
      </c>
    </row>
    <row r="30" spans="1:15" x14ac:dyDescent="0.25">
      <c r="B30" s="62"/>
      <c r="C30" s="62"/>
      <c r="D30" s="52"/>
      <c r="E30" s="62"/>
      <c r="F30" s="53"/>
      <c r="G30" s="53"/>
      <c r="H30" s="53"/>
      <c r="I30" s="53"/>
      <c r="J30" s="53"/>
      <c r="K30" s="53"/>
      <c r="L30" s="53"/>
    </row>
    <row r="31" spans="1:15" x14ac:dyDescent="0.25">
      <c r="A31" s="61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</row>
    <row r="32" spans="1:15" x14ac:dyDescent="0.25">
      <c r="A32" s="61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</row>
    <row r="33" spans="1:12" x14ac:dyDescent="0.25"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</row>
    <row r="34" spans="1:12" x14ac:dyDescent="0.25">
      <c r="A34" s="54">
        <v>20</v>
      </c>
      <c r="B34" s="48" t="s">
        <v>9</v>
      </c>
      <c r="C34" s="49"/>
      <c r="D34" s="49"/>
      <c r="E34" s="49"/>
      <c r="F34" s="49"/>
      <c r="G34" s="49"/>
      <c r="H34" s="49"/>
      <c r="I34" s="49"/>
      <c r="J34" s="49"/>
      <c r="K34" s="49"/>
      <c r="L34" s="50"/>
    </row>
    <row r="35" spans="1:12" x14ac:dyDescent="0.25">
      <c r="A35" s="39" t="s">
        <v>6</v>
      </c>
      <c r="B35" s="58">
        <v>10</v>
      </c>
      <c r="C35" s="58">
        <v>9</v>
      </c>
      <c r="D35" s="58" t="s">
        <v>12</v>
      </c>
      <c r="E35" s="58">
        <v>8</v>
      </c>
      <c r="F35" s="58">
        <v>7</v>
      </c>
      <c r="G35" s="58">
        <v>6</v>
      </c>
      <c r="H35" s="58">
        <v>5</v>
      </c>
      <c r="I35" s="58">
        <v>4</v>
      </c>
      <c r="J35" s="58">
        <v>3</v>
      </c>
      <c r="K35" s="58">
        <v>2</v>
      </c>
      <c r="L35" s="58">
        <v>1</v>
      </c>
    </row>
    <row r="36" spans="1:12" x14ac:dyDescent="0.25">
      <c r="A36" s="14">
        <v>5</v>
      </c>
      <c r="B36" s="55" t="e">
        <f>#REF!*$A$34</f>
        <v>#REF!</v>
      </c>
      <c r="C36" s="55" t="e">
        <f>#REF!*$A$34</f>
        <v>#REF!</v>
      </c>
      <c r="D36" s="55"/>
      <c r="E36" s="55" t="e">
        <f>#REF!*$A$34</f>
        <v>#REF!</v>
      </c>
      <c r="F36" s="55" t="e">
        <f>#REF!*$A$34</f>
        <v>#REF!</v>
      </c>
      <c r="G36" s="55" t="e">
        <f>#REF!*$A$34</f>
        <v>#REF!</v>
      </c>
      <c r="H36" s="55" t="e">
        <f>#REF!*$A$34</f>
        <v>#REF!</v>
      </c>
      <c r="I36" s="55"/>
      <c r="J36" s="55"/>
      <c r="K36" s="55"/>
      <c r="L36" s="55"/>
    </row>
    <row r="37" spans="1:12" x14ac:dyDescent="0.25">
      <c r="A37" s="14">
        <v>4</v>
      </c>
      <c r="B37" s="55" t="e">
        <f>#REF!*$A$34</f>
        <v>#REF!</v>
      </c>
      <c r="C37" s="55" t="e">
        <f>#REF!*$A$34</f>
        <v>#REF!</v>
      </c>
      <c r="D37" s="55"/>
      <c r="E37" s="55" t="e">
        <f>#REF!*$A$34</f>
        <v>#REF!</v>
      </c>
      <c r="F37" s="55" t="e">
        <f>#REF!*$A$34</f>
        <v>#REF!</v>
      </c>
      <c r="G37" s="55" t="e">
        <f>#REF!*$A$34</f>
        <v>#REF!</v>
      </c>
      <c r="H37" s="55" t="e">
        <f>#REF!*$A$34</f>
        <v>#REF!</v>
      </c>
      <c r="I37" s="55" t="e">
        <f>#REF!*$A$34</f>
        <v>#REF!</v>
      </c>
      <c r="J37" s="55"/>
      <c r="K37" s="55"/>
      <c r="L37" s="55"/>
    </row>
    <row r="38" spans="1:12" x14ac:dyDescent="0.25">
      <c r="A38" s="14">
        <v>3</v>
      </c>
      <c r="B38" s="55"/>
      <c r="C38" s="55" t="e">
        <f>#REF!*$A$34</f>
        <v>#REF!</v>
      </c>
      <c r="D38" s="55"/>
      <c r="E38" s="55" t="e">
        <f>#REF!*$A$34</f>
        <v>#REF!</v>
      </c>
      <c r="F38" s="55" t="e">
        <f>#REF!*$A$34</f>
        <v>#REF!</v>
      </c>
      <c r="G38" s="55" t="e">
        <f>#REF!*$A$34</f>
        <v>#REF!</v>
      </c>
      <c r="H38" s="55" t="e">
        <f>#REF!*$A$34</f>
        <v>#REF!</v>
      </c>
      <c r="I38" s="55" t="e">
        <f>#REF!*$A$34</f>
        <v>#REF!</v>
      </c>
      <c r="J38" s="55" t="e">
        <f>#REF!*$A$34</f>
        <v>#REF!</v>
      </c>
      <c r="K38" s="55"/>
      <c r="L38" s="55"/>
    </row>
    <row r="39" spans="1:12" x14ac:dyDescent="0.25">
      <c r="A39" s="14">
        <v>2</v>
      </c>
      <c r="B39" s="55"/>
      <c r="C39" s="55"/>
      <c r="D39" s="55"/>
      <c r="E39" s="55"/>
      <c r="F39" s="55"/>
      <c r="G39" s="55"/>
      <c r="H39" s="55" t="e">
        <f>#REF!*$A$34</f>
        <v>#REF!</v>
      </c>
      <c r="I39" s="55" t="e">
        <f>#REF!*$A$34</f>
        <v>#REF!</v>
      </c>
      <c r="J39" s="55" t="e">
        <f>#REF!*$A$34</f>
        <v>#REF!</v>
      </c>
      <c r="K39" s="55" t="e">
        <f>#REF!*$A$34</f>
        <v>#REF!</v>
      </c>
      <c r="L39" s="55"/>
    </row>
    <row r="40" spans="1:12" x14ac:dyDescent="0.25">
      <c r="A40" s="14">
        <v>1</v>
      </c>
      <c r="B40" s="55"/>
      <c r="C40" s="55"/>
      <c r="D40" s="55"/>
      <c r="E40" s="55"/>
      <c r="F40" s="55"/>
      <c r="G40" s="55"/>
      <c r="H40" s="55"/>
      <c r="I40" s="55"/>
      <c r="J40" s="55"/>
      <c r="K40" s="55">
        <f>K25*$A$34</f>
        <v>0</v>
      </c>
      <c r="L40" s="55">
        <f>L25*$A$34</f>
        <v>0</v>
      </c>
    </row>
    <row r="41" spans="1:12" x14ac:dyDescent="0.25">
      <c r="A41" s="14">
        <v>0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</row>
    <row r="42" spans="1:12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</row>
    <row r="43" spans="1:12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</row>
    <row r="44" spans="1:12" x14ac:dyDescent="0.25">
      <c r="A44" s="54">
        <v>10</v>
      </c>
      <c r="B44" s="48" t="s">
        <v>9</v>
      </c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spans="1:12" x14ac:dyDescent="0.25">
      <c r="A45" s="39" t="s">
        <v>6</v>
      </c>
      <c r="B45" s="58">
        <v>10</v>
      </c>
      <c r="C45" s="58">
        <v>9</v>
      </c>
      <c r="D45" s="58" t="s">
        <v>12</v>
      </c>
      <c r="E45" s="58">
        <v>8</v>
      </c>
      <c r="F45" s="58">
        <v>7</v>
      </c>
      <c r="G45" s="58">
        <v>6</v>
      </c>
      <c r="H45" s="58">
        <v>5</v>
      </c>
      <c r="I45" s="58">
        <v>4</v>
      </c>
      <c r="J45" s="58">
        <v>3</v>
      </c>
      <c r="K45" s="58">
        <v>2</v>
      </c>
      <c r="L45" s="58">
        <v>1</v>
      </c>
    </row>
    <row r="46" spans="1:12" x14ac:dyDescent="0.25">
      <c r="A46" s="14">
        <v>5</v>
      </c>
      <c r="B46" s="55" t="e">
        <f>$A$44*#REF!</f>
        <v>#REF!</v>
      </c>
      <c r="C46" s="55" t="e">
        <f>$A$44*#REF!</f>
        <v>#REF!</v>
      </c>
      <c r="D46" s="55"/>
      <c r="E46" s="55" t="e">
        <f>$A$44*#REF!</f>
        <v>#REF!</v>
      </c>
      <c r="F46" s="55" t="e">
        <f>$A$44*#REF!</f>
        <v>#REF!</v>
      </c>
      <c r="G46" s="55" t="e">
        <f>$A$44*#REF!</f>
        <v>#REF!</v>
      </c>
      <c r="H46" s="55" t="e">
        <f>$A$44*#REF!</f>
        <v>#REF!</v>
      </c>
      <c r="I46" s="55" t="e">
        <f>$A$44*#REF!</f>
        <v>#REF!</v>
      </c>
      <c r="J46" s="55" t="e">
        <f>$A$44*#REF!</f>
        <v>#REF!</v>
      </c>
      <c r="K46" s="55" t="e">
        <f>$A$44*#REF!</f>
        <v>#REF!</v>
      </c>
      <c r="L46" s="55" t="e">
        <f>$A$44*#REF!</f>
        <v>#REF!</v>
      </c>
    </row>
    <row r="47" spans="1:12" x14ac:dyDescent="0.25">
      <c r="A47" s="14">
        <v>4</v>
      </c>
      <c r="B47" s="55" t="e">
        <f>$A$44*#REF!</f>
        <v>#REF!</v>
      </c>
      <c r="C47" s="55" t="e">
        <f>$A$44*#REF!</f>
        <v>#REF!</v>
      </c>
      <c r="D47" s="55"/>
      <c r="E47" s="55" t="e">
        <f>$A$44*#REF!</f>
        <v>#REF!</v>
      </c>
      <c r="F47" s="55" t="e">
        <f>$A$44*#REF!</f>
        <v>#REF!</v>
      </c>
      <c r="G47" s="55" t="e">
        <f>$A$44*#REF!</f>
        <v>#REF!</v>
      </c>
      <c r="H47" s="55" t="e">
        <f>$A$44*#REF!</f>
        <v>#REF!</v>
      </c>
      <c r="I47" s="55" t="e">
        <f>$A$44*#REF!</f>
        <v>#REF!</v>
      </c>
      <c r="J47" s="55" t="e">
        <f>$A$44*#REF!</f>
        <v>#REF!</v>
      </c>
      <c r="K47" s="55" t="e">
        <f>$A$44*#REF!</f>
        <v>#REF!</v>
      </c>
      <c r="L47" s="55" t="e">
        <f>$A$44*#REF!</f>
        <v>#REF!</v>
      </c>
    </row>
    <row r="48" spans="1:12" x14ac:dyDescent="0.25">
      <c r="A48" s="14">
        <v>3</v>
      </c>
      <c r="B48" s="55" t="e">
        <f>$A$44*#REF!</f>
        <v>#REF!</v>
      </c>
      <c r="C48" s="55" t="e">
        <f>$A$44*#REF!</f>
        <v>#REF!</v>
      </c>
      <c r="D48" s="55"/>
      <c r="E48" s="55" t="e">
        <f>$A$44*#REF!</f>
        <v>#REF!</v>
      </c>
      <c r="F48" s="55" t="e">
        <f>$A$44*#REF!</f>
        <v>#REF!</v>
      </c>
      <c r="G48" s="55" t="e">
        <f>$A$44*#REF!</f>
        <v>#REF!</v>
      </c>
      <c r="H48" s="55" t="e">
        <f>$A$44*#REF!</f>
        <v>#REF!</v>
      </c>
      <c r="I48" s="55" t="e">
        <f>$A$44*#REF!</f>
        <v>#REF!</v>
      </c>
      <c r="J48" s="55" t="e">
        <f>$A$44*#REF!</f>
        <v>#REF!</v>
      </c>
      <c r="K48" s="55" t="e">
        <f>$A$44*#REF!</f>
        <v>#REF!</v>
      </c>
      <c r="L48" s="55" t="e">
        <f>$A$44*#REF!</f>
        <v>#REF!</v>
      </c>
    </row>
    <row r="49" spans="1:12" x14ac:dyDescent="0.25">
      <c r="A49" s="14">
        <v>2</v>
      </c>
      <c r="B49" s="55" t="e">
        <f>$A$44*#REF!</f>
        <v>#REF!</v>
      </c>
      <c r="C49" s="55" t="e">
        <f>$A$44*#REF!</f>
        <v>#REF!</v>
      </c>
      <c r="D49" s="55"/>
      <c r="E49" s="55" t="e">
        <f>$A$44*#REF!</f>
        <v>#REF!</v>
      </c>
      <c r="F49" s="55" t="e">
        <f>$A$44*#REF!</f>
        <v>#REF!</v>
      </c>
      <c r="G49" s="55" t="e">
        <f>$A$44*#REF!</f>
        <v>#REF!</v>
      </c>
      <c r="H49" s="55" t="e">
        <f>$A$44*#REF!</f>
        <v>#REF!</v>
      </c>
      <c r="I49" s="55" t="e">
        <f>$A$44*#REF!</f>
        <v>#REF!</v>
      </c>
      <c r="J49" s="55" t="e">
        <f>$A$44*#REF!</f>
        <v>#REF!</v>
      </c>
      <c r="K49" s="55" t="e">
        <f>$A$44*#REF!</f>
        <v>#REF!</v>
      </c>
      <c r="L49" s="55" t="e">
        <f>$A$44*#REF!</f>
        <v>#REF!</v>
      </c>
    </row>
    <row r="50" spans="1:12" x14ac:dyDescent="0.25">
      <c r="A50" s="14">
        <v>1</v>
      </c>
      <c r="B50" s="55">
        <f>$A$44*B25</f>
        <v>10</v>
      </c>
      <c r="C50" s="55">
        <f>$A$44*C25</f>
        <v>0</v>
      </c>
      <c r="D50" s="55"/>
      <c r="E50" s="55">
        <f t="shared" ref="E50:L51" si="9">$A$44*E25</f>
        <v>0</v>
      </c>
      <c r="F50" s="55">
        <f t="shared" si="9"/>
        <v>0</v>
      </c>
      <c r="G50" s="55">
        <f t="shared" si="9"/>
        <v>0</v>
      </c>
      <c r="H50" s="55">
        <f t="shared" si="9"/>
        <v>0</v>
      </c>
      <c r="I50" s="55">
        <f t="shared" si="9"/>
        <v>0</v>
      </c>
      <c r="J50" s="55">
        <f t="shared" si="9"/>
        <v>0</v>
      </c>
      <c r="K50" s="55">
        <f t="shared" si="9"/>
        <v>0</v>
      </c>
      <c r="L50" s="55">
        <f t="shared" si="9"/>
        <v>0</v>
      </c>
    </row>
    <row r="51" spans="1:12" x14ac:dyDescent="0.25">
      <c r="A51" s="14">
        <v>0</v>
      </c>
      <c r="B51" s="55">
        <f>$A$44*B26</f>
        <v>10</v>
      </c>
      <c r="C51" s="55">
        <f>$A$44*C26</f>
        <v>0</v>
      </c>
      <c r="D51" s="55"/>
      <c r="E51" s="55">
        <f t="shared" si="9"/>
        <v>0</v>
      </c>
      <c r="F51" s="55">
        <f t="shared" si="9"/>
        <v>0</v>
      </c>
      <c r="G51" s="55">
        <f t="shared" si="9"/>
        <v>0</v>
      </c>
      <c r="H51" s="55">
        <f t="shared" si="9"/>
        <v>0</v>
      </c>
      <c r="I51" s="55">
        <f t="shared" si="9"/>
        <v>0</v>
      </c>
      <c r="J51" s="55">
        <f t="shared" si="9"/>
        <v>0</v>
      </c>
      <c r="K51" s="55">
        <f t="shared" si="9"/>
        <v>0</v>
      </c>
      <c r="L51" s="55">
        <f t="shared" si="9"/>
        <v>0</v>
      </c>
    </row>
    <row r="52" spans="1:12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</row>
    <row r="53" spans="1:12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</row>
    <row r="54" spans="1:12" x14ac:dyDescent="0.25">
      <c r="A54" s="54">
        <v>5</v>
      </c>
      <c r="B54" s="48" t="s">
        <v>9</v>
      </c>
      <c r="C54" s="49"/>
      <c r="D54" s="49"/>
      <c r="E54" s="49"/>
      <c r="F54" s="49"/>
      <c r="G54" s="49"/>
      <c r="H54" s="49"/>
      <c r="I54" s="49"/>
      <c r="J54" s="49"/>
      <c r="K54" s="49"/>
      <c r="L54" s="50"/>
    </row>
    <row r="55" spans="1:12" x14ac:dyDescent="0.25">
      <c r="A55" s="39" t="s">
        <v>6</v>
      </c>
      <c r="B55" s="58">
        <v>10</v>
      </c>
      <c r="C55" s="58">
        <v>9</v>
      </c>
      <c r="D55" s="58" t="s">
        <v>12</v>
      </c>
      <c r="E55" s="58">
        <v>8</v>
      </c>
      <c r="F55" s="58">
        <v>7</v>
      </c>
      <c r="G55" s="58">
        <v>6</v>
      </c>
      <c r="H55" s="58">
        <v>5</v>
      </c>
      <c r="I55" s="58">
        <v>4</v>
      </c>
      <c r="J55" s="58">
        <v>3</v>
      </c>
      <c r="K55" s="58">
        <v>2</v>
      </c>
      <c r="L55" s="58">
        <v>1</v>
      </c>
    </row>
    <row r="56" spans="1:12" x14ac:dyDescent="0.25">
      <c r="A56" s="14">
        <v>5</v>
      </c>
      <c r="B56" s="55" t="e">
        <f>#REF!*$A$54</f>
        <v>#REF!</v>
      </c>
      <c r="C56" s="55" t="e">
        <f>#REF!*$A$54</f>
        <v>#REF!</v>
      </c>
      <c r="D56" s="55"/>
      <c r="E56" s="55" t="e">
        <f>#REF!*$A$54</f>
        <v>#REF!</v>
      </c>
      <c r="F56" s="55" t="e">
        <f>#REF!*$A$54</f>
        <v>#REF!</v>
      </c>
      <c r="G56" s="55" t="e">
        <f>#REF!*$A$54</f>
        <v>#REF!</v>
      </c>
      <c r="H56" s="55" t="e">
        <f>#REF!*$A$54</f>
        <v>#REF!</v>
      </c>
      <c r="I56" s="55" t="e">
        <f>#REF!*$A$54</f>
        <v>#REF!</v>
      </c>
      <c r="J56" s="55" t="e">
        <f>#REF!*$A$54</f>
        <v>#REF!</v>
      </c>
      <c r="K56" s="55" t="e">
        <f>#REF!*$A$54</f>
        <v>#REF!</v>
      </c>
      <c r="L56" s="55" t="e">
        <f>#REF!*$A$54</f>
        <v>#REF!</v>
      </c>
    </row>
    <row r="57" spans="1:12" x14ac:dyDescent="0.25">
      <c r="A57" s="14">
        <v>4</v>
      </c>
      <c r="B57" s="55" t="e">
        <f>#REF!*$A$54</f>
        <v>#REF!</v>
      </c>
      <c r="C57" s="55" t="e">
        <f>#REF!*$A$54</f>
        <v>#REF!</v>
      </c>
      <c r="D57" s="55"/>
      <c r="E57" s="55" t="e">
        <f>#REF!*$A$54</f>
        <v>#REF!</v>
      </c>
      <c r="F57" s="55" t="e">
        <f>#REF!*$A$54</f>
        <v>#REF!</v>
      </c>
      <c r="G57" s="55" t="e">
        <f>#REF!*$A$54</f>
        <v>#REF!</v>
      </c>
      <c r="H57" s="55" t="e">
        <f>#REF!*$A$54</f>
        <v>#REF!</v>
      </c>
      <c r="I57" s="55" t="e">
        <f>#REF!*$A$54</f>
        <v>#REF!</v>
      </c>
      <c r="J57" s="55" t="e">
        <f>#REF!*$A$54</f>
        <v>#REF!</v>
      </c>
      <c r="K57" s="55" t="e">
        <f>#REF!*$A$54</f>
        <v>#REF!</v>
      </c>
      <c r="L57" s="55" t="e">
        <f>#REF!*$A$54</f>
        <v>#REF!</v>
      </c>
    </row>
    <row r="58" spans="1:12" x14ac:dyDescent="0.25">
      <c r="A58" s="14">
        <v>3</v>
      </c>
      <c r="B58" s="55" t="e">
        <f>#REF!*$A$54</f>
        <v>#REF!</v>
      </c>
      <c r="C58" s="55" t="e">
        <f>#REF!*$A$54</f>
        <v>#REF!</v>
      </c>
      <c r="D58" s="55"/>
      <c r="E58" s="55" t="e">
        <f>#REF!*$A$54</f>
        <v>#REF!</v>
      </c>
      <c r="F58" s="55" t="e">
        <f>#REF!*$A$54</f>
        <v>#REF!</v>
      </c>
      <c r="G58" s="55" t="e">
        <f>#REF!*$A$54</f>
        <v>#REF!</v>
      </c>
      <c r="H58" s="55" t="e">
        <f>#REF!*$A$54</f>
        <v>#REF!</v>
      </c>
      <c r="I58" s="55" t="e">
        <f>#REF!*$A$54</f>
        <v>#REF!</v>
      </c>
      <c r="J58" s="55" t="e">
        <f>#REF!*$A$54</f>
        <v>#REF!</v>
      </c>
      <c r="K58" s="55" t="e">
        <f>#REF!*$A$54</f>
        <v>#REF!</v>
      </c>
      <c r="L58" s="55" t="e">
        <f>#REF!*$A$54</f>
        <v>#REF!</v>
      </c>
    </row>
    <row r="59" spans="1:12" x14ac:dyDescent="0.25">
      <c r="A59" s="14">
        <v>2</v>
      </c>
      <c r="B59" s="55" t="e">
        <f>#REF!*$A$54</f>
        <v>#REF!</v>
      </c>
      <c r="C59" s="55" t="e">
        <f>#REF!*$A$54</f>
        <v>#REF!</v>
      </c>
      <c r="D59" s="55"/>
      <c r="E59" s="55" t="e">
        <f>#REF!*$A$54</f>
        <v>#REF!</v>
      </c>
      <c r="F59" s="55" t="e">
        <f>#REF!*$A$54</f>
        <v>#REF!</v>
      </c>
      <c r="G59" s="55" t="e">
        <f>#REF!*$A$54</f>
        <v>#REF!</v>
      </c>
      <c r="H59" s="55" t="e">
        <f>#REF!*$A$54</f>
        <v>#REF!</v>
      </c>
      <c r="I59" s="55" t="e">
        <f>#REF!*$A$54</f>
        <v>#REF!</v>
      </c>
      <c r="J59" s="55" t="e">
        <f>#REF!*$A$54</f>
        <v>#REF!</v>
      </c>
      <c r="K59" s="55" t="e">
        <f>#REF!*$A$54</f>
        <v>#REF!</v>
      </c>
      <c r="L59" s="55" t="e">
        <f>#REF!*$A$54</f>
        <v>#REF!</v>
      </c>
    </row>
    <row r="60" spans="1:12" x14ac:dyDescent="0.25">
      <c r="A60" s="14">
        <v>1</v>
      </c>
      <c r="B60" s="55">
        <f>B25*$A$54</f>
        <v>5</v>
      </c>
      <c r="C60" s="55">
        <f>C25*$A$54</f>
        <v>0</v>
      </c>
      <c r="D60" s="55"/>
      <c r="E60" s="55">
        <f t="shared" ref="E60:L61" si="10">E25*$A$54</f>
        <v>0</v>
      </c>
      <c r="F60" s="55">
        <f t="shared" si="10"/>
        <v>0</v>
      </c>
      <c r="G60" s="55">
        <f t="shared" si="10"/>
        <v>0</v>
      </c>
      <c r="H60" s="55">
        <f t="shared" si="10"/>
        <v>0</v>
      </c>
      <c r="I60" s="55">
        <f t="shared" si="10"/>
        <v>0</v>
      </c>
      <c r="J60" s="55">
        <f t="shared" si="10"/>
        <v>0</v>
      </c>
      <c r="K60" s="55">
        <f t="shared" si="10"/>
        <v>0</v>
      </c>
      <c r="L60" s="55">
        <f t="shared" si="10"/>
        <v>0</v>
      </c>
    </row>
    <row r="61" spans="1:12" x14ac:dyDescent="0.25">
      <c r="A61" s="14">
        <v>0</v>
      </c>
      <c r="B61" s="55">
        <f>B26*$A$54</f>
        <v>5</v>
      </c>
      <c r="C61" s="55">
        <f>C26*$A$54</f>
        <v>0</v>
      </c>
      <c r="D61" s="55"/>
      <c r="E61" s="55">
        <f t="shared" si="10"/>
        <v>0</v>
      </c>
      <c r="F61" s="55">
        <f t="shared" si="10"/>
        <v>0</v>
      </c>
      <c r="G61" s="55">
        <f t="shared" si="10"/>
        <v>0</v>
      </c>
      <c r="H61" s="55">
        <f t="shared" si="10"/>
        <v>0</v>
      </c>
      <c r="I61" s="55">
        <f t="shared" si="10"/>
        <v>0</v>
      </c>
      <c r="J61" s="55">
        <f t="shared" si="10"/>
        <v>0</v>
      </c>
      <c r="K61" s="55">
        <f t="shared" si="10"/>
        <v>0</v>
      </c>
      <c r="L61" s="55">
        <f t="shared" si="10"/>
        <v>0</v>
      </c>
    </row>
    <row r="62" spans="1:12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</row>
    <row r="63" spans="1:12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</row>
    <row r="64" spans="1:12" x14ac:dyDescent="0.25">
      <c r="A64" s="54">
        <v>2</v>
      </c>
      <c r="B64" s="48" t="s">
        <v>9</v>
      </c>
      <c r="C64" s="49"/>
      <c r="D64" s="49"/>
      <c r="E64" s="49"/>
      <c r="F64" s="49"/>
      <c r="G64" s="49"/>
      <c r="H64" s="49"/>
      <c r="I64" s="49"/>
      <c r="J64" s="49"/>
      <c r="K64" s="49"/>
      <c r="L64" s="50"/>
    </row>
    <row r="65" spans="1:12" x14ac:dyDescent="0.25">
      <c r="A65" s="39" t="s">
        <v>6</v>
      </c>
      <c r="B65" s="58">
        <v>10</v>
      </c>
      <c r="C65" s="58">
        <v>9</v>
      </c>
      <c r="D65" s="58" t="s">
        <v>12</v>
      </c>
      <c r="E65" s="58">
        <v>8</v>
      </c>
      <c r="F65" s="58">
        <v>7</v>
      </c>
      <c r="G65" s="58">
        <v>6</v>
      </c>
      <c r="H65" s="58">
        <v>5</v>
      </c>
      <c r="I65" s="58">
        <v>4</v>
      </c>
      <c r="J65" s="58">
        <v>3</v>
      </c>
      <c r="K65" s="58">
        <v>2</v>
      </c>
      <c r="L65" s="58">
        <v>1</v>
      </c>
    </row>
    <row r="66" spans="1:12" x14ac:dyDescent="0.25">
      <c r="A66" s="14">
        <v>5</v>
      </c>
      <c r="B66" s="55" t="e">
        <f>#REF!*$A$64</f>
        <v>#REF!</v>
      </c>
      <c r="C66" s="55" t="e">
        <f>#REF!*$A$64</f>
        <v>#REF!</v>
      </c>
      <c r="D66" s="55"/>
      <c r="E66" s="55" t="e">
        <f>#REF!*$A$64</f>
        <v>#REF!</v>
      </c>
      <c r="F66" s="55" t="e">
        <f>#REF!*$A$64</f>
        <v>#REF!</v>
      </c>
      <c r="G66" s="55" t="e">
        <f>#REF!*$A$64</f>
        <v>#REF!</v>
      </c>
      <c r="H66" s="55" t="e">
        <f>#REF!*$A$64</f>
        <v>#REF!</v>
      </c>
      <c r="I66" s="55" t="e">
        <f>#REF!*$A$64</f>
        <v>#REF!</v>
      </c>
      <c r="J66" s="55" t="e">
        <f>#REF!*$A$64</f>
        <v>#REF!</v>
      </c>
      <c r="K66" s="55" t="e">
        <f>#REF!*$A$64</f>
        <v>#REF!</v>
      </c>
      <c r="L66" s="55" t="e">
        <f>#REF!*$A$64</f>
        <v>#REF!</v>
      </c>
    </row>
    <row r="67" spans="1:12" x14ac:dyDescent="0.25">
      <c r="A67" s="14">
        <v>4</v>
      </c>
      <c r="B67" s="55" t="e">
        <f>#REF!*$A$64</f>
        <v>#REF!</v>
      </c>
      <c r="C67" s="55" t="e">
        <f>#REF!*$A$64</f>
        <v>#REF!</v>
      </c>
      <c r="D67" s="55"/>
      <c r="E67" s="55" t="e">
        <f>#REF!*$A$64</f>
        <v>#REF!</v>
      </c>
      <c r="F67" s="55" t="e">
        <f>#REF!*$A$64</f>
        <v>#REF!</v>
      </c>
      <c r="G67" s="55" t="e">
        <f>#REF!*$A$64</f>
        <v>#REF!</v>
      </c>
      <c r="H67" s="55" t="e">
        <f>#REF!*$A$64</f>
        <v>#REF!</v>
      </c>
      <c r="I67" s="55" t="e">
        <f>#REF!*$A$64</f>
        <v>#REF!</v>
      </c>
      <c r="J67" s="55" t="e">
        <f>#REF!*$A$64</f>
        <v>#REF!</v>
      </c>
      <c r="K67" s="55" t="e">
        <f>#REF!*$A$64</f>
        <v>#REF!</v>
      </c>
      <c r="L67" s="55" t="e">
        <f>#REF!*$A$64</f>
        <v>#REF!</v>
      </c>
    </row>
    <row r="68" spans="1:12" x14ac:dyDescent="0.25">
      <c r="A68" s="14">
        <v>3</v>
      </c>
      <c r="B68" s="55" t="e">
        <f>#REF!*$A$64</f>
        <v>#REF!</v>
      </c>
      <c r="C68" s="55" t="e">
        <f>#REF!*$A$64</f>
        <v>#REF!</v>
      </c>
      <c r="D68" s="55"/>
      <c r="E68" s="55" t="e">
        <f>#REF!*$A$64</f>
        <v>#REF!</v>
      </c>
      <c r="F68" s="55" t="e">
        <f>#REF!*$A$64</f>
        <v>#REF!</v>
      </c>
      <c r="G68" s="55" t="e">
        <f>#REF!*$A$64</f>
        <v>#REF!</v>
      </c>
      <c r="H68" s="55" t="e">
        <f>#REF!*$A$64</f>
        <v>#REF!</v>
      </c>
      <c r="I68" s="55" t="e">
        <f>#REF!*$A$64</f>
        <v>#REF!</v>
      </c>
      <c r="J68" s="55" t="e">
        <f>#REF!*$A$64</f>
        <v>#REF!</v>
      </c>
      <c r="K68" s="55" t="e">
        <f>#REF!*$A$64</f>
        <v>#REF!</v>
      </c>
      <c r="L68" s="55" t="e">
        <f>#REF!*$A$64</f>
        <v>#REF!</v>
      </c>
    </row>
    <row r="69" spans="1:12" x14ac:dyDescent="0.25">
      <c r="A69" s="14">
        <v>2</v>
      </c>
      <c r="B69" s="55" t="e">
        <f>#REF!*$A$64</f>
        <v>#REF!</v>
      </c>
      <c r="C69" s="55" t="e">
        <f>#REF!*$A$64</f>
        <v>#REF!</v>
      </c>
      <c r="D69" s="55"/>
      <c r="E69" s="55" t="e">
        <f>#REF!*$A$64</f>
        <v>#REF!</v>
      </c>
      <c r="F69" s="55" t="e">
        <f>#REF!*$A$64</f>
        <v>#REF!</v>
      </c>
      <c r="G69" s="55" t="e">
        <f>#REF!*$A$64</f>
        <v>#REF!</v>
      </c>
      <c r="H69" s="55" t="e">
        <f>#REF!*$A$64</f>
        <v>#REF!</v>
      </c>
      <c r="I69" s="55" t="e">
        <f>#REF!*$A$64</f>
        <v>#REF!</v>
      </c>
      <c r="J69" s="55" t="e">
        <f>#REF!*$A$64</f>
        <v>#REF!</v>
      </c>
      <c r="K69" s="55" t="e">
        <f>#REF!*$A$64</f>
        <v>#REF!</v>
      </c>
      <c r="L69" s="55" t="e">
        <f>#REF!*$A$64</f>
        <v>#REF!</v>
      </c>
    </row>
    <row r="70" spans="1:12" x14ac:dyDescent="0.25">
      <c r="A70" s="14">
        <v>1</v>
      </c>
      <c r="B70" s="55">
        <f>B25*$A$64</f>
        <v>2</v>
      </c>
      <c r="C70" s="55">
        <f>C25*$A$64</f>
        <v>0</v>
      </c>
      <c r="D70" s="55"/>
      <c r="E70" s="55">
        <f t="shared" ref="E70:L71" si="11">E25*$A$64</f>
        <v>0</v>
      </c>
      <c r="F70" s="55">
        <f t="shared" si="11"/>
        <v>0</v>
      </c>
      <c r="G70" s="55">
        <f t="shared" si="11"/>
        <v>0</v>
      </c>
      <c r="H70" s="55">
        <f t="shared" si="11"/>
        <v>0</v>
      </c>
      <c r="I70" s="55">
        <f t="shared" si="11"/>
        <v>0</v>
      </c>
      <c r="J70" s="55">
        <f t="shared" si="11"/>
        <v>0</v>
      </c>
      <c r="K70" s="55">
        <f t="shared" si="11"/>
        <v>0</v>
      </c>
      <c r="L70" s="55">
        <f t="shared" si="11"/>
        <v>0</v>
      </c>
    </row>
    <row r="71" spans="1:12" x14ac:dyDescent="0.25">
      <c r="A71" s="14">
        <v>0</v>
      </c>
      <c r="B71" s="55">
        <f>B26*$A$64</f>
        <v>2</v>
      </c>
      <c r="C71" s="55">
        <f>C26*$A$64</f>
        <v>0</v>
      </c>
      <c r="D71" s="55"/>
      <c r="E71" s="55">
        <f t="shared" si="11"/>
        <v>0</v>
      </c>
      <c r="F71" s="55">
        <f t="shared" si="11"/>
        <v>0</v>
      </c>
      <c r="G71" s="55">
        <f t="shared" si="11"/>
        <v>0</v>
      </c>
      <c r="H71" s="55">
        <f t="shared" si="11"/>
        <v>0</v>
      </c>
      <c r="I71" s="55">
        <f t="shared" si="11"/>
        <v>0</v>
      </c>
      <c r="J71" s="55">
        <f t="shared" si="11"/>
        <v>0</v>
      </c>
      <c r="K71" s="55">
        <f t="shared" si="11"/>
        <v>0</v>
      </c>
      <c r="L71" s="55">
        <f t="shared" si="11"/>
        <v>0</v>
      </c>
    </row>
    <row r="72" spans="1:12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</row>
    <row r="73" spans="1:12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</row>
    <row r="74" spans="1:12" x14ac:dyDescent="0.25">
      <c r="A74" s="54">
        <v>0.5</v>
      </c>
      <c r="B74" s="48" t="s">
        <v>9</v>
      </c>
      <c r="C74" s="49"/>
      <c r="D74" s="49"/>
      <c r="E74" s="49"/>
      <c r="F74" s="49"/>
      <c r="G74" s="49"/>
      <c r="H74" s="49"/>
      <c r="I74" s="49"/>
      <c r="J74" s="49"/>
      <c r="K74" s="49"/>
      <c r="L74" s="50"/>
    </row>
    <row r="75" spans="1:12" x14ac:dyDescent="0.25">
      <c r="A75" s="39" t="s">
        <v>6</v>
      </c>
      <c r="B75" s="58">
        <v>10</v>
      </c>
      <c r="C75" s="58">
        <v>9</v>
      </c>
      <c r="D75" s="58" t="s">
        <v>12</v>
      </c>
      <c r="E75" s="58">
        <v>8</v>
      </c>
      <c r="F75" s="58">
        <v>7</v>
      </c>
      <c r="G75" s="58">
        <v>6</v>
      </c>
      <c r="H75" s="58">
        <v>5</v>
      </c>
      <c r="I75" s="58">
        <v>4</v>
      </c>
      <c r="J75" s="58">
        <v>3</v>
      </c>
      <c r="K75" s="58">
        <v>2</v>
      </c>
      <c r="L75" s="58">
        <v>1</v>
      </c>
    </row>
    <row r="76" spans="1:12" x14ac:dyDescent="0.25">
      <c r="A76" s="14">
        <v>5</v>
      </c>
      <c r="B76" s="55" t="e">
        <f>#REF!*$A$74</f>
        <v>#REF!</v>
      </c>
      <c r="C76" s="55" t="e">
        <f>#REF!*$A$74</f>
        <v>#REF!</v>
      </c>
      <c r="D76" s="55"/>
      <c r="E76" s="55" t="e">
        <f>#REF!*$A$74</f>
        <v>#REF!</v>
      </c>
      <c r="F76" s="55" t="e">
        <f>#REF!*$A$74</f>
        <v>#REF!</v>
      </c>
      <c r="G76" s="55" t="e">
        <f>#REF!*$A$74</f>
        <v>#REF!</v>
      </c>
      <c r="H76" s="55" t="e">
        <f>#REF!*$A$74</f>
        <v>#REF!</v>
      </c>
      <c r="I76" s="55" t="e">
        <f>#REF!*$A$74</f>
        <v>#REF!</v>
      </c>
      <c r="J76" s="55" t="e">
        <f>#REF!*$A$74</f>
        <v>#REF!</v>
      </c>
      <c r="K76" s="55" t="e">
        <f>#REF!*$A$74</f>
        <v>#REF!</v>
      </c>
      <c r="L76" s="55" t="e">
        <f>#REF!*$A$74</f>
        <v>#REF!</v>
      </c>
    </row>
    <row r="77" spans="1:12" x14ac:dyDescent="0.25">
      <c r="A77" s="14">
        <v>4</v>
      </c>
      <c r="B77" s="55" t="e">
        <f>#REF!*$A$74</f>
        <v>#REF!</v>
      </c>
      <c r="C77" s="55" t="e">
        <f>#REF!*$A$74</f>
        <v>#REF!</v>
      </c>
      <c r="D77" s="55"/>
      <c r="E77" s="55" t="e">
        <f>#REF!*$A$74</f>
        <v>#REF!</v>
      </c>
      <c r="F77" s="55" t="e">
        <f>#REF!*$A$74</f>
        <v>#REF!</v>
      </c>
      <c r="G77" s="55" t="e">
        <f>#REF!*$A$74</f>
        <v>#REF!</v>
      </c>
      <c r="H77" s="55" t="e">
        <f>#REF!*$A$74</f>
        <v>#REF!</v>
      </c>
      <c r="I77" s="55" t="e">
        <f>#REF!*$A$74</f>
        <v>#REF!</v>
      </c>
      <c r="J77" s="55" t="e">
        <f>#REF!*$A$74</f>
        <v>#REF!</v>
      </c>
      <c r="K77" s="55" t="e">
        <f>#REF!*$A$74</f>
        <v>#REF!</v>
      </c>
      <c r="L77" s="55" t="e">
        <f>#REF!*$A$74</f>
        <v>#REF!</v>
      </c>
    </row>
    <row r="78" spans="1:12" x14ac:dyDescent="0.25">
      <c r="A78" s="14">
        <v>3</v>
      </c>
      <c r="B78" s="55" t="e">
        <f>#REF!*$A$74</f>
        <v>#REF!</v>
      </c>
      <c r="C78" s="55" t="e">
        <f>#REF!*$A$74</f>
        <v>#REF!</v>
      </c>
      <c r="D78" s="55"/>
      <c r="E78" s="55" t="e">
        <f>#REF!*$A$74</f>
        <v>#REF!</v>
      </c>
      <c r="F78" s="55" t="e">
        <f>#REF!*$A$74</f>
        <v>#REF!</v>
      </c>
      <c r="G78" s="55" t="e">
        <f>#REF!*$A$74</f>
        <v>#REF!</v>
      </c>
      <c r="H78" s="55" t="e">
        <f>#REF!*$A$74</f>
        <v>#REF!</v>
      </c>
      <c r="I78" s="55" t="e">
        <f>#REF!*$A$74</f>
        <v>#REF!</v>
      </c>
      <c r="J78" s="55" t="e">
        <f>#REF!*$A$74</f>
        <v>#REF!</v>
      </c>
      <c r="K78" s="55" t="e">
        <f>#REF!*$A$74</f>
        <v>#REF!</v>
      </c>
      <c r="L78" s="55" t="e">
        <f>#REF!*$A$74</f>
        <v>#REF!</v>
      </c>
    </row>
    <row r="79" spans="1:12" x14ac:dyDescent="0.25">
      <c r="A79" s="14">
        <v>2</v>
      </c>
      <c r="B79" s="55" t="e">
        <f>#REF!*$A$74</f>
        <v>#REF!</v>
      </c>
      <c r="C79" s="55" t="e">
        <f>#REF!*$A$74</f>
        <v>#REF!</v>
      </c>
      <c r="D79" s="55"/>
      <c r="E79" s="55" t="e">
        <f>#REF!*$A$74</f>
        <v>#REF!</v>
      </c>
      <c r="F79" s="55" t="e">
        <f>#REF!*$A$74</f>
        <v>#REF!</v>
      </c>
      <c r="G79" s="55" t="e">
        <f>#REF!*$A$74</f>
        <v>#REF!</v>
      </c>
      <c r="H79" s="55" t="e">
        <f>#REF!*$A$74</f>
        <v>#REF!</v>
      </c>
      <c r="I79" s="55" t="e">
        <f>#REF!*$A$74</f>
        <v>#REF!</v>
      </c>
      <c r="J79" s="55" t="e">
        <f>#REF!*$A$74</f>
        <v>#REF!</v>
      </c>
      <c r="K79" s="55" t="e">
        <f>#REF!*$A$74</f>
        <v>#REF!</v>
      </c>
      <c r="L79" s="55" t="e">
        <f>#REF!*$A$74</f>
        <v>#REF!</v>
      </c>
    </row>
    <row r="80" spans="1:12" x14ac:dyDescent="0.25">
      <c r="A80" s="14">
        <v>1</v>
      </c>
      <c r="B80" s="55">
        <f>B25*$A$74</f>
        <v>0.5</v>
      </c>
      <c r="C80" s="55">
        <f>C25*$A$74</f>
        <v>0</v>
      </c>
      <c r="D80" s="55"/>
      <c r="E80" s="55">
        <f t="shared" ref="E80:L81" si="12">E25*$A$74</f>
        <v>0</v>
      </c>
      <c r="F80" s="55">
        <f t="shared" si="12"/>
        <v>0</v>
      </c>
      <c r="G80" s="55">
        <f t="shared" si="12"/>
        <v>0</v>
      </c>
      <c r="H80" s="55">
        <f t="shared" si="12"/>
        <v>0</v>
      </c>
      <c r="I80" s="55">
        <f t="shared" si="12"/>
        <v>0</v>
      </c>
      <c r="J80" s="55">
        <f t="shared" si="12"/>
        <v>0</v>
      </c>
      <c r="K80" s="55">
        <f t="shared" si="12"/>
        <v>0</v>
      </c>
      <c r="L80" s="55">
        <f t="shared" si="12"/>
        <v>0</v>
      </c>
    </row>
    <row r="81" spans="1:12" x14ac:dyDescent="0.25">
      <c r="A81" s="14">
        <v>0</v>
      </c>
      <c r="B81" s="55">
        <f>B26*$A$74</f>
        <v>0.5</v>
      </c>
      <c r="C81" s="55">
        <f>C26*$A$74</f>
        <v>0</v>
      </c>
      <c r="D81" s="55"/>
      <c r="E81" s="55">
        <f t="shared" si="12"/>
        <v>0</v>
      </c>
      <c r="F81" s="55">
        <f t="shared" si="12"/>
        <v>0</v>
      </c>
      <c r="G81" s="55">
        <f t="shared" si="12"/>
        <v>0</v>
      </c>
      <c r="H81" s="55">
        <f t="shared" si="12"/>
        <v>0</v>
      </c>
      <c r="I81" s="55">
        <f t="shared" si="12"/>
        <v>0</v>
      </c>
      <c r="J81" s="55">
        <f t="shared" si="12"/>
        <v>0</v>
      </c>
      <c r="K81" s="55">
        <f t="shared" si="12"/>
        <v>0</v>
      </c>
      <c r="L81" s="55">
        <f t="shared" si="12"/>
        <v>0</v>
      </c>
    </row>
  </sheetData>
  <conditionalFormatting sqref="B10:L11">
    <cfRule type="cellIs" dxfId="47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142"/>
  <sheetViews>
    <sheetView zoomScaleNormal="100" workbookViewId="0">
      <pane ySplit="6" topLeftCell="A9" activePane="bottomLeft" state="frozen"/>
      <selection activeCell="L22" sqref="E22:L22"/>
      <selection pane="bottomLeft" activeCell="L22" sqref="E22:L22"/>
    </sheetView>
  </sheetViews>
  <sheetFormatPr defaultRowHeight="13.2" x14ac:dyDescent="0.25"/>
  <cols>
    <col min="1" max="1" width="14.88671875" bestFit="1" customWidth="1"/>
    <col min="2" max="2" width="16.6640625" bestFit="1" customWidth="1"/>
    <col min="3" max="3" width="16.88671875" bestFit="1" customWidth="1"/>
    <col min="4" max="4" width="15.33203125" hidden="1" customWidth="1"/>
    <col min="5" max="5" width="15.33203125" bestFit="1" customWidth="1"/>
    <col min="6" max="6" width="14.33203125" bestFit="1" customWidth="1"/>
    <col min="7" max="7" width="10.109375" bestFit="1" customWidth="1"/>
    <col min="8" max="8" width="13.33203125" bestFit="1" customWidth="1"/>
    <col min="9" max="12" width="9.44140625" bestFit="1" customWidth="1"/>
    <col min="13" max="15" width="0" hidden="1" customWidth="1"/>
    <col min="16" max="16" width="5.109375" customWidth="1"/>
    <col min="18" max="18" width="10.109375" bestFit="1" customWidth="1"/>
  </cols>
  <sheetData>
    <row r="1" spans="1:12" x14ac:dyDescent="0.25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4" t="s">
        <v>1</v>
      </c>
      <c r="B3" s="5">
        <v>80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6" t="s">
        <v>2</v>
      </c>
      <c r="B4" s="7">
        <v>20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6" t="s">
        <v>3</v>
      </c>
      <c r="B5" s="8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9" t="s">
        <v>4</v>
      </c>
      <c r="B6" s="10">
        <f>AVERAGE(B63:L63)</f>
        <v>0.86459139352954817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2" t="s">
        <v>6</v>
      </c>
      <c r="B9" s="13">
        <v>10</v>
      </c>
      <c r="C9" s="13">
        <v>9</v>
      </c>
      <c r="D9" s="13">
        <v>8</v>
      </c>
      <c r="E9" s="13">
        <v>8</v>
      </c>
      <c r="F9" s="13">
        <v>7</v>
      </c>
      <c r="G9" s="13">
        <v>6</v>
      </c>
      <c r="H9" s="13">
        <v>5</v>
      </c>
      <c r="I9" s="13">
        <v>4</v>
      </c>
      <c r="J9" s="13">
        <v>3</v>
      </c>
      <c r="K9" s="13">
        <v>2</v>
      </c>
      <c r="L9" s="13">
        <v>1</v>
      </c>
    </row>
    <row r="10" spans="1:12" x14ac:dyDescent="0.25">
      <c r="A10" s="14">
        <v>10</v>
      </c>
      <c r="B10" s="15">
        <f>1/HYPGEOMDIST($A10,$B$4,B$9,$B$3)</f>
        <v>8911711.1764705665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4">
        <v>9</v>
      </c>
      <c r="B11" s="15">
        <f t="shared" ref="B11:H20" si="0">1/HYPGEOMDIST($A11,$B$4,B$9,$B$3)</f>
        <v>163381.37156862734</v>
      </c>
      <c r="C11" s="15">
        <f t="shared" si="0"/>
        <v>1380687.6470588213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4">
        <v>8</v>
      </c>
      <c r="B12" s="15">
        <f t="shared" si="0"/>
        <v>7384.4687714633837</v>
      </c>
      <c r="C12" s="15">
        <f t="shared" si="0"/>
        <v>30681.947712418307</v>
      </c>
      <c r="D12" s="15">
        <f t="shared" si="0"/>
        <v>230114.60784313735</v>
      </c>
      <c r="E12" s="15">
        <f t="shared" si="0"/>
        <v>230114.60784313735</v>
      </c>
      <c r="F12" s="16"/>
      <c r="G12" s="16"/>
      <c r="H12" s="16"/>
      <c r="I12" s="16"/>
      <c r="J12" s="16"/>
      <c r="K12" s="16"/>
      <c r="L12" s="16"/>
    </row>
    <row r="13" spans="1:12" x14ac:dyDescent="0.25">
      <c r="A13" s="14">
        <v>7</v>
      </c>
      <c r="B13" s="15">
        <f t="shared" si="0"/>
        <v>620.67733208420645</v>
      </c>
      <c r="C13" s="15">
        <f t="shared" si="0"/>
        <v>1690.1072892433824</v>
      </c>
      <c r="D13" s="15">
        <f t="shared" si="0"/>
        <v>6232.2706290849665</v>
      </c>
      <c r="E13" s="15">
        <f t="shared" si="0"/>
        <v>6232.2706290849665</v>
      </c>
      <c r="F13" s="15">
        <f t="shared" si="0"/>
        <v>40979.313725490225</v>
      </c>
      <c r="G13" s="16"/>
      <c r="H13" s="16"/>
      <c r="I13" s="16"/>
      <c r="J13" s="16"/>
      <c r="K13" s="16"/>
      <c r="L13" s="16"/>
    </row>
    <row r="14" spans="1:12" x14ac:dyDescent="0.25">
      <c r="A14" s="14">
        <v>6</v>
      </c>
      <c r="B14" s="15">
        <f t="shared" si="0"/>
        <v>87.112608011818566</v>
      </c>
      <c r="C14" s="15">
        <f t="shared" si="0"/>
        <v>174.83868509414285</v>
      </c>
      <c r="D14" s="15">
        <f t="shared" si="0"/>
        <v>422.52682231084458</v>
      </c>
      <c r="E14" s="15">
        <f t="shared" si="0"/>
        <v>422.52682231084458</v>
      </c>
      <c r="F14" s="15">
        <f t="shared" si="0"/>
        <v>1365.9771241830042</v>
      </c>
      <c r="G14" s="15">
        <f t="shared" si="0"/>
        <v>7752.8431372549003</v>
      </c>
      <c r="H14" s="16"/>
      <c r="I14" s="16"/>
      <c r="J14" s="16"/>
      <c r="K14" s="16"/>
      <c r="L14" s="16"/>
    </row>
    <row r="15" spans="1:12" x14ac:dyDescent="0.25">
      <c r="A15" s="14">
        <v>5</v>
      </c>
      <c r="B15" s="15">
        <f t="shared" si="0"/>
        <v>19.444778574066646</v>
      </c>
      <c r="C15" s="15">
        <f t="shared" si="0"/>
        <v>30.673453525288224</v>
      </c>
      <c r="D15" s="15">
        <f t="shared" si="0"/>
        <v>54.637089091919698</v>
      </c>
      <c r="E15" s="15">
        <f t="shared" si="0"/>
        <v>54.637089091919698</v>
      </c>
      <c r="F15" s="15">
        <f t="shared" si="0"/>
        <v>115.76077323584812</v>
      </c>
      <c r="G15" s="15">
        <f t="shared" si="0"/>
        <v>323.03513071895424</v>
      </c>
      <c r="H15" s="15">
        <f t="shared" si="0"/>
        <v>1550.5686274509803</v>
      </c>
      <c r="I15" s="16"/>
      <c r="J15" s="16"/>
      <c r="K15" s="16"/>
      <c r="L15" s="16"/>
    </row>
    <row r="16" spans="1:12" x14ac:dyDescent="0.25">
      <c r="A16" s="14">
        <v>4</v>
      </c>
      <c r="B16" s="15">
        <f t="shared" si="0"/>
        <v>6.7879954294923497</v>
      </c>
      <c r="C16" s="15">
        <f t="shared" si="0"/>
        <v>8.7638438643680594</v>
      </c>
      <c r="D16" s="15">
        <f t="shared" si="0"/>
        <v>12.26938141011529</v>
      </c>
      <c r="E16" s="15">
        <f t="shared" si="0"/>
        <v>12.26938141011529</v>
      </c>
      <c r="F16" s="15">
        <f t="shared" si="0"/>
        <v>19.160403845933462</v>
      </c>
      <c r="G16" s="15">
        <f t="shared" si="0"/>
        <v>35.041098925445858</v>
      </c>
      <c r="H16" s="15">
        <f t="shared" si="0"/>
        <v>82.696993464052213</v>
      </c>
      <c r="I16" s="15">
        <f>1/HYPGEOMDIST($A16,$B$4,I$9,$B$3)</f>
        <v>326.43550051599556</v>
      </c>
      <c r="J16" s="16"/>
      <c r="K16" s="16"/>
      <c r="L16" s="16"/>
    </row>
    <row r="17" spans="1:12" x14ac:dyDescent="0.25">
      <c r="A17" s="14">
        <v>3</v>
      </c>
      <c r="B17" s="15">
        <f t="shared" si="0"/>
        <v>3.7396826671740295</v>
      </c>
      <c r="C17" s="15">
        <f t="shared" si="0"/>
        <v>4.0632367007524675</v>
      </c>
      <c r="D17" s="15">
        <f t="shared" si="0"/>
        <v>4.6557920529455359</v>
      </c>
      <c r="E17" s="15">
        <f t="shared" si="0"/>
        <v>4.6557920529455359</v>
      </c>
      <c r="F17" s="15">
        <f t="shared" si="0"/>
        <v>5.7145064101906851</v>
      </c>
      <c r="G17" s="15">
        <f t="shared" si="0"/>
        <v>7.7030001948178484</v>
      </c>
      <c r="H17" s="15">
        <f t="shared" si="0"/>
        <v>11.913973634651608</v>
      </c>
      <c r="I17" s="15">
        <f>1/HYPGEOMDIST($A17,$B$4,I$9,$B$3)</f>
        <v>23.122514619883045</v>
      </c>
      <c r="J17" s="15">
        <f>1/HYPGEOMDIST($A17,$B$4,J$9,$B$3)</f>
        <v>72.070175438596436</v>
      </c>
      <c r="K17" s="16"/>
      <c r="L17" s="16"/>
    </row>
    <row r="18" spans="1:12" x14ac:dyDescent="0.25">
      <c r="A18" s="14">
        <v>2</v>
      </c>
      <c r="B18" s="15">
        <f t="shared" si="0"/>
        <v>3.3868824155538357</v>
      </c>
      <c r="C18" s="15">
        <f t="shared" si="0"/>
        <v>3.1602952116963623</v>
      </c>
      <c r="D18" s="15">
        <f t="shared" si="0"/>
        <v>3.0474275255643497</v>
      </c>
      <c r="E18" s="15">
        <f t="shared" si="0"/>
        <v>3.0474275255643497</v>
      </c>
      <c r="F18" s="15">
        <f t="shared" si="0"/>
        <v>3.0613427197450083</v>
      </c>
      <c r="G18" s="15">
        <f t="shared" si="0"/>
        <v>3.2433685030811974</v>
      </c>
      <c r="H18" s="15">
        <f t="shared" si="0"/>
        <v>3.6974400935125651</v>
      </c>
      <c r="I18" s="15">
        <f>1/HYPGEOMDIST($A18,$B$4,I$9,$B$3)</f>
        <v>4.7028843294677349</v>
      </c>
      <c r="J18" s="15">
        <f>1/HYPGEOMDIST($A18,$B$4,J$9,$B$3)</f>
        <v>7.2070175438596475</v>
      </c>
      <c r="K18" s="15">
        <f>1/HYPGEOMDIST($A18,$B$4,K$9,$B$3)</f>
        <v>16.631578947368414</v>
      </c>
      <c r="L18" s="16"/>
    </row>
    <row r="19" spans="1:12" x14ac:dyDescent="0.25">
      <c r="A19" s="14">
        <v>1</v>
      </c>
      <c r="B19" s="15">
        <f t="shared" si="0"/>
        <v>5.5688162794202496</v>
      </c>
      <c r="C19" s="15">
        <f t="shared" si="0"/>
        <v>4.531744077149499</v>
      </c>
      <c r="D19" s="15">
        <f t="shared" si="0"/>
        <v>3.7528505638894294</v>
      </c>
      <c r="E19" s="15">
        <f t="shared" si="0"/>
        <v>3.7528505638894294</v>
      </c>
      <c r="F19" s="15">
        <f t="shared" si="0"/>
        <v>3.1726642731902825</v>
      </c>
      <c r="G19" s="15">
        <f t="shared" si="0"/>
        <v>2.7510714981492299</v>
      </c>
      <c r="H19" s="15">
        <f t="shared" si="0"/>
        <v>2.4649600623417114</v>
      </c>
      <c r="I19" s="15">
        <f>1/HYPGEOMDIST($A19,$B$4,I$9,$B$3)</f>
        <v>2.3109000584453536</v>
      </c>
      <c r="J19" s="15">
        <f>1/HYPGEOMDIST($A19,$B$4,J$9,$B$3)</f>
        <v>2.3209039548022594</v>
      </c>
      <c r="K19" s="15">
        <f>1/HYPGEOMDIST($A19,$B$4,K$9,$B$3)</f>
        <v>2.6333333333333337</v>
      </c>
      <c r="L19" s="15">
        <f>1/HYPGEOMDIST($A19,$B$4,L$9,$B$3)</f>
        <v>3.9999999999999991</v>
      </c>
    </row>
    <row r="20" spans="1:12" x14ac:dyDescent="0.25">
      <c r="A20" s="17">
        <v>0</v>
      </c>
      <c r="B20" s="18">
        <f t="shared" si="0"/>
        <v>21.838495213412731</v>
      </c>
      <c r="C20" s="18">
        <f t="shared" si="0"/>
        <v>15.686806420902116</v>
      </c>
      <c r="D20" s="18">
        <f t="shared" si="0"/>
        <v>11.329360192873745</v>
      </c>
      <c r="E20" s="18">
        <f t="shared" si="0"/>
        <v>11.329360192873745</v>
      </c>
      <c r="F20" s="18">
        <f t="shared" si="0"/>
        <v>8.2254258934562827</v>
      </c>
      <c r="G20" s="18">
        <f t="shared" si="0"/>
        <v>6.0023378141437735</v>
      </c>
      <c r="H20" s="18">
        <f t="shared" si="0"/>
        <v>4.4017143970387682</v>
      </c>
      <c r="I20" s="18">
        <f>1/HYPGEOMDIST($A20,$B$4,I$9,$B$3)</f>
        <v>3.2433685030811974</v>
      </c>
      <c r="J20" s="18">
        <f>1/HYPGEOMDIST($A20,$B$4,J$9,$B$3)</f>
        <v>2.4009351256575093</v>
      </c>
      <c r="K20" s="18">
        <f>1/HYPGEOMDIST($A20,$B$4,K$9,$B$3)</f>
        <v>1.7853107344632766</v>
      </c>
      <c r="L20" s="18">
        <f>1/HYPGEOMDIST($A20,$B$4,L$9,$B$3)</f>
        <v>1.3333333333333333</v>
      </c>
    </row>
    <row r="21" spans="1:12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3"/>
    </row>
    <row r="23" spans="1:12" x14ac:dyDescent="0.25">
      <c r="A23" s="20" t="s">
        <v>6</v>
      </c>
      <c r="B23" s="24">
        <v>10</v>
      </c>
      <c r="C23" s="24">
        <v>9</v>
      </c>
      <c r="D23" s="24">
        <v>8</v>
      </c>
      <c r="E23" s="24">
        <v>8</v>
      </c>
      <c r="F23" s="24">
        <v>7</v>
      </c>
      <c r="G23" s="24">
        <v>6</v>
      </c>
      <c r="H23" s="24">
        <v>5</v>
      </c>
      <c r="I23" s="24">
        <v>4</v>
      </c>
      <c r="J23" s="24">
        <v>3</v>
      </c>
      <c r="K23" s="24">
        <v>2</v>
      </c>
      <c r="L23" s="24">
        <v>1</v>
      </c>
    </row>
    <row r="24" spans="1:12" x14ac:dyDescent="0.25">
      <c r="A24" s="20">
        <v>10</v>
      </c>
      <c r="B24" s="25">
        <f t="shared" ref="B24:H34" si="1">(B52/B10)/$B$5</f>
        <v>1.1221189513415586E-3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25">
      <c r="A25" s="20">
        <v>9</v>
      </c>
      <c r="B25" s="25">
        <f t="shared" si="1"/>
        <v>1.53016220637485E-2</v>
      </c>
      <c r="C25" s="25">
        <f t="shared" si="1"/>
        <v>3.6213838884204819E-3</v>
      </c>
      <c r="D25" s="26"/>
      <c r="E25" s="26"/>
      <c r="F25" s="26"/>
      <c r="G25" s="26"/>
      <c r="H25" s="26"/>
      <c r="I25" s="26"/>
      <c r="J25" s="26"/>
      <c r="K25" s="26"/>
      <c r="L25" s="26"/>
    </row>
    <row r="26" spans="1:12" x14ac:dyDescent="0.25">
      <c r="A26" s="20">
        <v>8</v>
      </c>
      <c r="B26" s="25">
        <f t="shared" si="1"/>
        <v>6.7709677632087101E-2</v>
      </c>
      <c r="C26" s="25">
        <f t="shared" si="1"/>
        <v>3.2592454995784274E-2</v>
      </c>
      <c r="D26" s="25">
        <f t="shared" si="1"/>
        <v>0</v>
      </c>
      <c r="E26" s="25">
        <f t="shared" si="1"/>
        <v>1.0864151665261423E-2</v>
      </c>
      <c r="F26" s="26"/>
      <c r="G26" s="26"/>
      <c r="H26" s="26"/>
      <c r="I26" s="26"/>
      <c r="J26" s="26"/>
      <c r="K26" s="26"/>
      <c r="L26" s="26"/>
    </row>
    <row r="27" spans="1:12" x14ac:dyDescent="0.25">
      <c r="A27" s="20">
        <v>7</v>
      </c>
      <c r="B27" s="25">
        <f t="shared" si="1"/>
        <v>8.0557154926380603E-2</v>
      </c>
      <c r="C27" s="25">
        <f t="shared" si="1"/>
        <v>7.3959801721202728E-2</v>
      </c>
      <c r="D27" s="25">
        <f t="shared" si="1"/>
        <v>0</v>
      </c>
      <c r="E27" s="25">
        <f t="shared" si="1"/>
        <v>8.0227581528084402E-2</v>
      </c>
      <c r="F27" s="25">
        <f t="shared" si="1"/>
        <v>2.4402556048125652E-2</v>
      </c>
      <c r="G27" s="26"/>
      <c r="H27" s="26"/>
      <c r="I27" s="26"/>
      <c r="J27" s="26"/>
      <c r="K27" s="26"/>
      <c r="L27" s="26"/>
    </row>
    <row r="28" spans="1:12" x14ac:dyDescent="0.25">
      <c r="A28" s="20">
        <v>6</v>
      </c>
      <c r="B28" s="25">
        <f t="shared" si="1"/>
        <v>0.11479394577009221</v>
      </c>
      <c r="C28" s="25">
        <f t="shared" si="1"/>
        <v>8.5793369996595245E-2</v>
      </c>
      <c r="D28" s="25">
        <f t="shared" si="1"/>
        <v>0</v>
      </c>
      <c r="E28" s="25">
        <f t="shared" si="1"/>
        <v>0.11833568275392466</v>
      </c>
      <c r="F28" s="25">
        <f t="shared" si="1"/>
        <v>0.1098115022165657</v>
      </c>
      <c r="G28" s="25">
        <f t="shared" si="1"/>
        <v>3.2246234777880356E-2</v>
      </c>
      <c r="H28" s="26"/>
      <c r="I28" s="26"/>
      <c r="J28" s="26"/>
      <c r="K28" s="26"/>
      <c r="L28" s="26"/>
    </row>
    <row r="29" spans="1:12" x14ac:dyDescent="0.25">
      <c r="A29" s="20">
        <v>5</v>
      </c>
      <c r="B29" s="25">
        <f t="shared" si="1"/>
        <v>0.2057107508200052</v>
      </c>
      <c r="C29" s="25">
        <f t="shared" si="1"/>
        <v>0.19560888359223713</v>
      </c>
      <c r="D29" s="25">
        <f t="shared" si="1"/>
        <v>0</v>
      </c>
      <c r="E29" s="25">
        <f t="shared" si="1"/>
        <v>0.20132844159200997</v>
      </c>
      <c r="F29" s="25">
        <f t="shared" si="1"/>
        <v>0.25915514523109434</v>
      </c>
      <c r="G29" s="25">
        <f t="shared" si="1"/>
        <v>0.15478192693382567</v>
      </c>
      <c r="H29" s="25">
        <f t="shared" si="1"/>
        <v>9.673870433364104E-2</v>
      </c>
      <c r="I29" s="26"/>
      <c r="J29" s="26"/>
      <c r="K29" s="26"/>
      <c r="L29" s="26"/>
    </row>
    <row r="30" spans="1:12" x14ac:dyDescent="0.25">
      <c r="A30" s="20">
        <v>4</v>
      </c>
      <c r="B30" s="25">
        <f t="shared" si="1"/>
        <v>0.14731889707161847</v>
      </c>
      <c r="C30" s="25">
        <f t="shared" si="1"/>
        <v>0.22821036419094345</v>
      </c>
      <c r="D30" s="25">
        <f t="shared" si="1"/>
        <v>0</v>
      </c>
      <c r="E30" s="25">
        <f t="shared" si="1"/>
        <v>0.24451110449029639</v>
      </c>
      <c r="F30" s="25">
        <f t="shared" si="1"/>
        <v>0.20876386699171512</v>
      </c>
      <c r="G30" s="25">
        <f t="shared" si="1"/>
        <v>0.17122750667054476</v>
      </c>
      <c r="H30" s="25">
        <f t="shared" si="1"/>
        <v>0.24184676083410284</v>
      </c>
      <c r="I30" s="25">
        <f>(I58/I16)/$B$5</f>
        <v>0.3063392303898636</v>
      </c>
      <c r="J30" s="26"/>
      <c r="K30" s="26"/>
      <c r="L30" s="26"/>
    </row>
    <row r="31" spans="1:12" x14ac:dyDescent="0.25">
      <c r="A31" s="20">
        <v>3</v>
      </c>
      <c r="B31" s="25">
        <f t="shared" si="1"/>
        <v>0</v>
      </c>
      <c r="C31" s="25">
        <f t="shared" si="1"/>
        <v>0.24610921628435056</v>
      </c>
      <c r="D31" s="25">
        <f t="shared" si="1"/>
        <v>0</v>
      </c>
      <c r="E31" s="25">
        <f t="shared" si="1"/>
        <v>0.21478622512088774</v>
      </c>
      <c r="F31" s="25">
        <f t="shared" si="1"/>
        <v>0.26248986217340636</v>
      </c>
      <c r="G31" s="25">
        <f t="shared" si="1"/>
        <v>0.19472932131159973</v>
      </c>
      <c r="H31" s="25">
        <f t="shared" si="1"/>
        <v>0.25180515686844784</v>
      </c>
      <c r="I31" s="25">
        <f>(I59/I17)/$B$5</f>
        <v>0.34598313079325732</v>
      </c>
      <c r="J31" s="25">
        <f>(J59/J17)/$B$5</f>
        <v>0.15262901655306729</v>
      </c>
      <c r="K31" s="26"/>
      <c r="L31" s="26"/>
    </row>
    <row r="32" spans="1:12" x14ac:dyDescent="0.25">
      <c r="A32" s="20">
        <v>2</v>
      </c>
      <c r="B32" s="25">
        <f t="shared" si="1"/>
        <v>0</v>
      </c>
      <c r="C32" s="25">
        <f t="shared" si="1"/>
        <v>0</v>
      </c>
      <c r="D32" s="25">
        <f t="shared" si="1"/>
        <v>0</v>
      </c>
      <c r="E32" s="25">
        <f t="shared" si="1"/>
        <v>0</v>
      </c>
      <c r="F32" s="25">
        <f t="shared" si="1"/>
        <v>0</v>
      </c>
      <c r="G32" s="25">
        <f t="shared" si="1"/>
        <v>0.30832142541003305</v>
      </c>
      <c r="H32" s="25">
        <f t="shared" si="1"/>
        <v>0.2704573907105553</v>
      </c>
      <c r="I32" s="25">
        <f>(I60/I18)/$B$5</f>
        <v>0.21263546580002285</v>
      </c>
      <c r="J32" s="25">
        <f>(J60/J18)/$B$5</f>
        <v>0.27750730282375857</v>
      </c>
      <c r="K32" s="25">
        <f>(K60/K18)/$B$5</f>
        <v>0.48101265822784828</v>
      </c>
      <c r="L32" s="26"/>
    </row>
    <row r="33" spans="1:12" x14ac:dyDescent="0.25">
      <c r="A33" s="20">
        <v>1</v>
      </c>
      <c r="B33" s="25">
        <f t="shared" si="1"/>
        <v>0</v>
      </c>
      <c r="C33" s="25">
        <f t="shared" si="1"/>
        <v>0</v>
      </c>
      <c r="D33" s="25">
        <f t="shared" si="1"/>
        <v>0</v>
      </c>
      <c r="E33" s="25">
        <f t="shared" si="1"/>
        <v>0</v>
      </c>
      <c r="F33" s="25">
        <f t="shared" si="1"/>
        <v>0</v>
      </c>
      <c r="G33" s="25">
        <f t="shared" si="1"/>
        <v>0</v>
      </c>
      <c r="H33" s="25">
        <f t="shared" si="1"/>
        <v>0</v>
      </c>
      <c r="I33" s="25">
        <f>(I61/I19)/$B$5</f>
        <v>0</v>
      </c>
      <c r="J33" s="25">
        <f>(J61/J19)/$B$5</f>
        <v>0.43086660175267777</v>
      </c>
      <c r="K33" s="25">
        <f>(K61/K19)/$B$5</f>
        <v>0.37974683544303789</v>
      </c>
      <c r="L33" s="25">
        <f>(L61/L19)/$B$5</f>
        <v>0.87500000000000022</v>
      </c>
    </row>
    <row r="34" spans="1:12" x14ac:dyDescent="0.25">
      <c r="A34" s="20">
        <v>0</v>
      </c>
      <c r="B34" s="25">
        <f t="shared" si="1"/>
        <v>0.22895350394513941</v>
      </c>
      <c r="C34" s="25">
        <f t="shared" si="1"/>
        <v>0</v>
      </c>
      <c r="D34" s="25">
        <f t="shared" si="1"/>
        <v>0</v>
      </c>
      <c r="E34" s="25">
        <f t="shared" si="1"/>
        <v>0</v>
      </c>
      <c r="F34" s="25">
        <f t="shared" si="1"/>
        <v>0</v>
      </c>
      <c r="G34" s="25">
        <f t="shared" si="1"/>
        <v>0</v>
      </c>
      <c r="H34" s="25">
        <f t="shared" si="1"/>
        <v>0</v>
      </c>
      <c r="I34" s="25">
        <f>(I62/I20)/$B$5</f>
        <v>0</v>
      </c>
      <c r="J34" s="25">
        <f>(J62/J20)/$B$5</f>
        <v>0</v>
      </c>
      <c r="K34" s="25">
        <f>(K62/K20)/$B$5</f>
        <v>0</v>
      </c>
      <c r="L34" s="25">
        <f>(L62/L20)/$B$5</f>
        <v>0</v>
      </c>
    </row>
    <row r="35" spans="1:12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</row>
    <row r="36" spans="1:12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</row>
    <row r="37" spans="1:12" x14ac:dyDescent="0.25">
      <c r="A37" s="20" t="s">
        <v>6</v>
      </c>
      <c r="B37" s="24">
        <v>10</v>
      </c>
      <c r="C37" s="24">
        <v>9</v>
      </c>
      <c r="D37" s="24">
        <v>8</v>
      </c>
      <c r="E37" s="24">
        <v>8</v>
      </c>
      <c r="F37" s="24">
        <v>7</v>
      </c>
      <c r="G37" s="24">
        <v>6</v>
      </c>
      <c r="H37" s="24">
        <v>5</v>
      </c>
      <c r="I37" s="24">
        <v>4</v>
      </c>
      <c r="J37" s="24">
        <v>3</v>
      </c>
      <c r="K37" s="24">
        <v>2</v>
      </c>
      <c r="L37" s="24">
        <v>1</v>
      </c>
    </row>
    <row r="38" spans="1:12" x14ac:dyDescent="0.25">
      <c r="A38" s="20">
        <v>10</v>
      </c>
      <c r="B38" s="31">
        <f t="shared" ref="B38:H48" si="2">IF(B52=0,0,1/B10)</f>
        <v>1.1221189513415586E-7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x14ac:dyDescent="0.25">
      <c r="A39" s="20">
        <v>9</v>
      </c>
      <c r="B39" s="31">
        <f t="shared" si="2"/>
        <v>6.1206488254994003E-6</v>
      </c>
      <c r="C39" s="31">
        <f t="shared" si="2"/>
        <v>7.2427677768409635E-7</v>
      </c>
      <c r="D39" s="30"/>
      <c r="E39" s="30"/>
      <c r="F39" s="30"/>
      <c r="G39" s="30"/>
      <c r="H39" s="30"/>
      <c r="I39" s="30"/>
      <c r="J39" s="30"/>
      <c r="K39" s="30"/>
      <c r="L39" s="30"/>
    </row>
    <row r="40" spans="1:12" x14ac:dyDescent="0.25">
      <c r="A40" s="20">
        <v>8</v>
      </c>
      <c r="B40" s="31">
        <f t="shared" si="2"/>
        <v>1.3541935526417421E-4</v>
      </c>
      <c r="C40" s="31">
        <f t="shared" si="2"/>
        <v>3.2592454995784277E-5</v>
      </c>
      <c r="D40" s="32">
        <f t="shared" si="2"/>
        <v>0</v>
      </c>
      <c r="E40" s="32">
        <f t="shared" si="2"/>
        <v>4.3456606661045696E-6</v>
      </c>
      <c r="F40" s="30"/>
      <c r="G40" s="30"/>
      <c r="H40" s="30"/>
      <c r="I40" s="30"/>
      <c r="J40" s="30"/>
      <c r="K40" s="30"/>
      <c r="L40" s="30"/>
    </row>
    <row r="41" spans="1:12" x14ac:dyDescent="0.25">
      <c r="A41" s="20">
        <v>7</v>
      </c>
      <c r="B41" s="31">
        <f t="shared" si="2"/>
        <v>1.6111430985276121E-3</v>
      </c>
      <c r="C41" s="31">
        <f t="shared" si="2"/>
        <v>5.9167841376962186E-4</v>
      </c>
      <c r="D41" s="32">
        <f t="shared" si="2"/>
        <v>0</v>
      </c>
      <c r="E41" s="32">
        <f t="shared" si="2"/>
        <v>1.6045516305616879E-4</v>
      </c>
      <c r="F41" s="33">
        <f t="shared" si="2"/>
        <v>2.4402556048125653E-5</v>
      </c>
      <c r="G41" s="30"/>
      <c r="H41" s="30"/>
      <c r="I41" s="30"/>
      <c r="J41" s="30"/>
      <c r="K41" s="30"/>
      <c r="L41" s="30"/>
    </row>
    <row r="42" spans="1:12" x14ac:dyDescent="0.25">
      <c r="A42" s="20">
        <v>6</v>
      </c>
      <c r="B42" s="31">
        <f t="shared" si="2"/>
        <v>1.147939457700922E-2</v>
      </c>
      <c r="C42" s="31">
        <f t="shared" si="2"/>
        <v>5.7195579997730162E-3</v>
      </c>
      <c r="D42" s="32">
        <f t="shared" si="2"/>
        <v>0</v>
      </c>
      <c r="E42" s="32">
        <f t="shared" si="2"/>
        <v>2.3667136550784931E-3</v>
      </c>
      <c r="F42" s="33">
        <f t="shared" si="2"/>
        <v>7.3207668144377133E-4</v>
      </c>
      <c r="G42" s="34">
        <f t="shared" si="2"/>
        <v>1.2898493911152141E-4</v>
      </c>
      <c r="H42" s="34"/>
      <c r="I42" s="30"/>
      <c r="J42" s="30"/>
      <c r="K42" s="30"/>
      <c r="L42" s="30"/>
    </row>
    <row r="43" spans="1:12" x14ac:dyDescent="0.25">
      <c r="A43" s="20">
        <v>5</v>
      </c>
      <c r="B43" s="31">
        <f t="shared" si="2"/>
        <v>5.14276877050013E-2</v>
      </c>
      <c r="C43" s="31">
        <f t="shared" si="2"/>
        <v>3.2601480598706191E-2</v>
      </c>
      <c r="D43" s="32">
        <f t="shared" si="2"/>
        <v>0</v>
      </c>
      <c r="E43" s="32">
        <f t="shared" si="2"/>
        <v>1.8302585599273634E-2</v>
      </c>
      <c r="F43" s="33">
        <f t="shared" si="2"/>
        <v>8.6385048410364783E-3</v>
      </c>
      <c r="G43" s="34">
        <f t="shared" si="2"/>
        <v>3.0956385386765135E-3</v>
      </c>
      <c r="H43" s="34">
        <f t="shared" si="2"/>
        <v>6.4492469555760702E-4</v>
      </c>
      <c r="I43" s="30"/>
      <c r="J43" s="30"/>
      <c r="K43" s="30"/>
      <c r="L43" s="30"/>
    </row>
    <row r="44" spans="1:12" x14ac:dyDescent="0.25">
      <c r="A44" s="20">
        <v>4</v>
      </c>
      <c r="B44" s="31">
        <f t="shared" si="2"/>
        <v>0.14731889707161847</v>
      </c>
      <c r="C44" s="31">
        <f t="shared" si="2"/>
        <v>0.11410518209547173</v>
      </c>
      <c r="D44" s="32">
        <f t="shared" si="2"/>
        <v>0</v>
      </c>
      <c r="E44" s="32">
        <f t="shared" si="2"/>
        <v>8.1503701496765474E-2</v>
      </c>
      <c r="F44" s="33">
        <f t="shared" si="2"/>
        <v>5.219096674792878E-2</v>
      </c>
      <c r="G44" s="34">
        <f t="shared" si="2"/>
        <v>2.853791777842413E-2</v>
      </c>
      <c r="H44" s="34">
        <f t="shared" si="2"/>
        <v>1.209233804170514E-2</v>
      </c>
      <c r="I44" s="34">
        <f>IF(I58=0,0,1/I16)</f>
        <v>3.0633923038986361E-3</v>
      </c>
      <c r="J44" s="30"/>
      <c r="K44" s="30"/>
      <c r="L44" s="30"/>
    </row>
    <row r="45" spans="1:12" x14ac:dyDescent="0.25">
      <c r="A45" s="20">
        <v>3</v>
      </c>
      <c r="B45" s="31">
        <f t="shared" si="2"/>
        <v>0</v>
      </c>
      <c r="C45" s="31">
        <f t="shared" si="2"/>
        <v>0.24610921628435056</v>
      </c>
      <c r="D45" s="32">
        <f t="shared" si="2"/>
        <v>0</v>
      </c>
      <c r="E45" s="32">
        <f t="shared" si="2"/>
        <v>0.21478622512088774</v>
      </c>
      <c r="F45" s="33">
        <f t="shared" si="2"/>
        <v>0.17499324144893758</v>
      </c>
      <c r="G45" s="34">
        <f t="shared" si="2"/>
        <v>0.12981954754106648</v>
      </c>
      <c r="H45" s="34">
        <f t="shared" si="2"/>
        <v>8.3935052289482615E-2</v>
      </c>
      <c r="I45" s="34">
        <f>IF(I59=0,0,1/I17)</f>
        <v>4.3247891349157165E-2</v>
      </c>
      <c r="J45" s="34">
        <f>IF(J59=0,0,1/J17)</f>
        <v>1.3875365141187937E-2</v>
      </c>
      <c r="K45" s="30"/>
      <c r="L45" s="30"/>
    </row>
    <row r="46" spans="1:12" x14ac:dyDescent="0.25">
      <c r="A46" s="20">
        <v>2</v>
      </c>
      <c r="B46" s="29">
        <f t="shared" si="2"/>
        <v>0</v>
      </c>
      <c r="C46" s="31">
        <f t="shared" si="2"/>
        <v>0</v>
      </c>
      <c r="D46" s="32">
        <f t="shared" si="2"/>
        <v>0</v>
      </c>
      <c r="E46" s="32">
        <f t="shared" si="2"/>
        <v>0</v>
      </c>
      <c r="F46" s="33">
        <f t="shared" si="2"/>
        <v>0</v>
      </c>
      <c r="G46" s="34">
        <f t="shared" si="2"/>
        <v>0.30832142541003305</v>
      </c>
      <c r="H46" s="34">
        <f t="shared" si="2"/>
        <v>0.2704573907105553</v>
      </c>
      <c r="I46" s="34">
        <f>IF(I60=0,0,1/I18)</f>
        <v>0.21263546580002285</v>
      </c>
      <c r="J46" s="34">
        <f>IF(J60=0,0,1/J18)</f>
        <v>0.13875365141187929</v>
      </c>
      <c r="K46" s="34">
        <f>IF(K60=0,0,1/K18)</f>
        <v>6.0126582278481035E-2</v>
      </c>
      <c r="L46" s="30"/>
    </row>
    <row r="47" spans="1:12" x14ac:dyDescent="0.25">
      <c r="A47" s="20">
        <v>1</v>
      </c>
      <c r="B47" s="29">
        <f t="shared" si="2"/>
        <v>0</v>
      </c>
      <c r="C47" s="31">
        <f t="shared" si="2"/>
        <v>0</v>
      </c>
      <c r="D47" s="32">
        <f t="shared" si="2"/>
        <v>0</v>
      </c>
      <c r="E47" s="32">
        <f t="shared" si="2"/>
        <v>0</v>
      </c>
      <c r="F47" s="33">
        <f t="shared" si="2"/>
        <v>0</v>
      </c>
      <c r="G47" s="34">
        <f t="shared" si="2"/>
        <v>0</v>
      </c>
      <c r="H47" s="34">
        <f t="shared" si="2"/>
        <v>0</v>
      </c>
      <c r="I47" s="34">
        <f>IF(I61=0,0,1/I19)</f>
        <v>0</v>
      </c>
      <c r="J47" s="34">
        <f>IF(J61=0,0,1/J19)</f>
        <v>0.43086660175267777</v>
      </c>
      <c r="K47" s="34">
        <f>IF(K61=0,0,1/K19)</f>
        <v>0.37974683544303789</v>
      </c>
      <c r="L47" s="34">
        <f>IF(L61=0,0,1/L19)</f>
        <v>0.25000000000000006</v>
      </c>
    </row>
    <row r="48" spans="1:12" x14ac:dyDescent="0.25">
      <c r="A48" s="20">
        <v>0</v>
      </c>
      <c r="B48" s="29">
        <f t="shared" si="2"/>
        <v>4.5790700789027881E-2</v>
      </c>
      <c r="C48" s="31">
        <f t="shared" si="2"/>
        <v>0</v>
      </c>
      <c r="D48" s="32">
        <f t="shared" si="2"/>
        <v>0</v>
      </c>
      <c r="E48" s="32">
        <f t="shared" si="2"/>
        <v>0</v>
      </c>
      <c r="F48" s="33">
        <f t="shared" si="2"/>
        <v>0</v>
      </c>
      <c r="G48" s="34">
        <f t="shared" si="2"/>
        <v>0</v>
      </c>
      <c r="H48" s="34">
        <f t="shared" si="2"/>
        <v>0</v>
      </c>
      <c r="I48" s="34">
        <f>IF(I62=0,0,1/I20)</f>
        <v>0</v>
      </c>
      <c r="J48" s="34">
        <f>IF(J62=0,0,1/J20)</f>
        <v>0</v>
      </c>
      <c r="K48" s="34">
        <f>IF(K62=0,0,1/K20)</f>
        <v>0</v>
      </c>
      <c r="L48" s="34">
        <f>IF(L62=0,0,1/L20)</f>
        <v>0</v>
      </c>
    </row>
    <row r="49" spans="1:15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5">
      <c r="A50" s="35"/>
      <c r="B50" s="36" t="s">
        <v>9</v>
      </c>
      <c r="C50" s="37"/>
      <c r="D50" s="37"/>
      <c r="E50" s="37"/>
      <c r="F50" s="37"/>
      <c r="G50" s="37"/>
      <c r="H50" s="37"/>
      <c r="I50" s="37"/>
      <c r="J50" s="37"/>
      <c r="K50" s="37"/>
      <c r="L50" s="38"/>
    </row>
    <row r="51" spans="1:15" x14ac:dyDescent="0.25">
      <c r="A51" s="39" t="s">
        <v>6</v>
      </c>
      <c r="B51" s="40">
        <v>10</v>
      </c>
      <c r="C51" s="40">
        <v>9</v>
      </c>
      <c r="D51" s="40" t="s">
        <v>12</v>
      </c>
      <c r="E51" s="40">
        <v>8</v>
      </c>
      <c r="F51" s="40">
        <v>7</v>
      </c>
      <c r="G51" s="40">
        <v>6</v>
      </c>
      <c r="H51" s="40">
        <v>5</v>
      </c>
      <c r="I51" s="40">
        <v>4</v>
      </c>
      <c r="J51" s="40">
        <v>3</v>
      </c>
      <c r="K51" s="40">
        <v>2</v>
      </c>
      <c r="L51" s="40">
        <v>1</v>
      </c>
    </row>
    <row r="52" spans="1:15" x14ac:dyDescent="0.25">
      <c r="A52" s="14">
        <v>10</v>
      </c>
      <c r="B52" s="114">
        <v>10000</v>
      </c>
      <c r="C52" s="114"/>
      <c r="D52" s="114"/>
      <c r="E52" s="114"/>
      <c r="F52" s="114"/>
      <c r="G52" s="114"/>
      <c r="H52" s="114"/>
      <c r="I52" s="114"/>
      <c r="J52" s="114"/>
      <c r="K52" s="114"/>
      <c r="L52" s="114"/>
    </row>
    <row r="53" spans="1:15" x14ac:dyDescent="0.25">
      <c r="A53" s="14">
        <v>9</v>
      </c>
      <c r="B53" s="114">
        <v>2500</v>
      </c>
      <c r="C53" s="114">
        <v>5000</v>
      </c>
      <c r="D53" s="114"/>
      <c r="E53" s="114"/>
      <c r="F53" s="114"/>
      <c r="G53" s="114"/>
      <c r="H53" s="114"/>
      <c r="I53" s="114"/>
      <c r="J53" s="114"/>
      <c r="K53" s="114"/>
      <c r="L53" s="114"/>
    </row>
    <row r="54" spans="1:15" x14ac:dyDescent="0.25">
      <c r="A54" s="14">
        <v>8</v>
      </c>
      <c r="B54" s="114">
        <v>500</v>
      </c>
      <c r="C54" s="114">
        <v>1000</v>
      </c>
      <c r="D54" s="114"/>
      <c r="E54" s="114">
        <v>2500</v>
      </c>
      <c r="F54" s="114"/>
      <c r="G54" s="114"/>
      <c r="H54" s="114"/>
      <c r="I54" s="114"/>
      <c r="J54" s="114"/>
      <c r="K54" s="114"/>
      <c r="L54" s="114"/>
    </row>
    <row r="55" spans="1:15" x14ac:dyDescent="0.25">
      <c r="A55" s="14">
        <v>7</v>
      </c>
      <c r="B55" s="114">
        <v>50</v>
      </c>
      <c r="C55" s="114">
        <v>125</v>
      </c>
      <c r="D55" s="114"/>
      <c r="E55" s="114">
        <v>500</v>
      </c>
      <c r="F55" s="114">
        <v>1000</v>
      </c>
      <c r="G55" s="114"/>
      <c r="H55" s="114"/>
      <c r="I55" s="114"/>
      <c r="J55" s="114"/>
      <c r="K55" s="114"/>
      <c r="L55" s="114"/>
    </row>
    <row r="56" spans="1:15" x14ac:dyDescent="0.25">
      <c r="A56" s="14">
        <v>6</v>
      </c>
      <c r="B56" s="114">
        <v>10</v>
      </c>
      <c r="C56" s="114">
        <v>15</v>
      </c>
      <c r="D56" s="114"/>
      <c r="E56" s="114">
        <v>50</v>
      </c>
      <c r="F56" s="114">
        <v>150</v>
      </c>
      <c r="G56" s="114">
        <v>250</v>
      </c>
      <c r="H56" s="114"/>
      <c r="I56" s="114"/>
      <c r="J56" s="114"/>
      <c r="K56" s="114"/>
      <c r="L56" s="114"/>
    </row>
    <row r="57" spans="1:15" x14ac:dyDescent="0.25">
      <c r="A57" s="14">
        <v>5</v>
      </c>
      <c r="B57" s="114">
        <v>4</v>
      </c>
      <c r="C57" s="114">
        <v>6</v>
      </c>
      <c r="D57" s="114"/>
      <c r="E57" s="114">
        <v>11</v>
      </c>
      <c r="F57" s="114">
        <v>30</v>
      </c>
      <c r="G57" s="114">
        <v>50</v>
      </c>
      <c r="H57" s="114">
        <v>150</v>
      </c>
      <c r="I57" s="114"/>
      <c r="J57" s="114"/>
      <c r="K57" s="114"/>
      <c r="L57" s="114"/>
    </row>
    <row r="58" spans="1:15" x14ac:dyDescent="0.25">
      <c r="A58" s="14">
        <v>4</v>
      </c>
      <c r="B58" s="114">
        <v>1</v>
      </c>
      <c r="C58" s="114">
        <v>2</v>
      </c>
      <c r="D58" s="114"/>
      <c r="E58" s="114">
        <v>3</v>
      </c>
      <c r="F58" s="114">
        <v>4</v>
      </c>
      <c r="G58" s="114">
        <v>6</v>
      </c>
      <c r="H58" s="114">
        <v>20</v>
      </c>
      <c r="I58" s="114">
        <v>100</v>
      </c>
      <c r="J58" s="114"/>
      <c r="K58" s="114"/>
      <c r="L58" s="114"/>
    </row>
    <row r="59" spans="1:15" x14ac:dyDescent="0.25">
      <c r="A59" s="14">
        <v>3</v>
      </c>
      <c r="B59" s="114">
        <v>0</v>
      </c>
      <c r="C59" s="114">
        <v>1</v>
      </c>
      <c r="D59" s="114"/>
      <c r="E59" s="114">
        <v>1</v>
      </c>
      <c r="F59" s="114">
        <v>1.5</v>
      </c>
      <c r="G59" s="114">
        <v>1.5</v>
      </c>
      <c r="H59" s="114">
        <v>3</v>
      </c>
      <c r="I59" s="114">
        <v>8</v>
      </c>
      <c r="J59" s="114">
        <v>11</v>
      </c>
      <c r="K59" s="114"/>
      <c r="L59" s="114"/>
    </row>
    <row r="60" spans="1:15" x14ac:dyDescent="0.25">
      <c r="A60" s="14">
        <v>2</v>
      </c>
      <c r="B60" s="114">
        <v>0</v>
      </c>
      <c r="C60" s="114">
        <v>0</v>
      </c>
      <c r="D60" s="114"/>
      <c r="E60" s="114">
        <v>0</v>
      </c>
      <c r="F60" s="114">
        <v>0</v>
      </c>
      <c r="G60" s="114">
        <v>1</v>
      </c>
      <c r="H60" s="114">
        <v>1</v>
      </c>
      <c r="I60" s="114">
        <v>1</v>
      </c>
      <c r="J60" s="114">
        <v>2</v>
      </c>
      <c r="K60" s="114">
        <v>8</v>
      </c>
      <c r="L60" s="114"/>
    </row>
    <row r="61" spans="1:15" x14ac:dyDescent="0.25">
      <c r="A61" s="14">
        <v>1</v>
      </c>
      <c r="B61" s="114">
        <v>0</v>
      </c>
      <c r="C61" s="114">
        <v>0</v>
      </c>
      <c r="D61" s="114"/>
      <c r="E61" s="114">
        <v>0</v>
      </c>
      <c r="F61" s="114">
        <v>0</v>
      </c>
      <c r="G61" s="114">
        <v>0</v>
      </c>
      <c r="H61" s="114">
        <v>0</v>
      </c>
      <c r="I61" s="114">
        <v>0</v>
      </c>
      <c r="J61" s="114">
        <v>1</v>
      </c>
      <c r="K61" s="114">
        <v>1</v>
      </c>
      <c r="L61" s="114">
        <v>3.5</v>
      </c>
    </row>
    <row r="62" spans="1:15" x14ac:dyDescent="0.25">
      <c r="A62" s="14">
        <v>0</v>
      </c>
      <c r="B62" s="114">
        <v>5</v>
      </c>
      <c r="C62" s="114">
        <v>0</v>
      </c>
      <c r="D62" s="114"/>
      <c r="E62" s="114">
        <v>0</v>
      </c>
      <c r="F62" s="114">
        <v>0</v>
      </c>
      <c r="G62" s="114">
        <v>0</v>
      </c>
      <c r="H62" s="114">
        <v>0</v>
      </c>
      <c r="I62" s="114">
        <v>0</v>
      </c>
      <c r="J62" s="114">
        <v>0</v>
      </c>
      <c r="K62" s="114">
        <v>0</v>
      </c>
      <c r="L62" s="114">
        <v>0</v>
      </c>
    </row>
    <row r="63" spans="1:15" x14ac:dyDescent="0.25">
      <c r="A63" s="14" t="s">
        <v>10</v>
      </c>
      <c r="B63" s="43">
        <f t="shared" ref="B63:L63" si="3">SUM(B24:B34)</f>
        <v>0.86146767118041301</v>
      </c>
      <c r="C63" s="43">
        <f t="shared" si="3"/>
        <v>0.86589547466953387</v>
      </c>
      <c r="D63" s="43"/>
      <c r="E63" s="43">
        <f>SUM(E24:E34)</f>
        <v>0.87005318715046454</v>
      </c>
      <c r="F63" s="43">
        <f t="shared" si="3"/>
        <v>0.86462293266090717</v>
      </c>
      <c r="G63" s="43">
        <f t="shared" si="3"/>
        <v>0.8613064151038835</v>
      </c>
      <c r="H63" s="43">
        <f t="shared" si="3"/>
        <v>0.86084801274674705</v>
      </c>
      <c r="I63" s="43">
        <f t="shared" si="3"/>
        <v>0.86495782698314372</v>
      </c>
      <c r="J63" s="43">
        <f t="shared" si="3"/>
        <v>0.86100292112950361</v>
      </c>
      <c r="K63" s="43">
        <f>SUM(K24:K34)</f>
        <v>0.86075949367088622</v>
      </c>
      <c r="L63" s="43">
        <f t="shared" si="3"/>
        <v>0.87500000000000022</v>
      </c>
      <c r="M63" s="59">
        <f>MAX(B63:L63)</f>
        <v>0.87500000000000022</v>
      </c>
      <c r="N63" s="59">
        <f>MIN(B63:L63)</f>
        <v>0.86075949367088622</v>
      </c>
      <c r="O63" s="59">
        <f>M63-N63</f>
        <v>1.4240506329114E-2</v>
      </c>
    </row>
    <row r="64" spans="1:15" x14ac:dyDescent="0.25">
      <c r="A64" s="17" t="s">
        <v>11</v>
      </c>
      <c r="B64" s="57">
        <f t="shared" ref="B64:K64" si="4">1/SUM(B38:B48)</f>
        <v>3.8794352908793464</v>
      </c>
      <c r="C64" s="57">
        <f t="shared" si="4"/>
        <v>2.5052583360510479</v>
      </c>
      <c r="D64" s="57"/>
      <c r="E64" s="57">
        <f>1/SUM(E38:E48)</f>
        <v>3.1533403836331662</v>
      </c>
      <c r="F64" s="57">
        <f t="shared" si="4"/>
        <v>4.2269144229553799</v>
      </c>
      <c r="G64" s="57">
        <f t="shared" si="4"/>
        <v>2.1280964490910801</v>
      </c>
      <c r="H64" s="57">
        <f>1/SUM(H38:H48)</f>
        <v>2.7238329788424944</v>
      </c>
      <c r="I64" s="57">
        <f t="shared" si="4"/>
        <v>3.8617978488322393</v>
      </c>
      <c r="J64" s="57">
        <f t="shared" si="4"/>
        <v>1.7138089278264497</v>
      </c>
      <c r="K64" s="57">
        <f t="shared" si="4"/>
        <v>2.2733812949640289</v>
      </c>
      <c r="L64" s="57">
        <f>1/SUM(L38:L48)</f>
        <v>3.9999999999999991</v>
      </c>
      <c r="M64" s="60">
        <f>MAX(B64:L64)</f>
        <v>4.2269144229553799</v>
      </c>
      <c r="N64" s="60">
        <f>MIN(B64:L64)</f>
        <v>1.7138089278264497</v>
      </c>
      <c r="O64" s="60">
        <f>M64-N64</f>
        <v>2.5131054951289302</v>
      </c>
    </row>
    <row r="65" spans="1:12" x14ac:dyDescent="0.25">
      <c r="A65" s="61"/>
      <c r="B65" s="53">
        <f>COUNTIF(B52:B62,"&gt;0")</f>
        <v>8</v>
      </c>
      <c r="C65" s="53">
        <f t="shared" ref="C65:L65" si="5">COUNTIF(C52:C62,"&gt;0")</f>
        <v>7</v>
      </c>
      <c r="D65" s="53">
        <f t="shared" si="5"/>
        <v>0</v>
      </c>
      <c r="E65" s="53">
        <f t="shared" si="5"/>
        <v>6</v>
      </c>
      <c r="F65" s="53">
        <f t="shared" si="5"/>
        <v>5</v>
      </c>
      <c r="G65" s="53">
        <f t="shared" si="5"/>
        <v>5</v>
      </c>
      <c r="H65" s="53">
        <f t="shared" si="5"/>
        <v>4</v>
      </c>
      <c r="I65" s="53">
        <f t="shared" si="5"/>
        <v>3</v>
      </c>
      <c r="J65" s="53">
        <f t="shared" si="5"/>
        <v>3</v>
      </c>
      <c r="K65" s="53">
        <f t="shared" si="5"/>
        <v>2</v>
      </c>
      <c r="L65" s="53">
        <f t="shared" si="5"/>
        <v>1</v>
      </c>
    </row>
    <row r="66" spans="1:12" x14ac:dyDescent="0.25">
      <c r="B66" s="62">
        <f>SUM(B65:L65)</f>
        <v>44</v>
      </c>
      <c r="C66" s="62"/>
      <c r="D66" s="52"/>
      <c r="E66" s="62"/>
      <c r="F66" s="53"/>
      <c r="G66" s="53"/>
      <c r="H66" s="53"/>
      <c r="I66" s="53"/>
      <c r="J66" s="53"/>
      <c r="K66" s="53"/>
      <c r="L66" s="53"/>
    </row>
    <row r="67" spans="1:12" x14ac:dyDescent="0.25">
      <c r="A67" s="6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</row>
    <row r="68" spans="1:12" x14ac:dyDescent="0.25">
      <c r="A68" s="6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</row>
    <row r="69" spans="1:12" x14ac:dyDescent="0.25"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</row>
    <row r="70" spans="1:12" x14ac:dyDescent="0.25">
      <c r="A70" s="54">
        <v>20</v>
      </c>
      <c r="B70" s="48" t="s">
        <v>9</v>
      </c>
      <c r="C70" s="49"/>
      <c r="D70" s="49"/>
      <c r="E70" s="49"/>
      <c r="F70" s="49"/>
      <c r="G70" s="49"/>
      <c r="H70" s="49"/>
      <c r="I70" s="49"/>
      <c r="J70" s="49"/>
      <c r="K70" s="49"/>
      <c r="L70" s="50"/>
    </row>
    <row r="71" spans="1:12" x14ac:dyDescent="0.25">
      <c r="A71" s="39" t="s">
        <v>6</v>
      </c>
      <c r="B71" s="58">
        <v>10</v>
      </c>
      <c r="C71" s="58">
        <v>9</v>
      </c>
      <c r="D71" s="58" t="s">
        <v>12</v>
      </c>
      <c r="E71" s="58">
        <v>8</v>
      </c>
      <c r="F71" s="58">
        <v>7</v>
      </c>
      <c r="G71" s="58">
        <v>6</v>
      </c>
      <c r="H71" s="58">
        <v>5</v>
      </c>
      <c r="I71" s="58">
        <v>4</v>
      </c>
      <c r="J71" s="58">
        <v>3</v>
      </c>
      <c r="K71" s="58">
        <v>2</v>
      </c>
      <c r="L71" s="58">
        <v>1</v>
      </c>
    </row>
    <row r="72" spans="1:12" x14ac:dyDescent="0.25">
      <c r="A72" s="14">
        <v>10</v>
      </c>
      <c r="B72" s="55">
        <f t="shared" ref="B72:B78" si="6">$B52*$A$70</f>
        <v>200000</v>
      </c>
      <c r="C72" s="55"/>
      <c r="D72" s="56"/>
      <c r="E72" s="55"/>
      <c r="F72" s="55"/>
      <c r="G72" s="55"/>
      <c r="H72" s="55"/>
      <c r="I72" s="55"/>
      <c r="J72" s="55"/>
      <c r="K72" s="55"/>
      <c r="L72" s="55"/>
    </row>
    <row r="73" spans="1:12" x14ac:dyDescent="0.25">
      <c r="A73" s="14">
        <v>9</v>
      </c>
      <c r="B73" s="55">
        <f t="shared" si="6"/>
        <v>50000</v>
      </c>
      <c r="C73" s="55">
        <f t="shared" ref="C73:C79" si="7">C53*$A$70</f>
        <v>100000</v>
      </c>
      <c r="D73" s="56"/>
      <c r="E73" s="55"/>
      <c r="F73" s="55"/>
      <c r="G73" s="55"/>
      <c r="H73" s="55"/>
      <c r="I73" s="55"/>
      <c r="J73" s="55"/>
      <c r="K73" s="55"/>
      <c r="L73" s="55"/>
    </row>
    <row r="74" spans="1:12" x14ac:dyDescent="0.25">
      <c r="A74" s="14">
        <v>8</v>
      </c>
      <c r="B74" s="55">
        <f t="shared" si="6"/>
        <v>10000</v>
      </c>
      <c r="C74" s="55">
        <f t="shared" si="7"/>
        <v>20000</v>
      </c>
      <c r="D74" s="55"/>
      <c r="E74" s="55">
        <f t="shared" ref="E74:E79" si="8">E54*$A$70</f>
        <v>50000</v>
      </c>
      <c r="F74" s="55"/>
      <c r="G74" s="55"/>
      <c r="H74" s="55"/>
      <c r="I74" s="55"/>
      <c r="J74" s="55"/>
      <c r="K74" s="55"/>
      <c r="L74" s="55"/>
    </row>
    <row r="75" spans="1:12" x14ac:dyDescent="0.25">
      <c r="A75" s="14">
        <v>7</v>
      </c>
      <c r="B75" s="55">
        <f t="shared" si="6"/>
        <v>1000</v>
      </c>
      <c r="C75" s="55">
        <f t="shared" si="7"/>
        <v>2500</v>
      </c>
      <c r="D75" s="55"/>
      <c r="E75" s="55">
        <f t="shared" si="8"/>
        <v>10000</v>
      </c>
      <c r="F75" s="55">
        <f>F55*$A$70</f>
        <v>20000</v>
      </c>
      <c r="G75" s="55"/>
      <c r="H75" s="55"/>
      <c r="I75" s="55"/>
      <c r="J75" s="55"/>
      <c r="K75" s="55"/>
      <c r="L75" s="55"/>
    </row>
    <row r="76" spans="1:12" x14ac:dyDescent="0.25">
      <c r="A76" s="14">
        <v>6</v>
      </c>
      <c r="B76" s="55">
        <f t="shared" si="6"/>
        <v>200</v>
      </c>
      <c r="C76" s="55">
        <f t="shared" si="7"/>
        <v>300</v>
      </c>
      <c r="D76" s="55"/>
      <c r="E76" s="55">
        <f t="shared" si="8"/>
        <v>1000</v>
      </c>
      <c r="F76" s="55">
        <f>F56*$A$70</f>
        <v>3000</v>
      </c>
      <c r="G76" s="55">
        <f>G56*$A$70</f>
        <v>5000</v>
      </c>
      <c r="H76" s="55"/>
      <c r="I76" s="55"/>
      <c r="J76" s="55"/>
      <c r="K76" s="55"/>
      <c r="L76" s="55"/>
    </row>
    <row r="77" spans="1:12" x14ac:dyDescent="0.25">
      <c r="A77" s="14">
        <v>5</v>
      </c>
      <c r="B77" s="55">
        <f t="shared" si="6"/>
        <v>80</v>
      </c>
      <c r="C77" s="55">
        <f t="shared" si="7"/>
        <v>120</v>
      </c>
      <c r="D77" s="55"/>
      <c r="E77" s="55">
        <f t="shared" si="8"/>
        <v>220</v>
      </c>
      <c r="F77" s="55">
        <f>F57*$A$70</f>
        <v>600</v>
      </c>
      <c r="G77" s="55">
        <f>G57*$A$70</f>
        <v>1000</v>
      </c>
      <c r="H77" s="55">
        <f>H57*$A$70</f>
        <v>3000</v>
      </c>
      <c r="I77" s="55"/>
      <c r="J77" s="55"/>
      <c r="K77" s="55"/>
      <c r="L77" s="55"/>
    </row>
    <row r="78" spans="1:12" x14ac:dyDescent="0.25">
      <c r="A78" s="14">
        <v>4</v>
      </c>
      <c r="B78" s="55">
        <f t="shared" si="6"/>
        <v>20</v>
      </c>
      <c r="C78" s="55">
        <f t="shared" si="7"/>
        <v>40</v>
      </c>
      <c r="D78" s="55"/>
      <c r="E78" s="55">
        <f t="shared" si="8"/>
        <v>60</v>
      </c>
      <c r="F78" s="55">
        <f>F58*$A$70</f>
        <v>80</v>
      </c>
      <c r="G78" s="55">
        <f>G58*$A$70</f>
        <v>120</v>
      </c>
      <c r="H78" s="55">
        <f>H58*$A$70</f>
        <v>400</v>
      </c>
      <c r="I78" s="55">
        <f>I58*$A$70</f>
        <v>2000</v>
      </c>
      <c r="J78" s="55"/>
      <c r="K78" s="55"/>
      <c r="L78" s="55"/>
    </row>
    <row r="79" spans="1:12" x14ac:dyDescent="0.25">
      <c r="A79" s="14">
        <v>3</v>
      </c>
      <c r="B79" s="55"/>
      <c r="C79" s="55">
        <f t="shared" si="7"/>
        <v>20</v>
      </c>
      <c r="D79" s="55"/>
      <c r="E79" s="55">
        <f t="shared" si="8"/>
        <v>20</v>
      </c>
      <c r="F79" s="55">
        <f>F59*$A$70</f>
        <v>30</v>
      </c>
      <c r="G79" s="55">
        <f>G59*$A$70</f>
        <v>30</v>
      </c>
      <c r="H79" s="55">
        <f>H59*$A$70</f>
        <v>60</v>
      </c>
      <c r="I79" s="55">
        <f>I59*$A$70</f>
        <v>160</v>
      </c>
      <c r="J79" s="55">
        <f>J59*$A$70</f>
        <v>220</v>
      </c>
      <c r="K79" s="55"/>
      <c r="L79" s="55"/>
    </row>
    <row r="80" spans="1:12" x14ac:dyDescent="0.25">
      <c r="A80" s="14">
        <v>2</v>
      </c>
      <c r="B80" s="55"/>
      <c r="C80" s="55"/>
      <c r="D80" s="55"/>
      <c r="E80" s="55"/>
      <c r="F80" s="55"/>
      <c r="G80" s="55"/>
      <c r="H80" s="55">
        <f>H60*$A$70</f>
        <v>20</v>
      </c>
      <c r="I80" s="55">
        <f>I60*$A$70</f>
        <v>20</v>
      </c>
      <c r="J80" s="55">
        <f>J60*$A$70</f>
        <v>40</v>
      </c>
      <c r="K80" s="55">
        <f>K60*$A$70</f>
        <v>160</v>
      </c>
      <c r="L80" s="55"/>
    </row>
    <row r="81" spans="1:12" x14ac:dyDescent="0.25">
      <c r="A81" s="14">
        <v>1</v>
      </c>
      <c r="B81" s="55"/>
      <c r="C81" s="55"/>
      <c r="D81" s="55"/>
      <c r="E81" s="55"/>
      <c r="F81" s="55"/>
      <c r="G81" s="55"/>
      <c r="H81" s="55"/>
      <c r="I81" s="55"/>
      <c r="J81" s="55"/>
      <c r="K81" s="55">
        <f>K61*$A$70</f>
        <v>20</v>
      </c>
      <c r="L81" s="55">
        <f>L61*$A$70</f>
        <v>70</v>
      </c>
    </row>
    <row r="82" spans="1:12" x14ac:dyDescent="0.25">
      <c r="A82" s="14">
        <v>0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</row>
    <row r="83" spans="1:12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</row>
    <row r="84" spans="1:12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</row>
    <row r="85" spans="1:12" x14ac:dyDescent="0.25">
      <c r="A85" s="54">
        <v>10</v>
      </c>
      <c r="B85" s="48" t="s">
        <v>9</v>
      </c>
      <c r="C85" s="49"/>
      <c r="D85" s="49"/>
      <c r="E85" s="49"/>
      <c r="F85" s="49"/>
      <c r="G85" s="49"/>
      <c r="H85" s="49"/>
      <c r="I85" s="49"/>
      <c r="J85" s="49"/>
      <c r="K85" s="49"/>
      <c r="L85" s="50"/>
    </row>
    <row r="86" spans="1:12" x14ac:dyDescent="0.25">
      <c r="A86" s="39" t="s">
        <v>6</v>
      </c>
      <c r="B86" s="58">
        <v>10</v>
      </c>
      <c r="C86" s="58">
        <v>9</v>
      </c>
      <c r="D86" s="58" t="s">
        <v>12</v>
      </c>
      <c r="E86" s="58">
        <v>8</v>
      </c>
      <c r="F86" s="58">
        <v>7</v>
      </c>
      <c r="G86" s="58">
        <v>6</v>
      </c>
      <c r="H86" s="58">
        <v>5</v>
      </c>
      <c r="I86" s="58">
        <v>4</v>
      </c>
      <c r="J86" s="58">
        <v>3</v>
      </c>
      <c r="K86" s="58">
        <v>2</v>
      </c>
      <c r="L86" s="58">
        <v>1</v>
      </c>
    </row>
    <row r="87" spans="1:12" x14ac:dyDescent="0.25">
      <c r="A87" s="14">
        <v>10</v>
      </c>
      <c r="B87" s="55">
        <f t="shared" ref="B87:C97" si="9">$A$85*B52</f>
        <v>100000</v>
      </c>
      <c r="C87" s="55">
        <f t="shared" si="9"/>
        <v>0</v>
      </c>
      <c r="D87" s="56"/>
      <c r="E87" s="55">
        <f t="shared" ref="E87:L97" si="10">$A$85*E52</f>
        <v>0</v>
      </c>
      <c r="F87" s="55">
        <f t="shared" si="10"/>
        <v>0</v>
      </c>
      <c r="G87" s="55">
        <f t="shared" si="10"/>
        <v>0</v>
      </c>
      <c r="H87" s="55">
        <f t="shared" si="10"/>
        <v>0</v>
      </c>
      <c r="I87" s="55">
        <f t="shared" si="10"/>
        <v>0</v>
      </c>
      <c r="J87" s="55">
        <f t="shared" si="10"/>
        <v>0</v>
      </c>
      <c r="K87" s="55">
        <f t="shared" si="10"/>
        <v>0</v>
      </c>
      <c r="L87" s="55">
        <f t="shared" si="10"/>
        <v>0</v>
      </c>
    </row>
    <row r="88" spans="1:12" x14ac:dyDescent="0.25">
      <c r="A88" s="14">
        <v>9</v>
      </c>
      <c r="B88" s="55">
        <f t="shared" si="9"/>
        <v>25000</v>
      </c>
      <c r="C88" s="55">
        <f t="shared" si="9"/>
        <v>50000</v>
      </c>
      <c r="D88" s="56"/>
      <c r="E88" s="55">
        <f t="shared" si="10"/>
        <v>0</v>
      </c>
      <c r="F88" s="55">
        <f t="shared" si="10"/>
        <v>0</v>
      </c>
      <c r="G88" s="55">
        <f t="shared" si="10"/>
        <v>0</v>
      </c>
      <c r="H88" s="55">
        <f t="shared" si="10"/>
        <v>0</v>
      </c>
      <c r="I88" s="55">
        <f t="shared" si="10"/>
        <v>0</v>
      </c>
      <c r="J88" s="55">
        <f t="shared" si="10"/>
        <v>0</v>
      </c>
      <c r="K88" s="55">
        <f t="shared" si="10"/>
        <v>0</v>
      </c>
      <c r="L88" s="55">
        <f t="shared" si="10"/>
        <v>0</v>
      </c>
    </row>
    <row r="89" spans="1:12" x14ac:dyDescent="0.25">
      <c r="A89" s="14">
        <v>8</v>
      </c>
      <c r="B89" s="55">
        <f t="shared" si="9"/>
        <v>5000</v>
      </c>
      <c r="C89" s="55">
        <f t="shared" si="9"/>
        <v>10000</v>
      </c>
      <c r="D89" s="55"/>
      <c r="E89" s="55">
        <f t="shared" si="10"/>
        <v>25000</v>
      </c>
      <c r="F89" s="55">
        <f t="shared" si="10"/>
        <v>0</v>
      </c>
      <c r="G89" s="55">
        <f t="shared" si="10"/>
        <v>0</v>
      </c>
      <c r="H89" s="55">
        <f t="shared" si="10"/>
        <v>0</v>
      </c>
      <c r="I89" s="55">
        <f t="shared" si="10"/>
        <v>0</v>
      </c>
      <c r="J89" s="55">
        <f t="shared" si="10"/>
        <v>0</v>
      </c>
      <c r="K89" s="55">
        <f t="shared" si="10"/>
        <v>0</v>
      </c>
      <c r="L89" s="55">
        <f t="shared" si="10"/>
        <v>0</v>
      </c>
    </row>
    <row r="90" spans="1:12" x14ac:dyDescent="0.25">
      <c r="A90" s="14">
        <v>7</v>
      </c>
      <c r="B90" s="55">
        <f t="shared" si="9"/>
        <v>500</v>
      </c>
      <c r="C90" s="55">
        <f t="shared" si="9"/>
        <v>1250</v>
      </c>
      <c r="D90" s="55"/>
      <c r="E90" s="55">
        <f t="shared" si="10"/>
        <v>5000</v>
      </c>
      <c r="F90" s="55">
        <f t="shared" si="10"/>
        <v>10000</v>
      </c>
      <c r="G90" s="55">
        <f t="shared" si="10"/>
        <v>0</v>
      </c>
      <c r="H90" s="55">
        <f t="shared" si="10"/>
        <v>0</v>
      </c>
      <c r="I90" s="55">
        <f t="shared" si="10"/>
        <v>0</v>
      </c>
      <c r="J90" s="55">
        <f t="shared" si="10"/>
        <v>0</v>
      </c>
      <c r="K90" s="55">
        <f t="shared" si="10"/>
        <v>0</v>
      </c>
      <c r="L90" s="55">
        <f t="shared" si="10"/>
        <v>0</v>
      </c>
    </row>
    <row r="91" spans="1:12" x14ac:dyDescent="0.25">
      <c r="A91" s="14">
        <v>6</v>
      </c>
      <c r="B91" s="55">
        <f t="shared" si="9"/>
        <v>100</v>
      </c>
      <c r="C91" s="55">
        <f t="shared" si="9"/>
        <v>150</v>
      </c>
      <c r="D91" s="55"/>
      <c r="E91" s="55">
        <f t="shared" si="10"/>
        <v>500</v>
      </c>
      <c r="F91" s="55">
        <f t="shared" si="10"/>
        <v>1500</v>
      </c>
      <c r="G91" s="55">
        <f t="shared" si="10"/>
        <v>2500</v>
      </c>
      <c r="H91" s="55">
        <f t="shared" si="10"/>
        <v>0</v>
      </c>
      <c r="I91" s="55">
        <f t="shared" si="10"/>
        <v>0</v>
      </c>
      <c r="J91" s="55">
        <f t="shared" si="10"/>
        <v>0</v>
      </c>
      <c r="K91" s="55">
        <f t="shared" si="10"/>
        <v>0</v>
      </c>
      <c r="L91" s="55">
        <f t="shared" si="10"/>
        <v>0</v>
      </c>
    </row>
    <row r="92" spans="1:12" x14ac:dyDescent="0.25">
      <c r="A92" s="14">
        <v>5</v>
      </c>
      <c r="B92" s="55">
        <f t="shared" si="9"/>
        <v>40</v>
      </c>
      <c r="C92" s="55">
        <f t="shared" si="9"/>
        <v>60</v>
      </c>
      <c r="D92" s="55"/>
      <c r="E92" s="55">
        <f t="shared" si="10"/>
        <v>110</v>
      </c>
      <c r="F92" s="55">
        <f t="shared" si="10"/>
        <v>300</v>
      </c>
      <c r="G92" s="55">
        <f t="shared" si="10"/>
        <v>500</v>
      </c>
      <c r="H92" s="55">
        <f t="shared" si="10"/>
        <v>1500</v>
      </c>
      <c r="I92" s="55">
        <f t="shared" si="10"/>
        <v>0</v>
      </c>
      <c r="J92" s="55">
        <f t="shared" si="10"/>
        <v>0</v>
      </c>
      <c r="K92" s="55">
        <f t="shared" si="10"/>
        <v>0</v>
      </c>
      <c r="L92" s="55">
        <f t="shared" si="10"/>
        <v>0</v>
      </c>
    </row>
    <row r="93" spans="1:12" x14ac:dyDescent="0.25">
      <c r="A93" s="14">
        <v>4</v>
      </c>
      <c r="B93" s="55">
        <f t="shared" si="9"/>
        <v>10</v>
      </c>
      <c r="C93" s="55">
        <f t="shared" si="9"/>
        <v>20</v>
      </c>
      <c r="D93" s="55"/>
      <c r="E93" s="55">
        <f t="shared" si="10"/>
        <v>30</v>
      </c>
      <c r="F93" s="55">
        <f t="shared" si="10"/>
        <v>40</v>
      </c>
      <c r="G93" s="55">
        <f t="shared" si="10"/>
        <v>60</v>
      </c>
      <c r="H93" s="55">
        <f t="shared" si="10"/>
        <v>200</v>
      </c>
      <c r="I93" s="55">
        <f t="shared" si="10"/>
        <v>1000</v>
      </c>
      <c r="J93" s="55">
        <f t="shared" si="10"/>
        <v>0</v>
      </c>
      <c r="K93" s="55">
        <f t="shared" si="10"/>
        <v>0</v>
      </c>
      <c r="L93" s="55">
        <f t="shared" si="10"/>
        <v>0</v>
      </c>
    </row>
    <row r="94" spans="1:12" x14ac:dyDescent="0.25">
      <c r="A94" s="14">
        <v>3</v>
      </c>
      <c r="B94" s="55">
        <f t="shared" si="9"/>
        <v>0</v>
      </c>
      <c r="C94" s="55">
        <f t="shared" si="9"/>
        <v>10</v>
      </c>
      <c r="D94" s="55"/>
      <c r="E94" s="55">
        <f t="shared" si="10"/>
        <v>10</v>
      </c>
      <c r="F94" s="55">
        <f t="shared" si="10"/>
        <v>15</v>
      </c>
      <c r="G94" s="55">
        <f t="shared" si="10"/>
        <v>15</v>
      </c>
      <c r="H94" s="55">
        <f t="shared" si="10"/>
        <v>30</v>
      </c>
      <c r="I94" s="55">
        <f t="shared" si="10"/>
        <v>80</v>
      </c>
      <c r="J94" s="55">
        <f t="shared" si="10"/>
        <v>110</v>
      </c>
      <c r="K94" s="55">
        <f t="shared" si="10"/>
        <v>0</v>
      </c>
      <c r="L94" s="55">
        <f t="shared" si="10"/>
        <v>0</v>
      </c>
    </row>
    <row r="95" spans="1:12" x14ac:dyDescent="0.25">
      <c r="A95" s="14">
        <v>2</v>
      </c>
      <c r="B95" s="55">
        <f t="shared" si="9"/>
        <v>0</v>
      </c>
      <c r="C95" s="55">
        <f t="shared" si="9"/>
        <v>0</v>
      </c>
      <c r="D95" s="55"/>
      <c r="E95" s="55">
        <f t="shared" si="10"/>
        <v>0</v>
      </c>
      <c r="F95" s="55">
        <f t="shared" si="10"/>
        <v>0</v>
      </c>
      <c r="G95" s="55">
        <f t="shared" si="10"/>
        <v>10</v>
      </c>
      <c r="H95" s="55">
        <f t="shared" si="10"/>
        <v>10</v>
      </c>
      <c r="I95" s="55">
        <f t="shared" si="10"/>
        <v>10</v>
      </c>
      <c r="J95" s="55">
        <f t="shared" si="10"/>
        <v>20</v>
      </c>
      <c r="K95" s="55">
        <f t="shared" si="10"/>
        <v>80</v>
      </c>
      <c r="L95" s="55">
        <f t="shared" si="10"/>
        <v>0</v>
      </c>
    </row>
    <row r="96" spans="1:12" x14ac:dyDescent="0.25">
      <c r="A96" s="14">
        <v>1</v>
      </c>
      <c r="B96" s="55">
        <f t="shared" si="9"/>
        <v>0</v>
      </c>
      <c r="C96" s="55">
        <f t="shared" si="9"/>
        <v>0</v>
      </c>
      <c r="D96" s="55"/>
      <c r="E96" s="55">
        <f t="shared" si="10"/>
        <v>0</v>
      </c>
      <c r="F96" s="55">
        <f t="shared" si="10"/>
        <v>0</v>
      </c>
      <c r="G96" s="55">
        <f t="shared" si="10"/>
        <v>0</v>
      </c>
      <c r="H96" s="55">
        <f t="shared" si="10"/>
        <v>0</v>
      </c>
      <c r="I96" s="55">
        <f t="shared" si="10"/>
        <v>0</v>
      </c>
      <c r="J96" s="55">
        <f t="shared" si="10"/>
        <v>10</v>
      </c>
      <c r="K96" s="55">
        <f t="shared" si="10"/>
        <v>10</v>
      </c>
      <c r="L96" s="55">
        <f t="shared" si="10"/>
        <v>35</v>
      </c>
    </row>
    <row r="97" spans="1:12" x14ac:dyDescent="0.25">
      <c r="A97" s="14">
        <v>0</v>
      </c>
      <c r="B97" s="55">
        <f t="shared" si="9"/>
        <v>50</v>
      </c>
      <c r="C97" s="55">
        <f t="shared" si="9"/>
        <v>0</v>
      </c>
      <c r="D97" s="55"/>
      <c r="E97" s="55">
        <f t="shared" si="10"/>
        <v>0</v>
      </c>
      <c r="F97" s="55">
        <f t="shared" si="10"/>
        <v>0</v>
      </c>
      <c r="G97" s="55">
        <f t="shared" si="10"/>
        <v>0</v>
      </c>
      <c r="H97" s="55">
        <f t="shared" si="10"/>
        <v>0</v>
      </c>
      <c r="I97" s="55">
        <f t="shared" si="10"/>
        <v>0</v>
      </c>
      <c r="J97" s="55">
        <f t="shared" si="10"/>
        <v>0</v>
      </c>
      <c r="K97" s="55">
        <f t="shared" si="10"/>
        <v>0</v>
      </c>
      <c r="L97" s="55">
        <f t="shared" si="10"/>
        <v>0</v>
      </c>
    </row>
    <row r="98" spans="1:12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</row>
    <row r="99" spans="1:12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</row>
    <row r="100" spans="1:12" x14ac:dyDescent="0.25">
      <c r="A100" s="54">
        <v>5</v>
      </c>
      <c r="B100" s="48" t="s">
        <v>9</v>
      </c>
      <c r="C100" s="49"/>
      <c r="D100" s="49"/>
      <c r="E100" s="49"/>
      <c r="F100" s="49"/>
      <c r="G100" s="49"/>
      <c r="H100" s="49"/>
      <c r="I100" s="49"/>
      <c r="J100" s="49"/>
      <c r="K100" s="49"/>
      <c r="L100" s="50"/>
    </row>
    <row r="101" spans="1:12" x14ac:dyDescent="0.25">
      <c r="A101" s="39" t="s">
        <v>6</v>
      </c>
      <c r="B101" s="58">
        <v>10</v>
      </c>
      <c r="C101" s="58">
        <v>9</v>
      </c>
      <c r="D101" s="58" t="s">
        <v>12</v>
      </c>
      <c r="E101" s="58">
        <v>8</v>
      </c>
      <c r="F101" s="58">
        <v>7</v>
      </c>
      <c r="G101" s="58">
        <v>6</v>
      </c>
      <c r="H101" s="58">
        <v>5</v>
      </c>
      <c r="I101" s="58">
        <v>4</v>
      </c>
      <c r="J101" s="58">
        <v>3</v>
      </c>
      <c r="K101" s="58">
        <v>2</v>
      </c>
      <c r="L101" s="58">
        <v>1</v>
      </c>
    </row>
    <row r="102" spans="1:12" x14ac:dyDescent="0.25">
      <c r="A102" s="14">
        <v>10</v>
      </c>
      <c r="B102" s="55">
        <f t="shared" ref="B102:C112" si="11">B52*$A$100</f>
        <v>50000</v>
      </c>
      <c r="C102" s="55">
        <f t="shared" si="11"/>
        <v>0</v>
      </c>
      <c r="D102" s="56"/>
      <c r="E102" s="55">
        <f t="shared" ref="E102:L112" si="12">E52*$A$100</f>
        <v>0</v>
      </c>
      <c r="F102" s="55">
        <f t="shared" si="12"/>
        <v>0</v>
      </c>
      <c r="G102" s="55">
        <f t="shared" si="12"/>
        <v>0</v>
      </c>
      <c r="H102" s="55">
        <f t="shared" si="12"/>
        <v>0</v>
      </c>
      <c r="I102" s="55">
        <f t="shared" si="12"/>
        <v>0</v>
      </c>
      <c r="J102" s="55">
        <f t="shared" si="12"/>
        <v>0</v>
      </c>
      <c r="K102" s="55">
        <f t="shared" si="12"/>
        <v>0</v>
      </c>
      <c r="L102" s="55">
        <f t="shared" si="12"/>
        <v>0</v>
      </c>
    </row>
    <row r="103" spans="1:12" x14ac:dyDescent="0.25">
      <c r="A103" s="14">
        <v>9</v>
      </c>
      <c r="B103" s="55">
        <f t="shared" si="11"/>
        <v>12500</v>
      </c>
      <c r="C103" s="55">
        <f t="shared" si="11"/>
        <v>25000</v>
      </c>
      <c r="D103" s="56"/>
      <c r="E103" s="55">
        <f t="shared" si="12"/>
        <v>0</v>
      </c>
      <c r="F103" s="55">
        <f t="shared" si="12"/>
        <v>0</v>
      </c>
      <c r="G103" s="55">
        <f t="shared" si="12"/>
        <v>0</v>
      </c>
      <c r="H103" s="55">
        <f t="shared" si="12"/>
        <v>0</v>
      </c>
      <c r="I103" s="55">
        <f t="shared" si="12"/>
        <v>0</v>
      </c>
      <c r="J103" s="55">
        <f t="shared" si="12"/>
        <v>0</v>
      </c>
      <c r="K103" s="55">
        <f t="shared" si="12"/>
        <v>0</v>
      </c>
      <c r="L103" s="55">
        <f t="shared" si="12"/>
        <v>0</v>
      </c>
    </row>
    <row r="104" spans="1:12" x14ac:dyDescent="0.25">
      <c r="A104" s="14">
        <v>8</v>
      </c>
      <c r="B104" s="55">
        <f t="shared" si="11"/>
        <v>2500</v>
      </c>
      <c r="C104" s="55">
        <f t="shared" si="11"/>
        <v>5000</v>
      </c>
      <c r="D104" s="55"/>
      <c r="E104" s="55">
        <f t="shared" si="12"/>
        <v>12500</v>
      </c>
      <c r="F104" s="55">
        <f t="shared" si="12"/>
        <v>0</v>
      </c>
      <c r="G104" s="55">
        <f t="shared" si="12"/>
        <v>0</v>
      </c>
      <c r="H104" s="55">
        <f t="shared" si="12"/>
        <v>0</v>
      </c>
      <c r="I104" s="55">
        <f t="shared" si="12"/>
        <v>0</v>
      </c>
      <c r="J104" s="55">
        <f t="shared" si="12"/>
        <v>0</v>
      </c>
      <c r="K104" s="55">
        <f t="shared" si="12"/>
        <v>0</v>
      </c>
      <c r="L104" s="55">
        <f t="shared" si="12"/>
        <v>0</v>
      </c>
    </row>
    <row r="105" spans="1:12" x14ac:dyDescent="0.25">
      <c r="A105" s="14">
        <v>7</v>
      </c>
      <c r="B105" s="55">
        <f t="shared" si="11"/>
        <v>250</v>
      </c>
      <c r="C105" s="55">
        <f t="shared" si="11"/>
        <v>625</v>
      </c>
      <c r="D105" s="55"/>
      <c r="E105" s="55">
        <f t="shared" si="12"/>
        <v>2500</v>
      </c>
      <c r="F105" s="55">
        <f t="shared" si="12"/>
        <v>5000</v>
      </c>
      <c r="G105" s="55">
        <f t="shared" si="12"/>
        <v>0</v>
      </c>
      <c r="H105" s="55">
        <f t="shared" si="12"/>
        <v>0</v>
      </c>
      <c r="I105" s="55">
        <f t="shared" si="12"/>
        <v>0</v>
      </c>
      <c r="J105" s="55">
        <f t="shared" si="12"/>
        <v>0</v>
      </c>
      <c r="K105" s="55">
        <f t="shared" si="12"/>
        <v>0</v>
      </c>
      <c r="L105" s="55">
        <f t="shared" si="12"/>
        <v>0</v>
      </c>
    </row>
    <row r="106" spans="1:12" x14ac:dyDescent="0.25">
      <c r="A106" s="14">
        <v>6</v>
      </c>
      <c r="B106" s="55">
        <f t="shared" si="11"/>
        <v>50</v>
      </c>
      <c r="C106" s="55">
        <f t="shared" si="11"/>
        <v>75</v>
      </c>
      <c r="D106" s="55"/>
      <c r="E106" s="55">
        <f t="shared" si="12"/>
        <v>250</v>
      </c>
      <c r="F106" s="55">
        <f t="shared" si="12"/>
        <v>750</v>
      </c>
      <c r="G106" s="55">
        <f t="shared" si="12"/>
        <v>1250</v>
      </c>
      <c r="H106" s="55">
        <f t="shared" si="12"/>
        <v>0</v>
      </c>
      <c r="I106" s="55">
        <f t="shared" si="12"/>
        <v>0</v>
      </c>
      <c r="J106" s="55">
        <f t="shared" si="12"/>
        <v>0</v>
      </c>
      <c r="K106" s="55">
        <f t="shared" si="12"/>
        <v>0</v>
      </c>
      <c r="L106" s="55">
        <f t="shared" si="12"/>
        <v>0</v>
      </c>
    </row>
    <row r="107" spans="1:12" x14ac:dyDescent="0.25">
      <c r="A107" s="14">
        <v>5</v>
      </c>
      <c r="B107" s="55">
        <f t="shared" si="11"/>
        <v>20</v>
      </c>
      <c r="C107" s="55">
        <f t="shared" si="11"/>
        <v>30</v>
      </c>
      <c r="D107" s="55"/>
      <c r="E107" s="55">
        <f t="shared" si="12"/>
        <v>55</v>
      </c>
      <c r="F107" s="55">
        <f t="shared" si="12"/>
        <v>150</v>
      </c>
      <c r="G107" s="55">
        <f t="shared" si="12"/>
        <v>250</v>
      </c>
      <c r="H107" s="55">
        <f t="shared" si="12"/>
        <v>750</v>
      </c>
      <c r="I107" s="55">
        <f t="shared" si="12"/>
        <v>0</v>
      </c>
      <c r="J107" s="55">
        <f t="shared" si="12"/>
        <v>0</v>
      </c>
      <c r="K107" s="55">
        <f t="shared" si="12"/>
        <v>0</v>
      </c>
      <c r="L107" s="55">
        <f t="shared" si="12"/>
        <v>0</v>
      </c>
    </row>
    <row r="108" spans="1:12" x14ac:dyDescent="0.25">
      <c r="A108" s="14">
        <v>4</v>
      </c>
      <c r="B108" s="55">
        <f t="shared" si="11"/>
        <v>5</v>
      </c>
      <c r="C108" s="55">
        <f t="shared" si="11"/>
        <v>10</v>
      </c>
      <c r="D108" s="55"/>
      <c r="E108" s="55">
        <f t="shared" si="12"/>
        <v>15</v>
      </c>
      <c r="F108" s="55">
        <f t="shared" si="12"/>
        <v>20</v>
      </c>
      <c r="G108" s="55">
        <f t="shared" si="12"/>
        <v>30</v>
      </c>
      <c r="H108" s="55">
        <f t="shared" si="12"/>
        <v>100</v>
      </c>
      <c r="I108" s="55">
        <f t="shared" si="12"/>
        <v>500</v>
      </c>
      <c r="J108" s="55">
        <f t="shared" si="12"/>
        <v>0</v>
      </c>
      <c r="K108" s="55">
        <f t="shared" si="12"/>
        <v>0</v>
      </c>
      <c r="L108" s="55">
        <f t="shared" si="12"/>
        <v>0</v>
      </c>
    </row>
    <row r="109" spans="1:12" x14ac:dyDescent="0.25">
      <c r="A109" s="14">
        <v>3</v>
      </c>
      <c r="B109" s="55">
        <f t="shared" si="11"/>
        <v>0</v>
      </c>
      <c r="C109" s="55">
        <f t="shared" si="11"/>
        <v>5</v>
      </c>
      <c r="D109" s="55"/>
      <c r="E109" s="55">
        <f t="shared" si="12"/>
        <v>5</v>
      </c>
      <c r="F109" s="55">
        <f t="shared" si="12"/>
        <v>7.5</v>
      </c>
      <c r="G109" s="55">
        <f t="shared" si="12"/>
        <v>7.5</v>
      </c>
      <c r="H109" s="55">
        <f t="shared" si="12"/>
        <v>15</v>
      </c>
      <c r="I109" s="55">
        <f t="shared" si="12"/>
        <v>40</v>
      </c>
      <c r="J109" s="55">
        <f t="shared" si="12"/>
        <v>55</v>
      </c>
      <c r="K109" s="55">
        <f t="shared" si="12"/>
        <v>0</v>
      </c>
      <c r="L109" s="55">
        <f t="shared" si="12"/>
        <v>0</v>
      </c>
    </row>
    <row r="110" spans="1:12" x14ac:dyDescent="0.25">
      <c r="A110" s="14">
        <v>2</v>
      </c>
      <c r="B110" s="55">
        <f t="shared" si="11"/>
        <v>0</v>
      </c>
      <c r="C110" s="55">
        <f t="shared" si="11"/>
        <v>0</v>
      </c>
      <c r="D110" s="55"/>
      <c r="E110" s="55">
        <f t="shared" si="12"/>
        <v>0</v>
      </c>
      <c r="F110" s="55">
        <f t="shared" si="12"/>
        <v>0</v>
      </c>
      <c r="G110" s="55">
        <f t="shared" si="12"/>
        <v>5</v>
      </c>
      <c r="H110" s="55">
        <f t="shared" si="12"/>
        <v>5</v>
      </c>
      <c r="I110" s="55">
        <f t="shared" si="12"/>
        <v>5</v>
      </c>
      <c r="J110" s="55">
        <f t="shared" si="12"/>
        <v>10</v>
      </c>
      <c r="K110" s="55">
        <f t="shared" si="12"/>
        <v>40</v>
      </c>
      <c r="L110" s="55">
        <f t="shared" si="12"/>
        <v>0</v>
      </c>
    </row>
    <row r="111" spans="1:12" x14ac:dyDescent="0.25">
      <c r="A111" s="14">
        <v>1</v>
      </c>
      <c r="B111" s="55">
        <f t="shared" si="11"/>
        <v>0</v>
      </c>
      <c r="C111" s="55">
        <f t="shared" si="11"/>
        <v>0</v>
      </c>
      <c r="D111" s="55"/>
      <c r="E111" s="55">
        <f t="shared" si="12"/>
        <v>0</v>
      </c>
      <c r="F111" s="55">
        <f t="shared" si="12"/>
        <v>0</v>
      </c>
      <c r="G111" s="55">
        <f t="shared" si="12"/>
        <v>0</v>
      </c>
      <c r="H111" s="55">
        <f t="shared" si="12"/>
        <v>0</v>
      </c>
      <c r="I111" s="55">
        <f t="shared" si="12"/>
        <v>0</v>
      </c>
      <c r="J111" s="55">
        <f t="shared" si="12"/>
        <v>5</v>
      </c>
      <c r="K111" s="55">
        <f t="shared" si="12"/>
        <v>5</v>
      </c>
      <c r="L111" s="55">
        <f t="shared" si="12"/>
        <v>17.5</v>
      </c>
    </row>
    <row r="112" spans="1:12" x14ac:dyDescent="0.25">
      <c r="A112" s="14">
        <v>0</v>
      </c>
      <c r="B112" s="55">
        <f t="shared" si="11"/>
        <v>25</v>
      </c>
      <c r="C112" s="55">
        <f t="shared" si="11"/>
        <v>0</v>
      </c>
      <c r="D112" s="55"/>
      <c r="E112" s="55">
        <f t="shared" si="12"/>
        <v>0</v>
      </c>
      <c r="F112" s="55">
        <f t="shared" si="12"/>
        <v>0</v>
      </c>
      <c r="G112" s="55">
        <f t="shared" si="12"/>
        <v>0</v>
      </c>
      <c r="H112" s="55">
        <f t="shared" si="12"/>
        <v>0</v>
      </c>
      <c r="I112" s="55">
        <f t="shared" si="12"/>
        <v>0</v>
      </c>
      <c r="J112" s="55">
        <f t="shared" si="12"/>
        <v>0</v>
      </c>
      <c r="K112" s="55">
        <f t="shared" si="12"/>
        <v>0</v>
      </c>
      <c r="L112" s="55">
        <f t="shared" si="12"/>
        <v>0</v>
      </c>
    </row>
    <row r="113" spans="1:12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</row>
    <row r="114" spans="1:12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</row>
    <row r="115" spans="1:12" x14ac:dyDescent="0.25">
      <c r="A115" s="54">
        <v>2</v>
      </c>
      <c r="B115" s="48" t="s">
        <v>9</v>
      </c>
      <c r="C115" s="49"/>
      <c r="D115" s="49"/>
      <c r="E115" s="49"/>
      <c r="F115" s="49"/>
      <c r="G115" s="49"/>
      <c r="H115" s="49"/>
      <c r="I115" s="49"/>
      <c r="J115" s="49"/>
      <c r="K115" s="49"/>
      <c r="L115" s="50"/>
    </row>
    <row r="116" spans="1:12" x14ac:dyDescent="0.25">
      <c r="A116" s="39" t="s">
        <v>6</v>
      </c>
      <c r="B116" s="58">
        <v>10</v>
      </c>
      <c r="C116" s="58">
        <v>9</v>
      </c>
      <c r="D116" s="58" t="s">
        <v>12</v>
      </c>
      <c r="E116" s="58">
        <v>8</v>
      </c>
      <c r="F116" s="58">
        <v>7</v>
      </c>
      <c r="G116" s="58">
        <v>6</v>
      </c>
      <c r="H116" s="58">
        <v>5</v>
      </c>
      <c r="I116" s="58">
        <v>4</v>
      </c>
      <c r="J116" s="58">
        <v>3</v>
      </c>
      <c r="K116" s="58">
        <v>2</v>
      </c>
      <c r="L116" s="58">
        <v>1</v>
      </c>
    </row>
    <row r="117" spans="1:12" x14ac:dyDescent="0.25">
      <c r="A117" s="14">
        <v>10</v>
      </c>
      <c r="B117" s="55">
        <f t="shared" ref="B117:C127" si="13">B52*$A$115</f>
        <v>20000</v>
      </c>
      <c r="C117" s="55">
        <f t="shared" si="13"/>
        <v>0</v>
      </c>
      <c r="D117" s="56"/>
      <c r="E117" s="55">
        <f t="shared" ref="E117:L127" si="14">E52*$A$115</f>
        <v>0</v>
      </c>
      <c r="F117" s="55">
        <f t="shared" si="14"/>
        <v>0</v>
      </c>
      <c r="G117" s="55">
        <f t="shared" si="14"/>
        <v>0</v>
      </c>
      <c r="H117" s="55">
        <f t="shared" si="14"/>
        <v>0</v>
      </c>
      <c r="I117" s="55">
        <f t="shared" si="14"/>
        <v>0</v>
      </c>
      <c r="J117" s="55">
        <f t="shared" si="14"/>
        <v>0</v>
      </c>
      <c r="K117" s="55">
        <f t="shared" si="14"/>
        <v>0</v>
      </c>
      <c r="L117" s="55">
        <f t="shared" si="14"/>
        <v>0</v>
      </c>
    </row>
    <row r="118" spans="1:12" x14ac:dyDescent="0.25">
      <c r="A118" s="14">
        <v>9</v>
      </c>
      <c r="B118" s="55">
        <f t="shared" si="13"/>
        <v>5000</v>
      </c>
      <c r="C118" s="55">
        <f t="shared" si="13"/>
        <v>10000</v>
      </c>
      <c r="D118" s="56"/>
      <c r="E118" s="55">
        <f t="shared" si="14"/>
        <v>0</v>
      </c>
      <c r="F118" s="55">
        <f t="shared" si="14"/>
        <v>0</v>
      </c>
      <c r="G118" s="55">
        <f t="shared" si="14"/>
        <v>0</v>
      </c>
      <c r="H118" s="55">
        <f t="shared" si="14"/>
        <v>0</v>
      </c>
      <c r="I118" s="55">
        <f t="shared" si="14"/>
        <v>0</v>
      </c>
      <c r="J118" s="55">
        <f t="shared" si="14"/>
        <v>0</v>
      </c>
      <c r="K118" s="55">
        <f t="shared" si="14"/>
        <v>0</v>
      </c>
      <c r="L118" s="55">
        <f t="shared" si="14"/>
        <v>0</v>
      </c>
    </row>
    <row r="119" spans="1:12" x14ac:dyDescent="0.25">
      <c r="A119" s="14">
        <v>8</v>
      </c>
      <c r="B119" s="55">
        <f t="shared" si="13"/>
        <v>1000</v>
      </c>
      <c r="C119" s="55">
        <f t="shared" si="13"/>
        <v>2000</v>
      </c>
      <c r="D119" s="55"/>
      <c r="E119" s="55">
        <f t="shared" si="14"/>
        <v>5000</v>
      </c>
      <c r="F119" s="55">
        <f t="shared" si="14"/>
        <v>0</v>
      </c>
      <c r="G119" s="55">
        <f t="shared" si="14"/>
        <v>0</v>
      </c>
      <c r="H119" s="55">
        <f t="shared" si="14"/>
        <v>0</v>
      </c>
      <c r="I119" s="55">
        <f t="shared" si="14"/>
        <v>0</v>
      </c>
      <c r="J119" s="55">
        <f t="shared" si="14"/>
        <v>0</v>
      </c>
      <c r="K119" s="55">
        <f t="shared" si="14"/>
        <v>0</v>
      </c>
      <c r="L119" s="55">
        <f t="shared" si="14"/>
        <v>0</v>
      </c>
    </row>
    <row r="120" spans="1:12" x14ac:dyDescent="0.25">
      <c r="A120" s="14">
        <v>7</v>
      </c>
      <c r="B120" s="55">
        <f t="shared" si="13"/>
        <v>100</v>
      </c>
      <c r="C120" s="55">
        <f t="shared" si="13"/>
        <v>250</v>
      </c>
      <c r="D120" s="55"/>
      <c r="E120" s="55">
        <f t="shared" si="14"/>
        <v>1000</v>
      </c>
      <c r="F120" s="55">
        <f t="shared" si="14"/>
        <v>2000</v>
      </c>
      <c r="G120" s="55">
        <f t="shared" si="14"/>
        <v>0</v>
      </c>
      <c r="H120" s="55">
        <f t="shared" si="14"/>
        <v>0</v>
      </c>
      <c r="I120" s="55">
        <f t="shared" si="14"/>
        <v>0</v>
      </c>
      <c r="J120" s="55">
        <f t="shared" si="14"/>
        <v>0</v>
      </c>
      <c r="K120" s="55">
        <f t="shared" si="14"/>
        <v>0</v>
      </c>
      <c r="L120" s="55">
        <f t="shared" si="14"/>
        <v>0</v>
      </c>
    </row>
    <row r="121" spans="1:12" x14ac:dyDescent="0.25">
      <c r="A121" s="14">
        <v>6</v>
      </c>
      <c r="B121" s="55">
        <f t="shared" si="13"/>
        <v>20</v>
      </c>
      <c r="C121" s="55">
        <f t="shared" si="13"/>
        <v>30</v>
      </c>
      <c r="D121" s="55"/>
      <c r="E121" s="55">
        <f t="shared" si="14"/>
        <v>100</v>
      </c>
      <c r="F121" s="55">
        <f t="shared" si="14"/>
        <v>300</v>
      </c>
      <c r="G121" s="55">
        <f t="shared" si="14"/>
        <v>500</v>
      </c>
      <c r="H121" s="55">
        <f t="shared" si="14"/>
        <v>0</v>
      </c>
      <c r="I121" s="55">
        <f t="shared" si="14"/>
        <v>0</v>
      </c>
      <c r="J121" s="55">
        <f t="shared" si="14"/>
        <v>0</v>
      </c>
      <c r="K121" s="55">
        <f t="shared" si="14"/>
        <v>0</v>
      </c>
      <c r="L121" s="55">
        <f t="shared" si="14"/>
        <v>0</v>
      </c>
    </row>
    <row r="122" spans="1:12" x14ac:dyDescent="0.25">
      <c r="A122" s="14">
        <v>5</v>
      </c>
      <c r="B122" s="55">
        <f t="shared" si="13"/>
        <v>8</v>
      </c>
      <c r="C122" s="55">
        <f t="shared" si="13"/>
        <v>12</v>
      </c>
      <c r="D122" s="55"/>
      <c r="E122" s="55">
        <f t="shared" si="14"/>
        <v>22</v>
      </c>
      <c r="F122" s="55">
        <f t="shared" si="14"/>
        <v>60</v>
      </c>
      <c r="G122" s="55">
        <f t="shared" si="14"/>
        <v>100</v>
      </c>
      <c r="H122" s="55">
        <f t="shared" si="14"/>
        <v>300</v>
      </c>
      <c r="I122" s="55">
        <f t="shared" si="14"/>
        <v>0</v>
      </c>
      <c r="J122" s="55">
        <f t="shared" si="14"/>
        <v>0</v>
      </c>
      <c r="K122" s="55">
        <f t="shared" si="14"/>
        <v>0</v>
      </c>
      <c r="L122" s="55">
        <f t="shared" si="14"/>
        <v>0</v>
      </c>
    </row>
    <row r="123" spans="1:12" x14ac:dyDescent="0.25">
      <c r="A123" s="14">
        <v>4</v>
      </c>
      <c r="B123" s="55">
        <f t="shared" si="13"/>
        <v>2</v>
      </c>
      <c r="C123" s="55">
        <f t="shared" si="13"/>
        <v>4</v>
      </c>
      <c r="D123" s="55"/>
      <c r="E123" s="55">
        <f t="shared" si="14"/>
        <v>6</v>
      </c>
      <c r="F123" s="55">
        <f t="shared" si="14"/>
        <v>8</v>
      </c>
      <c r="G123" s="55">
        <f t="shared" si="14"/>
        <v>12</v>
      </c>
      <c r="H123" s="55">
        <f t="shared" si="14"/>
        <v>40</v>
      </c>
      <c r="I123" s="55">
        <f t="shared" si="14"/>
        <v>200</v>
      </c>
      <c r="J123" s="55">
        <f t="shared" si="14"/>
        <v>0</v>
      </c>
      <c r="K123" s="55">
        <f t="shared" si="14"/>
        <v>0</v>
      </c>
      <c r="L123" s="55">
        <f t="shared" si="14"/>
        <v>0</v>
      </c>
    </row>
    <row r="124" spans="1:12" x14ac:dyDescent="0.25">
      <c r="A124" s="14">
        <v>3</v>
      </c>
      <c r="B124" s="55">
        <f t="shared" si="13"/>
        <v>0</v>
      </c>
      <c r="C124" s="55">
        <f t="shared" si="13"/>
        <v>2</v>
      </c>
      <c r="D124" s="55"/>
      <c r="E124" s="55">
        <f t="shared" si="14"/>
        <v>2</v>
      </c>
      <c r="F124" s="55">
        <f t="shared" si="14"/>
        <v>3</v>
      </c>
      <c r="G124" s="55">
        <f t="shared" si="14"/>
        <v>3</v>
      </c>
      <c r="H124" s="55">
        <f t="shared" si="14"/>
        <v>6</v>
      </c>
      <c r="I124" s="55">
        <f t="shared" si="14"/>
        <v>16</v>
      </c>
      <c r="J124" s="55">
        <f t="shared" si="14"/>
        <v>22</v>
      </c>
      <c r="K124" s="55">
        <f t="shared" si="14"/>
        <v>0</v>
      </c>
      <c r="L124" s="55">
        <f t="shared" si="14"/>
        <v>0</v>
      </c>
    </row>
    <row r="125" spans="1:12" x14ac:dyDescent="0.25">
      <c r="A125" s="14">
        <v>2</v>
      </c>
      <c r="B125" s="55">
        <f t="shared" si="13"/>
        <v>0</v>
      </c>
      <c r="C125" s="55">
        <f t="shared" si="13"/>
        <v>0</v>
      </c>
      <c r="D125" s="55"/>
      <c r="E125" s="55">
        <f t="shared" si="14"/>
        <v>0</v>
      </c>
      <c r="F125" s="55">
        <f t="shared" si="14"/>
        <v>0</v>
      </c>
      <c r="G125" s="55">
        <f t="shared" si="14"/>
        <v>2</v>
      </c>
      <c r="H125" s="55">
        <f t="shared" si="14"/>
        <v>2</v>
      </c>
      <c r="I125" s="55">
        <f t="shared" si="14"/>
        <v>2</v>
      </c>
      <c r="J125" s="55">
        <f t="shared" si="14"/>
        <v>4</v>
      </c>
      <c r="K125" s="55">
        <f t="shared" si="14"/>
        <v>16</v>
      </c>
      <c r="L125" s="55">
        <f t="shared" si="14"/>
        <v>0</v>
      </c>
    </row>
    <row r="126" spans="1:12" x14ac:dyDescent="0.25">
      <c r="A126" s="14">
        <v>1</v>
      </c>
      <c r="B126" s="55">
        <f t="shared" si="13"/>
        <v>0</v>
      </c>
      <c r="C126" s="55">
        <f t="shared" si="13"/>
        <v>0</v>
      </c>
      <c r="D126" s="55"/>
      <c r="E126" s="55">
        <f t="shared" si="14"/>
        <v>0</v>
      </c>
      <c r="F126" s="55">
        <f t="shared" si="14"/>
        <v>0</v>
      </c>
      <c r="G126" s="55">
        <f t="shared" si="14"/>
        <v>0</v>
      </c>
      <c r="H126" s="55">
        <f t="shared" si="14"/>
        <v>0</v>
      </c>
      <c r="I126" s="55">
        <f t="shared" si="14"/>
        <v>0</v>
      </c>
      <c r="J126" s="55">
        <f t="shared" si="14"/>
        <v>2</v>
      </c>
      <c r="K126" s="55">
        <f t="shared" si="14"/>
        <v>2</v>
      </c>
      <c r="L126" s="55">
        <f t="shared" si="14"/>
        <v>7</v>
      </c>
    </row>
    <row r="127" spans="1:12" x14ac:dyDescent="0.25">
      <c r="A127" s="14">
        <v>0</v>
      </c>
      <c r="B127" s="55">
        <f t="shared" si="13"/>
        <v>10</v>
      </c>
      <c r="C127" s="55">
        <f t="shared" si="13"/>
        <v>0</v>
      </c>
      <c r="D127" s="55"/>
      <c r="E127" s="55">
        <f t="shared" si="14"/>
        <v>0</v>
      </c>
      <c r="F127" s="55">
        <f t="shared" si="14"/>
        <v>0</v>
      </c>
      <c r="G127" s="55">
        <f t="shared" si="14"/>
        <v>0</v>
      </c>
      <c r="H127" s="55">
        <f t="shared" si="14"/>
        <v>0</v>
      </c>
      <c r="I127" s="55">
        <f t="shared" si="14"/>
        <v>0</v>
      </c>
      <c r="J127" s="55">
        <f t="shared" si="14"/>
        <v>0</v>
      </c>
      <c r="K127" s="55">
        <f t="shared" si="14"/>
        <v>0</v>
      </c>
      <c r="L127" s="55">
        <f t="shared" si="14"/>
        <v>0</v>
      </c>
    </row>
    <row r="128" spans="1:12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</row>
    <row r="129" spans="1:12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</row>
    <row r="130" spans="1:12" x14ac:dyDescent="0.25">
      <c r="A130" s="54">
        <v>0.5</v>
      </c>
      <c r="B130" s="48" t="s">
        <v>9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50"/>
    </row>
    <row r="131" spans="1:12" x14ac:dyDescent="0.25">
      <c r="A131" s="39" t="s">
        <v>6</v>
      </c>
      <c r="B131" s="58">
        <v>10</v>
      </c>
      <c r="C131" s="58">
        <v>9</v>
      </c>
      <c r="D131" s="58" t="s">
        <v>12</v>
      </c>
      <c r="E131" s="58">
        <v>8</v>
      </c>
      <c r="F131" s="58">
        <v>7</v>
      </c>
      <c r="G131" s="58">
        <v>6</v>
      </c>
      <c r="H131" s="58">
        <v>5</v>
      </c>
      <c r="I131" s="58">
        <v>4</v>
      </c>
      <c r="J131" s="58">
        <v>3</v>
      </c>
      <c r="K131" s="58">
        <v>2</v>
      </c>
      <c r="L131" s="58">
        <v>1</v>
      </c>
    </row>
    <row r="132" spans="1:12" x14ac:dyDescent="0.25">
      <c r="A132" s="14">
        <v>10</v>
      </c>
      <c r="B132" s="55">
        <f t="shared" ref="B132:C142" si="15">B52*$A$130</f>
        <v>5000</v>
      </c>
      <c r="C132" s="55">
        <f t="shared" si="15"/>
        <v>0</v>
      </c>
      <c r="D132" s="56"/>
      <c r="E132" s="55">
        <f t="shared" ref="E132:L142" si="16">E52*$A$130</f>
        <v>0</v>
      </c>
      <c r="F132" s="55">
        <f t="shared" si="16"/>
        <v>0</v>
      </c>
      <c r="G132" s="55">
        <f t="shared" si="16"/>
        <v>0</v>
      </c>
      <c r="H132" s="55">
        <f t="shared" si="16"/>
        <v>0</v>
      </c>
      <c r="I132" s="55">
        <f t="shared" si="16"/>
        <v>0</v>
      </c>
      <c r="J132" s="55">
        <f t="shared" si="16"/>
        <v>0</v>
      </c>
      <c r="K132" s="55">
        <f t="shared" si="16"/>
        <v>0</v>
      </c>
      <c r="L132" s="55">
        <f t="shared" si="16"/>
        <v>0</v>
      </c>
    </row>
    <row r="133" spans="1:12" x14ac:dyDescent="0.25">
      <c r="A133" s="14">
        <v>9</v>
      </c>
      <c r="B133" s="55">
        <f t="shared" si="15"/>
        <v>1250</v>
      </c>
      <c r="C133" s="55">
        <f t="shared" si="15"/>
        <v>2500</v>
      </c>
      <c r="D133" s="56"/>
      <c r="E133" s="55">
        <f t="shared" si="16"/>
        <v>0</v>
      </c>
      <c r="F133" s="55">
        <f t="shared" si="16"/>
        <v>0</v>
      </c>
      <c r="G133" s="55">
        <f t="shared" si="16"/>
        <v>0</v>
      </c>
      <c r="H133" s="55">
        <f t="shared" si="16"/>
        <v>0</v>
      </c>
      <c r="I133" s="55">
        <f t="shared" si="16"/>
        <v>0</v>
      </c>
      <c r="J133" s="55">
        <f t="shared" si="16"/>
        <v>0</v>
      </c>
      <c r="K133" s="55">
        <f t="shared" si="16"/>
        <v>0</v>
      </c>
      <c r="L133" s="55">
        <f t="shared" si="16"/>
        <v>0</v>
      </c>
    </row>
    <row r="134" spans="1:12" x14ac:dyDescent="0.25">
      <c r="A134" s="14">
        <v>8</v>
      </c>
      <c r="B134" s="55">
        <f t="shared" si="15"/>
        <v>250</v>
      </c>
      <c r="C134" s="55">
        <f t="shared" si="15"/>
        <v>500</v>
      </c>
      <c r="D134" s="55"/>
      <c r="E134" s="55">
        <f t="shared" si="16"/>
        <v>1250</v>
      </c>
      <c r="F134" s="55">
        <f t="shared" si="16"/>
        <v>0</v>
      </c>
      <c r="G134" s="55">
        <f t="shared" si="16"/>
        <v>0</v>
      </c>
      <c r="H134" s="55">
        <f t="shared" si="16"/>
        <v>0</v>
      </c>
      <c r="I134" s="55">
        <f t="shared" si="16"/>
        <v>0</v>
      </c>
      <c r="J134" s="55">
        <f t="shared" si="16"/>
        <v>0</v>
      </c>
      <c r="K134" s="55">
        <f t="shared" si="16"/>
        <v>0</v>
      </c>
      <c r="L134" s="55">
        <f t="shared" si="16"/>
        <v>0</v>
      </c>
    </row>
    <row r="135" spans="1:12" x14ac:dyDescent="0.25">
      <c r="A135" s="14">
        <v>7</v>
      </c>
      <c r="B135" s="55">
        <f t="shared" si="15"/>
        <v>25</v>
      </c>
      <c r="C135" s="55">
        <f t="shared" si="15"/>
        <v>62.5</v>
      </c>
      <c r="D135" s="55"/>
      <c r="E135" s="55">
        <f t="shared" si="16"/>
        <v>250</v>
      </c>
      <c r="F135" s="55">
        <f t="shared" si="16"/>
        <v>500</v>
      </c>
      <c r="G135" s="55">
        <f t="shared" si="16"/>
        <v>0</v>
      </c>
      <c r="H135" s="55">
        <f t="shared" si="16"/>
        <v>0</v>
      </c>
      <c r="I135" s="55">
        <f t="shared" si="16"/>
        <v>0</v>
      </c>
      <c r="J135" s="55">
        <f t="shared" si="16"/>
        <v>0</v>
      </c>
      <c r="K135" s="55">
        <f t="shared" si="16"/>
        <v>0</v>
      </c>
      <c r="L135" s="55">
        <f t="shared" si="16"/>
        <v>0</v>
      </c>
    </row>
    <row r="136" spans="1:12" x14ac:dyDescent="0.25">
      <c r="A136" s="14">
        <v>6</v>
      </c>
      <c r="B136" s="55">
        <f t="shared" si="15"/>
        <v>5</v>
      </c>
      <c r="C136" s="55">
        <f t="shared" si="15"/>
        <v>7.5</v>
      </c>
      <c r="D136" s="55"/>
      <c r="E136" s="55">
        <f t="shared" si="16"/>
        <v>25</v>
      </c>
      <c r="F136" s="55">
        <f t="shared" si="16"/>
        <v>75</v>
      </c>
      <c r="G136" s="55">
        <f t="shared" si="16"/>
        <v>125</v>
      </c>
      <c r="H136" s="55">
        <f t="shared" si="16"/>
        <v>0</v>
      </c>
      <c r="I136" s="55">
        <f t="shared" si="16"/>
        <v>0</v>
      </c>
      <c r="J136" s="55">
        <f t="shared" si="16"/>
        <v>0</v>
      </c>
      <c r="K136" s="55">
        <f t="shared" si="16"/>
        <v>0</v>
      </c>
      <c r="L136" s="55">
        <f t="shared" si="16"/>
        <v>0</v>
      </c>
    </row>
    <row r="137" spans="1:12" x14ac:dyDescent="0.25">
      <c r="A137" s="14">
        <v>5</v>
      </c>
      <c r="B137" s="55">
        <f t="shared" si="15"/>
        <v>2</v>
      </c>
      <c r="C137" s="55">
        <f t="shared" si="15"/>
        <v>3</v>
      </c>
      <c r="D137" s="55"/>
      <c r="E137" s="55">
        <f t="shared" si="16"/>
        <v>5.5</v>
      </c>
      <c r="F137" s="55">
        <f t="shared" si="16"/>
        <v>15</v>
      </c>
      <c r="G137" s="55">
        <f t="shared" si="16"/>
        <v>25</v>
      </c>
      <c r="H137" s="55">
        <f t="shared" si="16"/>
        <v>75</v>
      </c>
      <c r="I137" s="55">
        <f t="shared" si="16"/>
        <v>0</v>
      </c>
      <c r="J137" s="55">
        <f t="shared" si="16"/>
        <v>0</v>
      </c>
      <c r="K137" s="55">
        <f t="shared" si="16"/>
        <v>0</v>
      </c>
      <c r="L137" s="55">
        <f t="shared" si="16"/>
        <v>0</v>
      </c>
    </row>
    <row r="138" spans="1:12" x14ac:dyDescent="0.25">
      <c r="A138" s="14">
        <v>4</v>
      </c>
      <c r="B138" s="55">
        <f t="shared" si="15"/>
        <v>0.5</v>
      </c>
      <c r="C138" s="55">
        <f t="shared" si="15"/>
        <v>1</v>
      </c>
      <c r="D138" s="55"/>
      <c r="E138" s="55">
        <f t="shared" si="16"/>
        <v>1.5</v>
      </c>
      <c r="F138" s="55">
        <f t="shared" si="16"/>
        <v>2</v>
      </c>
      <c r="G138" s="55">
        <f t="shared" si="16"/>
        <v>3</v>
      </c>
      <c r="H138" s="55">
        <f t="shared" si="16"/>
        <v>10</v>
      </c>
      <c r="I138" s="55">
        <f t="shared" si="16"/>
        <v>50</v>
      </c>
      <c r="J138" s="55">
        <f t="shared" si="16"/>
        <v>0</v>
      </c>
      <c r="K138" s="55">
        <f t="shared" si="16"/>
        <v>0</v>
      </c>
      <c r="L138" s="55">
        <f t="shared" si="16"/>
        <v>0</v>
      </c>
    </row>
    <row r="139" spans="1:12" x14ac:dyDescent="0.25">
      <c r="A139" s="14">
        <v>3</v>
      </c>
      <c r="B139" s="55">
        <f t="shared" si="15"/>
        <v>0</v>
      </c>
      <c r="C139" s="55">
        <f t="shared" si="15"/>
        <v>0.5</v>
      </c>
      <c r="D139" s="55"/>
      <c r="E139" s="55">
        <f t="shared" si="16"/>
        <v>0.5</v>
      </c>
      <c r="F139" s="55">
        <f t="shared" si="16"/>
        <v>0.75</v>
      </c>
      <c r="G139" s="55">
        <f t="shared" si="16"/>
        <v>0.75</v>
      </c>
      <c r="H139" s="55">
        <f t="shared" si="16"/>
        <v>1.5</v>
      </c>
      <c r="I139" s="55">
        <f t="shared" si="16"/>
        <v>4</v>
      </c>
      <c r="J139" s="55">
        <f t="shared" si="16"/>
        <v>5.5</v>
      </c>
      <c r="K139" s="55">
        <f t="shared" si="16"/>
        <v>0</v>
      </c>
      <c r="L139" s="55">
        <f t="shared" si="16"/>
        <v>0</v>
      </c>
    </row>
    <row r="140" spans="1:12" x14ac:dyDescent="0.25">
      <c r="A140" s="14">
        <v>2</v>
      </c>
      <c r="B140" s="55">
        <f t="shared" si="15"/>
        <v>0</v>
      </c>
      <c r="C140" s="55">
        <f t="shared" si="15"/>
        <v>0</v>
      </c>
      <c r="D140" s="55"/>
      <c r="E140" s="55">
        <f t="shared" si="16"/>
        <v>0</v>
      </c>
      <c r="F140" s="55">
        <f t="shared" si="16"/>
        <v>0</v>
      </c>
      <c r="G140" s="55">
        <f t="shared" si="16"/>
        <v>0.5</v>
      </c>
      <c r="H140" s="55">
        <f t="shared" si="16"/>
        <v>0.5</v>
      </c>
      <c r="I140" s="55">
        <f t="shared" si="16"/>
        <v>0.5</v>
      </c>
      <c r="J140" s="55">
        <f t="shared" si="16"/>
        <v>1</v>
      </c>
      <c r="K140" s="55">
        <f t="shared" si="16"/>
        <v>4</v>
      </c>
      <c r="L140" s="55">
        <f t="shared" si="16"/>
        <v>0</v>
      </c>
    </row>
    <row r="141" spans="1:12" x14ac:dyDescent="0.25">
      <c r="A141" s="14">
        <v>1</v>
      </c>
      <c r="B141" s="55">
        <f t="shared" si="15"/>
        <v>0</v>
      </c>
      <c r="C141" s="55">
        <f t="shared" si="15"/>
        <v>0</v>
      </c>
      <c r="D141" s="55"/>
      <c r="E141" s="55">
        <f t="shared" si="16"/>
        <v>0</v>
      </c>
      <c r="F141" s="55">
        <f t="shared" si="16"/>
        <v>0</v>
      </c>
      <c r="G141" s="55">
        <f t="shared" si="16"/>
        <v>0</v>
      </c>
      <c r="H141" s="55">
        <f t="shared" si="16"/>
        <v>0</v>
      </c>
      <c r="I141" s="55">
        <f t="shared" si="16"/>
        <v>0</v>
      </c>
      <c r="J141" s="55">
        <f t="shared" si="16"/>
        <v>0.5</v>
      </c>
      <c r="K141" s="55">
        <f t="shared" si="16"/>
        <v>0.5</v>
      </c>
      <c r="L141" s="55">
        <f t="shared" si="16"/>
        <v>1.75</v>
      </c>
    </row>
    <row r="142" spans="1:12" x14ac:dyDescent="0.25">
      <c r="A142" s="14">
        <v>0</v>
      </c>
      <c r="B142" s="55">
        <f t="shared" si="15"/>
        <v>2.5</v>
      </c>
      <c r="C142" s="55">
        <f t="shared" si="15"/>
        <v>0</v>
      </c>
      <c r="D142" s="55"/>
      <c r="E142" s="55">
        <f t="shared" si="16"/>
        <v>0</v>
      </c>
      <c r="F142" s="55">
        <f t="shared" si="16"/>
        <v>0</v>
      </c>
      <c r="G142" s="55">
        <f t="shared" si="16"/>
        <v>0</v>
      </c>
      <c r="H142" s="55">
        <f t="shared" si="16"/>
        <v>0</v>
      </c>
      <c r="I142" s="55">
        <f t="shared" si="16"/>
        <v>0</v>
      </c>
      <c r="J142" s="55">
        <f t="shared" si="16"/>
        <v>0</v>
      </c>
      <c r="K142" s="55">
        <f t="shared" si="16"/>
        <v>0</v>
      </c>
      <c r="L142" s="55">
        <f t="shared" si="16"/>
        <v>0</v>
      </c>
    </row>
  </sheetData>
  <conditionalFormatting sqref="B10:L20">
    <cfRule type="cellIs" dxfId="46" priority="1" stopIfTrue="1" operator="between">
      <formula>200</formula>
      <formula>1</formula>
    </cfRule>
  </conditionalFormatting>
  <pageMargins left="0.75" right="0.75" top="1" bottom="1" header="0.5" footer="0.5"/>
  <pageSetup scale="26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77"/>
  <sheetViews>
    <sheetView showGridLines="0" zoomScale="75" zoomScaleNormal="75" workbookViewId="0">
      <pane ySplit="6" topLeftCell="A7" activePane="bottomLeft" state="frozen"/>
      <selection activeCell="H67" sqref="H67"/>
      <selection pane="bottomLeft" activeCell="H67" sqref="H67"/>
    </sheetView>
  </sheetViews>
  <sheetFormatPr defaultRowHeight="13.2" x14ac:dyDescent="0.25"/>
  <cols>
    <col min="1" max="1" width="14.88671875" bestFit="1" customWidth="1"/>
    <col min="2" max="11" width="16.6640625" customWidth="1"/>
    <col min="12" max="12" width="13.33203125" bestFit="1" customWidth="1"/>
    <col min="13" max="13" width="13.33203125" customWidth="1"/>
    <col min="14" max="14" width="12.44140625" bestFit="1" customWidth="1"/>
    <col min="15" max="15" width="9.44140625" customWidth="1"/>
    <col min="16" max="16" width="9.44140625" bestFit="1" customWidth="1"/>
    <col min="17" max="17" width="9.44140625" customWidth="1"/>
    <col min="18" max="18" width="9.44140625" bestFit="1" customWidth="1"/>
    <col min="19" max="19" width="9.44140625" customWidth="1"/>
    <col min="20" max="20" width="9.44140625" bestFit="1" customWidth="1"/>
    <col min="21" max="23" width="9.109375" customWidth="1"/>
    <col min="24" max="24" width="5.109375" customWidth="1"/>
  </cols>
  <sheetData>
    <row r="1" spans="1:20" hidden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idden="1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idden="1" x14ac:dyDescent="0.25">
      <c r="A3" s="4" t="s">
        <v>1</v>
      </c>
      <c r="B3" s="5">
        <v>80</v>
      </c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idden="1" x14ac:dyDescent="0.25">
      <c r="A4" s="6" t="s">
        <v>2</v>
      </c>
      <c r="B4" s="7">
        <v>20</v>
      </c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idden="1" x14ac:dyDescent="0.25">
      <c r="A5" s="6" t="s">
        <v>3</v>
      </c>
      <c r="B5" s="8">
        <v>1</v>
      </c>
      <c r="C5" s="6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idden="1" x14ac:dyDescent="0.25">
      <c r="A6" s="9" t="s">
        <v>4</v>
      </c>
      <c r="B6" s="10">
        <f>AVERAGE(B63:T63)</f>
        <v>0.71930024924310032</v>
      </c>
      <c r="C6" s="6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idden="1" x14ac:dyDescent="0.25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idden="1" x14ac:dyDescent="0.25">
      <c r="A8" s="3"/>
      <c r="B8" s="11" t="s">
        <v>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idden="1" x14ac:dyDescent="0.25">
      <c r="A9" s="12" t="s">
        <v>6</v>
      </c>
      <c r="B9" s="13">
        <v>10</v>
      </c>
      <c r="C9" s="13"/>
      <c r="D9" s="13">
        <v>9</v>
      </c>
      <c r="E9" s="13"/>
      <c r="F9" s="13">
        <v>8</v>
      </c>
      <c r="G9" s="13"/>
      <c r="H9" s="13">
        <v>7</v>
      </c>
      <c r="I9" s="13"/>
      <c r="J9" s="13">
        <v>6</v>
      </c>
      <c r="K9" s="13"/>
      <c r="L9" s="13">
        <v>5</v>
      </c>
      <c r="M9" s="13"/>
      <c r="N9" s="13">
        <v>4</v>
      </c>
      <c r="O9" s="13"/>
      <c r="P9" s="13">
        <v>3</v>
      </c>
      <c r="Q9" s="13"/>
      <c r="R9" s="13">
        <v>2</v>
      </c>
      <c r="S9" s="13"/>
      <c r="T9" s="13">
        <v>1</v>
      </c>
    </row>
    <row r="10" spans="1:20" hidden="1" x14ac:dyDescent="0.25">
      <c r="A10" s="14">
        <v>10</v>
      </c>
      <c r="B10" s="15">
        <f t="shared" ref="B10:B20" si="0">1/HYPGEOMDIST($A10,$B$4,B$9,$B$3)</f>
        <v>8911711.1764705665</v>
      </c>
      <c r="C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</row>
    <row r="11" spans="1:20" hidden="1" x14ac:dyDescent="0.25">
      <c r="A11" s="14">
        <v>9</v>
      </c>
      <c r="B11" s="15">
        <f t="shared" si="0"/>
        <v>163381.37156862734</v>
      </c>
      <c r="C11" s="15"/>
      <c r="D11" s="15">
        <f t="shared" ref="D11:D20" si="1">1/HYPGEOMDIST($A11,$B$4,D$9,$B$3)</f>
        <v>1380687.6470588213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</row>
    <row r="12" spans="1:20" hidden="1" x14ac:dyDescent="0.25">
      <c r="A12" s="14">
        <v>8</v>
      </c>
      <c r="B12" s="15">
        <f t="shared" si="0"/>
        <v>7384.4687714633837</v>
      </c>
      <c r="C12" s="15"/>
      <c r="D12" s="15">
        <f t="shared" si="1"/>
        <v>30681.947712418307</v>
      </c>
      <c r="E12" s="15"/>
      <c r="F12" s="15">
        <f t="shared" ref="F12:F20" si="2">1/HYPGEOMDIST($A12,$B$4,F$9,$B$3)</f>
        <v>230114.60784313735</v>
      </c>
      <c r="G12" s="15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</row>
    <row r="13" spans="1:20" hidden="1" x14ac:dyDescent="0.25">
      <c r="A13" s="14">
        <v>7</v>
      </c>
      <c r="B13" s="15">
        <f t="shared" si="0"/>
        <v>620.67733208420645</v>
      </c>
      <c r="C13" s="15"/>
      <c r="D13" s="15">
        <f t="shared" si="1"/>
        <v>1690.1072892433824</v>
      </c>
      <c r="E13" s="15"/>
      <c r="F13" s="15">
        <f t="shared" si="2"/>
        <v>6232.2706290849665</v>
      </c>
      <c r="G13" s="15"/>
      <c r="H13" s="15">
        <f t="shared" ref="H13:H20" si="3">1/HYPGEOMDIST($A13,$B$4,H$9,$B$3)</f>
        <v>40979.313725490225</v>
      </c>
      <c r="I13" s="15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20" hidden="1" x14ac:dyDescent="0.25">
      <c r="A14" s="14">
        <v>6</v>
      </c>
      <c r="B14" s="15">
        <f t="shared" si="0"/>
        <v>87.112608011818566</v>
      </c>
      <c r="C14" s="15"/>
      <c r="D14" s="15">
        <f t="shared" si="1"/>
        <v>174.83868509414285</v>
      </c>
      <c r="E14" s="15"/>
      <c r="F14" s="15">
        <f t="shared" si="2"/>
        <v>422.52682231084458</v>
      </c>
      <c r="G14" s="15"/>
      <c r="H14" s="15">
        <f t="shared" si="3"/>
        <v>1365.9771241830042</v>
      </c>
      <c r="I14" s="15"/>
      <c r="J14" s="15">
        <f t="shared" ref="J14:J20" si="4">1/HYPGEOMDIST($A14,$B$4,J$9,$B$3)</f>
        <v>7752.8431372549003</v>
      </c>
      <c r="K14" s="15"/>
      <c r="L14" s="16"/>
      <c r="M14" s="16"/>
      <c r="N14" s="16"/>
      <c r="O14" s="16"/>
      <c r="P14" s="16"/>
      <c r="Q14" s="16"/>
      <c r="R14" s="16"/>
      <c r="S14" s="16"/>
      <c r="T14" s="16"/>
    </row>
    <row r="15" spans="1:20" hidden="1" x14ac:dyDescent="0.25">
      <c r="A15" s="14">
        <v>5</v>
      </c>
      <c r="B15" s="15">
        <f t="shared" si="0"/>
        <v>19.444778574066646</v>
      </c>
      <c r="C15" s="15"/>
      <c r="D15" s="15">
        <f t="shared" si="1"/>
        <v>30.673453525288224</v>
      </c>
      <c r="E15" s="15"/>
      <c r="F15" s="15">
        <f t="shared" si="2"/>
        <v>54.637089091919698</v>
      </c>
      <c r="G15" s="15"/>
      <c r="H15" s="15">
        <f t="shared" si="3"/>
        <v>115.76077323584812</v>
      </c>
      <c r="I15" s="15"/>
      <c r="J15" s="15">
        <f t="shared" si="4"/>
        <v>323.03513071895424</v>
      </c>
      <c r="K15" s="15"/>
      <c r="L15" s="15">
        <f t="shared" ref="L15:L20" si="5">1/HYPGEOMDIST($A15,$B$4,L$9,$B$3)</f>
        <v>1550.5686274509803</v>
      </c>
      <c r="M15" s="15"/>
      <c r="N15" s="16"/>
      <c r="O15" s="16"/>
      <c r="P15" s="16"/>
      <c r="Q15" s="16"/>
      <c r="R15" s="16"/>
      <c r="S15" s="16"/>
      <c r="T15" s="16"/>
    </row>
    <row r="16" spans="1:20" hidden="1" x14ac:dyDescent="0.25">
      <c r="A16" s="14">
        <v>4</v>
      </c>
      <c r="B16" s="15">
        <f t="shared" si="0"/>
        <v>6.7879954294923497</v>
      </c>
      <c r="C16" s="15"/>
      <c r="D16" s="15">
        <f t="shared" si="1"/>
        <v>8.7638438643680594</v>
      </c>
      <c r="E16" s="15"/>
      <c r="F16" s="15">
        <f t="shared" si="2"/>
        <v>12.26938141011529</v>
      </c>
      <c r="G16" s="15"/>
      <c r="H16" s="15">
        <f t="shared" si="3"/>
        <v>19.160403845933462</v>
      </c>
      <c r="I16" s="15"/>
      <c r="J16" s="15">
        <f t="shared" si="4"/>
        <v>35.041098925445858</v>
      </c>
      <c r="K16" s="15"/>
      <c r="L16" s="15">
        <f t="shared" si="5"/>
        <v>82.696993464052213</v>
      </c>
      <c r="M16" s="15"/>
      <c r="N16" s="15">
        <f>1/HYPGEOMDIST($A16,$B$4,N$9,$B$3)</f>
        <v>326.43550051599556</v>
      </c>
      <c r="O16" s="15"/>
      <c r="P16" s="16"/>
      <c r="Q16" s="16"/>
      <c r="R16" s="16"/>
      <c r="S16" s="16"/>
      <c r="T16" s="16"/>
    </row>
    <row r="17" spans="1:20" hidden="1" x14ac:dyDescent="0.25">
      <c r="A17" s="14">
        <v>3</v>
      </c>
      <c r="B17" s="15">
        <f t="shared" si="0"/>
        <v>3.7396826671740295</v>
      </c>
      <c r="C17" s="15"/>
      <c r="D17" s="15">
        <f t="shared" si="1"/>
        <v>4.0632367007524675</v>
      </c>
      <c r="E17" s="15"/>
      <c r="F17" s="15">
        <f t="shared" si="2"/>
        <v>4.6557920529455359</v>
      </c>
      <c r="G17" s="15"/>
      <c r="H17" s="15">
        <f t="shared" si="3"/>
        <v>5.7145064101906851</v>
      </c>
      <c r="I17" s="15"/>
      <c r="J17" s="15">
        <f t="shared" si="4"/>
        <v>7.7030001948178484</v>
      </c>
      <c r="K17" s="15"/>
      <c r="L17" s="15">
        <f t="shared" si="5"/>
        <v>11.913973634651608</v>
      </c>
      <c r="M17" s="15"/>
      <c r="N17" s="15">
        <f>1/HYPGEOMDIST($A17,$B$4,N$9,$B$3)</f>
        <v>23.122514619883045</v>
      </c>
      <c r="O17" s="15"/>
      <c r="P17" s="15">
        <f>1/HYPGEOMDIST($A17,$B$4,P$9,$B$3)</f>
        <v>72.070175438596436</v>
      </c>
      <c r="Q17" s="15"/>
      <c r="R17" s="16"/>
      <c r="S17" s="16"/>
      <c r="T17" s="16"/>
    </row>
    <row r="18" spans="1:20" hidden="1" x14ac:dyDescent="0.25">
      <c r="A18" s="14">
        <v>2</v>
      </c>
      <c r="B18" s="15">
        <f t="shared" si="0"/>
        <v>3.3868824155538357</v>
      </c>
      <c r="C18" s="15"/>
      <c r="D18" s="15">
        <f t="shared" si="1"/>
        <v>3.1602952116963623</v>
      </c>
      <c r="E18" s="15"/>
      <c r="F18" s="15">
        <f t="shared" si="2"/>
        <v>3.0474275255643497</v>
      </c>
      <c r="G18" s="15"/>
      <c r="H18" s="15">
        <f t="shared" si="3"/>
        <v>3.0613427197450083</v>
      </c>
      <c r="I18" s="15"/>
      <c r="J18" s="15">
        <f t="shared" si="4"/>
        <v>3.2433685030811974</v>
      </c>
      <c r="K18" s="15"/>
      <c r="L18" s="15">
        <f t="shared" si="5"/>
        <v>3.6974400935125651</v>
      </c>
      <c r="M18" s="15"/>
      <c r="N18" s="15">
        <f>1/HYPGEOMDIST($A18,$B$4,N$9,$B$3)</f>
        <v>4.7028843294677349</v>
      </c>
      <c r="O18" s="15"/>
      <c r="P18" s="15">
        <f>1/HYPGEOMDIST($A18,$B$4,P$9,$B$3)</f>
        <v>7.2070175438596475</v>
      </c>
      <c r="Q18" s="15"/>
      <c r="R18" s="15">
        <f>1/HYPGEOMDIST($A18,$B$4,R$9,$B$3)</f>
        <v>16.631578947368414</v>
      </c>
      <c r="S18" s="15"/>
      <c r="T18" s="16"/>
    </row>
    <row r="19" spans="1:20" hidden="1" x14ac:dyDescent="0.25">
      <c r="A19" s="14">
        <v>1</v>
      </c>
      <c r="B19" s="15">
        <f t="shared" si="0"/>
        <v>5.5688162794202496</v>
      </c>
      <c r="C19" s="15"/>
      <c r="D19" s="15">
        <f t="shared" si="1"/>
        <v>4.531744077149499</v>
      </c>
      <c r="E19" s="15"/>
      <c r="F19" s="15">
        <f t="shared" si="2"/>
        <v>3.7528505638894294</v>
      </c>
      <c r="G19" s="15"/>
      <c r="H19" s="15">
        <f t="shared" si="3"/>
        <v>3.1726642731902825</v>
      </c>
      <c r="I19" s="15"/>
      <c r="J19" s="15">
        <f t="shared" si="4"/>
        <v>2.7510714981492299</v>
      </c>
      <c r="K19" s="15"/>
      <c r="L19" s="15">
        <f t="shared" si="5"/>
        <v>2.4649600623417114</v>
      </c>
      <c r="M19" s="15"/>
      <c r="N19" s="15">
        <f>1/HYPGEOMDIST($A19,$B$4,N$9,$B$3)</f>
        <v>2.3109000584453536</v>
      </c>
      <c r="O19" s="15"/>
      <c r="P19" s="15">
        <f>1/HYPGEOMDIST($A19,$B$4,P$9,$B$3)</f>
        <v>2.3209039548022594</v>
      </c>
      <c r="Q19" s="15"/>
      <c r="R19" s="15">
        <f>1/HYPGEOMDIST($A19,$B$4,R$9,$B$3)</f>
        <v>2.6333333333333337</v>
      </c>
      <c r="S19" s="15"/>
      <c r="T19" s="15">
        <f>1/HYPGEOMDIST($A19,$B$4,T$9,$B$3)</f>
        <v>3.9999999999999991</v>
      </c>
    </row>
    <row r="20" spans="1:20" hidden="1" x14ac:dyDescent="0.25">
      <c r="A20" s="17">
        <v>0</v>
      </c>
      <c r="B20" s="18">
        <f t="shared" si="0"/>
        <v>21.838495213412731</v>
      </c>
      <c r="C20" s="18"/>
      <c r="D20" s="18">
        <f t="shared" si="1"/>
        <v>15.686806420902116</v>
      </c>
      <c r="E20" s="18"/>
      <c r="F20" s="18">
        <f t="shared" si="2"/>
        <v>11.329360192873745</v>
      </c>
      <c r="G20" s="18"/>
      <c r="H20" s="18">
        <f t="shared" si="3"/>
        <v>8.2254258934562827</v>
      </c>
      <c r="I20" s="18"/>
      <c r="J20" s="18">
        <f t="shared" si="4"/>
        <v>6.0023378141437735</v>
      </c>
      <c r="K20" s="18"/>
      <c r="L20" s="18">
        <f t="shared" si="5"/>
        <v>4.4017143970387682</v>
      </c>
      <c r="M20" s="18"/>
      <c r="N20" s="18">
        <f>1/HYPGEOMDIST($A20,$B$4,N$9,$B$3)</f>
        <v>3.2433685030811974</v>
      </c>
      <c r="O20" s="18"/>
      <c r="P20" s="18">
        <f>1/HYPGEOMDIST($A20,$B$4,P$9,$B$3)</f>
        <v>2.4009351256575093</v>
      </c>
      <c r="Q20" s="18"/>
      <c r="R20" s="18">
        <f>1/HYPGEOMDIST($A20,$B$4,R$9,$B$3)</f>
        <v>1.7853107344632766</v>
      </c>
      <c r="S20" s="18"/>
      <c r="T20" s="18">
        <f>1/HYPGEOMDIST($A20,$B$4,T$9,$B$3)</f>
        <v>1.3333333333333333</v>
      </c>
    </row>
    <row r="21" spans="1:20" hidden="1" x14ac:dyDescent="0.25">
      <c r="A21" s="3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hidden="1" x14ac:dyDescent="0.25">
      <c r="A22" s="20"/>
      <c r="B22" s="21" t="s">
        <v>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3"/>
    </row>
    <row r="23" spans="1:20" hidden="1" x14ac:dyDescent="0.25">
      <c r="A23" s="20" t="s">
        <v>6</v>
      </c>
      <c r="B23" s="24">
        <v>10</v>
      </c>
      <c r="C23" s="24"/>
      <c r="D23" s="24">
        <v>9</v>
      </c>
      <c r="E23" s="24"/>
      <c r="F23" s="24">
        <v>8</v>
      </c>
      <c r="G23" s="24"/>
      <c r="H23" s="24">
        <v>7</v>
      </c>
      <c r="I23" s="24"/>
      <c r="J23" s="24">
        <v>6</v>
      </c>
      <c r="K23" s="24"/>
      <c r="L23" s="24">
        <v>5</v>
      </c>
      <c r="M23" s="24"/>
      <c r="N23" s="24">
        <v>4</v>
      </c>
      <c r="O23" s="24"/>
      <c r="P23" s="24">
        <v>3</v>
      </c>
      <c r="Q23" s="24"/>
      <c r="R23" s="24">
        <v>2</v>
      </c>
      <c r="S23" s="24"/>
      <c r="T23" s="24">
        <v>1</v>
      </c>
    </row>
    <row r="24" spans="1:20" hidden="1" x14ac:dyDescent="0.25">
      <c r="A24" s="20">
        <v>10</v>
      </c>
      <c r="B24" s="25">
        <f t="shared" ref="B24:B34" si="6">(B52/B10)/$B$5</f>
        <v>2.8052973783538968E-3</v>
      </c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idden="1" x14ac:dyDescent="0.25">
      <c r="A25" s="20">
        <v>9</v>
      </c>
      <c r="B25" s="25">
        <f t="shared" si="6"/>
        <v>1.53016220637485E-2</v>
      </c>
      <c r="C25" s="25"/>
      <c r="D25" s="25">
        <f t="shared" ref="D25:D34" si="7">(D53/D11)/$B$5</f>
        <v>7.2427677768409637E-3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idden="1" x14ac:dyDescent="0.25">
      <c r="A26" s="20">
        <v>8</v>
      </c>
      <c r="B26" s="25">
        <f t="shared" si="6"/>
        <v>0.1354193552641742</v>
      </c>
      <c r="C26" s="25"/>
      <c r="D26" s="25">
        <f t="shared" si="7"/>
        <v>4.8888682493676415E-2</v>
      </c>
      <c r="E26" s="25"/>
      <c r="F26" s="25">
        <f t="shared" ref="F26:F34" si="8">(F54/F12)/$B$5</f>
        <v>8.6913213322091388E-3</v>
      </c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idden="1" x14ac:dyDescent="0.25">
      <c r="A27" s="20">
        <v>7</v>
      </c>
      <c r="B27" s="25">
        <f t="shared" si="6"/>
        <v>8.0557154926380603E-2</v>
      </c>
      <c r="C27" s="25"/>
      <c r="D27" s="25">
        <f t="shared" si="7"/>
        <v>5.9167841376962189E-2</v>
      </c>
      <c r="E27" s="25"/>
      <c r="F27" s="25">
        <f t="shared" si="8"/>
        <v>4.8136548916850638E-2</v>
      </c>
      <c r="G27" s="25"/>
      <c r="H27" s="25">
        <f t="shared" ref="H27:H34" si="9">(H55/H13)/$B$5</f>
        <v>2.4402556048125652E-2</v>
      </c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idden="1" x14ac:dyDescent="0.25">
      <c r="A28" s="20">
        <v>6</v>
      </c>
      <c r="B28" s="25">
        <f t="shared" si="6"/>
        <v>0.13775273492411064</v>
      </c>
      <c r="C28" s="25"/>
      <c r="D28" s="25">
        <f t="shared" si="7"/>
        <v>0.11439115999546033</v>
      </c>
      <c r="E28" s="25"/>
      <c r="F28" s="25">
        <f t="shared" si="8"/>
        <v>0.11833568275392466</v>
      </c>
      <c r="G28" s="25"/>
      <c r="H28" s="25">
        <f t="shared" si="9"/>
        <v>0.1098115022165657</v>
      </c>
      <c r="I28" s="25"/>
      <c r="J28" s="25">
        <f t="shared" ref="J28:J34" si="10">(J56/J14)/$B$5</f>
        <v>6.4492469555760712E-2</v>
      </c>
      <c r="K28" s="25"/>
      <c r="L28" s="26"/>
      <c r="M28" s="26"/>
      <c r="N28" s="26"/>
      <c r="O28" s="26"/>
      <c r="P28" s="26"/>
      <c r="Q28" s="26"/>
      <c r="R28" s="26"/>
      <c r="S28" s="26"/>
      <c r="T28" s="26"/>
    </row>
    <row r="29" spans="1:20" hidden="1" x14ac:dyDescent="0.25">
      <c r="A29" s="20">
        <v>5</v>
      </c>
      <c r="B29" s="25">
        <f t="shared" si="6"/>
        <v>0.25713843852500651</v>
      </c>
      <c r="C29" s="25"/>
      <c r="D29" s="25">
        <f t="shared" si="7"/>
        <v>0.3260148059870619</v>
      </c>
      <c r="E29" s="25"/>
      <c r="F29" s="25">
        <f t="shared" si="8"/>
        <v>0.36605171198547265</v>
      </c>
      <c r="G29" s="25"/>
      <c r="H29" s="25">
        <f t="shared" si="9"/>
        <v>0.25915514523109434</v>
      </c>
      <c r="I29" s="25"/>
      <c r="J29" s="25">
        <f t="shared" si="10"/>
        <v>0.23217289040073852</v>
      </c>
      <c r="K29" s="25"/>
      <c r="L29" s="25">
        <f t="shared" ref="L29:L34" si="11">(B153/L15)/$B$5</f>
        <v>0.16123117388940175</v>
      </c>
      <c r="M29" s="25"/>
      <c r="N29" s="26"/>
      <c r="O29" s="26"/>
      <c r="P29" s="26"/>
      <c r="Q29" s="26"/>
      <c r="R29" s="26"/>
      <c r="S29" s="26"/>
      <c r="T29" s="26"/>
    </row>
    <row r="30" spans="1:20" hidden="1" x14ac:dyDescent="0.25">
      <c r="A30" s="20">
        <v>4</v>
      </c>
      <c r="B30" s="25">
        <f t="shared" si="6"/>
        <v>0.14731889707161847</v>
      </c>
      <c r="C30" s="25"/>
      <c r="D30" s="25">
        <f t="shared" si="7"/>
        <v>0.22821036419094345</v>
      </c>
      <c r="E30" s="25"/>
      <c r="F30" s="25">
        <f t="shared" si="8"/>
        <v>0.24451110449029639</v>
      </c>
      <c r="G30" s="25"/>
      <c r="H30" s="25">
        <f t="shared" si="9"/>
        <v>0.2609548337396439</v>
      </c>
      <c r="I30" s="25"/>
      <c r="J30" s="25">
        <f t="shared" si="10"/>
        <v>0.22830334222739304</v>
      </c>
      <c r="K30" s="25"/>
      <c r="L30" s="25">
        <f t="shared" si="11"/>
        <v>0.18138507062557713</v>
      </c>
      <c r="M30" s="25"/>
      <c r="N30" s="25">
        <f>(D154/N16)/$B$5</f>
        <v>0.1531696151949318</v>
      </c>
      <c r="O30" s="25"/>
      <c r="P30" s="26"/>
      <c r="Q30" s="26"/>
      <c r="R30" s="26"/>
      <c r="S30" s="26"/>
      <c r="T30" s="26"/>
    </row>
    <row r="31" spans="1:20" hidden="1" x14ac:dyDescent="0.25">
      <c r="A31" s="20">
        <v>3</v>
      </c>
      <c r="B31" s="25">
        <f t="shared" si="6"/>
        <v>0</v>
      </c>
      <c r="C31" s="25"/>
      <c r="D31" s="25">
        <f t="shared" si="7"/>
        <v>0</v>
      </c>
      <c r="E31" s="25"/>
      <c r="F31" s="25">
        <f t="shared" si="8"/>
        <v>0</v>
      </c>
      <c r="G31" s="25"/>
      <c r="H31" s="25">
        <f t="shared" si="9"/>
        <v>0.17499324144893758</v>
      </c>
      <c r="I31" s="25"/>
      <c r="J31" s="25">
        <f t="shared" si="10"/>
        <v>0.25963909508213295</v>
      </c>
      <c r="K31" s="25"/>
      <c r="L31" s="25">
        <f t="shared" si="11"/>
        <v>0.16787010457896523</v>
      </c>
      <c r="M31" s="25"/>
      <c r="N31" s="25">
        <f>(D155/N17)/$B$5</f>
        <v>0.43247891349157164</v>
      </c>
      <c r="O31" s="25"/>
      <c r="P31" s="25">
        <f>(F155/P17)/$B$5</f>
        <v>0.34688412852969841</v>
      </c>
      <c r="Q31" s="25"/>
      <c r="R31" s="26"/>
      <c r="S31" s="26"/>
      <c r="T31" s="26"/>
    </row>
    <row r="32" spans="1:20" hidden="1" x14ac:dyDescent="0.25">
      <c r="A32" s="20">
        <v>2</v>
      </c>
      <c r="B32" s="25">
        <f t="shared" si="6"/>
        <v>0</v>
      </c>
      <c r="C32" s="25"/>
      <c r="D32" s="25">
        <f t="shared" si="7"/>
        <v>0</v>
      </c>
      <c r="E32" s="25"/>
      <c r="F32" s="25">
        <f t="shared" si="8"/>
        <v>0</v>
      </c>
      <c r="G32" s="25"/>
      <c r="H32" s="25">
        <f t="shared" si="9"/>
        <v>0</v>
      </c>
      <c r="I32" s="25"/>
      <c r="J32" s="25">
        <f t="shared" si="10"/>
        <v>0</v>
      </c>
      <c r="K32" s="25"/>
      <c r="L32" s="25">
        <f t="shared" si="11"/>
        <v>0.2704573907105553</v>
      </c>
      <c r="M32" s="25"/>
      <c r="N32" s="25">
        <f>(D156/N18)/$B$5</f>
        <v>0.21263546580002285</v>
      </c>
      <c r="O32" s="25"/>
      <c r="P32" s="25">
        <f>(F156/P18)/$B$5</f>
        <v>0.41626095423563786</v>
      </c>
      <c r="Q32" s="25"/>
      <c r="R32" s="25">
        <f>(H156/R18)/$B$5</f>
        <v>0.72151898734177244</v>
      </c>
      <c r="S32" s="25"/>
      <c r="T32" s="26"/>
    </row>
    <row r="33" spans="1:20" hidden="1" x14ac:dyDescent="0.25">
      <c r="A33" s="20">
        <v>1</v>
      </c>
      <c r="B33" s="25">
        <f t="shared" si="6"/>
        <v>0</v>
      </c>
      <c r="C33" s="25"/>
      <c r="D33" s="25">
        <f t="shared" si="7"/>
        <v>0</v>
      </c>
      <c r="E33" s="25"/>
      <c r="F33" s="25">
        <f t="shared" si="8"/>
        <v>0</v>
      </c>
      <c r="G33" s="25"/>
      <c r="H33" s="25">
        <f t="shared" si="9"/>
        <v>0</v>
      </c>
      <c r="I33" s="25"/>
      <c r="J33" s="25">
        <f t="shared" si="10"/>
        <v>0</v>
      </c>
      <c r="K33" s="25"/>
      <c r="L33" s="25">
        <f t="shared" si="11"/>
        <v>0</v>
      </c>
      <c r="M33" s="25"/>
      <c r="N33" s="25">
        <f>(D157/N19)/$B$5</f>
        <v>0</v>
      </c>
      <c r="O33" s="25"/>
      <c r="P33" s="25">
        <f>(F157/P19)/$B$5</f>
        <v>0</v>
      </c>
      <c r="Q33" s="25"/>
      <c r="R33" s="25">
        <f>(H157/R19)/$B$5</f>
        <v>0</v>
      </c>
      <c r="S33" s="25"/>
      <c r="T33" s="25">
        <f>(J157/T19)/$B$5</f>
        <v>0.75000000000000022</v>
      </c>
    </row>
    <row r="34" spans="1:20" hidden="1" x14ac:dyDescent="0.25">
      <c r="A34" s="20">
        <v>0</v>
      </c>
      <c r="B34" s="25">
        <f t="shared" si="6"/>
        <v>0</v>
      </c>
      <c r="C34" s="25"/>
      <c r="D34" s="25">
        <f t="shared" si="7"/>
        <v>0</v>
      </c>
      <c r="E34" s="25"/>
      <c r="F34" s="25">
        <f t="shared" si="8"/>
        <v>0</v>
      </c>
      <c r="G34" s="25"/>
      <c r="H34" s="25">
        <f t="shared" si="9"/>
        <v>0</v>
      </c>
      <c r="I34" s="25"/>
      <c r="J34" s="25">
        <f t="shared" si="10"/>
        <v>0</v>
      </c>
      <c r="K34" s="25"/>
      <c r="L34" s="25">
        <f t="shared" si="11"/>
        <v>0</v>
      </c>
      <c r="M34" s="25"/>
      <c r="N34" s="25">
        <f>(D158/N20)/$B$5</f>
        <v>0</v>
      </c>
      <c r="O34" s="25"/>
      <c r="P34" s="25">
        <f>(F158/P20)/$B$5</f>
        <v>0</v>
      </c>
      <c r="Q34" s="25"/>
      <c r="R34" s="25">
        <f>(H158/R20)/$B$5</f>
        <v>0</v>
      </c>
      <c r="S34" s="25"/>
      <c r="T34" s="25">
        <f>(J158/T20)/$B$5</f>
        <v>0</v>
      </c>
    </row>
    <row r="35" spans="1:20" hidden="1" x14ac:dyDescent="0.25">
      <c r="A35" s="3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 hidden="1" x14ac:dyDescent="0.25">
      <c r="A36" s="3"/>
      <c r="B36" s="28" t="s">
        <v>8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 hidden="1" x14ac:dyDescent="0.25">
      <c r="A37" s="20" t="s">
        <v>6</v>
      </c>
      <c r="B37" s="24">
        <v>10</v>
      </c>
      <c r="C37" s="24"/>
      <c r="D37" s="24">
        <v>9</v>
      </c>
      <c r="E37" s="24"/>
      <c r="F37" s="24">
        <v>8</v>
      </c>
      <c r="G37" s="24"/>
      <c r="H37" s="24">
        <v>7</v>
      </c>
      <c r="I37" s="24"/>
      <c r="J37" s="24">
        <v>6</v>
      </c>
      <c r="K37" s="24"/>
      <c r="L37" s="24">
        <v>5</v>
      </c>
      <c r="M37" s="24"/>
      <c r="N37" s="24">
        <v>4</v>
      </c>
      <c r="O37" s="24"/>
      <c r="P37" s="24">
        <v>3</v>
      </c>
      <c r="Q37" s="24"/>
      <c r="R37" s="24">
        <v>2</v>
      </c>
      <c r="S37" s="24"/>
      <c r="T37" s="24">
        <v>1</v>
      </c>
    </row>
    <row r="38" spans="1:20" hidden="1" x14ac:dyDescent="0.25">
      <c r="A38" s="20">
        <v>10</v>
      </c>
      <c r="B38" s="29">
        <f t="shared" ref="B38:B48" si="12">IF(B52=0,0,1/B10)</f>
        <v>1.1221189513415586E-7</v>
      </c>
      <c r="C38" s="29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</row>
    <row r="39" spans="1:20" hidden="1" x14ac:dyDescent="0.25">
      <c r="A39" s="20">
        <v>9</v>
      </c>
      <c r="B39" s="29">
        <f t="shared" si="12"/>
        <v>6.1206488254994003E-6</v>
      </c>
      <c r="C39" s="29"/>
      <c r="D39" s="31">
        <f t="shared" ref="D39:D48" si="13">IF(D53=0,0,1/D11)</f>
        <v>7.2427677768409635E-7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</row>
    <row r="40" spans="1:20" hidden="1" x14ac:dyDescent="0.25">
      <c r="A40" s="20">
        <v>8</v>
      </c>
      <c r="B40" s="29">
        <f t="shared" si="12"/>
        <v>1.3541935526417421E-4</v>
      </c>
      <c r="C40" s="29"/>
      <c r="D40" s="31">
        <f t="shared" si="13"/>
        <v>3.2592454995784277E-5</v>
      </c>
      <c r="E40" s="32"/>
      <c r="F40" s="32">
        <f t="shared" ref="F40:F48" si="14">IF(F54=0,0,1/F12)</f>
        <v>4.3456606661045696E-6</v>
      </c>
      <c r="G40" s="32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</row>
    <row r="41" spans="1:20" hidden="1" x14ac:dyDescent="0.25">
      <c r="A41" s="20">
        <v>7</v>
      </c>
      <c r="B41" s="29">
        <f t="shared" si="12"/>
        <v>1.6111430985276121E-3</v>
      </c>
      <c r="C41" s="29"/>
      <c r="D41" s="31">
        <f t="shared" si="13"/>
        <v>5.9167841376962186E-4</v>
      </c>
      <c r="E41" s="32"/>
      <c r="F41" s="32">
        <f t="shared" si="14"/>
        <v>1.6045516305616879E-4</v>
      </c>
      <c r="G41" s="32"/>
      <c r="H41" s="33">
        <f t="shared" ref="H41:H48" si="15">IF(H55=0,0,1/H13)</f>
        <v>2.4402556048125653E-5</v>
      </c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</row>
    <row r="42" spans="1:20" hidden="1" x14ac:dyDescent="0.25">
      <c r="A42" s="20">
        <v>6</v>
      </c>
      <c r="B42" s="29">
        <f t="shared" si="12"/>
        <v>1.147939457700922E-2</v>
      </c>
      <c r="C42" s="29"/>
      <c r="D42" s="31">
        <f t="shared" si="13"/>
        <v>5.7195579997730162E-3</v>
      </c>
      <c r="E42" s="32"/>
      <c r="F42" s="32">
        <f t="shared" si="14"/>
        <v>2.3667136550784931E-3</v>
      </c>
      <c r="G42" s="32"/>
      <c r="H42" s="33">
        <f t="shared" si="15"/>
        <v>7.3207668144377133E-4</v>
      </c>
      <c r="I42" s="33"/>
      <c r="J42" s="34">
        <f t="shared" ref="J42:J48" si="16">IF(J56=0,0,1/J14)</f>
        <v>1.2898493911152141E-4</v>
      </c>
      <c r="K42" s="34"/>
      <c r="L42" s="34"/>
      <c r="M42" s="34"/>
      <c r="N42" s="30"/>
      <c r="O42" s="30"/>
      <c r="P42" s="30"/>
      <c r="Q42" s="30"/>
      <c r="R42" s="30"/>
      <c r="S42" s="30"/>
      <c r="T42" s="30"/>
    </row>
    <row r="43" spans="1:20" hidden="1" x14ac:dyDescent="0.25">
      <c r="A43" s="20">
        <v>5</v>
      </c>
      <c r="B43" s="29">
        <f t="shared" si="12"/>
        <v>5.14276877050013E-2</v>
      </c>
      <c r="C43" s="29"/>
      <c r="D43" s="31">
        <f t="shared" si="13"/>
        <v>3.2601480598706191E-2</v>
      </c>
      <c r="E43" s="32"/>
      <c r="F43" s="32">
        <f t="shared" si="14"/>
        <v>1.8302585599273634E-2</v>
      </c>
      <c r="G43" s="32"/>
      <c r="H43" s="33">
        <f t="shared" si="15"/>
        <v>8.6385048410364783E-3</v>
      </c>
      <c r="I43" s="33"/>
      <c r="J43" s="34">
        <f t="shared" si="16"/>
        <v>3.0956385386765135E-3</v>
      </c>
      <c r="K43" s="34"/>
      <c r="L43" s="34">
        <f t="shared" ref="L43:L48" si="17">IF(B153=0,0,1/L15)</f>
        <v>6.4492469555760702E-4</v>
      </c>
      <c r="M43" s="34"/>
      <c r="N43" s="30"/>
      <c r="O43" s="30"/>
      <c r="P43" s="30"/>
      <c r="Q43" s="30"/>
      <c r="R43" s="30"/>
      <c r="S43" s="30"/>
      <c r="T43" s="30"/>
    </row>
    <row r="44" spans="1:20" hidden="1" x14ac:dyDescent="0.25">
      <c r="A44" s="20">
        <v>4</v>
      </c>
      <c r="B44" s="29">
        <f t="shared" si="12"/>
        <v>0.14731889707161847</v>
      </c>
      <c r="C44" s="29"/>
      <c r="D44" s="31">
        <f t="shared" si="13"/>
        <v>0.11410518209547173</v>
      </c>
      <c r="E44" s="32"/>
      <c r="F44" s="32">
        <f t="shared" si="14"/>
        <v>8.1503701496765474E-2</v>
      </c>
      <c r="G44" s="32"/>
      <c r="H44" s="33">
        <f t="shared" si="15"/>
        <v>5.219096674792878E-2</v>
      </c>
      <c r="I44" s="33"/>
      <c r="J44" s="34">
        <f t="shared" si="16"/>
        <v>2.853791777842413E-2</v>
      </c>
      <c r="K44" s="34"/>
      <c r="L44" s="34">
        <f t="shared" si="17"/>
        <v>1.209233804170514E-2</v>
      </c>
      <c r="M44" s="34"/>
      <c r="N44" s="34">
        <f>IF(D154=0,0,1/N16)</f>
        <v>3.0633923038986361E-3</v>
      </c>
      <c r="O44" s="34"/>
      <c r="P44" s="30"/>
      <c r="Q44" s="30"/>
      <c r="R44" s="30"/>
      <c r="S44" s="30"/>
      <c r="T44" s="30"/>
    </row>
    <row r="45" spans="1:20" hidden="1" x14ac:dyDescent="0.25">
      <c r="A45" s="20">
        <v>3</v>
      </c>
      <c r="B45" s="29">
        <f t="shared" si="12"/>
        <v>0</v>
      </c>
      <c r="C45" s="29"/>
      <c r="D45" s="31">
        <f t="shared" si="13"/>
        <v>0</v>
      </c>
      <c r="E45" s="32"/>
      <c r="F45" s="32">
        <f t="shared" si="14"/>
        <v>0</v>
      </c>
      <c r="G45" s="32"/>
      <c r="H45" s="33">
        <f t="shared" si="15"/>
        <v>0.17499324144893758</v>
      </c>
      <c r="I45" s="33"/>
      <c r="J45" s="34">
        <f t="shared" si="16"/>
        <v>0.12981954754106648</v>
      </c>
      <c r="K45" s="34"/>
      <c r="L45" s="34">
        <f t="shared" si="17"/>
        <v>8.3935052289482615E-2</v>
      </c>
      <c r="M45" s="34"/>
      <c r="N45" s="34">
        <f>IF(D155=0,0,1/N17)</f>
        <v>4.3247891349157165E-2</v>
      </c>
      <c r="O45" s="34"/>
      <c r="P45" s="34">
        <f>IF(F155=0,0,1/P17)</f>
        <v>1.3875365141187937E-2</v>
      </c>
      <c r="Q45" s="34"/>
      <c r="R45" s="30"/>
      <c r="S45" s="30"/>
      <c r="T45" s="30"/>
    </row>
    <row r="46" spans="1:20" hidden="1" x14ac:dyDescent="0.25">
      <c r="A46" s="20">
        <v>2</v>
      </c>
      <c r="B46" s="29">
        <f t="shared" si="12"/>
        <v>0</v>
      </c>
      <c r="C46" s="29"/>
      <c r="D46" s="31">
        <f t="shared" si="13"/>
        <v>0</v>
      </c>
      <c r="E46" s="32"/>
      <c r="F46" s="32">
        <f t="shared" si="14"/>
        <v>0</v>
      </c>
      <c r="G46" s="32"/>
      <c r="H46" s="33">
        <f t="shared" si="15"/>
        <v>0</v>
      </c>
      <c r="I46" s="33"/>
      <c r="J46" s="34">
        <f t="shared" si="16"/>
        <v>0</v>
      </c>
      <c r="K46" s="34"/>
      <c r="L46" s="34">
        <f t="shared" si="17"/>
        <v>0.2704573907105553</v>
      </c>
      <c r="M46" s="34"/>
      <c r="N46" s="34">
        <f>IF(D156=0,0,1/N18)</f>
        <v>0.21263546580002285</v>
      </c>
      <c r="O46" s="34"/>
      <c r="P46" s="34">
        <f>IF(F156=0,0,1/P18)</f>
        <v>0.13875365141187929</v>
      </c>
      <c r="Q46" s="34"/>
      <c r="R46" s="34">
        <f>IF(H156=0,0,1/R18)</f>
        <v>6.0126582278481035E-2</v>
      </c>
      <c r="S46" s="34"/>
      <c r="T46" s="30"/>
    </row>
    <row r="47" spans="1:20" hidden="1" x14ac:dyDescent="0.25">
      <c r="A47" s="20">
        <v>1</v>
      </c>
      <c r="B47" s="29">
        <f t="shared" si="12"/>
        <v>0</v>
      </c>
      <c r="C47" s="29"/>
      <c r="D47" s="31">
        <f t="shared" si="13"/>
        <v>0</v>
      </c>
      <c r="E47" s="32"/>
      <c r="F47" s="32">
        <f t="shared" si="14"/>
        <v>0</v>
      </c>
      <c r="G47" s="32"/>
      <c r="H47" s="33">
        <f t="shared" si="15"/>
        <v>0</v>
      </c>
      <c r="I47" s="33"/>
      <c r="J47" s="34">
        <f t="shared" si="16"/>
        <v>0</v>
      </c>
      <c r="K47" s="34"/>
      <c r="L47" s="34">
        <f t="shared" si="17"/>
        <v>0</v>
      </c>
      <c r="M47" s="34"/>
      <c r="N47" s="34">
        <f>IF(D157=0,0,1/N19)</f>
        <v>0</v>
      </c>
      <c r="O47" s="34"/>
      <c r="P47" s="34">
        <f>IF(F157=0,0,1/P19)</f>
        <v>0</v>
      </c>
      <c r="Q47" s="34"/>
      <c r="R47" s="34">
        <f>IF(H157=0,0,1/R19)</f>
        <v>0</v>
      </c>
      <c r="S47" s="34"/>
      <c r="T47" s="34">
        <f>IF(J157=0,0,1/T19)</f>
        <v>0.25000000000000006</v>
      </c>
    </row>
    <row r="48" spans="1:20" hidden="1" x14ac:dyDescent="0.25">
      <c r="A48" s="20">
        <v>0</v>
      </c>
      <c r="B48" s="29">
        <f t="shared" si="12"/>
        <v>0</v>
      </c>
      <c r="C48" s="29"/>
      <c r="D48" s="31">
        <f t="shared" si="13"/>
        <v>0</v>
      </c>
      <c r="E48" s="32"/>
      <c r="F48" s="32">
        <f t="shared" si="14"/>
        <v>0</v>
      </c>
      <c r="G48" s="32"/>
      <c r="H48" s="33">
        <f t="shared" si="15"/>
        <v>0</v>
      </c>
      <c r="I48" s="33"/>
      <c r="J48" s="34">
        <f t="shared" si="16"/>
        <v>0</v>
      </c>
      <c r="K48" s="34"/>
      <c r="L48" s="34">
        <f t="shared" si="17"/>
        <v>0</v>
      </c>
      <c r="M48" s="34"/>
      <c r="N48" s="34">
        <f>IF(D158=0,0,1/N20)</f>
        <v>0</v>
      </c>
      <c r="O48" s="34"/>
      <c r="P48" s="34">
        <f>IF(F158=0,0,1/P20)</f>
        <v>0</v>
      </c>
      <c r="Q48" s="34"/>
      <c r="R48" s="34">
        <f>IF(H158=0,0,1/R20)</f>
        <v>0</v>
      </c>
      <c r="S48" s="34"/>
      <c r="T48" s="34">
        <f>IF(J158=0,0,1/T20)</f>
        <v>0</v>
      </c>
    </row>
    <row r="49" spans="1:23" x14ac:dyDescent="0.2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3" x14ac:dyDescent="0.25">
      <c r="A50" s="3" t="s">
        <v>17</v>
      </c>
      <c r="B50" s="359">
        <v>10</v>
      </c>
      <c r="C50" s="360"/>
      <c r="D50" s="361">
        <v>9</v>
      </c>
      <c r="E50" s="362"/>
      <c r="F50" s="359">
        <v>8</v>
      </c>
      <c r="G50" s="360"/>
      <c r="H50" s="361">
        <v>7</v>
      </c>
      <c r="I50" s="362"/>
      <c r="J50" s="359">
        <v>6</v>
      </c>
      <c r="K50" s="360"/>
    </row>
    <row r="51" spans="1:23" x14ac:dyDescent="0.25">
      <c r="A51" s="80" t="s">
        <v>6</v>
      </c>
      <c r="B51" s="81" t="s">
        <v>15</v>
      </c>
      <c r="C51" s="82" t="s">
        <v>16</v>
      </c>
      <c r="D51" s="83" t="s">
        <v>15</v>
      </c>
      <c r="E51" s="84" t="s">
        <v>16</v>
      </c>
      <c r="F51" s="81" t="s">
        <v>15</v>
      </c>
      <c r="G51" s="82" t="s">
        <v>16</v>
      </c>
      <c r="H51" s="83" t="s">
        <v>15</v>
      </c>
      <c r="I51" s="84" t="s">
        <v>16</v>
      </c>
      <c r="J51" s="81" t="s">
        <v>15</v>
      </c>
      <c r="K51" s="82" t="s">
        <v>16</v>
      </c>
      <c r="M51" s="51" t="s">
        <v>15</v>
      </c>
      <c r="N51" s="51" t="s">
        <v>16</v>
      </c>
      <c r="O51" s="108" t="s">
        <v>14</v>
      </c>
    </row>
    <row r="52" spans="1:23" x14ac:dyDescent="0.25">
      <c r="A52" s="85">
        <v>10</v>
      </c>
      <c r="B52" s="86">
        <v>25000</v>
      </c>
      <c r="C52" s="87">
        <v>100000</v>
      </c>
      <c r="D52" s="88"/>
      <c r="E52" s="89"/>
      <c r="F52" s="90"/>
      <c r="G52" s="91"/>
      <c r="H52" s="88"/>
      <c r="I52" s="89"/>
      <c r="J52" s="90"/>
      <c r="K52" s="91"/>
      <c r="M52" s="66">
        <v>16</v>
      </c>
      <c r="N52" s="66">
        <v>3</v>
      </c>
      <c r="O52" s="66">
        <v>4</v>
      </c>
    </row>
    <row r="53" spans="1:23" x14ac:dyDescent="0.25">
      <c r="A53" s="85">
        <v>9</v>
      </c>
      <c r="B53" s="86">
        <v>2500</v>
      </c>
      <c r="C53" s="87">
        <v>5000</v>
      </c>
      <c r="D53" s="92">
        <v>10000</v>
      </c>
      <c r="E53" s="89">
        <v>25000</v>
      </c>
      <c r="F53" s="90"/>
      <c r="G53" s="91"/>
      <c r="H53" s="88"/>
      <c r="I53" s="89"/>
      <c r="J53" s="90"/>
      <c r="K53" s="91"/>
      <c r="M53" s="109">
        <f>M52/SUM($M$52:$O$52)</f>
        <v>0.69565217391304346</v>
      </c>
      <c r="N53" s="109">
        <f>N52/SUM($M$52:$O$52)</f>
        <v>0.13043478260869565</v>
      </c>
      <c r="O53" s="109">
        <f>O52/SUM($M$52:$O$52)</f>
        <v>0.17391304347826086</v>
      </c>
    </row>
    <row r="54" spans="1:23" x14ac:dyDescent="0.25">
      <c r="A54" s="85">
        <v>8</v>
      </c>
      <c r="B54" s="86">
        <v>1000</v>
      </c>
      <c r="C54" s="87">
        <v>500</v>
      </c>
      <c r="D54" s="92">
        <v>1500</v>
      </c>
      <c r="E54" s="93">
        <v>2000</v>
      </c>
      <c r="F54" s="86">
        <v>2000</v>
      </c>
      <c r="G54" s="87">
        <v>10000</v>
      </c>
      <c r="H54" s="88"/>
      <c r="I54" s="89"/>
      <c r="J54" s="90"/>
      <c r="K54" s="91"/>
    </row>
    <row r="55" spans="1:23" x14ac:dyDescent="0.25">
      <c r="A55" s="85">
        <v>7</v>
      </c>
      <c r="B55" s="86">
        <v>50</v>
      </c>
      <c r="C55" s="87">
        <v>50</v>
      </c>
      <c r="D55" s="92">
        <v>100</v>
      </c>
      <c r="E55" s="93">
        <v>100</v>
      </c>
      <c r="F55" s="86">
        <v>300</v>
      </c>
      <c r="G55" s="87">
        <v>300</v>
      </c>
      <c r="H55" s="92">
        <v>1000</v>
      </c>
      <c r="I55" s="93">
        <v>2000</v>
      </c>
      <c r="J55" s="90"/>
      <c r="K55" s="91"/>
    </row>
    <row r="56" spans="1:23" x14ac:dyDescent="0.25">
      <c r="A56" s="85">
        <v>6</v>
      </c>
      <c r="B56" s="106">
        <v>12</v>
      </c>
      <c r="C56" s="95">
        <v>10</v>
      </c>
      <c r="D56" s="96">
        <v>20</v>
      </c>
      <c r="E56" s="97">
        <v>20</v>
      </c>
      <c r="F56" s="86">
        <v>50</v>
      </c>
      <c r="G56" s="87">
        <v>50</v>
      </c>
      <c r="H56" s="92">
        <v>150</v>
      </c>
      <c r="I56" s="93">
        <v>100</v>
      </c>
      <c r="J56" s="86">
        <v>500</v>
      </c>
      <c r="K56" s="87">
        <v>1100</v>
      </c>
    </row>
    <row r="57" spans="1:23" x14ac:dyDescent="0.25">
      <c r="A57" s="85">
        <v>5</v>
      </c>
      <c r="B57" s="106">
        <v>5</v>
      </c>
      <c r="C57" s="95">
        <v>2</v>
      </c>
      <c r="D57" s="106">
        <v>10</v>
      </c>
      <c r="E57" s="97">
        <v>5</v>
      </c>
      <c r="F57" s="106">
        <v>20</v>
      </c>
      <c r="G57" s="95">
        <v>15</v>
      </c>
      <c r="H57" s="106">
        <v>30</v>
      </c>
      <c r="I57" s="97">
        <v>11</v>
      </c>
      <c r="J57" s="86">
        <v>75</v>
      </c>
      <c r="K57" s="87">
        <v>57</v>
      </c>
    </row>
    <row r="58" spans="1:23" x14ac:dyDescent="0.25">
      <c r="A58" s="85">
        <v>4</v>
      </c>
      <c r="B58" s="106">
        <v>1</v>
      </c>
      <c r="C58" s="95">
        <v>0</v>
      </c>
      <c r="D58" s="96">
        <v>2</v>
      </c>
      <c r="E58" s="97">
        <v>2</v>
      </c>
      <c r="F58" s="106">
        <v>3</v>
      </c>
      <c r="G58" s="95">
        <v>2</v>
      </c>
      <c r="H58" s="96">
        <v>5</v>
      </c>
      <c r="I58" s="97">
        <v>5</v>
      </c>
      <c r="J58" s="106">
        <v>8</v>
      </c>
      <c r="K58" s="95">
        <v>7</v>
      </c>
    </row>
    <row r="59" spans="1:23" x14ac:dyDescent="0.25">
      <c r="A59" s="85">
        <v>3</v>
      </c>
      <c r="B59" s="86">
        <v>0</v>
      </c>
      <c r="C59" s="87">
        <v>0</v>
      </c>
      <c r="D59" s="92">
        <v>0</v>
      </c>
      <c r="E59" s="93">
        <v>0</v>
      </c>
      <c r="F59" s="86">
        <v>0</v>
      </c>
      <c r="G59" s="87">
        <v>0</v>
      </c>
      <c r="H59" s="96">
        <v>1</v>
      </c>
      <c r="I59" s="97">
        <v>1</v>
      </c>
      <c r="J59" s="106">
        <v>2</v>
      </c>
      <c r="K59" s="95">
        <v>1</v>
      </c>
    </row>
    <row r="60" spans="1:23" x14ac:dyDescent="0.25">
      <c r="A60" s="85">
        <v>2</v>
      </c>
      <c r="B60" s="86">
        <v>0</v>
      </c>
      <c r="C60" s="87">
        <v>0</v>
      </c>
      <c r="D60" s="92">
        <v>0</v>
      </c>
      <c r="E60" s="93">
        <v>0</v>
      </c>
      <c r="F60" s="86">
        <v>0</v>
      </c>
      <c r="G60" s="87">
        <v>0</v>
      </c>
      <c r="H60" s="92">
        <v>0</v>
      </c>
      <c r="I60" s="93">
        <v>0</v>
      </c>
      <c r="J60" s="86">
        <v>0</v>
      </c>
      <c r="K60" s="87">
        <v>0</v>
      </c>
    </row>
    <row r="61" spans="1:23" x14ac:dyDescent="0.25">
      <c r="A61" s="85">
        <v>1</v>
      </c>
      <c r="B61" s="86">
        <v>0</v>
      </c>
      <c r="C61" s="87">
        <v>0</v>
      </c>
      <c r="D61" s="92">
        <v>0</v>
      </c>
      <c r="E61" s="93">
        <v>0</v>
      </c>
      <c r="F61" s="86">
        <v>0</v>
      </c>
      <c r="G61" s="87">
        <v>0</v>
      </c>
      <c r="H61" s="92">
        <v>0</v>
      </c>
      <c r="I61" s="93">
        <v>0</v>
      </c>
      <c r="J61" s="86">
        <v>0</v>
      </c>
      <c r="K61" s="87">
        <v>0</v>
      </c>
    </row>
    <row r="62" spans="1:23" x14ac:dyDescent="0.25">
      <c r="A62" s="98">
        <v>0</v>
      </c>
      <c r="B62" s="99">
        <v>0</v>
      </c>
      <c r="C62" s="110">
        <v>5</v>
      </c>
      <c r="D62" s="101">
        <v>0</v>
      </c>
      <c r="E62" s="102">
        <v>0</v>
      </c>
      <c r="F62" s="99">
        <v>0</v>
      </c>
      <c r="G62" s="100">
        <v>0</v>
      </c>
      <c r="H62" s="101">
        <v>0</v>
      </c>
      <c r="I62" s="102">
        <v>0</v>
      </c>
      <c r="J62" s="99">
        <v>0</v>
      </c>
      <c r="K62" s="100">
        <v>0</v>
      </c>
    </row>
    <row r="63" spans="1:23" x14ac:dyDescent="0.25">
      <c r="A63" s="14" t="s">
        <v>10</v>
      </c>
      <c r="B63" s="43">
        <f>SUM(B24:B34)</f>
        <v>0.77629350015339282</v>
      </c>
      <c r="C63" s="74">
        <v>0.63669409132461452</v>
      </c>
      <c r="D63" s="72">
        <f>SUM(D24:D34)</f>
        <v>0.78391562182094521</v>
      </c>
      <c r="E63" s="76">
        <v>0.64806859799056793</v>
      </c>
      <c r="F63" s="43">
        <f>SUM(F24:F34)</f>
        <v>0.78572636947875352</v>
      </c>
      <c r="G63" s="74">
        <v>0.64747502531445644</v>
      </c>
      <c r="H63" s="72">
        <f>SUM(H24:H34)</f>
        <v>0.82931727868436711</v>
      </c>
      <c r="I63" s="76">
        <v>0.65298440868061114</v>
      </c>
      <c r="J63" s="43">
        <f>SUM(J24:J34)</f>
        <v>0.78460779726602525</v>
      </c>
      <c r="K63" s="74">
        <v>0.64791980171727026</v>
      </c>
      <c r="V63" s="59"/>
      <c r="W63" s="59"/>
    </row>
    <row r="64" spans="1:23" x14ac:dyDescent="0.25">
      <c r="A64" s="17" t="s">
        <v>11</v>
      </c>
      <c r="B64" s="57">
        <f>1/SUM(B38:B48)</f>
        <v>4.7174534411076179</v>
      </c>
      <c r="C64" s="75">
        <v>9.0538231181487436</v>
      </c>
      <c r="D64" s="73">
        <f>1/SUM(D38:D48)</f>
        <v>6.5337605749483734</v>
      </c>
      <c r="E64" s="77">
        <v>6.5337605749483734</v>
      </c>
      <c r="F64" s="57">
        <f>1/SUM(F38:F48)</f>
        <v>9.7715603092049772</v>
      </c>
      <c r="G64" s="75">
        <v>9.7715603092049772</v>
      </c>
      <c r="H64" s="73">
        <f>1/SUM(H38:H48)</f>
        <v>4.2269144229553799</v>
      </c>
      <c r="I64" s="77">
        <v>4.2269144229553799</v>
      </c>
      <c r="J64" s="57">
        <f>1/SUM(J38:J48)</f>
        <v>6.1888047582712149</v>
      </c>
      <c r="K64" s="75">
        <v>6.1888047582712149</v>
      </c>
      <c r="V64" s="60"/>
      <c r="W64" s="60"/>
    </row>
    <row r="65" spans="1:20" x14ac:dyDescent="0.25">
      <c r="A65" s="61"/>
      <c r="B65" s="68"/>
      <c r="C65" s="68"/>
      <c r="D65" s="68"/>
      <c r="E65" s="68"/>
      <c r="F65" s="68"/>
      <c r="G65" s="68"/>
      <c r="H65" s="68"/>
      <c r="I65" s="68"/>
      <c r="J65" s="68"/>
      <c r="K65" s="68"/>
    </row>
    <row r="66" spans="1:20" x14ac:dyDescent="0.25">
      <c r="A66" s="66"/>
      <c r="B66" s="112">
        <f>SUM('Instant Keno Matrix'!B28:B30)</f>
        <v>0.46782359366171589</v>
      </c>
      <c r="C66" s="112"/>
      <c r="D66" s="112">
        <f>SUM('Instant Keno Matrix'!C28:C30)</f>
        <v>0.50961261777977584</v>
      </c>
      <c r="E66" s="112"/>
      <c r="F66" s="112">
        <f>SUM('Instant Keno Matrix'!E29:E30)</f>
        <v>0.44583954608230636</v>
      </c>
      <c r="G66" s="112"/>
      <c r="H66" s="113">
        <f>SUM('Instant Keno Matrix'!F29:F31)</f>
        <v>0.73040887439621582</v>
      </c>
      <c r="I66" s="113"/>
      <c r="J66" s="113">
        <f>SUM('Instant Keno Matrix'!G30:G31)</f>
        <v>0.36595682798214446</v>
      </c>
      <c r="K66" s="113"/>
      <c r="L66" s="53"/>
      <c r="M66" s="53"/>
      <c r="N66" s="53"/>
      <c r="O66" s="53"/>
      <c r="P66" s="53"/>
      <c r="Q66" s="53"/>
      <c r="R66" s="53"/>
      <c r="S66" s="53"/>
      <c r="T66" s="53"/>
    </row>
    <row r="67" spans="1:20" hidden="1" x14ac:dyDescent="0.25">
      <c r="A67" s="61" t="s">
        <v>13</v>
      </c>
      <c r="B67" s="69"/>
      <c r="C67" s="69"/>
      <c r="D67" s="69"/>
      <c r="E67" s="69"/>
      <c r="F67" s="69"/>
      <c r="G67" s="69"/>
      <c r="H67" s="68"/>
      <c r="I67" s="68"/>
      <c r="J67" s="68"/>
      <c r="K67" s="68"/>
      <c r="L67" s="53"/>
      <c r="M67" s="53"/>
      <c r="N67" s="53"/>
      <c r="O67" s="53"/>
      <c r="P67" s="53"/>
      <c r="Q67" s="53"/>
      <c r="R67" s="53"/>
      <c r="S67" s="53"/>
      <c r="T67" s="53"/>
    </row>
    <row r="68" spans="1:20" hidden="1" x14ac:dyDescent="0.25">
      <c r="A68" s="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53"/>
      <c r="M68" s="53"/>
      <c r="N68" s="53"/>
      <c r="O68" s="53"/>
      <c r="P68" s="53"/>
      <c r="Q68" s="53"/>
      <c r="R68" s="53"/>
      <c r="S68" s="53"/>
      <c r="T68" s="53"/>
    </row>
    <row r="69" spans="1:20" hidden="1" x14ac:dyDescent="0.25">
      <c r="A69" s="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53"/>
      <c r="M69" s="53"/>
      <c r="N69" s="53"/>
      <c r="O69" s="53"/>
      <c r="P69" s="53"/>
      <c r="Q69" s="53"/>
      <c r="R69" s="53"/>
      <c r="S69" s="53"/>
      <c r="T69" s="53"/>
    </row>
    <row r="70" spans="1:20" hidden="1" x14ac:dyDescent="0.25">
      <c r="A70" s="66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47"/>
      <c r="M70" s="47"/>
      <c r="N70" s="47"/>
      <c r="O70" s="47"/>
      <c r="P70" s="47"/>
      <c r="Q70" s="47"/>
      <c r="R70" s="47"/>
      <c r="S70" s="47"/>
      <c r="T70" s="47"/>
    </row>
    <row r="71" spans="1:20" hidden="1" x14ac:dyDescent="0.25">
      <c r="A71" s="67">
        <v>20</v>
      </c>
      <c r="B71" s="48" t="s">
        <v>9</v>
      </c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0"/>
    </row>
    <row r="72" spans="1:20" hidden="1" x14ac:dyDescent="0.25">
      <c r="A72" s="39" t="s">
        <v>6</v>
      </c>
      <c r="B72" s="58">
        <v>10</v>
      </c>
      <c r="C72" s="58"/>
      <c r="D72" s="58">
        <v>9</v>
      </c>
      <c r="E72" s="58"/>
      <c r="F72" s="58">
        <v>8</v>
      </c>
      <c r="G72" s="58"/>
      <c r="H72" s="58">
        <v>7</v>
      </c>
      <c r="I72" s="58"/>
      <c r="J72" s="58">
        <v>6</v>
      </c>
      <c r="K72" s="58"/>
      <c r="L72" s="58">
        <v>5</v>
      </c>
      <c r="M72" s="58"/>
      <c r="N72" s="58">
        <v>4</v>
      </c>
      <c r="O72" s="58"/>
      <c r="P72" s="58">
        <v>3</v>
      </c>
      <c r="Q72" s="58"/>
      <c r="R72" s="58">
        <v>2</v>
      </c>
      <c r="S72" s="58"/>
      <c r="T72" s="58">
        <v>1</v>
      </c>
    </row>
    <row r="73" spans="1:20" hidden="1" x14ac:dyDescent="0.25">
      <c r="A73" s="14">
        <v>10</v>
      </c>
      <c r="B73" s="55">
        <f t="shared" ref="B73:B79" si="18">$B52*$A$71</f>
        <v>500000</v>
      </c>
      <c r="C73" s="55"/>
      <c r="D73" s="55"/>
      <c r="E73" s="56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</row>
    <row r="74" spans="1:20" hidden="1" x14ac:dyDescent="0.25">
      <c r="A74" s="14">
        <v>9</v>
      </c>
      <c r="B74" s="55">
        <f t="shared" si="18"/>
        <v>50000</v>
      </c>
      <c r="C74" s="55"/>
      <c r="D74" s="55">
        <f t="shared" ref="D74:D80" si="19">D53*$A$71</f>
        <v>200000</v>
      </c>
      <c r="E74" s="56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</row>
    <row r="75" spans="1:20" hidden="1" x14ac:dyDescent="0.25">
      <c r="A75" s="14">
        <v>8</v>
      </c>
      <c r="B75" s="55">
        <f t="shared" si="18"/>
        <v>20000</v>
      </c>
      <c r="C75" s="55"/>
      <c r="D75" s="55">
        <f t="shared" si="19"/>
        <v>30000</v>
      </c>
      <c r="E75" s="55"/>
      <c r="F75" s="55">
        <f t="shared" ref="F75:F80" si="20">F54*$A$71</f>
        <v>40000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</row>
    <row r="76" spans="1:20" hidden="1" x14ac:dyDescent="0.25">
      <c r="A76" s="14">
        <v>7</v>
      </c>
      <c r="B76" s="55">
        <f t="shared" si="18"/>
        <v>1000</v>
      </c>
      <c r="C76" s="55"/>
      <c r="D76" s="55">
        <f t="shared" si="19"/>
        <v>2000</v>
      </c>
      <c r="E76" s="55"/>
      <c r="F76" s="55">
        <f t="shared" si="20"/>
        <v>6000</v>
      </c>
      <c r="G76" s="55"/>
      <c r="H76" s="55">
        <f>H55*$A$71</f>
        <v>20000</v>
      </c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</row>
    <row r="77" spans="1:20" hidden="1" x14ac:dyDescent="0.25">
      <c r="A77" s="14">
        <v>6</v>
      </c>
      <c r="B77" s="55">
        <f t="shared" si="18"/>
        <v>240</v>
      </c>
      <c r="C77" s="55"/>
      <c r="D77" s="55">
        <f t="shared" si="19"/>
        <v>400</v>
      </c>
      <c r="E77" s="55"/>
      <c r="F77" s="55">
        <f t="shared" si="20"/>
        <v>1000</v>
      </c>
      <c r="G77" s="55"/>
      <c r="H77" s="55">
        <f>H56*$A$71</f>
        <v>3000</v>
      </c>
      <c r="I77" s="55"/>
      <c r="J77" s="55">
        <f>J56*$A$71</f>
        <v>10000</v>
      </c>
      <c r="K77" s="55"/>
      <c r="L77" s="55"/>
      <c r="M77" s="55"/>
      <c r="N77" s="55"/>
      <c r="O77" s="55"/>
      <c r="P77" s="55"/>
      <c r="Q77" s="55"/>
      <c r="R77" s="55"/>
      <c r="S77" s="55"/>
      <c r="T77" s="55"/>
    </row>
    <row r="78" spans="1:20" hidden="1" x14ac:dyDescent="0.25">
      <c r="A78" s="14">
        <v>5</v>
      </c>
      <c r="B78" s="55">
        <f t="shared" si="18"/>
        <v>100</v>
      </c>
      <c r="C78" s="55"/>
      <c r="D78" s="55">
        <f t="shared" si="19"/>
        <v>200</v>
      </c>
      <c r="E78" s="55"/>
      <c r="F78" s="55">
        <f t="shared" si="20"/>
        <v>400</v>
      </c>
      <c r="G78" s="55"/>
      <c r="H78" s="55">
        <f>H57*$A$71</f>
        <v>600</v>
      </c>
      <c r="I78" s="55"/>
      <c r="J78" s="55">
        <f>J57*$A$71</f>
        <v>1500</v>
      </c>
      <c r="K78" s="55"/>
      <c r="L78" s="55">
        <f>B153*$A$71</f>
        <v>5000</v>
      </c>
      <c r="M78" s="55"/>
      <c r="N78" s="55"/>
      <c r="O78" s="55"/>
      <c r="P78" s="55"/>
      <c r="Q78" s="55"/>
      <c r="R78" s="55"/>
      <c r="S78" s="55"/>
      <c r="T78" s="55"/>
    </row>
    <row r="79" spans="1:20" hidden="1" x14ac:dyDescent="0.25">
      <c r="A79" s="14">
        <v>4</v>
      </c>
      <c r="B79" s="55">
        <f t="shared" si="18"/>
        <v>20</v>
      </c>
      <c r="C79" s="55"/>
      <c r="D79" s="55">
        <f t="shared" si="19"/>
        <v>40</v>
      </c>
      <c r="E79" s="55"/>
      <c r="F79" s="55">
        <f t="shared" si="20"/>
        <v>60</v>
      </c>
      <c r="G79" s="55"/>
      <c r="H79" s="55">
        <f>H58*$A$71</f>
        <v>100</v>
      </c>
      <c r="I79" s="55"/>
      <c r="J79" s="55">
        <f>J58*$A$71</f>
        <v>160</v>
      </c>
      <c r="K79" s="55"/>
      <c r="L79" s="55">
        <f>B154*$A$71</f>
        <v>300</v>
      </c>
      <c r="M79" s="55"/>
      <c r="N79" s="55">
        <f>D154*$A$71</f>
        <v>1000</v>
      </c>
      <c r="O79" s="55"/>
      <c r="P79" s="55"/>
      <c r="Q79" s="55"/>
      <c r="R79" s="55"/>
      <c r="S79" s="55"/>
      <c r="T79" s="55"/>
    </row>
    <row r="80" spans="1:20" hidden="1" x14ac:dyDescent="0.25">
      <c r="A80" s="14">
        <v>3</v>
      </c>
      <c r="B80" s="55"/>
      <c r="C80" s="55"/>
      <c r="D80" s="55">
        <f t="shared" si="19"/>
        <v>0</v>
      </c>
      <c r="E80" s="55"/>
      <c r="F80" s="55">
        <f t="shared" si="20"/>
        <v>0</v>
      </c>
      <c r="G80" s="55"/>
      <c r="H80" s="55">
        <f>H59*$A$71</f>
        <v>20</v>
      </c>
      <c r="I80" s="55"/>
      <c r="J80" s="55">
        <f>J59*$A$71</f>
        <v>40</v>
      </c>
      <c r="K80" s="55"/>
      <c r="L80" s="55">
        <f>B155*$A$71</f>
        <v>40</v>
      </c>
      <c r="M80" s="55"/>
      <c r="N80" s="55">
        <f>D155*$A$71</f>
        <v>200</v>
      </c>
      <c r="O80" s="55"/>
      <c r="P80" s="55">
        <f>F155*$A$71</f>
        <v>500</v>
      </c>
      <c r="Q80" s="55"/>
      <c r="R80" s="55"/>
      <c r="S80" s="55"/>
      <c r="T80" s="55"/>
    </row>
    <row r="81" spans="1:20" hidden="1" x14ac:dyDescent="0.25">
      <c r="A81" s="14">
        <v>2</v>
      </c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>
        <f>B156*$A$71</f>
        <v>20</v>
      </c>
      <c r="M81" s="55"/>
      <c r="N81" s="55">
        <f>D156*$A$71</f>
        <v>20</v>
      </c>
      <c r="O81" s="55"/>
      <c r="P81" s="55">
        <f>F156*$A$71</f>
        <v>60</v>
      </c>
      <c r="Q81" s="55"/>
      <c r="R81" s="55">
        <f>H156*$A$71</f>
        <v>240</v>
      </c>
      <c r="S81" s="55"/>
      <c r="T81" s="55"/>
    </row>
    <row r="82" spans="1:20" hidden="1" x14ac:dyDescent="0.25">
      <c r="A82" s="14">
        <v>1</v>
      </c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>
        <f>H157*$A$71</f>
        <v>0</v>
      </c>
      <c r="S82" s="55"/>
      <c r="T82" s="55">
        <f>J157*$A$71</f>
        <v>60</v>
      </c>
    </row>
    <row r="83" spans="1:20" hidden="1" x14ac:dyDescent="0.25">
      <c r="A83" s="14">
        <v>0</v>
      </c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</row>
    <row r="84" spans="1:20" hidden="1" x14ac:dyDescent="0.25">
      <c r="A84" s="67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54"/>
      <c r="M84" s="54"/>
      <c r="N84" s="54"/>
      <c r="O84" s="54"/>
      <c r="P84" s="54"/>
      <c r="Q84" s="54"/>
      <c r="R84" s="54"/>
      <c r="S84" s="54"/>
      <c r="T84" s="54"/>
    </row>
    <row r="85" spans="1:20" hidden="1" x14ac:dyDescent="0.25">
      <c r="A85" s="67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54"/>
      <c r="M85" s="54"/>
      <c r="N85" s="54"/>
      <c r="O85" s="54"/>
      <c r="P85" s="54"/>
      <c r="Q85" s="54"/>
      <c r="R85" s="54"/>
      <c r="S85" s="54"/>
      <c r="T85" s="54"/>
    </row>
    <row r="86" spans="1:20" hidden="1" x14ac:dyDescent="0.25">
      <c r="A86" s="67">
        <v>10</v>
      </c>
      <c r="B86" s="48" t="s">
        <v>9</v>
      </c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0"/>
    </row>
    <row r="87" spans="1:20" hidden="1" x14ac:dyDescent="0.25">
      <c r="A87" s="39" t="s">
        <v>6</v>
      </c>
      <c r="B87" s="58">
        <v>10</v>
      </c>
      <c r="C87" s="58"/>
      <c r="D87" s="58">
        <v>9</v>
      </c>
      <c r="E87" s="58"/>
      <c r="F87" s="58">
        <v>8</v>
      </c>
      <c r="G87" s="58"/>
      <c r="H87" s="58">
        <v>7</v>
      </c>
      <c r="I87" s="58"/>
      <c r="J87" s="58">
        <v>6</v>
      </c>
      <c r="K87" s="58"/>
      <c r="L87" s="58">
        <v>5</v>
      </c>
      <c r="M87" s="58"/>
      <c r="N87" s="58">
        <v>4</v>
      </c>
      <c r="O87" s="58"/>
      <c r="P87" s="58">
        <v>3</v>
      </c>
      <c r="Q87" s="58"/>
      <c r="R87" s="58">
        <v>2</v>
      </c>
      <c r="S87" s="58"/>
      <c r="T87" s="58">
        <v>1</v>
      </c>
    </row>
    <row r="88" spans="1:20" hidden="1" x14ac:dyDescent="0.25">
      <c r="A88" s="14">
        <v>10</v>
      </c>
      <c r="B88" s="55">
        <f t="shared" ref="B88:B98" si="21">$A$86*B52</f>
        <v>250000</v>
      </c>
      <c r="C88" s="55"/>
      <c r="D88" s="55">
        <f t="shared" ref="D88:D98" si="22">$A$86*D52</f>
        <v>0</v>
      </c>
      <c r="E88" s="56"/>
      <c r="F88" s="55">
        <f t="shared" ref="F88:F98" si="23">$A$86*F52</f>
        <v>0</v>
      </c>
      <c r="G88" s="55"/>
      <c r="H88" s="55">
        <f t="shared" ref="H88:H98" si="24">$A$86*H52</f>
        <v>0</v>
      </c>
      <c r="I88" s="55"/>
      <c r="J88" s="55">
        <f t="shared" ref="J88:J98" si="25">$A$86*J52</f>
        <v>0</v>
      </c>
      <c r="K88" s="55"/>
      <c r="L88" s="55">
        <f t="shared" ref="L88:L98" si="26">$A$86*B148</f>
        <v>0</v>
      </c>
      <c r="M88" s="55"/>
      <c r="N88" s="55">
        <f t="shared" ref="N88:N98" si="27">$A$86*D148</f>
        <v>0</v>
      </c>
      <c r="O88" s="55"/>
      <c r="P88" s="55">
        <f t="shared" ref="P88:P98" si="28">$A$86*F148</f>
        <v>0</v>
      </c>
      <c r="Q88" s="55"/>
      <c r="R88" s="55">
        <f t="shared" ref="R88:R98" si="29">$A$86*H148</f>
        <v>0</v>
      </c>
      <c r="S88" s="55"/>
      <c r="T88" s="55">
        <f t="shared" ref="T88:T98" si="30">$A$86*J148</f>
        <v>0</v>
      </c>
    </row>
    <row r="89" spans="1:20" hidden="1" x14ac:dyDescent="0.25">
      <c r="A89" s="14">
        <v>9</v>
      </c>
      <c r="B89" s="55">
        <f t="shared" si="21"/>
        <v>25000</v>
      </c>
      <c r="C89" s="55"/>
      <c r="D89" s="55">
        <f t="shared" si="22"/>
        <v>100000</v>
      </c>
      <c r="E89" s="56"/>
      <c r="F89" s="55">
        <f t="shared" si="23"/>
        <v>0</v>
      </c>
      <c r="G89" s="55"/>
      <c r="H89" s="55">
        <f t="shared" si="24"/>
        <v>0</v>
      </c>
      <c r="I89" s="55"/>
      <c r="J89" s="55">
        <f t="shared" si="25"/>
        <v>0</v>
      </c>
      <c r="K89" s="55"/>
      <c r="L89" s="55">
        <f t="shared" si="26"/>
        <v>0</v>
      </c>
      <c r="M89" s="55"/>
      <c r="N89" s="55">
        <f t="shared" si="27"/>
        <v>0</v>
      </c>
      <c r="O89" s="55"/>
      <c r="P89" s="55">
        <f t="shared" si="28"/>
        <v>0</v>
      </c>
      <c r="Q89" s="55"/>
      <c r="R89" s="55">
        <f t="shared" si="29"/>
        <v>0</v>
      </c>
      <c r="S89" s="55"/>
      <c r="T89" s="55">
        <f t="shared" si="30"/>
        <v>0</v>
      </c>
    </row>
    <row r="90" spans="1:20" hidden="1" x14ac:dyDescent="0.25">
      <c r="A90" s="14">
        <v>8</v>
      </c>
      <c r="B90" s="55">
        <f t="shared" si="21"/>
        <v>10000</v>
      </c>
      <c r="C90" s="55"/>
      <c r="D90" s="55">
        <f t="shared" si="22"/>
        <v>15000</v>
      </c>
      <c r="E90" s="55"/>
      <c r="F90" s="55">
        <f t="shared" si="23"/>
        <v>20000</v>
      </c>
      <c r="G90" s="55"/>
      <c r="H90" s="55">
        <f t="shared" si="24"/>
        <v>0</v>
      </c>
      <c r="I90" s="55"/>
      <c r="J90" s="55">
        <f t="shared" si="25"/>
        <v>0</v>
      </c>
      <c r="K90" s="55"/>
      <c r="L90" s="55">
        <f t="shared" si="26"/>
        <v>0</v>
      </c>
      <c r="M90" s="55"/>
      <c r="N90" s="55">
        <f t="shared" si="27"/>
        <v>0</v>
      </c>
      <c r="O90" s="55"/>
      <c r="P90" s="55">
        <f t="shared" si="28"/>
        <v>0</v>
      </c>
      <c r="Q90" s="55"/>
      <c r="R90" s="55">
        <f t="shared" si="29"/>
        <v>0</v>
      </c>
      <c r="S90" s="55"/>
      <c r="T90" s="55">
        <f t="shared" si="30"/>
        <v>0</v>
      </c>
    </row>
    <row r="91" spans="1:20" hidden="1" x14ac:dyDescent="0.25">
      <c r="A91" s="14">
        <v>7</v>
      </c>
      <c r="B91" s="55">
        <f t="shared" si="21"/>
        <v>500</v>
      </c>
      <c r="C91" s="55"/>
      <c r="D91" s="55">
        <f t="shared" si="22"/>
        <v>1000</v>
      </c>
      <c r="E91" s="55"/>
      <c r="F91" s="55">
        <f t="shared" si="23"/>
        <v>3000</v>
      </c>
      <c r="G91" s="55"/>
      <c r="H91" s="55">
        <f t="shared" si="24"/>
        <v>10000</v>
      </c>
      <c r="I91" s="55"/>
      <c r="J91" s="55">
        <f t="shared" si="25"/>
        <v>0</v>
      </c>
      <c r="K91" s="55"/>
      <c r="L91" s="55">
        <f t="shared" si="26"/>
        <v>0</v>
      </c>
      <c r="M91" s="55"/>
      <c r="N91" s="55">
        <f t="shared" si="27"/>
        <v>0</v>
      </c>
      <c r="O91" s="55"/>
      <c r="P91" s="55">
        <f t="shared" si="28"/>
        <v>0</v>
      </c>
      <c r="Q91" s="55"/>
      <c r="R91" s="55">
        <f t="shared" si="29"/>
        <v>0</v>
      </c>
      <c r="S91" s="55"/>
      <c r="T91" s="55">
        <f t="shared" si="30"/>
        <v>0</v>
      </c>
    </row>
    <row r="92" spans="1:20" hidden="1" x14ac:dyDescent="0.25">
      <c r="A92" s="14">
        <v>6</v>
      </c>
      <c r="B92" s="55">
        <f t="shared" si="21"/>
        <v>120</v>
      </c>
      <c r="C92" s="55"/>
      <c r="D92" s="55">
        <f t="shared" si="22"/>
        <v>200</v>
      </c>
      <c r="E92" s="55"/>
      <c r="F92" s="55">
        <f t="shared" si="23"/>
        <v>500</v>
      </c>
      <c r="G92" s="55"/>
      <c r="H92" s="55">
        <f t="shared" si="24"/>
        <v>1500</v>
      </c>
      <c r="I92" s="55"/>
      <c r="J92" s="55">
        <f t="shared" si="25"/>
        <v>5000</v>
      </c>
      <c r="K92" s="55"/>
      <c r="L92" s="55">
        <f t="shared" si="26"/>
        <v>0</v>
      </c>
      <c r="M92" s="55"/>
      <c r="N92" s="55">
        <f t="shared" si="27"/>
        <v>0</v>
      </c>
      <c r="O92" s="55"/>
      <c r="P92" s="55">
        <f t="shared" si="28"/>
        <v>0</v>
      </c>
      <c r="Q92" s="55"/>
      <c r="R92" s="55">
        <f t="shared" si="29"/>
        <v>0</v>
      </c>
      <c r="S92" s="55"/>
      <c r="T92" s="55">
        <f t="shared" si="30"/>
        <v>0</v>
      </c>
    </row>
    <row r="93" spans="1:20" hidden="1" x14ac:dyDescent="0.25">
      <c r="A93" s="14">
        <v>5</v>
      </c>
      <c r="B93" s="55">
        <f t="shared" si="21"/>
        <v>50</v>
      </c>
      <c r="C93" s="55"/>
      <c r="D93" s="55">
        <f t="shared" si="22"/>
        <v>100</v>
      </c>
      <c r="E93" s="55"/>
      <c r="F93" s="55">
        <f t="shared" si="23"/>
        <v>200</v>
      </c>
      <c r="G93" s="55"/>
      <c r="H93" s="55">
        <f t="shared" si="24"/>
        <v>300</v>
      </c>
      <c r="I93" s="55"/>
      <c r="J93" s="55">
        <f t="shared" si="25"/>
        <v>750</v>
      </c>
      <c r="K93" s="55"/>
      <c r="L93" s="55">
        <f t="shared" si="26"/>
        <v>2500</v>
      </c>
      <c r="M93" s="55"/>
      <c r="N93" s="55">
        <f t="shared" si="27"/>
        <v>0</v>
      </c>
      <c r="O93" s="55"/>
      <c r="P93" s="55">
        <f t="shared" si="28"/>
        <v>0</v>
      </c>
      <c r="Q93" s="55"/>
      <c r="R93" s="55">
        <f t="shared" si="29"/>
        <v>0</v>
      </c>
      <c r="S93" s="55"/>
      <c r="T93" s="55">
        <f t="shared" si="30"/>
        <v>0</v>
      </c>
    </row>
    <row r="94" spans="1:20" hidden="1" x14ac:dyDescent="0.25">
      <c r="A94" s="14">
        <v>4</v>
      </c>
      <c r="B94" s="55">
        <f t="shared" si="21"/>
        <v>10</v>
      </c>
      <c r="C94" s="55"/>
      <c r="D94" s="55">
        <f t="shared" si="22"/>
        <v>20</v>
      </c>
      <c r="E94" s="55"/>
      <c r="F94" s="55">
        <f t="shared" si="23"/>
        <v>30</v>
      </c>
      <c r="G94" s="55"/>
      <c r="H94" s="55">
        <f t="shared" si="24"/>
        <v>50</v>
      </c>
      <c r="I94" s="55"/>
      <c r="J94" s="55">
        <f t="shared" si="25"/>
        <v>80</v>
      </c>
      <c r="K94" s="55"/>
      <c r="L94" s="55">
        <f t="shared" si="26"/>
        <v>150</v>
      </c>
      <c r="M94" s="55"/>
      <c r="N94" s="55">
        <f t="shared" si="27"/>
        <v>500</v>
      </c>
      <c r="O94" s="55"/>
      <c r="P94" s="55">
        <f t="shared" si="28"/>
        <v>0</v>
      </c>
      <c r="Q94" s="55"/>
      <c r="R94" s="55">
        <f t="shared" si="29"/>
        <v>0</v>
      </c>
      <c r="S94" s="55"/>
      <c r="T94" s="55">
        <f t="shared" si="30"/>
        <v>0</v>
      </c>
    </row>
    <row r="95" spans="1:20" hidden="1" x14ac:dyDescent="0.25">
      <c r="A95" s="14">
        <v>3</v>
      </c>
      <c r="B95" s="55">
        <f t="shared" si="21"/>
        <v>0</v>
      </c>
      <c r="C95" s="55"/>
      <c r="D95" s="55">
        <f t="shared" si="22"/>
        <v>0</v>
      </c>
      <c r="E95" s="55"/>
      <c r="F95" s="55">
        <f t="shared" si="23"/>
        <v>0</v>
      </c>
      <c r="G95" s="55"/>
      <c r="H95" s="55">
        <f t="shared" si="24"/>
        <v>10</v>
      </c>
      <c r="I95" s="55"/>
      <c r="J95" s="55">
        <f t="shared" si="25"/>
        <v>20</v>
      </c>
      <c r="K95" s="55"/>
      <c r="L95" s="55">
        <f t="shared" si="26"/>
        <v>20</v>
      </c>
      <c r="M95" s="55"/>
      <c r="N95" s="55">
        <f t="shared" si="27"/>
        <v>100</v>
      </c>
      <c r="O95" s="55"/>
      <c r="P95" s="55">
        <f t="shared" si="28"/>
        <v>250</v>
      </c>
      <c r="Q95" s="55"/>
      <c r="R95" s="55">
        <f t="shared" si="29"/>
        <v>0</v>
      </c>
      <c r="S95" s="55"/>
      <c r="T95" s="55">
        <f t="shared" si="30"/>
        <v>0</v>
      </c>
    </row>
    <row r="96" spans="1:20" hidden="1" x14ac:dyDescent="0.25">
      <c r="A96" s="14">
        <v>2</v>
      </c>
      <c r="B96" s="55">
        <f t="shared" si="21"/>
        <v>0</v>
      </c>
      <c r="C96" s="55"/>
      <c r="D96" s="55">
        <f t="shared" si="22"/>
        <v>0</v>
      </c>
      <c r="E96" s="55"/>
      <c r="F96" s="55">
        <f t="shared" si="23"/>
        <v>0</v>
      </c>
      <c r="G96" s="55"/>
      <c r="H96" s="55">
        <f t="shared" si="24"/>
        <v>0</v>
      </c>
      <c r="I96" s="55"/>
      <c r="J96" s="55">
        <f t="shared" si="25"/>
        <v>0</v>
      </c>
      <c r="K96" s="55"/>
      <c r="L96" s="55">
        <f t="shared" si="26"/>
        <v>10</v>
      </c>
      <c r="M96" s="55"/>
      <c r="N96" s="55">
        <f t="shared" si="27"/>
        <v>10</v>
      </c>
      <c r="O96" s="55"/>
      <c r="P96" s="55">
        <f t="shared" si="28"/>
        <v>30</v>
      </c>
      <c r="Q96" s="55"/>
      <c r="R96" s="55">
        <f t="shared" si="29"/>
        <v>120</v>
      </c>
      <c r="S96" s="55"/>
      <c r="T96" s="55">
        <f t="shared" si="30"/>
        <v>0</v>
      </c>
    </row>
    <row r="97" spans="1:20" hidden="1" x14ac:dyDescent="0.25">
      <c r="A97" s="14">
        <v>1</v>
      </c>
      <c r="B97" s="55">
        <f t="shared" si="21"/>
        <v>0</v>
      </c>
      <c r="C97" s="55"/>
      <c r="D97" s="55">
        <f t="shared" si="22"/>
        <v>0</v>
      </c>
      <c r="E97" s="55"/>
      <c r="F97" s="55">
        <f t="shared" si="23"/>
        <v>0</v>
      </c>
      <c r="G97" s="55"/>
      <c r="H97" s="55">
        <f t="shared" si="24"/>
        <v>0</v>
      </c>
      <c r="I97" s="55"/>
      <c r="J97" s="55">
        <f t="shared" si="25"/>
        <v>0</v>
      </c>
      <c r="K97" s="55"/>
      <c r="L97" s="55">
        <f t="shared" si="26"/>
        <v>0</v>
      </c>
      <c r="M97" s="55"/>
      <c r="N97" s="55">
        <f t="shared" si="27"/>
        <v>0</v>
      </c>
      <c r="O97" s="55"/>
      <c r="P97" s="55">
        <f t="shared" si="28"/>
        <v>0</v>
      </c>
      <c r="Q97" s="55"/>
      <c r="R97" s="55">
        <f t="shared" si="29"/>
        <v>0</v>
      </c>
      <c r="S97" s="55"/>
      <c r="T97" s="55">
        <f t="shared" si="30"/>
        <v>30</v>
      </c>
    </row>
    <row r="98" spans="1:20" hidden="1" x14ac:dyDescent="0.25">
      <c r="A98" s="14">
        <v>0</v>
      </c>
      <c r="B98" s="55">
        <f t="shared" si="21"/>
        <v>0</v>
      </c>
      <c r="C98" s="55"/>
      <c r="D98" s="55">
        <f t="shared" si="22"/>
        <v>0</v>
      </c>
      <c r="E98" s="55"/>
      <c r="F98" s="55">
        <f t="shared" si="23"/>
        <v>0</v>
      </c>
      <c r="G98" s="55"/>
      <c r="H98" s="55">
        <f t="shared" si="24"/>
        <v>0</v>
      </c>
      <c r="I98" s="55"/>
      <c r="J98" s="55">
        <f t="shared" si="25"/>
        <v>0</v>
      </c>
      <c r="K98" s="55"/>
      <c r="L98" s="55">
        <f t="shared" si="26"/>
        <v>0</v>
      </c>
      <c r="M98" s="55"/>
      <c r="N98" s="55">
        <f t="shared" si="27"/>
        <v>0</v>
      </c>
      <c r="O98" s="55"/>
      <c r="P98" s="55">
        <f t="shared" si="28"/>
        <v>0</v>
      </c>
      <c r="Q98" s="55"/>
      <c r="R98" s="55">
        <f t="shared" si="29"/>
        <v>0</v>
      </c>
      <c r="S98" s="55"/>
      <c r="T98" s="55">
        <f t="shared" si="30"/>
        <v>0</v>
      </c>
    </row>
    <row r="99" spans="1:20" hidden="1" x14ac:dyDescent="0.25">
      <c r="A99" s="67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54"/>
      <c r="M99" s="54"/>
      <c r="N99" s="54"/>
      <c r="O99" s="54"/>
      <c r="P99" s="54"/>
      <c r="Q99" s="54"/>
      <c r="R99" s="54"/>
      <c r="S99" s="54"/>
      <c r="T99" s="54"/>
    </row>
    <row r="100" spans="1:20" hidden="1" x14ac:dyDescent="0.25">
      <c r="A100" s="67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hidden="1" x14ac:dyDescent="0.25">
      <c r="A101" s="67">
        <v>5</v>
      </c>
      <c r="B101" s="48" t="s">
        <v>9</v>
      </c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0"/>
    </row>
    <row r="102" spans="1:20" hidden="1" x14ac:dyDescent="0.25">
      <c r="A102" s="39" t="s">
        <v>6</v>
      </c>
      <c r="B102" s="58">
        <v>10</v>
      </c>
      <c r="C102" s="58"/>
      <c r="D102" s="58">
        <v>9</v>
      </c>
      <c r="E102" s="58"/>
      <c r="F102" s="58">
        <v>8</v>
      </c>
      <c r="G102" s="58"/>
      <c r="H102" s="58">
        <v>7</v>
      </c>
      <c r="I102" s="58"/>
      <c r="J102" s="58">
        <v>6</v>
      </c>
      <c r="K102" s="58"/>
      <c r="L102" s="58">
        <v>5</v>
      </c>
      <c r="M102" s="58"/>
      <c r="N102" s="58">
        <v>4</v>
      </c>
      <c r="O102" s="58"/>
      <c r="P102" s="58">
        <v>3</v>
      </c>
      <c r="Q102" s="58"/>
      <c r="R102" s="58">
        <v>2</v>
      </c>
      <c r="S102" s="58"/>
      <c r="T102" s="58">
        <v>1</v>
      </c>
    </row>
    <row r="103" spans="1:20" hidden="1" x14ac:dyDescent="0.25">
      <c r="A103" s="14">
        <v>10</v>
      </c>
      <c r="B103" s="55">
        <f t="shared" ref="B103:B113" si="31">B52*$A$101</f>
        <v>125000</v>
      </c>
      <c r="C103" s="55"/>
      <c r="D103" s="55">
        <f t="shared" ref="D103:D113" si="32">D52*$A$101</f>
        <v>0</v>
      </c>
      <c r="E103" s="56"/>
      <c r="F103" s="55">
        <f t="shared" ref="F103:F113" si="33">F52*$A$101</f>
        <v>0</v>
      </c>
      <c r="G103" s="55"/>
      <c r="H103" s="55">
        <f t="shared" ref="H103:H113" si="34">H52*$A$101</f>
        <v>0</v>
      </c>
      <c r="I103" s="55"/>
      <c r="J103" s="55">
        <f t="shared" ref="J103:J113" si="35">J52*$A$101</f>
        <v>0</v>
      </c>
      <c r="K103" s="55"/>
      <c r="L103" s="55">
        <f t="shared" ref="L103:L113" si="36">B148*$A$101</f>
        <v>0</v>
      </c>
      <c r="M103" s="55"/>
      <c r="N103" s="55">
        <f t="shared" ref="N103:N113" si="37">D148*$A$101</f>
        <v>0</v>
      </c>
      <c r="O103" s="55"/>
      <c r="P103" s="55">
        <f t="shared" ref="P103:P113" si="38">F148*$A$101</f>
        <v>0</v>
      </c>
      <c r="Q103" s="55"/>
      <c r="R103" s="55">
        <f t="shared" ref="R103:R113" si="39">H148*$A$101</f>
        <v>0</v>
      </c>
      <c r="S103" s="55"/>
      <c r="T103" s="55">
        <f t="shared" ref="T103:T113" si="40">J148*$A$101</f>
        <v>0</v>
      </c>
    </row>
    <row r="104" spans="1:20" hidden="1" x14ac:dyDescent="0.25">
      <c r="A104" s="14">
        <v>9</v>
      </c>
      <c r="B104" s="55">
        <f t="shared" si="31"/>
        <v>12500</v>
      </c>
      <c r="C104" s="55"/>
      <c r="D104" s="55">
        <f t="shared" si="32"/>
        <v>50000</v>
      </c>
      <c r="E104" s="56"/>
      <c r="F104" s="55">
        <f t="shared" si="33"/>
        <v>0</v>
      </c>
      <c r="G104" s="55"/>
      <c r="H104" s="55">
        <f t="shared" si="34"/>
        <v>0</v>
      </c>
      <c r="I104" s="55"/>
      <c r="J104" s="55">
        <f t="shared" si="35"/>
        <v>0</v>
      </c>
      <c r="K104" s="55"/>
      <c r="L104" s="55">
        <f t="shared" si="36"/>
        <v>0</v>
      </c>
      <c r="M104" s="55"/>
      <c r="N104" s="55">
        <f t="shared" si="37"/>
        <v>0</v>
      </c>
      <c r="O104" s="55"/>
      <c r="P104" s="55">
        <f t="shared" si="38"/>
        <v>0</v>
      </c>
      <c r="Q104" s="55"/>
      <c r="R104" s="55">
        <f t="shared" si="39"/>
        <v>0</v>
      </c>
      <c r="S104" s="55"/>
      <c r="T104" s="55">
        <f t="shared" si="40"/>
        <v>0</v>
      </c>
    </row>
    <row r="105" spans="1:20" hidden="1" x14ac:dyDescent="0.25">
      <c r="A105" s="14">
        <v>8</v>
      </c>
      <c r="B105" s="55">
        <f t="shared" si="31"/>
        <v>5000</v>
      </c>
      <c r="C105" s="55"/>
      <c r="D105" s="55">
        <f t="shared" si="32"/>
        <v>7500</v>
      </c>
      <c r="E105" s="55"/>
      <c r="F105" s="55">
        <f t="shared" si="33"/>
        <v>10000</v>
      </c>
      <c r="G105" s="55"/>
      <c r="H105" s="55">
        <f t="shared" si="34"/>
        <v>0</v>
      </c>
      <c r="I105" s="55"/>
      <c r="J105" s="55">
        <f t="shared" si="35"/>
        <v>0</v>
      </c>
      <c r="K105" s="55"/>
      <c r="L105" s="55">
        <f t="shared" si="36"/>
        <v>0</v>
      </c>
      <c r="M105" s="55"/>
      <c r="N105" s="55">
        <f t="shared" si="37"/>
        <v>0</v>
      </c>
      <c r="O105" s="55"/>
      <c r="P105" s="55">
        <f t="shared" si="38"/>
        <v>0</v>
      </c>
      <c r="Q105" s="55"/>
      <c r="R105" s="55">
        <f t="shared" si="39"/>
        <v>0</v>
      </c>
      <c r="S105" s="55"/>
      <c r="T105" s="55">
        <f t="shared" si="40"/>
        <v>0</v>
      </c>
    </row>
    <row r="106" spans="1:20" hidden="1" x14ac:dyDescent="0.25">
      <c r="A106" s="14">
        <v>7</v>
      </c>
      <c r="B106" s="55">
        <f t="shared" si="31"/>
        <v>250</v>
      </c>
      <c r="C106" s="55"/>
      <c r="D106" s="55">
        <f t="shared" si="32"/>
        <v>500</v>
      </c>
      <c r="E106" s="55"/>
      <c r="F106" s="55">
        <f t="shared" si="33"/>
        <v>1500</v>
      </c>
      <c r="G106" s="55"/>
      <c r="H106" s="55">
        <f t="shared" si="34"/>
        <v>5000</v>
      </c>
      <c r="I106" s="55"/>
      <c r="J106" s="55">
        <f t="shared" si="35"/>
        <v>0</v>
      </c>
      <c r="K106" s="55"/>
      <c r="L106" s="55">
        <f t="shared" si="36"/>
        <v>0</v>
      </c>
      <c r="M106" s="55"/>
      <c r="N106" s="55">
        <f t="shared" si="37"/>
        <v>0</v>
      </c>
      <c r="O106" s="55"/>
      <c r="P106" s="55">
        <f t="shared" si="38"/>
        <v>0</v>
      </c>
      <c r="Q106" s="55"/>
      <c r="R106" s="55">
        <f t="shared" si="39"/>
        <v>0</v>
      </c>
      <c r="S106" s="55"/>
      <c r="T106" s="55">
        <f t="shared" si="40"/>
        <v>0</v>
      </c>
    </row>
    <row r="107" spans="1:20" hidden="1" x14ac:dyDescent="0.25">
      <c r="A107" s="14">
        <v>6</v>
      </c>
      <c r="B107" s="55">
        <f t="shared" si="31"/>
        <v>60</v>
      </c>
      <c r="C107" s="55"/>
      <c r="D107" s="55">
        <f t="shared" si="32"/>
        <v>100</v>
      </c>
      <c r="E107" s="55"/>
      <c r="F107" s="55">
        <f t="shared" si="33"/>
        <v>250</v>
      </c>
      <c r="G107" s="55"/>
      <c r="H107" s="55">
        <f t="shared" si="34"/>
        <v>750</v>
      </c>
      <c r="I107" s="55"/>
      <c r="J107" s="55">
        <f t="shared" si="35"/>
        <v>2500</v>
      </c>
      <c r="K107" s="55"/>
      <c r="L107" s="55">
        <f t="shared" si="36"/>
        <v>0</v>
      </c>
      <c r="M107" s="55"/>
      <c r="N107" s="55">
        <f t="shared" si="37"/>
        <v>0</v>
      </c>
      <c r="O107" s="55"/>
      <c r="P107" s="55">
        <f t="shared" si="38"/>
        <v>0</v>
      </c>
      <c r="Q107" s="55"/>
      <c r="R107" s="55">
        <f t="shared" si="39"/>
        <v>0</v>
      </c>
      <c r="S107" s="55"/>
      <c r="T107" s="55">
        <f t="shared" si="40"/>
        <v>0</v>
      </c>
    </row>
    <row r="108" spans="1:20" hidden="1" x14ac:dyDescent="0.25">
      <c r="A108" s="14">
        <v>5</v>
      </c>
      <c r="B108" s="55">
        <f t="shared" si="31"/>
        <v>25</v>
      </c>
      <c r="C108" s="55"/>
      <c r="D108" s="55">
        <f t="shared" si="32"/>
        <v>50</v>
      </c>
      <c r="E108" s="55"/>
      <c r="F108" s="55">
        <f t="shared" si="33"/>
        <v>100</v>
      </c>
      <c r="G108" s="55"/>
      <c r="H108" s="55">
        <f t="shared" si="34"/>
        <v>150</v>
      </c>
      <c r="I108" s="55"/>
      <c r="J108" s="55">
        <f t="shared" si="35"/>
        <v>375</v>
      </c>
      <c r="K108" s="55"/>
      <c r="L108" s="55">
        <f t="shared" si="36"/>
        <v>1250</v>
      </c>
      <c r="M108" s="55"/>
      <c r="N108" s="55">
        <f t="shared" si="37"/>
        <v>0</v>
      </c>
      <c r="O108" s="55"/>
      <c r="P108" s="55">
        <f t="shared" si="38"/>
        <v>0</v>
      </c>
      <c r="Q108" s="55"/>
      <c r="R108" s="55">
        <f t="shared" si="39"/>
        <v>0</v>
      </c>
      <c r="S108" s="55"/>
      <c r="T108" s="55">
        <f t="shared" si="40"/>
        <v>0</v>
      </c>
    </row>
    <row r="109" spans="1:20" hidden="1" x14ac:dyDescent="0.25">
      <c r="A109" s="14">
        <v>4</v>
      </c>
      <c r="B109" s="55">
        <f t="shared" si="31"/>
        <v>5</v>
      </c>
      <c r="C109" s="55"/>
      <c r="D109" s="55">
        <f t="shared" si="32"/>
        <v>10</v>
      </c>
      <c r="E109" s="55"/>
      <c r="F109" s="55">
        <f t="shared" si="33"/>
        <v>15</v>
      </c>
      <c r="G109" s="55"/>
      <c r="H109" s="55">
        <f t="shared" si="34"/>
        <v>25</v>
      </c>
      <c r="I109" s="55"/>
      <c r="J109" s="55">
        <f t="shared" si="35"/>
        <v>40</v>
      </c>
      <c r="K109" s="55"/>
      <c r="L109" s="55">
        <f t="shared" si="36"/>
        <v>75</v>
      </c>
      <c r="M109" s="55"/>
      <c r="N109" s="55">
        <f t="shared" si="37"/>
        <v>250</v>
      </c>
      <c r="O109" s="55"/>
      <c r="P109" s="55">
        <f t="shared" si="38"/>
        <v>0</v>
      </c>
      <c r="Q109" s="55"/>
      <c r="R109" s="55">
        <f t="shared" si="39"/>
        <v>0</v>
      </c>
      <c r="S109" s="55"/>
      <c r="T109" s="55">
        <f t="shared" si="40"/>
        <v>0</v>
      </c>
    </row>
    <row r="110" spans="1:20" hidden="1" x14ac:dyDescent="0.25">
      <c r="A110" s="14">
        <v>3</v>
      </c>
      <c r="B110" s="55">
        <f t="shared" si="31"/>
        <v>0</v>
      </c>
      <c r="C110" s="55"/>
      <c r="D110" s="55">
        <f t="shared" si="32"/>
        <v>0</v>
      </c>
      <c r="E110" s="55"/>
      <c r="F110" s="55">
        <f t="shared" si="33"/>
        <v>0</v>
      </c>
      <c r="G110" s="55"/>
      <c r="H110" s="55">
        <f t="shared" si="34"/>
        <v>5</v>
      </c>
      <c r="I110" s="55"/>
      <c r="J110" s="55">
        <f t="shared" si="35"/>
        <v>10</v>
      </c>
      <c r="K110" s="55"/>
      <c r="L110" s="55">
        <f t="shared" si="36"/>
        <v>10</v>
      </c>
      <c r="M110" s="55"/>
      <c r="N110" s="55">
        <f t="shared" si="37"/>
        <v>50</v>
      </c>
      <c r="O110" s="55"/>
      <c r="P110" s="55">
        <f t="shared" si="38"/>
        <v>125</v>
      </c>
      <c r="Q110" s="55"/>
      <c r="R110" s="55">
        <f t="shared" si="39"/>
        <v>0</v>
      </c>
      <c r="S110" s="55"/>
      <c r="T110" s="55">
        <f t="shared" si="40"/>
        <v>0</v>
      </c>
    </row>
    <row r="111" spans="1:20" hidden="1" x14ac:dyDescent="0.25">
      <c r="A111" s="14">
        <v>2</v>
      </c>
      <c r="B111" s="55">
        <f t="shared" si="31"/>
        <v>0</v>
      </c>
      <c r="C111" s="55"/>
      <c r="D111" s="55">
        <f t="shared" si="32"/>
        <v>0</v>
      </c>
      <c r="E111" s="55"/>
      <c r="F111" s="55">
        <f t="shared" si="33"/>
        <v>0</v>
      </c>
      <c r="G111" s="55"/>
      <c r="H111" s="55">
        <f t="shared" si="34"/>
        <v>0</v>
      </c>
      <c r="I111" s="55"/>
      <c r="J111" s="55">
        <f t="shared" si="35"/>
        <v>0</v>
      </c>
      <c r="K111" s="55"/>
      <c r="L111" s="55">
        <f t="shared" si="36"/>
        <v>5</v>
      </c>
      <c r="M111" s="55"/>
      <c r="N111" s="55">
        <f t="shared" si="37"/>
        <v>5</v>
      </c>
      <c r="O111" s="55"/>
      <c r="P111" s="55">
        <f t="shared" si="38"/>
        <v>15</v>
      </c>
      <c r="Q111" s="55"/>
      <c r="R111" s="55">
        <f t="shared" si="39"/>
        <v>60</v>
      </c>
      <c r="S111" s="55"/>
      <c r="T111" s="55">
        <f t="shared" si="40"/>
        <v>0</v>
      </c>
    </row>
    <row r="112" spans="1:20" hidden="1" x14ac:dyDescent="0.25">
      <c r="A112" s="14">
        <v>1</v>
      </c>
      <c r="B112" s="55">
        <f t="shared" si="31"/>
        <v>0</v>
      </c>
      <c r="C112" s="55"/>
      <c r="D112" s="55">
        <f t="shared" si="32"/>
        <v>0</v>
      </c>
      <c r="E112" s="55"/>
      <c r="F112" s="55">
        <f t="shared" si="33"/>
        <v>0</v>
      </c>
      <c r="G112" s="55"/>
      <c r="H112" s="55">
        <f t="shared" si="34"/>
        <v>0</v>
      </c>
      <c r="I112" s="55"/>
      <c r="J112" s="55">
        <f t="shared" si="35"/>
        <v>0</v>
      </c>
      <c r="K112" s="55"/>
      <c r="L112" s="55">
        <f t="shared" si="36"/>
        <v>0</v>
      </c>
      <c r="M112" s="55"/>
      <c r="N112" s="55">
        <f t="shared" si="37"/>
        <v>0</v>
      </c>
      <c r="O112" s="55"/>
      <c r="P112" s="55">
        <f t="shared" si="38"/>
        <v>0</v>
      </c>
      <c r="Q112" s="55"/>
      <c r="R112" s="55">
        <f t="shared" si="39"/>
        <v>0</v>
      </c>
      <c r="S112" s="55"/>
      <c r="T112" s="55">
        <f t="shared" si="40"/>
        <v>15</v>
      </c>
    </row>
    <row r="113" spans="1:20" hidden="1" x14ac:dyDescent="0.25">
      <c r="A113" s="14">
        <v>0</v>
      </c>
      <c r="B113" s="55">
        <f t="shared" si="31"/>
        <v>0</v>
      </c>
      <c r="C113" s="55"/>
      <c r="D113" s="55">
        <f t="shared" si="32"/>
        <v>0</v>
      </c>
      <c r="E113" s="55"/>
      <c r="F113" s="55">
        <f t="shared" si="33"/>
        <v>0</v>
      </c>
      <c r="G113" s="55"/>
      <c r="H113" s="55">
        <f t="shared" si="34"/>
        <v>0</v>
      </c>
      <c r="I113" s="55"/>
      <c r="J113" s="55">
        <f t="shared" si="35"/>
        <v>0</v>
      </c>
      <c r="K113" s="55"/>
      <c r="L113" s="55">
        <f t="shared" si="36"/>
        <v>0</v>
      </c>
      <c r="M113" s="55"/>
      <c r="N113" s="55">
        <f t="shared" si="37"/>
        <v>0</v>
      </c>
      <c r="O113" s="55"/>
      <c r="P113" s="55">
        <f t="shared" si="38"/>
        <v>0</v>
      </c>
      <c r="Q113" s="55"/>
      <c r="R113" s="55">
        <f t="shared" si="39"/>
        <v>0</v>
      </c>
      <c r="S113" s="55"/>
      <c r="T113" s="55">
        <f t="shared" si="40"/>
        <v>0</v>
      </c>
    </row>
    <row r="114" spans="1:20" hidden="1" x14ac:dyDescent="0.25">
      <c r="A114" s="67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hidden="1" x14ac:dyDescent="0.25">
      <c r="A115" s="67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hidden="1" x14ac:dyDescent="0.25">
      <c r="A116" s="67">
        <v>2</v>
      </c>
      <c r="B116" s="48" t="s">
        <v>9</v>
      </c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0"/>
    </row>
    <row r="117" spans="1:20" hidden="1" x14ac:dyDescent="0.25">
      <c r="A117" s="39" t="s">
        <v>6</v>
      </c>
      <c r="B117" s="58">
        <v>10</v>
      </c>
      <c r="C117" s="58"/>
      <c r="D117" s="58">
        <v>9</v>
      </c>
      <c r="E117" s="58"/>
      <c r="F117" s="58">
        <v>8</v>
      </c>
      <c r="G117" s="58"/>
      <c r="H117" s="58">
        <v>7</v>
      </c>
      <c r="I117" s="58"/>
      <c r="J117" s="58">
        <v>6</v>
      </c>
      <c r="K117" s="58"/>
      <c r="L117" s="58">
        <v>5</v>
      </c>
      <c r="M117" s="58"/>
      <c r="N117" s="58">
        <v>4</v>
      </c>
      <c r="O117" s="58"/>
      <c r="P117" s="58">
        <v>3</v>
      </c>
      <c r="Q117" s="58"/>
      <c r="R117" s="58">
        <v>2</v>
      </c>
      <c r="S117" s="58"/>
      <c r="T117" s="58">
        <v>1</v>
      </c>
    </row>
    <row r="118" spans="1:20" hidden="1" x14ac:dyDescent="0.25">
      <c r="A118" s="14">
        <v>10</v>
      </c>
      <c r="B118" s="55">
        <f t="shared" ref="B118:B128" si="41">B52*$A$116</f>
        <v>50000</v>
      </c>
      <c r="C118" s="55"/>
      <c r="D118" s="55">
        <f t="shared" ref="D118:D128" si="42">D52*$A$116</f>
        <v>0</v>
      </c>
      <c r="E118" s="56"/>
      <c r="F118" s="55">
        <f t="shared" ref="F118:F128" si="43">F52*$A$116</f>
        <v>0</v>
      </c>
      <c r="G118" s="55"/>
      <c r="H118" s="55">
        <f t="shared" ref="H118:H128" si="44">H52*$A$116</f>
        <v>0</v>
      </c>
      <c r="I118" s="55"/>
      <c r="J118" s="55">
        <f t="shared" ref="J118:J128" si="45">J52*$A$116</f>
        <v>0</v>
      </c>
      <c r="K118" s="55"/>
      <c r="L118" s="55">
        <f t="shared" ref="L118:L128" si="46">B148*$A$116</f>
        <v>0</v>
      </c>
      <c r="M118" s="55"/>
      <c r="N118" s="55">
        <f t="shared" ref="N118:N128" si="47">D148*$A$116</f>
        <v>0</v>
      </c>
      <c r="O118" s="55"/>
      <c r="P118" s="55">
        <f t="shared" ref="P118:P128" si="48">F148*$A$116</f>
        <v>0</v>
      </c>
      <c r="Q118" s="55"/>
      <c r="R118" s="55">
        <f t="shared" ref="R118:R128" si="49">H148*$A$116</f>
        <v>0</v>
      </c>
      <c r="S118" s="55"/>
      <c r="T118" s="55">
        <f t="shared" ref="T118:T128" si="50">J148*$A$116</f>
        <v>0</v>
      </c>
    </row>
    <row r="119" spans="1:20" hidden="1" x14ac:dyDescent="0.25">
      <c r="A119" s="14">
        <v>9</v>
      </c>
      <c r="B119" s="55">
        <f t="shared" si="41"/>
        <v>5000</v>
      </c>
      <c r="C119" s="55"/>
      <c r="D119" s="55">
        <f t="shared" si="42"/>
        <v>20000</v>
      </c>
      <c r="E119" s="56"/>
      <c r="F119" s="55">
        <f t="shared" si="43"/>
        <v>0</v>
      </c>
      <c r="G119" s="55"/>
      <c r="H119" s="55">
        <f t="shared" si="44"/>
        <v>0</v>
      </c>
      <c r="I119" s="55"/>
      <c r="J119" s="55">
        <f t="shared" si="45"/>
        <v>0</v>
      </c>
      <c r="K119" s="55"/>
      <c r="L119" s="55">
        <f t="shared" si="46"/>
        <v>0</v>
      </c>
      <c r="M119" s="55"/>
      <c r="N119" s="55">
        <f t="shared" si="47"/>
        <v>0</v>
      </c>
      <c r="O119" s="55"/>
      <c r="P119" s="55">
        <f t="shared" si="48"/>
        <v>0</v>
      </c>
      <c r="Q119" s="55"/>
      <c r="R119" s="55">
        <f t="shared" si="49"/>
        <v>0</v>
      </c>
      <c r="S119" s="55"/>
      <c r="T119" s="55">
        <f t="shared" si="50"/>
        <v>0</v>
      </c>
    </row>
    <row r="120" spans="1:20" hidden="1" x14ac:dyDescent="0.25">
      <c r="A120" s="14">
        <v>8</v>
      </c>
      <c r="B120" s="55">
        <f t="shared" si="41"/>
        <v>2000</v>
      </c>
      <c r="C120" s="55"/>
      <c r="D120" s="55">
        <f t="shared" si="42"/>
        <v>3000</v>
      </c>
      <c r="E120" s="55"/>
      <c r="F120" s="55">
        <f t="shared" si="43"/>
        <v>4000</v>
      </c>
      <c r="G120" s="55"/>
      <c r="H120" s="55">
        <f t="shared" si="44"/>
        <v>0</v>
      </c>
      <c r="I120" s="55"/>
      <c r="J120" s="55">
        <f t="shared" si="45"/>
        <v>0</v>
      </c>
      <c r="K120" s="55"/>
      <c r="L120" s="55">
        <f t="shared" si="46"/>
        <v>0</v>
      </c>
      <c r="M120" s="55"/>
      <c r="N120" s="55">
        <f t="shared" si="47"/>
        <v>0</v>
      </c>
      <c r="O120" s="55"/>
      <c r="P120" s="55">
        <f t="shared" si="48"/>
        <v>0</v>
      </c>
      <c r="Q120" s="55"/>
      <c r="R120" s="55">
        <f t="shared" si="49"/>
        <v>0</v>
      </c>
      <c r="S120" s="55"/>
      <c r="T120" s="55">
        <f t="shared" si="50"/>
        <v>0</v>
      </c>
    </row>
    <row r="121" spans="1:20" hidden="1" x14ac:dyDescent="0.25">
      <c r="A121" s="14">
        <v>7</v>
      </c>
      <c r="B121" s="55">
        <f t="shared" si="41"/>
        <v>100</v>
      </c>
      <c r="C121" s="55"/>
      <c r="D121" s="55">
        <f t="shared" si="42"/>
        <v>200</v>
      </c>
      <c r="E121" s="55"/>
      <c r="F121" s="55">
        <f t="shared" si="43"/>
        <v>600</v>
      </c>
      <c r="G121" s="55"/>
      <c r="H121" s="55">
        <f t="shared" si="44"/>
        <v>2000</v>
      </c>
      <c r="I121" s="55"/>
      <c r="J121" s="55">
        <f t="shared" si="45"/>
        <v>0</v>
      </c>
      <c r="K121" s="55"/>
      <c r="L121" s="55">
        <f t="shared" si="46"/>
        <v>0</v>
      </c>
      <c r="M121" s="55"/>
      <c r="N121" s="55">
        <f t="shared" si="47"/>
        <v>0</v>
      </c>
      <c r="O121" s="55"/>
      <c r="P121" s="55">
        <f t="shared" si="48"/>
        <v>0</v>
      </c>
      <c r="Q121" s="55"/>
      <c r="R121" s="55">
        <f t="shared" si="49"/>
        <v>0</v>
      </c>
      <c r="S121" s="55"/>
      <c r="T121" s="55">
        <f t="shared" si="50"/>
        <v>0</v>
      </c>
    </row>
    <row r="122" spans="1:20" hidden="1" x14ac:dyDescent="0.25">
      <c r="A122" s="14">
        <v>6</v>
      </c>
      <c r="B122" s="55">
        <f t="shared" si="41"/>
        <v>24</v>
      </c>
      <c r="C122" s="55"/>
      <c r="D122" s="55">
        <f t="shared" si="42"/>
        <v>40</v>
      </c>
      <c r="E122" s="55"/>
      <c r="F122" s="55">
        <f t="shared" si="43"/>
        <v>100</v>
      </c>
      <c r="G122" s="55"/>
      <c r="H122" s="55">
        <f t="shared" si="44"/>
        <v>300</v>
      </c>
      <c r="I122" s="55"/>
      <c r="J122" s="55">
        <f t="shared" si="45"/>
        <v>1000</v>
      </c>
      <c r="K122" s="55"/>
      <c r="L122" s="55">
        <f t="shared" si="46"/>
        <v>0</v>
      </c>
      <c r="M122" s="55"/>
      <c r="N122" s="55">
        <f t="shared" si="47"/>
        <v>0</v>
      </c>
      <c r="O122" s="55"/>
      <c r="P122" s="55">
        <f t="shared" si="48"/>
        <v>0</v>
      </c>
      <c r="Q122" s="55"/>
      <c r="R122" s="55">
        <f t="shared" si="49"/>
        <v>0</v>
      </c>
      <c r="S122" s="55"/>
      <c r="T122" s="55">
        <f t="shared" si="50"/>
        <v>0</v>
      </c>
    </row>
    <row r="123" spans="1:20" hidden="1" x14ac:dyDescent="0.25">
      <c r="A123" s="14">
        <v>5</v>
      </c>
      <c r="B123" s="55">
        <f t="shared" si="41"/>
        <v>10</v>
      </c>
      <c r="C123" s="55"/>
      <c r="D123" s="55">
        <f t="shared" si="42"/>
        <v>20</v>
      </c>
      <c r="E123" s="55"/>
      <c r="F123" s="55">
        <f t="shared" si="43"/>
        <v>40</v>
      </c>
      <c r="G123" s="55"/>
      <c r="H123" s="55">
        <f t="shared" si="44"/>
        <v>60</v>
      </c>
      <c r="I123" s="55"/>
      <c r="J123" s="55">
        <f t="shared" si="45"/>
        <v>150</v>
      </c>
      <c r="K123" s="55"/>
      <c r="L123" s="55">
        <f t="shared" si="46"/>
        <v>500</v>
      </c>
      <c r="M123" s="55"/>
      <c r="N123" s="55">
        <f t="shared" si="47"/>
        <v>0</v>
      </c>
      <c r="O123" s="55"/>
      <c r="P123" s="55">
        <f t="shared" si="48"/>
        <v>0</v>
      </c>
      <c r="Q123" s="55"/>
      <c r="R123" s="55">
        <f t="shared" si="49"/>
        <v>0</v>
      </c>
      <c r="S123" s="55"/>
      <c r="T123" s="55">
        <f t="shared" si="50"/>
        <v>0</v>
      </c>
    </row>
    <row r="124" spans="1:20" hidden="1" x14ac:dyDescent="0.25">
      <c r="A124" s="14">
        <v>4</v>
      </c>
      <c r="B124" s="55">
        <f t="shared" si="41"/>
        <v>2</v>
      </c>
      <c r="C124" s="55"/>
      <c r="D124" s="55">
        <f t="shared" si="42"/>
        <v>4</v>
      </c>
      <c r="E124" s="55"/>
      <c r="F124" s="55">
        <f t="shared" si="43"/>
        <v>6</v>
      </c>
      <c r="G124" s="55"/>
      <c r="H124" s="55">
        <f t="shared" si="44"/>
        <v>10</v>
      </c>
      <c r="I124" s="55"/>
      <c r="J124" s="55">
        <f t="shared" si="45"/>
        <v>16</v>
      </c>
      <c r="K124" s="55"/>
      <c r="L124" s="55">
        <f t="shared" si="46"/>
        <v>30</v>
      </c>
      <c r="M124" s="55"/>
      <c r="N124" s="55">
        <f t="shared" si="47"/>
        <v>100</v>
      </c>
      <c r="O124" s="55"/>
      <c r="P124" s="55">
        <f t="shared" si="48"/>
        <v>0</v>
      </c>
      <c r="Q124" s="55"/>
      <c r="R124" s="55">
        <f t="shared" si="49"/>
        <v>0</v>
      </c>
      <c r="S124" s="55"/>
      <c r="T124" s="55">
        <f t="shared" si="50"/>
        <v>0</v>
      </c>
    </row>
    <row r="125" spans="1:20" hidden="1" x14ac:dyDescent="0.25">
      <c r="A125" s="14">
        <v>3</v>
      </c>
      <c r="B125" s="55">
        <f t="shared" si="41"/>
        <v>0</v>
      </c>
      <c r="C125" s="55"/>
      <c r="D125" s="55">
        <f t="shared" si="42"/>
        <v>0</v>
      </c>
      <c r="E125" s="55"/>
      <c r="F125" s="55">
        <f t="shared" si="43"/>
        <v>0</v>
      </c>
      <c r="G125" s="55"/>
      <c r="H125" s="55">
        <f t="shared" si="44"/>
        <v>2</v>
      </c>
      <c r="I125" s="55"/>
      <c r="J125" s="55">
        <f t="shared" si="45"/>
        <v>4</v>
      </c>
      <c r="K125" s="55"/>
      <c r="L125" s="55">
        <f t="shared" si="46"/>
        <v>4</v>
      </c>
      <c r="M125" s="55"/>
      <c r="N125" s="55">
        <f t="shared" si="47"/>
        <v>20</v>
      </c>
      <c r="O125" s="55"/>
      <c r="P125" s="55">
        <f t="shared" si="48"/>
        <v>50</v>
      </c>
      <c r="Q125" s="55"/>
      <c r="R125" s="55">
        <f t="shared" si="49"/>
        <v>0</v>
      </c>
      <c r="S125" s="55"/>
      <c r="T125" s="55">
        <f t="shared" si="50"/>
        <v>0</v>
      </c>
    </row>
    <row r="126" spans="1:20" hidden="1" x14ac:dyDescent="0.25">
      <c r="A126" s="14">
        <v>2</v>
      </c>
      <c r="B126" s="55">
        <f t="shared" si="41"/>
        <v>0</v>
      </c>
      <c r="C126" s="55"/>
      <c r="D126" s="55">
        <f t="shared" si="42"/>
        <v>0</v>
      </c>
      <c r="E126" s="55"/>
      <c r="F126" s="55">
        <f t="shared" si="43"/>
        <v>0</v>
      </c>
      <c r="G126" s="55"/>
      <c r="H126" s="55">
        <f t="shared" si="44"/>
        <v>0</v>
      </c>
      <c r="I126" s="55"/>
      <c r="J126" s="55">
        <f t="shared" si="45"/>
        <v>0</v>
      </c>
      <c r="K126" s="55"/>
      <c r="L126" s="55">
        <f t="shared" si="46"/>
        <v>2</v>
      </c>
      <c r="M126" s="55"/>
      <c r="N126" s="55">
        <f t="shared" si="47"/>
        <v>2</v>
      </c>
      <c r="O126" s="55"/>
      <c r="P126" s="55">
        <f t="shared" si="48"/>
        <v>6</v>
      </c>
      <c r="Q126" s="55"/>
      <c r="R126" s="55">
        <f t="shared" si="49"/>
        <v>24</v>
      </c>
      <c r="S126" s="55"/>
      <c r="T126" s="55">
        <f t="shared" si="50"/>
        <v>0</v>
      </c>
    </row>
    <row r="127" spans="1:20" hidden="1" x14ac:dyDescent="0.25">
      <c r="A127" s="14">
        <v>1</v>
      </c>
      <c r="B127" s="55">
        <f t="shared" si="41"/>
        <v>0</v>
      </c>
      <c r="C127" s="55"/>
      <c r="D127" s="55">
        <f t="shared" si="42"/>
        <v>0</v>
      </c>
      <c r="E127" s="55"/>
      <c r="F127" s="55">
        <f t="shared" si="43"/>
        <v>0</v>
      </c>
      <c r="G127" s="55"/>
      <c r="H127" s="55">
        <f t="shared" si="44"/>
        <v>0</v>
      </c>
      <c r="I127" s="55"/>
      <c r="J127" s="55">
        <f t="shared" si="45"/>
        <v>0</v>
      </c>
      <c r="K127" s="55"/>
      <c r="L127" s="55">
        <f t="shared" si="46"/>
        <v>0</v>
      </c>
      <c r="M127" s="55"/>
      <c r="N127" s="55">
        <f t="shared" si="47"/>
        <v>0</v>
      </c>
      <c r="O127" s="55"/>
      <c r="P127" s="55">
        <f t="shared" si="48"/>
        <v>0</v>
      </c>
      <c r="Q127" s="55"/>
      <c r="R127" s="55">
        <f t="shared" si="49"/>
        <v>0</v>
      </c>
      <c r="S127" s="55"/>
      <c r="T127" s="55">
        <f t="shared" si="50"/>
        <v>6</v>
      </c>
    </row>
    <row r="128" spans="1:20" hidden="1" x14ac:dyDescent="0.25">
      <c r="A128" s="14">
        <v>0</v>
      </c>
      <c r="B128" s="55">
        <f t="shared" si="41"/>
        <v>0</v>
      </c>
      <c r="C128" s="55"/>
      <c r="D128" s="55">
        <f t="shared" si="42"/>
        <v>0</v>
      </c>
      <c r="E128" s="55"/>
      <c r="F128" s="55">
        <f t="shared" si="43"/>
        <v>0</v>
      </c>
      <c r="G128" s="55"/>
      <c r="H128" s="55">
        <f t="shared" si="44"/>
        <v>0</v>
      </c>
      <c r="I128" s="55"/>
      <c r="J128" s="55">
        <f t="shared" si="45"/>
        <v>0</v>
      </c>
      <c r="K128" s="55"/>
      <c r="L128" s="55">
        <f t="shared" si="46"/>
        <v>0</v>
      </c>
      <c r="M128" s="55"/>
      <c r="N128" s="55">
        <f t="shared" si="47"/>
        <v>0</v>
      </c>
      <c r="O128" s="55"/>
      <c r="P128" s="55">
        <f t="shared" si="48"/>
        <v>0</v>
      </c>
      <c r="Q128" s="55"/>
      <c r="R128" s="55">
        <f t="shared" si="49"/>
        <v>0</v>
      </c>
      <c r="S128" s="55"/>
      <c r="T128" s="55">
        <f t="shared" si="50"/>
        <v>0</v>
      </c>
    </row>
    <row r="129" spans="1:20" hidden="1" x14ac:dyDescent="0.25">
      <c r="A129" s="67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hidden="1" x14ac:dyDescent="0.25">
      <c r="A130" s="67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hidden="1" x14ac:dyDescent="0.25">
      <c r="A131" s="67">
        <v>0.5</v>
      </c>
      <c r="B131" s="48" t="s">
        <v>9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50"/>
    </row>
    <row r="132" spans="1:20" hidden="1" x14ac:dyDescent="0.25">
      <c r="A132" s="39" t="s">
        <v>6</v>
      </c>
      <c r="B132" s="58">
        <v>10</v>
      </c>
      <c r="C132" s="58"/>
      <c r="D132" s="58">
        <v>9</v>
      </c>
      <c r="E132" s="58"/>
      <c r="F132" s="58">
        <v>8</v>
      </c>
      <c r="G132" s="58"/>
      <c r="H132" s="58">
        <v>7</v>
      </c>
      <c r="I132" s="58"/>
      <c r="J132" s="58">
        <v>6</v>
      </c>
      <c r="K132" s="58"/>
      <c r="L132" s="58">
        <v>5</v>
      </c>
      <c r="M132" s="58"/>
      <c r="N132" s="58">
        <v>4</v>
      </c>
      <c r="O132" s="58"/>
      <c r="P132" s="58">
        <v>3</v>
      </c>
      <c r="Q132" s="58"/>
      <c r="R132" s="58">
        <v>2</v>
      </c>
      <c r="S132" s="58"/>
      <c r="T132" s="58">
        <v>1</v>
      </c>
    </row>
    <row r="133" spans="1:20" hidden="1" x14ac:dyDescent="0.25">
      <c r="A133" s="14">
        <v>10</v>
      </c>
      <c r="B133" s="55">
        <f t="shared" ref="B133:B143" si="51">B52*$A$131</f>
        <v>12500</v>
      </c>
      <c r="C133" s="55"/>
      <c r="D133" s="55">
        <f t="shared" ref="D133:D143" si="52">D52*$A$131</f>
        <v>0</v>
      </c>
      <c r="E133" s="56"/>
      <c r="F133" s="55">
        <f t="shared" ref="F133:F143" si="53">F52*$A$131</f>
        <v>0</v>
      </c>
      <c r="G133" s="55"/>
      <c r="H133" s="55">
        <f t="shared" ref="H133:H143" si="54">H52*$A$131</f>
        <v>0</v>
      </c>
      <c r="I133" s="55"/>
      <c r="J133" s="55">
        <f t="shared" ref="J133:J143" si="55">J52*$A$131</f>
        <v>0</v>
      </c>
      <c r="K133" s="55"/>
      <c r="L133" s="55">
        <f t="shared" ref="L133:L143" si="56">B148*$A$131</f>
        <v>0</v>
      </c>
      <c r="M133" s="55"/>
      <c r="N133" s="55">
        <f t="shared" ref="N133:N143" si="57">D148*$A$131</f>
        <v>0</v>
      </c>
      <c r="O133" s="55"/>
      <c r="P133" s="55">
        <f t="shared" ref="P133:P143" si="58">F148*$A$131</f>
        <v>0</v>
      </c>
      <c r="Q133" s="55"/>
      <c r="R133" s="55">
        <f t="shared" ref="R133:R143" si="59">H148*$A$131</f>
        <v>0</v>
      </c>
      <c r="S133" s="55"/>
      <c r="T133" s="55">
        <f t="shared" ref="T133:T143" si="60">J148*$A$131</f>
        <v>0</v>
      </c>
    </row>
    <row r="134" spans="1:20" hidden="1" x14ac:dyDescent="0.25">
      <c r="A134" s="14">
        <v>9</v>
      </c>
      <c r="B134" s="55">
        <f t="shared" si="51"/>
        <v>1250</v>
      </c>
      <c r="C134" s="55"/>
      <c r="D134" s="55">
        <f t="shared" si="52"/>
        <v>5000</v>
      </c>
      <c r="E134" s="56"/>
      <c r="F134" s="55">
        <f t="shared" si="53"/>
        <v>0</v>
      </c>
      <c r="G134" s="55"/>
      <c r="H134" s="55">
        <f t="shared" si="54"/>
        <v>0</v>
      </c>
      <c r="I134" s="55"/>
      <c r="J134" s="55">
        <f t="shared" si="55"/>
        <v>0</v>
      </c>
      <c r="K134" s="55"/>
      <c r="L134" s="55">
        <f t="shared" si="56"/>
        <v>0</v>
      </c>
      <c r="M134" s="55"/>
      <c r="N134" s="55">
        <f t="shared" si="57"/>
        <v>0</v>
      </c>
      <c r="O134" s="55"/>
      <c r="P134" s="55">
        <f t="shared" si="58"/>
        <v>0</v>
      </c>
      <c r="Q134" s="55"/>
      <c r="R134" s="55">
        <f t="shared" si="59"/>
        <v>0</v>
      </c>
      <c r="S134" s="55"/>
      <c r="T134" s="55">
        <f t="shared" si="60"/>
        <v>0</v>
      </c>
    </row>
    <row r="135" spans="1:20" hidden="1" x14ac:dyDescent="0.25">
      <c r="A135" s="14">
        <v>8</v>
      </c>
      <c r="B135" s="55">
        <f t="shared" si="51"/>
        <v>500</v>
      </c>
      <c r="C135" s="55"/>
      <c r="D135" s="55">
        <f t="shared" si="52"/>
        <v>750</v>
      </c>
      <c r="E135" s="55"/>
      <c r="F135" s="55">
        <f t="shared" si="53"/>
        <v>1000</v>
      </c>
      <c r="G135" s="55"/>
      <c r="H135" s="55">
        <f t="shared" si="54"/>
        <v>0</v>
      </c>
      <c r="I135" s="55"/>
      <c r="J135" s="55">
        <f t="shared" si="55"/>
        <v>0</v>
      </c>
      <c r="K135" s="55"/>
      <c r="L135" s="55">
        <f t="shared" si="56"/>
        <v>0</v>
      </c>
      <c r="M135" s="55"/>
      <c r="N135" s="55">
        <f t="shared" si="57"/>
        <v>0</v>
      </c>
      <c r="O135" s="55"/>
      <c r="P135" s="55">
        <f t="shared" si="58"/>
        <v>0</v>
      </c>
      <c r="Q135" s="55"/>
      <c r="R135" s="55">
        <f t="shared" si="59"/>
        <v>0</v>
      </c>
      <c r="S135" s="55"/>
      <c r="T135" s="55">
        <f t="shared" si="60"/>
        <v>0</v>
      </c>
    </row>
    <row r="136" spans="1:20" hidden="1" x14ac:dyDescent="0.25">
      <c r="A136" s="14">
        <v>7</v>
      </c>
      <c r="B136" s="55">
        <f t="shared" si="51"/>
        <v>25</v>
      </c>
      <c r="C136" s="55"/>
      <c r="D136" s="55">
        <f t="shared" si="52"/>
        <v>50</v>
      </c>
      <c r="E136" s="55"/>
      <c r="F136" s="55">
        <f t="shared" si="53"/>
        <v>150</v>
      </c>
      <c r="G136" s="55"/>
      <c r="H136" s="55">
        <f t="shared" si="54"/>
        <v>500</v>
      </c>
      <c r="I136" s="55"/>
      <c r="J136" s="55">
        <f t="shared" si="55"/>
        <v>0</v>
      </c>
      <c r="K136" s="55"/>
      <c r="L136" s="55">
        <f t="shared" si="56"/>
        <v>0</v>
      </c>
      <c r="M136" s="55"/>
      <c r="N136" s="55">
        <f t="shared" si="57"/>
        <v>0</v>
      </c>
      <c r="O136" s="55"/>
      <c r="P136" s="55">
        <f t="shared" si="58"/>
        <v>0</v>
      </c>
      <c r="Q136" s="55"/>
      <c r="R136" s="55">
        <f t="shared" si="59"/>
        <v>0</v>
      </c>
      <c r="S136" s="55"/>
      <c r="T136" s="55">
        <f t="shared" si="60"/>
        <v>0</v>
      </c>
    </row>
    <row r="137" spans="1:20" hidden="1" x14ac:dyDescent="0.25">
      <c r="A137" s="14">
        <v>6</v>
      </c>
      <c r="B137" s="55">
        <f t="shared" si="51"/>
        <v>6</v>
      </c>
      <c r="C137" s="55"/>
      <c r="D137" s="55">
        <f t="shared" si="52"/>
        <v>10</v>
      </c>
      <c r="E137" s="55"/>
      <c r="F137" s="55">
        <f t="shared" si="53"/>
        <v>25</v>
      </c>
      <c r="G137" s="55"/>
      <c r="H137" s="55">
        <f t="shared" si="54"/>
        <v>75</v>
      </c>
      <c r="I137" s="55"/>
      <c r="J137" s="55">
        <f t="shared" si="55"/>
        <v>250</v>
      </c>
      <c r="K137" s="55"/>
      <c r="L137" s="55">
        <f t="shared" si="56"/>
        <v>0</v>
      </c>
      <c r="M137" s="55"/>
      <c r="N137" s="55">
        <f t="shared" si="57"/>
        <v>0</v>
      </c>
      <c r="O137" s="55"/>
      <c r="P137" s="55">
        <f t="shared" si="58"/>
        <v>0</v>
      </c>
      <c r="Q137" s="55"/>
      <c r="R137" s="55">
        <f t="shared" si="59"/>
        <v>0</v>
      </c>
      <c r="S137" s="55"/>
      <c r="T137" s="55">
        <f t="shared" si="60"/>
        <v>0</v>
      </c>
    </row>
    <row r="138" spans="1:20" hidden="1" x14ac:dyDescent="0.25">
      <c r="A138" s="14">
        <v>5</v>
      </c>
      <c r="B138" s="55">
        <f t="shared" si="51"/>
        <v>2.5</v>
      </c>
      <c r="C138" s="55"/>
      <c r="D138" s="55">
        <f t="shared" si="52"/>
        <v>5</v>
      </c>
      <c r="E138" s="55"/>
      <c r="F138" s="55">
        <f t="shared" si="53"/>
        <v>10</v>
      </c>
      <c r="G138" s="55"/>
      <c r="H138" s="55">
        <f t="shared" si="54"/>
        <v>15</v>
      </c>
      <c r="I138" s="55"/>
      <c r="J138" s="55">
        <f t="shared" si="55"/>
        <v>37.5</v>
      </c>
      <c r="K138" s="55"/>
      <c r="L138" s="55">
        <f t="shared" si="56"/>
        <v>125</v>
      </c>
      <c r="M138" s="55"/>
      <c r="N138" s="55">
        <f t="shared" si="57"/>
        <v>0</v>
      </c>
      <c r="O138" s="55"/>
      <c r="P138" s="55">
        <f t="shared" si="58"/>
        <v>0</v>
      </c>
      <c r="Q138" s="55"/>
      <c r="R138" s="55">
        <f t="shared" si="59"/>
        <v>0</v>
      </c>
      <c r="S138" s="55"/>
      <c r="T138" s="55">
        <f t="shared" si="60"/>
        <v>0</v>
      </c>
    </row>
    <row r="139" spans="1:20" hidden="1" x14ac:dyDescent="0.25">
      <c r="A139" s="14">
        <v>4</v>
      </c>
      <c r="B139" s="55">
        <f t="shared" si="51"/>
        <v>0.5</v>
      </c>
      <c r="C139" s="55"/>
      <c r="D139" s="55">
        <f t="shared" si="52"/>
        <v>1</v>
      </c>
      <c r="E139" s="55"/>
      <c r="F139" s="55">
        <f t="shared" si="53"/>
        <v>1.5</v>
      </c>
      <c r="G139" s="55"/>
      <c r="H139" s="55">
        <f t="shared" si="54"/>
        <v>2.5</v>
      </c>
      <c r="I139" s="55"/>
      <c r="J139" s="55">
        <f t="shared" si="55"/>
        <v>4</v>
      </c>
      <c r="K139" s="55"/>
      <c r="L139" s="55">
        <f t="shared" si="56"/>
        <v>7.5</v>
      </c>
      <c r="M139" s="55"/>
      <c r="N139" s="55">
        <f t="shared" si="57"/>
        <v>25</v>
      </c>
      <c r="O139" s="55"/>
      <c r="P139" s="55">
        <f t="shared" si="58"/>
        <v>0</v>
      </c>
      <c r="Q139" s="55"/>
      <c r="R139" s="55">
        <f t="shared" si="59"/>
        <v>0</v>
      </c>
      <c r="S139" s="55"/>
      <c r="T139" s="55">
        <f t="shared" si="60"/>
        <v>0</v>
      </c>
    </row>
    <row r="140" spans="1:20" hidden="1" x14ac:dyDescent="0.25">
      <c r="A140" s="14">
        <v>3</v>
      </c>
      <c r="B140" s="55">
        <f t="shared" si="51"/>
        <v>0</v>
      </c>
      <c r="C140" s="55"/>
      <c r="D140" s="55">
        <f t="shared" si="52"/>
        <v>0</v>
      </c>
      <c r="E140" s="55"/>
      <c r="F140" s="55">
        <f t="shared" si="53"/>
        <v>0</v>
      </c>
      <c r="G140" s="55"/>
      <c r="H140" s="55">
        <f t="shared" si="54"/>
        <v>0.5</v>
      </c>
      <c r="I140" s="55"/>
      <c r="J140" s="55">
        <f t="shared" si="55"/>
        <v>1</v>
      </c>
      <c r="K140" s="55"/>
      <c r="L140" s="55">
        <f t="shared" si="56"/>
        <v>1</v>
      </c>
      <c r="M140" s="55"/>
      <c r="N140" s="55">
        <f t="shared" si="57"/>
        <v>5</v>
      </c>
      <c r="O140" s="55"/>
      <c r="P140" s="55">
        <f t="shared" si="58"/>
        <v>12.5</v>
      </c>
      <c r="Q140" s="55"/>
      <c r="R140" s="55">
        <f t="shared" si="59"/>
        <v>0</v>
      </c>
      <c r="S140" s="55"/>
      <c r="T140" s="55">
        <f t="shared" si="60"/>
        <v>0</v>
      </c>
    </row>
    <row r="141" spans="1:20" hidden="1" x14ac:dyDescent="0.25">
      <c r="A141" s="14">
        <v>2</v>
      </c>
      <c r="B141" s="55">
        <f t="shared" si="51"/>
        <v>0</v>
      </c>
      <c r="C141" s="55"/>
      <c r="D141" s="55">
        <f t="shared" si="52"/>
        <v>0</v>
      </c>
      <c r="E141" s="55"/>
      <c r="F141" s="55">
        <f t="shared" si="53"/>
        <v>0</v>
      </c>
      <c r="G141" s="55"/>
      <c r="H141" s="55">
        <f t="shared" si="54"/>
        <v>0</v>
      </c>
      <c r="I141" s="55"/>
      <c r="J141" s="55">
        <f t="shared" si="55"/>
        <v>0</v>
      </c>
      <c r="K141" s="55"/>
      <c r="L141" s="55">
        <f t="shared" si="56"/>
        <v>0.5</v>
      </c>
      <c r="M141" s="55"/>
      <c r="N141" s="55">
        <f t="shared" si="57"/>
        <v>0.5</v>
      </c>
      <c r="O141" s="55"/>
      <c r="P141" s="55">
        <f t="shared" si="58"/>
        <v>1.5</v>
      </c>
      <c r="Q141" s="55"/>
      <c r="R141" s="55">
        <f t="shared" si="59"/>
        <v>6</v>
      </c>
      <c r="S141" s="55"/>
      <c r="T141" s="55">
        <f t="shared" si="60"/>
        <v>0</v>
      </c>
    </row>
    <row r="142" spans="1:20" hidden="1" x14ac:dyDescent="0.25">
      <c r="A142" s="14">
        <v>1</v>
      </c>
      <c r="B142" s="55">
        <f t="shared" si="51"/>
        <v>0</v>
      </c>
      <c r="C142" s="55"/>
      <c r="D142" s="55">
        <f t="shared" si="52"/>
        <v>0</v>
      </c>
      <c r="E142" s="55"/>
      <c r="F142" s="55">
        <f t="shared" si="53"/>
        <v>0</v>
      </c>
      <c r="G142" s="55"/>
      <c r="H142" s="55">
        <f t="shared" si="54"/>
        <v>0</v>
      </c>
      <c r="I142" s="55"/>
      <c r="J142" s="55">
        <f t="shared" si="55"/>
        <v>0</v>
      </c>
      <c r="K142" s="55"/>
      <c r="L142" s="55">
        <f t="shared" si="56"/>
        <v>0</v>
      </c>
      <c r="M142" s="55"/>
      <c r="N142" s="55">
        <f t="shared" si="57"/>
        <v>0</v>
      </c>
      <c r="O142" s="55"/>
      <c r="P142" s="55">
        <f t="shared" si="58"/>
        <v>0</v>
      </c>
      <c r="Q142" s="55"/>
      <c r="R142" s="55">
        <f t="shared" si="59"/>
        <v>0</v>
      </c>
      <c r="S142" s="55"/>
      <c r="T142" s="55">
        <f t="shared" si="60"/>
        <v>1.5</v>
      </c>
    </row>
    <row r="143" spans="1:20" hidden="1" x14ac:dyDescent="0.25">
      <c r="A143" s="14">
        <v>0</v>
      </c>
      <c r="B143" s="55">
        <f t="shared" si="51"/>
        <v>0</v>
      </c>
      <c r="C143" s="55"/>
      <c r="D143" s="55">
        <f t="shared" si="52"/>
        <v>0</v>
      </c>
      <c r="E143" s="55"/>
      <c r="F143" s="55">
        <f t="shared" si="53"/>
        <v>0</v>
      </c>
      <c r="G143" s="55"/>
      <c r="H143" s="55">
        <f t="shared" si="54"/>
        <v>0</v>
      </c>
      <c r="I143" s="55"/>
      <c r="J143" s="55">
        <f t="shared" si="55"/>
        <v>0</v>
      </c>
      <c r="K143" s="55"/>
      <c r="L143" s="55">
        <f t="shared" si="56"/>
        <v>0</v>
      </c>
      <c r="M143" s="55"/>
      <c r="N143" s="55">
        <f t="shared" si="57"/>
        <v>0</v>
      </c>
      <c r="O143" s="55"/>
      <c r="P143" s="55">
        <f t="shared" si="58"/>
        <v>0</v>
      </c>
      <c r="Q143" s="55"/>
      <c r="R143" s="55">
        <f t="shared" si="59"/>
        <v>0</v>
      </c>
      <c r="S143" s="55"/>
      <c r="T143" s="55">
        <f t="shared" si="60"/>
        <v>0</v>
      </c>
    </row>
    <row r="144" spans="1:20" x14ac:dyDescent="0.25">
      <c r="A144" s="66"/>
      <c r="B144" s="71"/>
      <c r="C144" s="71"/>
      <c r="D144" s="71"/>
      <c r="E144" s="71"/>
      <c r="F144" s="71"/>
      <c r="G144" s="71"/>
      <c r="H144" s="71"/>
      <c r="I144" s="71"/>
      <c r="J144" s="71"/>
      <c r="K144" s="71"/>
    </row>
    <row r="145" spans="1:11" x14ac:dyDescent="0.25">
      <c r="A145" s="66"/>
      <c r="B145" s="71"/>
      <c r="C145" s="71"/>
      <c r="D145" s="71"/>
      <c r="E145" s="71"/>
      <c r="F145" s="71"/>
      <c r="G145" s="71"/>
      <c r="H145" s="71"/>
      <c r="I145" s="71"/>
      <c r="J145" s="71"/>
      <c r="K145" s="71"/>
    </row>
    <row r="146" spans="1:11" x14ac:dyDescent="0.25">
      <c r="A146" s="3" t="s">
        <v>17</v>
      </c>
      <c r="B146" s="359">
        <v>5</v>
      </c>
      <c r="C146" s="360"/>
      <c r="D146" s="361">
        <v>4</v>
      </c>
      <c r="E146" s="362"/>
      <c r="F146" s="359">
        <v>3</v>
      </c>
      <c r="G146" s="360"/>
      <c r="H146" s="361">
        <v>2</v>
      </c>
      <c r="I146" s="362"/>
      <c r="J146" s="359">
        <v>1</v>
      </c>
      <c r="K146" s="360"/>
    </row>
    <row r="147" spans="1:11" x14ac:dyDescent="0.25">
      <c r="A147" s="80" t="s">
        <v>6</v>
      </c>
      <c r="B147" s="81" t="s">
        <v>15</v>
      </c>
      <c r="C147" s="82" t="s">
        <v>16</v>
      </c>
      <c r="D147" s="83" t="s">
        <v>15</v>
      </c>
      <c r="E147" s="84" t="s">
        <v>16</v>
      </c>
      <c r="F147" s="81" t="s">
        <v>15</v>
      </c>
      <c r="G147" s="82" t="s">
        <v>16</v>
      </c>
      <c r="H147" s="83" t="s">
        <v>15</v>
      </c>
      <c r="I147" s="84" t="s">
        <v>16</v>
      </c>
      <c r="J147" s="81" t="s">
        <v>15</v>
      </c>
      <c r="K147" s="82" t="s">
        <v>16</v>
      </c>
    </row>
    <row r="148" spans="1:11" x14ac:dyDescent="0.25">
      <c r="A148" s="85">
        <v>10</v>
      </c>
      <c r="B148" s="90"/>
      <c r="C148" s="91"/>
      <c r="D148" s="88"/>
      <c r="E148" s="89"/>
      <c r="F148" s="90"/>
      <c r="G148" s="91"/>
      <c r="H148" s="88"/>
      <c r="I148" s="89"/>
      <c r="J148" s="90"/>
      <c r="K148" s="103"/>
    </row>
    <row r="149" spans="1:11" x14ac:dyDescent="0.25">
      <c r="A149" s="85">
        <v>9</v>
      </c>
      <c r="B149" s="90"/>
      <c r="C149" s="91"/>
      <c r="D149" s="88"/>
      <c r="E149" s="89"/>
      <c r="F149" s="90"/>
      <c r="G149" s="91"/>
      <c r="H149" s="88"/>
      <c r="I149" s="89"/>
      <c r="J149" s="90"/>
      <c r="K149" s="103"/>
    </row>
    <row r="150" spans="1:11" x14ac:dyDescent="0.25">
      <c r="A150" s="85">
        <v>8</v>
      </c>
      <c r="B150" s="90"/>
      <c r="C150" s="91"/>
      <c r="D150" s="88"/>
      <c r="E150" s="89"/>
      <c r="F150" s="90"/>
      <c r="G150" s="91"/>
      <c r="H150" s="88"/>
      <c r="I150" s="89"/>
      <c r="J150" s="90"/>
      <c r="K150" s="103"/>
    </row>
    <row r="151" spans="1:11" x14ac:dyDescent="0.25">
      <c r="A151" s="85">
        <v>7</v>
      </c>
      <c r="B151" s="90"/>
      <c r="C151" s="91"/>
      <c r="D151" s="88"/>
      <c r="E151" s="89"/>
      <c r="F151" s="90"/>
      <c r="G151" s="91"/>
      <c r="H151" s="88"/>
      <c r="I151" s="89"/>
      <c r="J151" s="90"/>
      <c r="K151" s="103"/>
    </row>
    <row r="152" spans="1:11" x14ac:dyDescent="0.25">
      <c r="A152" s="85">
        <v>6</v>
      </c>
      <c r="B152" s="90"/>
      <c r="C152" s="91"/>
      <c r="D152" s="88"/>
      <c r="E152" s="89"/>
      <c r="F152" s="90"/>
      <c r="G152" s="91"/>
      <c r="H152" s="88"/>
      <c r="I152" s="89"/>
      <c r="J152" s="90"/>
      <c r="K152" s="103"/>
    </row>
    <row r="153" spans="1:11" x14ac:dyDescent="0.25">
      <c r="A153" s="85">
        <v>5</v>
      </c>
      <c r="B153" s="86">
        <v>250</v>
      </c>
      <c r="C153" s="87">
        <v>410</v>
      </c>
      <c r="D153" s="88"/>
      <c r="E153" s="89"/>
      <c r="F153" s="90"/>
      <c r="G153" s="91"/>
      <c r="H153" s="88"/>
      <c r="I153" s="89"/>
      <c r="J153" s="90"/>
      <c r="K153" s="103"/>
    </row>
    <row r="154" spans="1:11" x14ac:dyDescent="0.25">
      <c r="A154" s="85">
        <v>4</v>
      </c>
      <c r="B154" s="94">
        <v>15</v>
      </c>
      <c r="C154" s="107">
        <v>18</v>
      </c>
      <c r="D154" s="92">
        <v>50</v>
      </c>
      <c r="E154" s="93">
        <v>72</v>
      </c>
      <c r="F154" s="90"/>
      <c r="G154" s="91"/>
      <c r="H154" s="88"/>
      <c r="I154" s="89"/>
      <c r="J154" s="90"/>
      <c r="K154" s="103"/>
    </row>
    <row r="155" spans="1:11" x14ac:dyDescent="0.25">
      <c r="A155" s="85">
        <v>3</v>
      </c>
      <c r="B155" s="106">
        <v>2</v>
      </c>
      <c r="C155" s="95">
        <v>2</v>
      </c>
      <c r="D155" s="106">
        <v>10</v>
      </c>
      <c r="E155" s="97">
        <v>5</v>
      </c>
      <c r="F155" s="94">
        <v>25</v>
      </c>
      <c r="G155" s="107">
        <v>27</v>
      </c>
      <c r="H155" s="88"/>
      <c r="I155" s="89"/>
      <c r="J155" s="90"/>
      <c r="K155" s="103"/>
    </row>
    <row r="156" spans="1:11" x14ac:dyDescent="0.25">
      <c r="A156" s="85">
        <v>2</v>
      </c>
      <c r="B156" s="106">
        <v>1</v>
      </c>
      <c r="C156" s="95">
        <v>0</v>
      </c>
      <c r="D156" s="96">
        <v>1</v>
      </c>
      <c r="E156" s="97">
        <v>1</v>
      </c>
      <c r="F156" s="106">
        <v>3</v>
      </c>
      <c r="G156" s="95">
        <v>2</v>
      </c>
      <c r="H156" s="106">
        <v>12</v>
      </c>
      <c r="I156" s="97">
        <v>11</v>
      </c>
      <c r="J156" s="90"/>
      <c r="K156" s="103"/>
    </row>
    <row r="157" spans="1:11" x14ac:dyDescent="0.25">
      <c r="A157" s="85">
        <v>1</v>
      </c>
      <c r="B157" s="86">
        <v>0</v>
      </c>
      <c r="C157" s="87">
        <v>0</v>
      </c>
      <c r="D157" s="92">
        <v>0</v>
      </c>
      <c r="E157" s="93">
        <v>0</v>
      </c>
      <c r="F157" s="86">
        <v>0</v>
      </c>
      <c r="G157" s="87">
        <v>0</v>
      </c>
      <c r="H157" s="92">
        <v>0</v>
      </c>
      <c r="I157" s="93">
        <v>0</v>
      </c>
      <c r="J157" s="106">
        <v>3</v>
      </c>
      <c r="K157" s="104">
        <v>2</v>
      </c>
    </row>
    <row r="158" spans="1:11" x14ac:dyDescent="0.25">
      <c r="A158" s="98">
        <v>0</v>
      </c>
      <c r="B158" s="99">
        <v>0</v>
      </c>
      <c r="C158" s="100">
        <v>0</v>
      </c>
      <c r="D158" s="101">
        <v>0</v>
      </c>
      <c r="E158" s="102">
        <v>0</v>
      </c>
      <c r="F158" s="99">
        <v>0</v>
      </c>
      <c r="G158" s="100">
        <v>0</v>
      </c>
      <c r="H158" s="101">
        <v>0</v>
      </c>
      <c r="I158" s="102">
        <v>0</v>
      </c>
      <c r="J158" s="99">
        <v>0</v>
      </c>
      <c r="K158" s="105">
        <v>0</v>
      </c>
    </row>
    <row r="159" spans="1:11" x14ac:dyDescent="0.25">
      <c r="A159" s="14" t="s">
        <v>10</v>
      </c>
      <c r="B159" s="43">
        <f>SUM(L24:L34)</f>
        <v>0.78094373980449938</v>
      </c>
      <c r="C159" s="74">
        <v>0.6499513145082767</v>
      </c>
      <c r="D159" s="72">
        <f>SUM(N24:N34)</f>
        <v>0.79828399448652632</v>
      </c>
      <c r="E159" s="76">
        <v>0.64943916842651039</v>
      </c>
      <c r="F159" s="43">
        <f>SUM(P24:P34)</f>
        <v>0.76314508276533632</v>
      </c>
      <c r="G159" s="74">
        <v>0.65214216163583294</v>
      </c>
      <c r="H159" s="72">
        <f>SUM(R24:R34)</f>
        <v>0.72151898734177244</v>
      </c>
      <c r="I159" s="76">
        <v>0.66139240506329144</v>
      </c>
      <c r="J159" s="43">
        <f>SUM(T24:T34)</f>
        <v>0.75000000000000022</v>
      </c>
      <c r="K159" s="78">
        <v>0.50000000000000011</v>
      </c>
    </row>
    <row r="160" spans="1:11" x14ac:dyDescent="0.25">
      <c r="A160" s="17" t="s">
        <v>11</v>
      </c>
      <c r="B160" s="57">
        <f>1/SUM(L38:L48)</f>
        <v>2.7238329788424944</v>
      </c>
      <c r="C160" s="75">
        <v>6.4488448935492299E-4</v>
      </c>
      <c r="D160" s="73">
        <f>1/SUM(N38:N48)</f>
        <v>3.8617978488322393</v>
      </c>
      <c r="E160" s="77">
        <v>3.8617978488322393</v>
      </c>
      <c r="F160" s="57">
        <f>1/SUM(P38:P48)</f>
        <v>6.551834130781498</v>
      </c>
      <c r="G160" s="75">
        <v>6.551834130781498</v>
      </c>
      <c r="H160" s="73">
        <f>1/SUM(R38:R48)</f>
        <v>16.631578947368414</v>
      </c>
      <c r="I160" s="77">
        <v>16.631578947368414</v>
      </c>
      <c r="J160" s="57">
        <f>1/SUM(T38:T48)</f>
        <v>3.9999999999999991</v>
      </c>
      <c r="K160" s="79">
        <v>3.9999999999999991</v>
      </c>
    </row>
    <row r="161" spans="1:12" x14ac:dyDescent="0.25">
      <c r="A161" s="66"/>
      <c r="B161" s="53"/>
      <c r="C161" s="53"/>
      <c r="D161" s="53"/>
      <c r="E161" s="53"/>
      <c r="F161" s="53"/>
      <c r="G161" s="53"/>
      <c r="H161" s="53"/>
      <c r="I161" s="53"/>
      <c r="J161" s="53"/>
    </row>
    <row r="162" spans="1:12" x14ac:dyDescent="0.25">
      <c r="B162" s="59">
        <f>SUM('Instant Keno Matrix'!H30:H32)</f>
        <v>0.76410930841310598</v>
      </c>
      <c r="D162" s="59">
        <f>SUM('Instant Keno Matrix'!I31:I32)</f>
        <v>0.55861859659328017</v>
      </c>
      <c r="F162" s="59">
        <f>SUM('Instant Keno Matrix'!J31:J32)</f>
        <v>0.43013631937682584</v>
      </c>
      <c r="H162" s="59">
        <f>'Instant Keno Matrix'!K32</f>
        <v>0.48101265822784828</v>
      </c>
      <c r="J162" s="59">
        <f>'Instant Keno Matrix'!L33</f>
        <v>0.87500000000000022</v>
      </c>
    </row>
    <row r="165" spans="1:12" x14ac:dyDescent="0.25">
      <c r="A165" s="3"/>
      <c r="B165" s="356" t="s">
        <v>18</v>
      </c>
      <c r="C165" s="357"/>
      <c r="D165" s="357"/>
      <c r="E165" s="357"/>
      <c r="F165" s="357"/>
      <c r="G165" s="357"/>
      <c r="H165" s="357"/>
      <c r="I165" s="357"/>
      <c r="J165" s="357"/>
      <c r="K165" s="357"/>
      <c r="L165" s="358"/>
    </row>
    <row r="166" spans="1:12" x14ac:dyDescent="0.25">
      <c r="A166" s="12" t="s">
        <v>6</v>
      </c>
      <c r="B166" s="13">
        <v>10</v>
      </c>
      <c r="C166" s="13">
        <v>9</v>
      </c>
      <c r="D166" s="13">
        <v>8</v>
      </c>
      <c r="E166" s="13">
        <v>8</v>
      </c>
      <c r="F166" s="13">
        <v>7</v>
      </c>
      <c r="G166" s="13">
        <v>6</v>
      </c>
      <c r="H166" s="13">
        <v>5</v>
      </c>
      <c r="I166" s="13">
        <v>4</v>
      </c>
      <c r="J166" s="13">
        <v>3</v>
      </c>
      <c r="K166" s="13">
        <v>2</v>
      </c>
      <c r="L166" s="13">
        <v>1</v>
      </c>
    </row>
    <row r="167" spans="1:12" x14ac:dyDescent="0.25">
      <c r="A167" s="14">
        <v>10</v>
      </c>
      <c r="B167" s="15">
        <v>8911711.1764705665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</row>
    <row r="168" spans="1:12" x14ac:dyDescent="0.25">
      <c r="A168" s="14">
        <v>9</v>
      </c>
      <c r="B168" s="15">
        <v>163381.37156862734</v>
      </c>
      <c r="C168" s="15">
        <v>1380687.6470588213</v>
      </c>
      <c r="D168" s="16"/>
      <c r="E168" s="16"/>
      <c r="F168" s="16"/>
      <c r="G168" s="16"/>
      <c r="H168" s="16"/>
      <c r="I168" s="16"/>
      <c r="J168" s="16"/>
      <c r="K168" s="16"/>
      <c r="L168" s="16"/>
    </row>
    <row r="169" spans="1:12" x14ac:dyDescent="0.25">
      <c r="A169" s="14">
        <v>8</v>
      </c>
      <c r="B169" s="15">
        <v>7384.4687714633837</v>
      </c>
      <c r="C169" s="15">
        <v>30681.947712418307</v>
      </c>
      <c r="D169" s="15">
        <v>230114.60784313735</v>
      </c>
      <c r="E169" s="15">
        <v>230114.60784313735</v>
      </c>
      <c r="F169" s="16"/>
      <c r="G169" s="16"/>
      <c r="H169" s="16"/>
      <c r="I169" s="16"/>
      <c r="J169" s="16"/>
      <c r="K169" s="16"/>
      <c r="L169" s="16"/>
    </row>
    <row r="170" spans="1:12" x14ac:dyDescent="0.25">
      <c r="A170" s="14">
        <v>7</v>
      </c>
      <c r="B170" s="15">
        <v>620.67733208420645</v>
      </c>
      <c r="C170" s="15">
        <v>1690.1072892433824</v>
      </c>
      <c r="D170" s="15">
        <v>6232.2706290849665</v>
      </c>
      <c r="E170" s="15">
        <v>6232.2706290849665</v>
      </c>
      <c r="F170" s="15">
        <v>40979.313725490225</v>
      </c>
      <c r="G170" s="16"/>
      <c r="H170" s="16"/>
      <c r="I170" s="16"/>
      <c r="J170" s="16"/>
      <c r="K170" s="16"/>
      <c r="L170" s="16"/>
    </row>
    <row r="171" spans="1:12" x14ac:dyDescent="0.25">
      <c r="A171" s="14">
        <v>6</v>
      </c>
      <c r="B171" s="15">
        <v>87.112608011818566</v>
      </c>
      <c r="C171" s="15">
        <v>174.83868509414285</v>
      </c>
      <c r="D171" s="15">
        <v>422.52682231084458</v>
      </c>
      <c r="E171" s="15">
        <v>422.52682231084458</v>
      </c>
      <c r="F171" s="15">
        <v>1365.9771241830042</v>
      </c>
      <c r="G171" s="15">
        <v>7752.8431372549003</v>
      </c>
      <c r="H171" s="16"/>
      <c r="I171" s="16"/>
      <c r="J171" s="16"/>
      <c r="K171" s="16"/>
      <c r="L171" s="16"/>
    </row>
    <row r="172" spans="1:12" x14ac:dyDescent="0.25">
      <c r="A172" s="14">
        <v>5</v>
      </c>
      <c r="B172" s="15">
        <v>19.444778574066646</v>
      </c>
      <c r="C172" s="15">
        <v>30.673453525288224</v>
      </c>
      <c r="D172" s="15">
        <v>54.637089091919698</v>
      </c>
      <c r="E172" s="15">
        <v>54.637089091919698</v>
      </c>
      <c r="F172" s="15">
        <v>115.76077323584812</v>
      </c>
      <c r="G172" s="15">
        <v>323.03513071895424</v>
      </c>
      <c r="H172" s="15">
        <v>1550.5686274509803</v>
      </c>
      <c r="I172" s="16"/>
      <c r="J172" s="16"/>
      <c r="K172" s="16"/>
      <c r="L172" s="16"/>
    </row>
    <row r="173" spans="1:12" x14ac:dyDescent="0.25">
      <c r="A173" s="14">
        <v>4</v>
      </c>
      <c r="B173" s="15">
        <v>6.7879954294923497</v>
      </c>
      <c r="C173" s="15">
        <v>8.7638438643680594</v>
      </c>
      <c r="D173" s="15">
        <v>12.26938141011529</v>
      </c>
      <c r="E173" s="15">
        <v>12.26938141011529</v>
      </c>
      <c r="F173" s="15">
        <v>19.160403845933462</v>
      </c>
      <c r="G173" s="15">
        <v>35.041098925445858</v>
      </c>
      <c r="H173" s="15">
        <v>82.696993464052213</v>
      </c>
      <c r="I173" s="15">
        <v>326.43550051599556</v>
      </c>
      <c r="J173" s="16"/>
      <c r="K173" s="16"/>
      <c r="L173" s="16"/>
    </row>
    <row r="174" spans="1:12" x14ac:dyDescent="0.25">
      <c r="A174" s="14">
        <v>3</v>
      </c>
      <c r="B174" s="15">
        <v>3.7396826671740295</v>
      </c>
      <c r="C174" s="15">
        <v>4.0632367007524675</v>
      </c>
      <c r="D174" s="15">
        <v>4.6557920529455359</v>
      </c>
      <c r="E174" s="15">
        <v>4.6557920529455359</v>
      </c>
      <c r="F174" s="15">
        <v>5.7145064101906851</v>
      </c>
      <c r="G174" s="15">
        <v>7.7030001948178484</v>
      </c>
      <c r="H174" s="15">
        <v>11.913973634651608</v>
      </c>
      <c r="I174" s="15">
        <v>23.122514619883045</v>
      </c>
      <c r="J174" s="15">
        <v>72.070175438596436</v>
      </c>
      <c r="K174" s="16"/>
      <c r="L174" s="16"/>
    </row>
    <row r="175" spans="1:12" x14ac:dyDescent="0.25">
      <c r="A175" s="14">
        <v>2</v>
      </c>
      <c r="B175" s="15">
        <v>3.3868824155538357</v>
      </c>
      <c r="C175" s="15">
        <v>3.1602952116963623</v>
      </c>
      <c r="D175" s="15">
        <v>3.0474275255643497</v>
      </c>
      <c r="E175" s="15">
        <v>3.0474275255643497</v>
      </c>
      <c r="F175" s="15">
        <v>3.0613427197450083</v>
      </c>
      <c r="G175" s="15">
        <v>3.2433685030811974</v>
      </c>
      <c r="H175" s="15">
        <v>3.6974400935125651</v>
      </c>
      <c r="I175" s="15">
        <v>4.7028843294677349</v>
      </c>
      <c r="J175" s="15">
        <v>7.2070175438596475</v>
      </c>
      <c r="K175" s="15">
        <v>16.631578947368414</v>
      </c>
      <c r="L175" s="16"/>
    </row>
    <row r="176" spans="1:12" x14ac:dyDescent="0.25">
      <c r="A176" s="14">
        <v>1</v>
      </c>
      <c r="B176" s="15">
        <v>5.5688162794202496</v>
      </c>
      <c r="C176" s="15">
        <v>4.531744077149499</v>
      </c>
      <c r="D176" s="15">
        <v>3.7528505638894294</v>
      </c>
      <c r="E176" s="15">
        <v>3.7528505638894294</v>
      </c>
      <c r="F176" s="15">
        <v>3.1726642731902825</v>
      </c>
      <c r="G176" s="15">
        <v>2.7510714981492299</v>
      </c>
      <c r="H176" s="15">
        <v>2.4649600623417114</v>
      </c>
      <c r="I176" s="15">
        <v>2.3109000584453536</v>
      </c>
      <c r="J176" s="15">
        <v>2.3209039548022594</v>
      </c>
      <c r="K176" s="15">
        <v>2.6333333333333337</v>
      </c>
      <c r="L176" s="15">
        <v>3.9999999999999991</v>
      </c>
    </row>
    <row r="177" spans="1:12" x14ac:dyDescent="0.25">
      <c r="A177" s="17">
        <v>0</v>
      </c>
      <c r="B177" s="18">
        <v>21.838495213412731</v>
      </c>
      <c r="C177" s="18">
        <v>15.686806420902116</v>
      </c>
      <c r="D177" s="18">
        <v>11.329360192873745</v>
      </c>
      <c r="E177" s="18">
        <v>11.329360192873745</v>
      </c>
      <c r="F177" s="18">
        <v>8.2254258934562827</v>
      </c>
      <c r="G177" s="18">
        <v>6.0023378141437735</v>
      </c>
      <c r="H177" s="18">
        <v>4.4017143970387682</v>
      </c>
      <c r="I177" s="18">
        <v>3.2433685030811974</v>
      </c>
      <c r="J177" s="18">
        <v>2.4009351256575093</v>
      </c>
      <c r="K177" s="18">
        <v>1.7853107344632766</v>
      </c>
      <c r="L177" s="18">
        <v>1.3333333333333333</v>
      </c>
    </row>
  </sheetData>
  <mergeCells count="11">
    <mergeCell ref="B165:L165"/>
    <mergeCell ref="B50:C50"/>
    <mergeCell ref="D50:E50"/>
    <mergeCell ref="F50:G50"/>
    <mergeCell ref="H50:I50"/>
    <mergeCell ref="J50:K50"/>
    <mergeCell ref="B146:C146"/>
    <mergeCell ref="D146:E146"/>
    <mergeCell ref="F146:G146"/>
    <mergeCell ref="H146:I146"/>
    <mergeCell ref="J146:K146"/>
  </mergeCells>
  <conditionalFormatting sqref="B10:T20">
    <cfRule type="cellIs" dxfId="45" priority="2" stopIfTrue="1" operator="between">
      <formula>1</formula>
      <formula>200</formula>
    </cfRule>
  </conditionalFormatting>
  <conditionalFormatting sqref="B167:L177">
    <cfRule type="cellIs" dxfId="44" priority="1" stopIfTrue="1" operator="between">
      <formula>1</formula>
      <formula>200</formula>
    </cfRule>
  </conditionalFormatting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2"/>
  <sheetViews>
    <sheetView workbookViewId="0">
      <selection activeCell="M8" sqref="M8:M20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20" width="11.33203125" bestFit="1" customWidth="1"/>
    <col min="21" max="21" width="7.33203125" bestFit="1" customWidth="1"/>
    <col min="23" max="23" width="9.109375" bestFit="1" customWidth="1"/>
  </cols>
  <sheetData>
    <row r="1" spans="1:23" x14ac:dyDescent="0.25">
      <c r="A1" s="1" t="s">
        <v>38</v>
      </c>
      <c r="B1" s="2"/>
    </row>
    <row r="2" spans="1:23" x14ac:dyDescent="0.25">
      <c r="A2" s="3"/>
      <c r="B2" s="116" t="s">
        <v>24</v>
      </c>
      <c r="F2" s="116" t="s">
        <v>23</v>
      </c>
    </row>
    <row r="3" spans="1:23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3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3" x14ac:dyDescent="0.25">
      <c r="A5" s="155" t="s">
        <v>3</v>
      </c>
      <c r="B5" s="156">
        <v>1</v>
      </c>
      <c r="C5" s="157"/>
      <c r="D5" s="157"/>
      <c r="E5" s="157"/>
      <c r="F5" s="157"/>
    </row>
    <row r="6" spans="1:23" ht="13.8" thickBot="1" x14ac:dyDescent="0.3">
      <c r="A6" s="158"/>
      <c r="B6" s="159"/>
      <c r="C6" s="160"/>
      <c r="D6" s="160"/>
      <c r="E6" s="160"/>
      <c r="F6" s="160"/>
    </row>
    <row r="7" spans="1:23" x14ac:dyDescent="0.25">
      <c r="A7" s="3"/>
      <c r="B7" s="2"/>
      <c r="K7" s="134">
        <f>K9</f>
        <v>258890850.00000009</v>
      </c>
      <c r="N7" s="161">
        <f>SUM(N9:N19)</f>
        <v>0.8769885301083451</v>
      </c>
      <c r="Q7" s="47">
        <f>SUM(Q9:Q19)</f>
        <v>227044306</v>
      </c>
      <c r="S7" s="170">
        <v>86.63</v>
      </c>
      <c r="T7" s="177">
        <f>N7</f>
        <v>0.8769885301083451</v>
      </c>
      <c r="W7">
        <v>0.1</v>
      </c>
    </row>
    <row r="8" spans="1:23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3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18">
        <f>1/B10*1/$F$14</f>
        <v>3.8626316843565526E-9</v>
      </c>
      <c r="K9" s="121">
        <f>1/J9</f>
        <v>258890850.00000009</v>
      </c>
      <c r="L9" s="115">
        <v>50000000</v>
      </c>
      <c r="M9" s="141">
        <v>50000</v>
      </c>
      <c r="N9" s="135">
        <f>(J9*M9)/$B$5</f>
        <v>1.9313158421782763E-4</v>
      </c>
      <c r="O9" s="118">
        <f>$K$7/K9</f>
        <v>1</v>
      </c>
      <c r="P9" s="118">
        <f>ROUNDUP(O9,0)</f>
        <v>1</v>
      </c>
      <c r="Q9" s="136">
        <f>P9*M9</f>
        <v>50000</v>
      </c>
      <c r="S9" s="173">
        <v>50000</v>
      </c>
      <c r="T9" s="174">
        <f>M9</f>
        <v>50000</v>
      </c>
      <c r="W9" s="47">
        <f t="shared" ref="W9:W19" si="0">M9*$W$7</f>
        <v>5000</v>
      </c>
    </row>
    <row r="10" spans="1:23" x14ac:dyDescent="0.25">
      <c r="A10" s="12">
        <v>5</v>
      </c>
      <c r="B10" s="153">
        <f t="shared" ref="B10:B15" si="1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18">
        <f>1/B10*1/F15</f>
        <v>5.4076843580991738E-8</v>
      </c>
      <c r="K10" s="121">
        <f t="shared" ref="K10:K20" si="2">1/J10</f>
        <v>18492203.571428578</v>
      </c>
      <c r="L10" s="115">
        <v>1000000</v>
      </c>
      <c r="M10" s="141">
        <v>10000</v>
      </c>
      <c r="N10" s="135">
        <f t="shared" ref="N10:N19" si="3">(J10*M10)/$B$5</f>
        <v>5.4076843580991741E-4</v>
      </c>
      <c r="O10" s="118">
        <f t="shared" ref="O10:O19" si="4">$K$7/K10</f>
        <v>14</v>
      </c>
      <c r="P10" s="118">
        <f t="shared" ref="P10:P20" si="5">ROUNDUP(O10,0)</f>
        <v>14</v>
      </c>
      <c r="Q10" s="136">
        <f t="shared" ref="Q10:Q19" si="6">P10*M10</f>
        <v>140000</v>
      </c>
      <c r="S10" s="173">
        <v>25000</v>
      </c>
      <c r="T10" s="174">
        <f t="shared" ref="T10:T20" si="7">M10</f>
        <v>10000</v>
      </c>
      <c r="W10" s="47">
        <f t="shared" si="0"/>
        <v>1000</v>
      </c>
    </row>
    <row r="11" spans="1:23" x14ac:dyDescent="0.25">
      <c r="A11" s="12">
        <v>4</v>
      </c>
      <c r="B11" s="153">
        <f t="shared" si="1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18">
        <f>1/B11*1/F14</f>
        <v>1.351921089524794E-6</v>
      </c>
      <c r="K11" s="121">
        <f t="shared" si="2"/>
        <v>739688.14285714284</v>
      </c>
      <c r="L11" s="115">
        <v>5000</v>
      </c>
      <c r="M11" s="141">
        <v>5000</v>
      </c>
      <c r="N11" s="135">
        <f t="shared" si="3"/>
        <v>6.7596054476239701E-3</v>
      </c>
      <c r="O11" s="118">
        <f t="shared" si="4"/>
        <v>350.00000000000011</v>
      </c>
      <c r="P11" s="118">
        <f t="shared" si="5"/>
        <v>350</v>
      </c>
      <c r="Q11" s="136">
        <f t="shared" si="6"/>
        <v>1750000</v>
      </c>
      <c r="S11" s="173">
        <v>5000</v>
      </c>
      <c r="T11" s="174">
        <f t="shared" si="7"/>
        <v>5000</v>
      </c>
      <c r="W11" s="47">
        <f t="shared" si="0"/>
        <v>500</v>
      </c>
    </row>
    <row r="12" spans="1:23" x14ac:dyDescent="0.25">
      <c r="A12" s="12">
        <v>3</v>
      </c>
      <c r="B12" s="153">
        <f t="shared" si="1"/>
        <v>714.67453416149021</v>
      </c>
      <c r="C12" s="118"/>
      <c r="D12" s="118"/>
      <c r="E12" s="118"/>
      <c r="F12" s="153"/>
      <c r="H12" s="118">
        <v>4</v>
      </c>
      <c r="I12" s="118"/>
      <c r="J12" s="118">
        <f>1/B11*1/F15</f>
        <v>1.8926895253347117E-5</v>
      </c>
      <c r="K12" s="121">
        <f t="shared" si="2"/>
        <v>52834.867346938772</v>
      </c>
      <c r="L12" s="115">
        <v>500</v>
      </c>
      <c r="M12" s="141">
        <v>500</v>
      </c>
      <c r="N12" s="135">
        <f t="shared" si="3"/>
        <v>9.4634476266735584E-3</v>
      </c>
      <c r="O12" s="118">
        <f t="shared" si="4"/>
        <v>4900.0000000000018</v>
      </c>
      <c r="P12" s="118">
        <f t="shared" si="5"/>
        <v>4900</v>
      </c>
      <c r="Q12" s="136">
        <f t="shared" si="6"/>
        <v>2450000</v>
      </c>
      <c r="S12" s="173">
        <v>500</v>
      </c>
      <c r="T12" s="174">
        <f t="shared" si="7"/>
        <v>500</v>
      </c>
      <c r="W12" s="47">
        <f t="shared" si="0"/>
        <v>50</v>
      </c>
    </row>
    <row r="13" spans="1:23" x14ac:dyDescent="0.25">
      <c r="A13" s="12">
        <v>2</v>
      </c>
      <c r="B13" s="153">
        <f t="shared" si="1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18">
        <f>1/B12*1/F14</f>
        <v>9.3282555177210823E-5</v>
      </c>
      <c r="K13" s="121">
        <f t="shared" si="2"/>
        <v>10720.118012422356</v>
      </c>
      <c r="L13" s="115">
        <v>50</v>
      </c>
      <c r="M13" s="141">
        <v>250</v>
      </c>
      <c r="N13" s="135">
        <f t="shared" si="3"/>
        <v>2.3320638794302705E-2</v>
      </c>
      <c r="O13" s="118">
        <f t="shared" si="4"/>
        <v>24150.000000000018</v>
      </c>
      <c r="P13" s="118">
        <f t="shared" si="5"/>
        <v>24150</v>
      </c>
      <c r="Q13" s="136">
        <f t="shared" si="6"/>
        <v>6037500</v>
      </c>
      <c r="S13" s="173">
        <v>100</v>
      </c>
      <c r="T13" s="174">
        <f t="shared" si="7"/>
        <v>250</v>
      </c>
      <c r="W13" s="47">
        <f t="shared" si="0"/>
        <v>25</v>
      </c>
    </row>
    <row r="14" spans="1:23" x14ac:dyDescent="0.25">
      <c r="A14" s="12">
        <v>1</v>
      </c>
      <c r="B14" s="153">
        <f t="shared" si="1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18">
        <f>1/B12*1/F15</f>
        <v>1.3059557724809515E-3</v>
      </c>
      <c r="K14" s="121">
        <f t="shared" si="2"/>
        <v>765.72271517302545</v>
      </c>
      <c r="L14" s="115">
        <v>5</v>
      </c>
      <c r="M14" s="141">
        <v>200</v>
      </c>
      <c r="N14" s="135">
        <f t="shared" si="3"/>
        <v>0.26119115449619029</v>
      </c>
      <c r="O14" s="118">
        <f t="shared" si="4"/>
        <v>338100.00000000023</v>
      </c>
      <c r="P14" s="118">
        <f t="shared" si="5"/>
        <v>338100</v>
      </c>
      <c r="Q14" s="136">
        <f t="shared" si="6"/>
        <v>67620000</v>
      </c>
      <c r="S14" s="173">
        <v>50</v>
      </c>
      <c r="T14" s="174">
        <f t="shared" si="7"/>
        <v>200</v>
      </c>
      <c r="W14" s="47">
        <f t="shared" si="0"/>
        <v>20</v>
      </c>
    </row>
    <row r="15" spans="1:23" x14ac:dyDescent="0.25">
      <c r="A15" s="12">
        <v>0</v>
      </c>
      <c r="B15" s="153">
        <f t="shared" si="1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18">
        <f>1/B13*1/F14</f>
        <v>2.1144045840167775E-3</v>
      </c>
      <c r="K15" s="121">
        <f t="shared" si="2"/>
        <v>472.94638290098652</v>
      </c>
      <c r="L15" s="115">
        <v>5</v>
      </c>
      <c r="M15" s="141">
        <v>100</v>
      </c>
      <c r="N15" s="135">
        <f t="shared" si="3"/>
        <v>0.21144045840167774</v>
      </c>
      <c r="O15" s="118">
        <f t="shared" si="4"/>
        <v>547400.00000000012</v>
      </c>
      <c r="P15" s="118">
        <f t="shared" si="5"/>
        <v>547400</v>
      </c>
      <c r="Q15" s="136">
        <f t="shared" si="6"/>
        <v>54740000</v>
      </c>
      <c r="S15" s="173">
        <v>15</v>
      </c>
      <c r="T15" s="174">
        <f t="shared" si="7"/>
        <v>100</v>
      </c>
      <c r="W15" s="47">
        <f t="shared" si="0"/>
        <v>10</v>
      </c>
    </row>
    <row r="16" spans="1:23" x14ac:dyDescent="0.25">
      <c r="A16" s="3"/>
      <c r="B16" s="19"/>
      <c r="H16" s="122">
        <v>2</v>
      </c>
      <c r="I16" s="122"/>
      <c r="J16" s="122">
        <f>1/B13*1/F15</f>
        <v>2.9601664176234884E-2</v>
      </c>
      <c r="K16" s="123">
        <f t="shared" si="2"/>
        <v>33.78188449292761</v>
      </c>
      <c r="L16" s="124">
        <v>0</v>
      </c>
      <c r="M16" s="142">
        <v>0</v>
      </c>
      <c r="N16" s="139">
        <f t="shared" si="3"/>
        <v>0</v>
      </c>
      <c r="O16" s="122">
        <f t="shared" si="4"/>
        <v>7663600.0000000019</v>
      </c>
      <c r="P16" s="122">
        <f t="shared" si="5"/>
        <v>7663600</v>
      </c>
      <c r="Q16" s="140">
        <f t="shared" si="6"/>
        <v>0</v>
      </c>
      <c r="S16" s="173">
        <v>10</v>
      </c>
      <c r="T16" s="174">
        <f t="shared" si="7"/>
        <v>0</v>
      </c>
      <c r="W16" s="47">
        <f t="shared" si="0"/>
        <v>0</v>
      </c>
    </row>
    <row r="17" spans="1:23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18">
        <f>1/B14*1/F14</f>
        <v>1.7708138391140521E-2</v>
      </c>
      <c r="K17" s="121">
        <f t="shared" si="2"/>
        <v>56.471209898625226</v>
      </c>
      <c r="L17" s="115">
        <v>2</v>
      </c>
      <c r="M17" s="141">
        <v>10</v>
      </c>
      <c r="N17" s="135">
        <f t="shared" si="3"/>
        <v>0.17708138391140521</v>
      </c>
      <c r="O17" s="118">
        <f t="shared" si="4"/>
        <v>4584475.0000000037</v>
      </c>
      <c r="P17" s="118">
        <f t="shared" si="5"/>
        <v>4584475</v>
      </c>
      <c r="Q17" s="136">
        <f t="shared" si="6"/>
        <v>45844750</v>
      </c>
      <c r="S17" s="173">
        <v>12</v>
      </c>
      <c r="T17" s="174">
        <f t="shared" si="7"/>
        <v>10</v>
      </c>
      <c r="W17" s="47">
        <f t="shared" si="0"/>
        <v>1</v>
      </c>
    </row>
    <row r="18" spans="1:23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18">
        <f>1/B15*1/F14</f>
        <v>4.6749485352610975E-2</v>
      </c>
      <c r="K18" s="121">
        <f t="shared" si="2"/>
        <v>21.390609810085312</v>
      </c>
      <c r="L18" s="115">
        <v>1</v>
      </c>
      <c r="M18" s="141">
        <v>4</v>
      </c>
      <c r="N18" s="135">
        <f t="shared" si="3"/>
        <v>0.1869979414104439</v>
      </c>
      <c r="O18" s="118">
        <f t="shared" si="4"/>
        <v>12103014.000000009</v>
      </c>
      <c r="P18" s="118">
        <f t="shared" si="5"/>
        <v>12103014</v>
      </c>
      <c r="Q18" s="136">
        <f t="shared" si="6"/>
        <v>48412056</v>
      </c>
      <c r="S18" s="173">
        <v>5</v>
      </c>
      <c r="T18" s="174">
        <f t="shared" si="7"/>
        <v>4</v>
      </c>
      <c r="W18" s="47">
        <f t="shared" si="0"/>
        <v>0.4</v>
      </c>
    </row>
    <row r="19" spans="1:23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25">
        <f>1/B14*1/F15</f>
        <v>0.24791393747596732</v>
      </c>
      <c r="K19" s="126">
        <f t="shared" si="2"/>
        <v>4.0336578499018012</v>
      </c>
      <c r="L19" s="127">
        <v>0</v>
      </c>
      <c r="M19" s="143">
        <v>0</v>
      </c>
      <c r="N19" s="137">
        <f t="shared" si="3"/>
        <v>0</v>
      </c>
      <c r="O19" s="125">
        <f t="shared" si="4"/>
        <v>64182650.00000006</v>
      </c>
      <c r="P19" s="125">
        <f t="shared" si="5"/>
        <v>64182651</v>
      </c>
      <c r="Q19" s="138">
        <f t="shared" si="6"/>
        <v>0</v>
      </c>
      <c r="S19" s="173">
        <v>0</v>
      </c>
      <c r="T19" s="174">
        <f t="shared" si="7"/>
        <v>0</v>
      </c>
      <c r="W19" s="47">
        <f t="shared" si="0"/>
        <v>0</v>
      </c>
    </row>
    <row r="20" spans="1:23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64">
        <f>1/B15*1/F15</f>
        <v>0.65449279493655366</v>
      </c>
      <c r="K20" s="165">
        <f t="shared" si="2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5"/>
        <v>169442196</v>
      </c>
      <c r="Q20" s="169">
        <f>P20*M20</f>
        <v>0</v>
      </c>
      <c r="S20" s="175">
        <v>0</v>
      </c>
      <c r="T20" s="176">
        <f t="shared" si="7"/>
        <v>0</v>
      </c>
    </row>
    <row r="21" spans="1:23" x14ac:dyDescent="0.25">
      <c r="A21" s="3"/>
      <c r="B21" s="148"/>
      <c r="C21" s="152"/>
      <c r="D21" s="152"/>
      <c r="E21" s="152"/>
      <c r="F21" s="152"/>
    </row>
    <row r="22" spans="1:23" x14ac:dyDescent="0.25">
      <c r="A22" s="3"/>
      <c r="B22" s="148"/>
      <c r="C22" s="152"/>
      <c r="D22" s="152"/>
      <c r="E22" s="152"/>
      <c r="F22" s="152"/>
    </row>
    <row r="23" spans="1:23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3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3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8">1-BINOMDIST(0,L$23,$J25,0)</f>
        <v>0.5054636149822771</v>
      </c>
      <c r="M25" s="129">
        <f t="shared" si="8"/>
        <v>0.4693863415525269</v>
      </c>
      <c r="N25" s="129">
        <f t="shared" si="8"/>
        <v>0.43067716944442502</v>
      </c>
      <c r="O25" s="129">
        <f t="shared" si="8"/>
        <v>0.38914409715689924</v>
      </c>
      <c r="P25" s="129">
        <f t="shared" si="8"/>
        <v>0.34458111635163913</v>
      </c>
      <c r="Q25" s="129">
        <f t="shared" si="8"/>
        <v>0.29676719003041185</v>
      </c>
      <c r="R25" s="129">
        <f t="shared" si="8"/>
        <v>0.24546515616866638</v>
      </c>
      <c r="S25" s="129">
        <f t="shared" si="8"/>
        <v>0.1904205513673406</v>
      </c>
      <c r="T25" s="129">
        <f t="shared" si="8"/>
        <v>0.13136034868805724</v>
      </c>
      <c r="U25" s="129">
        <f t="shared" si="8"/>
        <v>6.799160341124455E-2</v>
      </c>
    </row>
    <row r="26" spans="1:23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8"/>
        <v>0.64188437756420436</v>
      </c>
      <c r="M26" s="129">
        <f t="shared" si="8"/>
        <v>0.60315497483224789</v>
      </c>
      <c r="N26" s="129">
        <f t="shared" si="8"/>
        <v>0.56023707391143351</v>
      </c>
      <c r="O26" s="129">
        <f t="shared" si="8"/>
        <v>0.51267769810084252</v>
      </c>
      <c r="P26" s="129">
        <f t="shared" si="8"/>
        <v>0.4599748822835843</v>
      </c>
      <c r="Q26" s="129">
        <f t="shared" si="8"/>
        <v>0.4015723749392951</v>
      </c>
      <c r="R26" s="129">
        <f t="shared" si="8"/>
        <v>0.33685376719115223</v>
      </c>
      <c r="S26" s="129">
        <f t="shared" si="8"/>
        <v>0.26513598692246754</v>
      </c>
      <c r="T26" s="129">
        <f t="shared" si="8"/>
        <v>0.18566208929655759</v>
      </c>
      <c r="U26" s="129">
        <f t="shared" si="8"/>
        <v>9.7593267587479438E-2</v>
      </c>
    </row>
    <row r="27" spans="1:23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8"/>
        <v>0.97755287482953801</v>
      </c>
      <c r="M27" s="129">
        <f t="shared" si="8"/>
        <v>0.9671870969404226</v>
      </c>
      <c r="N27" s="129">
        <f t="shared" si="8"/>
        <v>0.95203454344282668</v>
      </c>
      <c r="O27" s="129">
        <f t="shared" si="8"/>
        <v>0.92988474629749163</v>
      </c>
      <c r="P27" s="129">
        <f t="shared" si="8"/>
        <v>0.89750647331153388</v>
      </c>
      <c r="Q27" s="129">
        <f t="shared" si="8"/>
        <v>0.85017635309984607</v>
      </c>
      <c r="R27" s="129">
        <f t="shared" si="8"/>
        <v>0.78098982544828344</v>
      </c>
      <c r="S27" s="129">
        <f t="shared" si="8"/>
        <v>0.67985389790212014</v>
      </c>
      <c r="T27" s="129">
        <f t="shared" si="8"/>
        <v>0.53201477101118178</v>
      </c>
      <c r="U27" s="132">
        <f t="shared" si="8"/>
        <v>0.3159055408872119</v>
      </c>
    </row>
    <row r="28" spans="1:23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8"/>
        <v>0.98557722928854119</v>
      </c>
      <c r="M28" s="129">
        <f t="shared" si="8"/>
        <v>0.97796343852363266</v>
      </c>
      <c r="N28" s="129">
        <f t="shared" si="8"/>
        <v>0.96633032227879068</v>
      </c>
      <c r="O28" s="129">
        <f t="shared" si="8"/>
        <v>0.94855607581673484</v>
      </c>
      <c r="P28" s="129">
        <f t="shared" si="8"/>
        <v>0.92139879219258303</v>
      </c>
      <c r="Q28" s="129">
        <f t="shared" si="8"/>
        <v>0.87990515951357939</v>
      </c>
      <c r="R28" s="129">
        <f t="shared" si="8"/>
        <v>0.81650700906789553</v>
      </c>
      <c r="S28" s="129">
        <f t="shared" si="8"/>
        <v>0.71964093057755929</v>
      </c>
      <c r="T28" s="129">
        <f t="shared" si="8"/>
        <v>0.57163918137613889</v>
      </c>
      <c r="U28" s="132">
        <f t="shared" si="8"/>
        <v>0.34550720506344679</v>
      </c>
    </row>
    <row r="29" spans="1:23" x14ac:dyDescent="0.25">
      <c r="A29" s="3"/>
      <c r="B29" s="150"/>
      <c r="C29" s="152"/>
      <c r="D29" s="152"/>
      <c r="E29" s="152"/>
      <c r="F29" s="151"/>
    </row>
    <row r="30" spans="1:23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3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9">1/L25</f>
        <v>1.978381767469183</v>
      </c>
      <c r="M31" s="130">
        <f t="shared" si="9"/>
        <v>2.1304411983792129</v>
      </c>
      <c r="N31" s="130">
        <f t="shared" si="9"/>
        <v>2.3219247987767804</v>
      </c>
      <c r="O31" s="130">
        <f t="shared" si="9"/>
        <v>2.5697421785555425</v>
      </c>
      <c r="P31" s="130">
        <f t="shared" si="9"/>
        <v>2.9020742941105255</v>
      </c>
      <c r="Q31" s="130">
        <f t="shared" si="9"/>
        <v>3.3696447369991369</v>
      </c>
      <c r="R31" s="130">
        <f t="shared" si="9"/>
        <v>4.0738979642099196</v>
      </c>
      <c r="S31" s="130">
        <f t="shared" si="9"/>
        <v>5.2515340010275384</v>
      </c>
      <c r="T31" s="130">
        <f t="shared" si="9"/>
        <v>7.6126472713216549</v>
      </c>
      <c r="U31" s="130">
        <f t="shared" si="9"/>
        <v>14.707698448461924</v>
      </c>
    </row>
    <row r="32" spans="1:23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9"/>
        <v>1.5579129745995028</v>
      </c>
      <c r="M32" s="130">
        <f t="shared" si="9"/>
        <v>1.6579486893532203</v>
      </c>
      <c r="N32" s="130">
        <f t="shared" si="9"/>
        <v>1.7849586301353693</v>
      </c>
      <c r="O32" s="130">
        <f t="shared" si="9"/>
        <v>1.950543204247793</v>
      </c>
      <c r="P32" s="130">
        <f t="shared" si="9"/>
        <v>2.1740317537240625</v>
      </c>
      <c r="Q32" s="130">
        <f t="shared" si="9"/>
        <v>2.4902111360403416</v>
      </c>
      <c r="R32" s="130">
        <f t="shared" si="9"/>
        <v>2.9686472214292809</v>
      </c>
      <c r="S32" s="130">
        <f t="shared" si="9"/>
        <v>3.7716494528237137</v>
      </c>
      <c r="T32" s="130">
        <f t="shared" si="9"/>
        <v>5.386129197343581</v>
      </c>
      <c r="U32" s="130">
        <f t="shared" si="9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9"/>
        <v>1.0229625688271606</v>
      </c>
      <c r="M33" s="130">
        <f t="shared" si="9"/>
        <v>1.0339261174630814</v>
      </c>
      <c r="N33" s="130">
        <f t="shared" si="9"/>
        <v>1.0503820548188478</v>
      </c>
      <c r="O33" s="130">
        <f t="shared" si="9"/>
        <v>1.0754020904006494</v>
      </c>
      <c r="P33" s="130">
        <f t="shared" si="9"/>
        <v>1.1141980918647809</v>
      </c>
      <c r="Q33" s="130">
        <f t="shared" si="9"/>
        <v>1.1762265515311956</v>
      </c>
      <c r="R33" s="130">
        <f t="shared" si="9"/>
        <v>1.2804264119907145</v>
      </c>
      <c r="S33" s="130">
        <f t="shared" si="9"/>
        <v>1.470904267940186</v>
      </c>
      <c r="T33" s="130">
        <f t="shared" si="9"/>
        <v>1.8796470596095201</v>
      </c>
      <c r="U33" s="131">
        <f t="shared" si="9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9"/>
        <v>1.0146338311020742</v>
      </c>
      <c r="M34" s="130">
        <f t="shared" si="9"/>
        <v>1.0225331138244129</v>
      </c>
      <c r="N34" s="130">
        <f t="shared" si="9"/>
        <v>1.0348428243892935</v>
      </c>
      <c r="O34" s="130">
        <f t="shared" si="9"/>
        <v>1.054233930386214</v>
      </c>
      <c r="P34" s="130">
        <f t="shared" si="9"/>
        <v>1.08530639335914</v>
      </c>
      <c r="Q34" s="130">
        <f t="shared" si="9"/>
        <v>1.1364861192004037</v>
      </c>
      <c r="R34" s="130">
        <f t="shared" si="9"/>
        <v>1.2247292293811116</v>
      </c>
      <c r="S34" s="130">
        <f t="shared" si="9"/>
        <v>1.3895818838395337</v>
      </c>
      <c r="T34" s="130">
        <f t="shared" si="9"/>
        <v>1.7493552446713752</v>
      </c>
      <c r="U34" s="133">
        <f t="shared" si="9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B41" s="178"/>
      <c r="I41" s="120" t="s">
        <v>41</v>
      </c>
      <c r="J41" s="179">
        <f>SUM(J9:J18)-J16</f>
        <v>6.7991603411244578E-2</v>
      </c>
      <c r="K41" s="179">
        <f>1-BINOMDIST(0,K39,$J$41,0)</f>
        <v>0.29676719003041185</v>
      </c>
      <c r="L41" s="179">
        <f>1-BINOMDIST(0,L39,$J$41,0)</f>
        <v>0.5054636149822771</v>
      </c>
    </row>
    <row r="42" spans="1:21" x14ac:dyDescent="0.25">
      <c r="B42" s="178"/>
      <c r="I42" s="120" t="s">
        <v>5</v>
      </c>
      <c r="J42" s="130">
        <f>1/J41</f>
        <v>14.707698448461919</v>
      </c>
      <c r="K42" s="130">
        <f>1/K41</f>
        <v>3.3696447369991369</v>
      </c>
      <c r="L42" s="130">
        <f>1/L41</f>
        <v>1.978381767469183</v>
      </c>
    </row>
    <row r="43" spans="1:21" x14ac:dyDescent="0.25">
      <c r="B43" s="178"/>
    </row>
    <row r="44" spans="1:21" x14ac:dyDescent="0.25">
      <c r="B44" s="178"/>
    </row>
    <row r="45" spans="1:21" x14ac:dyDescent="0.25">
      <c r="B45" s="178"/>
    </row>
    <row r="46" spans="1:21" x14ac:dyDescent="0.25">
      <c r="B46" s="178"/>
    </row>
    <row r="47" spans="1:21" x14ac:dyDescent="0.25">
      <c r="B47" s="178"/>
    </row>
    <row r="48" spans="1:21" x14ac:dyDescent="0.25">
      <c r="B48" s="178"/>
    </row>
    <row r="49" spans="2:2" x14ac:dyDescent="0.25">
      <c r="B49" s="178"/>
    </row>
    <row r="50" spans="2:2" x14ac:dyDescent="0.25">
      <c r="B50" s="178"/>
    </row>
    <row r="51" spans="2:2" x14ac:dyDescent="0.25">
      <c r="B51" s="178"/>
    </row>
    <row r="52" spans="2:2" x14ac:dyDescent="0.25">
      <c r="B52" s="178"/>
    </row>
  </sheetData>
  <mergeCells count="2">
    <mergeCell ref="L24:U24"/>
    <mergeCell ref="L30:U30"/>
  </mergeCells>
  <conditionalFormatting sqref="B10:B15">
    <cfRule type="cellIs" dxfId="43" priority="2" stopIfTrue="1" operator="between">
      <formula>200</formula>
      <formula>1</formula>
    </cfRule>
  </conditionalFormatting>
  <conditionalFormatting sqref="F10:F15">
    <cfRule type="cellIs" dxfId="42" priority="1" stopIfTrue="1" operator="between">
      <formula>200</formula>
      <formula>1</formula>
    </cfRule>
  </conditionalFormatting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42"/>
  <sheetViews>
    <sheetView workbookViewId="0">
      <selection activeCell="B31" sqref="B31"/>
    </sheetView>
  </sheetViews>
  <sheetFormatPr defaultRowHeight="13.2" x14ac:dyDescent="0.25"/>
  <cols>
    <col min="1" max="1" width="17.44140625" customWidth="1"/>
    <col min="2" max="2" width="16.6640625" bestFit="1" customWidth="1"/>
    <col min="3" max="5" width="0" hidden="1" customWidth="1"/>
    <col min="6" max="6" width="16.6640625" bestFit="1" customWidth="1"/>
    <col min="8" max="8" width="10.109375" bestFit="1" customWidth="1"/>
    <col min="9" max="9" width="15.33203125" bestFit="1" customWidth="1"/>
    <col min="10" max="10" width="12.44140625" bestFit="1" customWidth="1"/>
    <col min="11" max="11" width="16.109375" bestFit="1" customWidth="1"/>
    <col min="12" max="13" width="14.88671875" bestFit="1" customWidth="1"/>
    <col min="14" max="14" width="12.88671875" bestFit="1" customWidth="1"/>
    <col min="15" max="15" width="9" bestFit="1" customWidth="1"/>
    <col min="16" max="16" width="15" bestFit="1" customWidth="1"/>
    <col min="17" max="17" width="14.88671875" bestFit="1" customWidth="1"/>
    <col min="18" max="18" width="7.33203125" bestFit="1" customWidth="1"/>
    <col min="19" max="20" width="11.33203125" bestFit="1" customWidth="1"/>
    <col min="21" max="21" width="7.33203125" bestFit="1" customWidth="1"/>
  </cols>
  <sheetData>
    <row r="1" spans="1:20" x14ac:dyDescent="0.25">
      <c r="A1" s="1" t="s">
        <v>38</v>
      </c>
      <c r="B1" s="2"/>
    </row>
    <row r="2" spans="1:20" x14ac:dyDescent="0.25">
      <c r="A2" s="3"/>
      <c r="B2" s="116" t="s">
        <v>24</v>
      </c>
      <c r="F2" s="116" t="s">
        <v>23</v>
      </c>
    </row>
    <row r="3" spans="1:20" x14ac:dyDescent="0.25">
      <c r="A3" s="119" t="s">
        <v>1</v>
      </c>
      <c r="B3" s="117">
        <v>75</v>
      </c>
      <c r="C3" s="118"/>
      <c r="D3" s="118"/>
      <c r="E3" s="118"/>
      <c r="F3" s="117">
        <v>15</v>
      </c>
    </row>
    <row r="4" spans="1:20" x14ac:dyDescent="0.25">
      <c r="A4" s="119" t="s">
        <v>2</v>
      </c>
      <c r="B4" s="117">
        <v>5</v>
      </c>
      <c r="C4" s="118"/>
      <c r="D4" s="118"/>
      <c r="E4" s="118"/>
      <c r="F4" s="117">
        <v>1</v>
      </c>
    </row>
    <row r="5" spans="1:20" x14ac:dyDescent="0.25">
      <c r="A5" s="155" t="s">
        <v>3</v>
      </c>
      <c r="B5" s="156">
        <v>1</v>
      </c>
      <c r="C5" s="157"/>
      <c r="D5" s="157"/>
      <c r="E5" s="157"/>
      <c r="F5" s="157"/>
    </row>
    <row r="6" spans="1:20" ht="13.8" thickBot="1" x14ac:dyDescent="0.3">
      <c r="A6" s="158"/>
      <c r="B6" s="159"/>
      <c r="C6" s="160"/>
      <c r="D6" s="160"/>
      <c r="E6" s="160"/>
      <c r="F6" s="160"/>
    </row>
    <row r="7" spans="1:20" x14ac:dyDescent="0.25">
      <c r="A7" s="3"/>
      <c r="B7" s="2"/>
      <c r="K7" s="134">
        <f>K9</f>
        <v>258890850.00000009</v>
      </c>
      <c r="N7" s="161">
        <f>SUM(N9:N19)</f>
        <v>0.87693584767480215</v>
      </c>
      <c r="Q7" s="47">
        <f>SUM(Q9:Q19)</f>
        <v>227030668</v>
      </c>
      <c r="S7" s="170">
        <v>86.63</v>
      </c>
      <c r="T7" s="177">
        <f>N7</f>
        <v>0.87693584767480215</v>
      </c>
    </row>
    <row r="8" spans="1:20" x14ac:dyDescent="0.25">
      <c r="A8" s="3"/>
      <c r="B8" s="11" t="s">
        <v>20</v>
      </c>
      <c r="C8" s="118"/>
      <c r="D8" s="118"/>
      <c r="E8" s="118"/>
      <c r="F8" s="11" t="s">
        <v>21</v>
      </c>
      <c r="H8" s="11" t="s">
        <v>22</v>
      </c>
      <c r="I8" s="11" t="s">
        <v>23</v>
      </c>
      <c r="J8" s="11" t="s">
        <v>8</v>
      </c>
      <c r="K8" s="11" t="s">
        <v>5</v>
      </c>
      <c r="L8" s="11" t="s">
        <v>25</v>
      </c>
      <c r="M8" s="11" t="s">
        <v>33</v>
      </c>
      <c r="N8" s="11" t="s">
        <v>34</v>
      </c>
      <c r="O8" s="11" t="s">
        <v>35</v>
      </c>
      <c r="P8" s="11" t="s">
        <v>36</v>
      </c>
      <c r="Q8" s="11" t="s">
        <v>37</v>
      </c>
      <c r="S8" s="171"/>
      <c r="T8" s="172"/>
    </row>
    <row r="9" spans="1:20" x14ac:dyDescent="0.25">
      <c r="A9" s="12" t="s">
        <v>6</v>
      </c>
      <c r="B9" s="13">
        <v>5</v>
      </c>
      <c r="C9" s="118"/>
      <c r="D9" s="118"/>
      <c r="E9" s="118"/>
      <c r="F9" s="13">
        <v>1</v>
      </c>
      <c r="H9" s="118">
        <v>5</v>
      </c>
      <c r="I9" s="118">
        <v>1</v>
      </c>
      <c r="J9" s="180">
        <f>1/B10*1/$F$14</f>
        <v>3.8626316843565526E-9</v>
      </c>
      <c r="K9" s="121">
        <f>1/J9</f>
        <v>258890850.00000009</v>
      </c>
      <c r="L9" s="115">
        <v>50000000</v>
      </c>
      <c r="M9" s="141">
        <v>60000</v>
      </c>
      <c r="N9" s="135">
        <f>(J9*M9)/$B$5</f>
        <v>2.3175790106139317E-4</v>
      </c>
      <c r="O9" s="118">
        <f>$K$7/K9</f>
        <v>1</v>
      </c>
      <c r="P9" s="118">
        <f>ROUNDUP(O9,0)</f>
        <v>1</v>
      </c>
      <c r="Q9" s="136">
        <f>P9*M9</f>
        <v>60000</v>
      </c>
      <c r="S9" s="173">
        <v>50000</v>
      </c>
      <c r="T9" s="174">
        <f>M9</f>
        <v>60000</v>
      </c>
    </row>
    <row r="10" spans="1:20" x14ac:dyDescent="0.25">
      <c r="A10" s="12">
        <v>5</v>
      </c>
      <c r="B10" s="153">
        <f t="shared" ref="B10:B15" si="0">1/HYPGEOMDIST($A10,$B$4,B$9,$B$3)</f>
        <v>17259390.000000004</v>
      </c>
      <c r="C10" s="118"/>
      <c r="D10" s="118"/>
      <c r="E10" s="118"/>
      <c r="F10" s="153"/>
      <c r="H10" s="118">
        <v>5</v>
      </c>
      <c r="I10" s="118"/>
      <c r="J10" s="180">
        <f>1/B10*1/F15</f>
        <v>5.4076843580991738E-8</v>
      </c>
      <c r="K10" s="121">
        <f t="shared" ref="K10:K20" si="1">1/J10</f>
        <v>18492203.571428578</v>
      </c>
      <c r="L10" s="115">
        <v>1000000</v>
      </c>
      <c r="M10" s="141">
        <v>30000</v>
      </c>
      <c r="N10" s="135">
        <f t="shared" ref="N10:N19" si="2">(J10*M10)/$B$5</f>
        <v>1.6223053074297521E-3</v>
      </c>
      <c r="O10" s="118">
        <f t="shared" ref="O10:O19" si="3">$K$7/K10</f>
        <v>14</v>
      </c>
      <c r="P10" s="118">
        <f t="shared" ref="P10:P20" si="4">ROUNDUP(O10,0)</f>
        <v>14</v>
      </c>
      <c r="Q10" s="136">
        <f t="shared" ref="Q10:Q19" si="5">P10*M10</f>
        <v>420000</v>
      </c>
      <c r="S10" s="173">
        <v>25000</v>
      </c>
      <c r="T10" s="174">
        <f t="shared" ref="T10:T20" si="6">M10</f>
        <v>30000</v>
      </c>
    </row>
    <row r="11" spans="1:20" x14ac:dyDescent="0.25">
      <c r="A11" s="12">
        <v>4</v>
      </c>
      <c r="B11" s="153">
        <f t="shared" si="0"/>
        <v>49312.542857142849</v>
      </c>
      <c r="C11" s="118"/>
      <c r="D11" s="118"/>
      <c r="E11" s="118"/>
      <c r="F11" s="153"/>
      <c r="H11" s="118">
        <v>4</v>
      </c>
      <c r="I11" s="118">
        <v>1</v>
      </c>
      <c r="J11" s="180">
        <f>1/B11*1/F14</f>
        <v>1.351921089524794E-6</v>
      </c>
      <c r="K11" s="121">
        <f t="shared" si="1"/>
        <v>739688.14285714284</v>
      </c>
      <c r="L11" s="115">
        <v>5000</v>
      </c>
      <c r="M11" s="141">
        <v>5000</v>
      </c>
      <c r="N11" s="135">
        <f t="shared" si="2"/>
        <v>6.7596054476239701E-3</v>
      </c>
      <c r="O11" s="118">
        <f t="shared" si="3"/>
        <v>350.00000000000011</v>
      </c>
      <c r="P11" s="118">
        <f t="shared" si="4"/>
        <v>350</v>
      </c>
      <c r="Q11" s="136">
        <f t="shared" si="5"/>
        <v>1750000</v>
      </c>
      <c r="S11" s="173">
        <v>5000</v>
      </c>
      <c r="T11" s="174">
        <f t="shared" si="6"/>
        <v>5000</v>
      </c>
    </row>
    <row r="12" spans="1:20" x14ac:dyDescent="0.25">
      <c r="A12" s="12">
        <v>3</v>
      </c>
      <c r="B12" s="153">
        <f t="shared" si="0"/>
        <v>714.67453416149021</v>
      </c>
      <c r="C12" s="118"/>
      <c r="D12" s="118"/>
      <c r="E12" s="118"/>
      <c r="F12" s="153"/>
      <c r="H12" s="118">
        <v>4</v>
      </c>
      <c r="I12" s="118"/>
      <c r="J12" s="180">
        <f>1/B11*1/F15</f>
        <v>1.8926895253347117E-5</v>
      </c>
      <c r="K12" s="121">
        <f t="shared" si="1"/>
        <v>52834.867346938772</v>
      </c>
      <c r="L12" s="115">
        <v>500</v>
      </c>
      <c r="M12" s="141">
        <v>300</v>
      </c>
      <c r="N12" s="135">
        <f t="shared" si="2"/>
        <v>5.6780685760041355E-3</v>
      </c>
      <c r="O12" s="118">
        <f t="shared" si="3"/>
        <v>4900.0000000000018</v>
      </c>
      <c r="P12" s="118">
        <f t="shared" si="4"/>
        <v>4900</v>
      </c>
      <c r="Q12" s="136">
        <f t="shared" si="5"/>
        <v>1470000</v>
      </c>
      <c r="S12" s="173">
        <v>500</v>
      </c>
      <c r="T12" s="174">
        <f t="shared" si="6"/>
        <v>300</v>
      </c>
    </row>
    <row r="13" spans="1:20" x14ac:dyDescent="0.25">
      <c r="A13" s="12">
        <v>2</v>
      </c>
      <c r="B13" s="153">
        <f t="shared" si="0"/>
        <v>31.529758860065765</v>
      </c>
      <c r="C13" s="118"/>
      <c r="D13" s="118"/>
      <c r="E13" s="118"/>
      <c r="F13" s="153"/>
      <c r="H13" s="118">
        <v>3</v>
      </c>
      <c r="I13" s="118">
        <v>1</v>
      </c>
      <c r="J13" s="180">
        <f>1/B12*1/F14</f>
        <v>9.3282555177210823E-5</v>
      </c>
      <c r="K13" s="121">
        <f t="shared" si="1"/>
        <v>10720.118012422356</v>
      </c>
      <c r="L13" s="115">
        <v>50</v>
      </c>
      <c r="M13" s="141">
        <v>90</v>
      </c>
      <c r="N13" s="135">
        <f t="shared" si="2"/>
        <v>8.3954299659489747E-3</v>
      </c>
      <c r="O13" s="118">
        <f t="shared" si="3"/>
        <v>24150.000000000018</v>
      </c>
      <c r="P13" s="118">
        <f t="shared" si="4"/>
        <v>24150</v>
      </c>
      <c r="Q13" s="136">
        <f t="shared" si="5"/>
        <v>2173500</v>
      </c>
      <c r="S13" s="173">
        <v>100</v>
      </c>
      <c r="T13" s="174">
        <f t="shared" si="6"/>
        <v>90</v>
      </c>
    </row>
    <row r="14" spans="1:20" x14ac:dyDescent="0.25">
      <c r="A14" s="12">
        <v>1</v>
      </c>
      <c r="B14" s="153">
        <f t="shared" si="0"/>
        <v>3.764747326575014</v>
      </c>
      <c r="C14" s="118"/>
      <c r="D14" s="118"/>
      <c r="E14" s="118"/>
      <c r="F14" s="153">
        <f>1/HYPGEOMDIST($A14,$F$4,F$9,$F$3)</f>
        <v>15.000000000000004</v>
      </c>
      <c r="H14" s="118">
        <v>3</v>
      </c>
      <c r="I14" s="118"/>
      <c r="J14" s="180">
        <f>1/B12*1/F15</f>
        <v>1.3059557724809515E-3</v>
      </c>
      <c r="K14" s="121">
        <f t="shared" si="1"/>
        <v>765.72271517302545</v>
      </c>
      <c r="L14" s="115">
        <v>5</v>
      </c>
      <c r="M14" s="141">
        <v>60</v>
      </c>
      <c r="N14" s="135">
        <f t="shared" si="2"/>
        <v>7.835734634885709E-2</v>
      </c>
      <c r="O14" s="118">
        <f t="shared" si="3"/>
        <v>338100.00000000023</v>
      </c>
      <c r="P14" s="118">
        <f t="shared" si="4"/>
        <v>338100</v>
      </c>
      <c r="Q14" s="136">
        <f t="shared" si="5"/>
        <v>20286000</v>
      </c>
      <c r="S14" s="173">
        <v>50</v>
      </c>
      <c r="T14" s="174">
        <f t="shared" si="6"/>
        <v>60</v>
      </c>
    </row>
    <row r="15" spans="1:20" x14ac:dyDescent="0.25">
      <c r="A15" s="12">
        <v>0</v>
      </c>
      <c r="B15" s="153">
        <f t="shared" si="0"/>
        <v>1.4260406540056871</v>
      </c>
      <c r="C15" s="118"/>
      <c r="D15" s="118"/>
      <c r="E15" s="118"/>
      <c r="F15" s="154">
        <f>1/HYPGEOMDIST($A15,$F$4,F$9,$F$3)</f>
        <v>1.0714285714285716</v>
      </c>
      <c r="H15" s="118">
        <v>2</v>
      </c>
      <c r="I15" s="118">
        <v>1</v>
      </c>
      <c r="J15" s="180">
        <f>1/B13*1/F14</f>
        <v>2.1144045840167775E-3</v>
      </c>
      <c r="K15" s="121">
        <f t="shared" si="1"/>
        <v>472.94638290098652</v>
      </c>
      <c r="L15" s="115">
        <v>5</v>
      </c>
      <c r="M15" s="141">
        <v>24</v>
      </c>
      <c r="N15" s="135">
        <f t="shared" si="2"/>
        <v>5.0745710016402656E-2</v>
      </c>
      <c r="O15" s="118">
        <f t="shared" si="3"/>
        <v>547400.00000000012</v>
      </c>
      <c r="P15" s="118">
        <f t="shared" si="4"/>
        <v>547400</v>
      </c>
      <c r="Q15" s="136">
        <f t="shared" si="5"/>
        <v>13137600</v>
      </c>
      <c r="S15" s="173">
        <v>15</v>
      </c>
      <c r="T15" s="174">
        <f t="shared" si="6"/>
        <v>24</v>
      </c>
    </row>
    <row r="16" spans="1:20" x14ac:dyDescent="0.25">
      <c r="A16" s="3"/>
      <c r="B16" s="19"/>
      <c r="H16" s="122">
        <v>2</v>
      </c>
      <c r="I16" s="122"/>
      <c r="J16" s="181">
        <f>1/B13*1/F15</f>
        <v>2.9601664176234884E-2</v>
      </c>
      <c r="K16" s="123">
        <f t="shared" si="1"/>
        <v>33.78188449292761</v>
      </c>
      <c r="L16" s="124">
        <v>0</v>
      </c>
      <c r="M16" s="142">
        <v>6</v>
      </c>
      <c r="N16" s="139">
        <f t="shared" si="2"/>
        <v>0.1776099850574093</v>
      </c>
      <c r="O16" s="122">
        <f t="shared" si="3"/>
        <v>7663600.0000000019</v>
      </c>
      <c r="P16" s="122">
        <f t="shared" si="4"/>
        <v>7663600</v>
      </c>
      <c r="Q16" s="140">
        <f t="shared" si="5"/>
        <v>45981600</v>
      </c>
      <c r="S16" s="173">
        <v>10</v>
      </c>
      <c r="T16" s="174">
        <f t="shared" si="6"/>
        <v>6</v>
      </c>
    </row>
    <row r="17" spans="1:21" x14ac:dyDescent="0.25">
      <c r="A17" s="3"/>
      <c r="B17" s="146"/>
      <c r="C17" s="152"/>
      <c r="D17" s="152"/>
      <c r="E17" s="152"/>
      <c r="F17" s="152"/>
      <c r="H17" s="118">
        <v>1</v>
      </c>
      <c r="I17" s="118">
        <v>1</v>
      </c>
      <c r="J17" s="180">
        <f>1/B14*1/F14</f>
        <v>1.7708138391140521E-2</v>
      </c>
      <c r="K17" s="121">
        <f t="shared" si="1"/>
        <v>56.471209898625226</v>
      </c>
      <c r="L17" s="115">
        <v>2</v>
      </c>
      <c r="M17" s="141">
        <v>9</v>
      </c>
      <c r="N17" s="135">
        <f t="shared" si="2"/>
        <v>0.15937324552026469</v>
      </c>
      <c r="O17" s="118">
        <f t="shared" si="3"/>
        <v>4584475.0000000037</v>
      </c>
      <c r="P17" s="118">
        <f t="shared" si="4"/>
        <v>4584475</v>
      </c>
      <c r="Q17" s="136">
        <f t="shared" si="5"/>
        <v>41260275</v>
      </c>
      <c r="S17" s="173">
        <v>12</v>
      </c>
      <c r="T17" s="174">
        <f t="shared" si="6"/>
        <v>9</v>
      </c>
    </row>
    <row r="18" spans="1:21" x14ac:dyDescent="0.25">
      <c r="A18" s="3"/>
      <c r="B18" s="147"/>
      <c r="C18" s="152"/>
      <c r="D18" s="152"/>
      <c r="E18" s="152"/>
      <c r="F18" s="152"/>
      <c r="H18" s="120"/>
      <c r="I18" s="118">
        <v>1</v>
      </c>
      <c r="J18" s="180">
        <f>1/B15*1/F14</f>
        <v>4.6749485352610975E-2</v>
      </c>
      <c r="K18" s="121">
        <f t="shared" si="1"/>
        <v>21.390609810085312</v>
      </c>
      <c r="L18" s="115">
        <v>1</v>
      </c>
      <c r="M18" s="141">
        <v>3</v>
      </c>
      <c r="N18" s="135">
        <f t="shared" si="2"/>
        <v>0.14024845605783293</v>
      </c>
      <c r="O18" s="118">
        <f t="shared" si="3"/>
        <v>12103014.000000009</v>
      </c>
      <c r="P18" s="118">
        <f t="shared" si="4"/>
        <v>12103014</v>
      </c>
      <c r="Q18" s="136">
        <f t="shared" si="5"/>
        <v>36309042</v>
      </c>
      <c r="S18" s="173">
        <v>5</v>
      </c>
      <c r="T18" s="174">
        <f t="shared" si="6"/>
        <v>3</v>
      </c>
    </row>
    <row r="19" spans="1:21" x14ac:dyDescent="0.25">
      <c r="A19" s="3"/>
      <c r="B19" s="148"/>
      <c r="C19" s="152"/>
      <c r="D19" s="152"/>
      <c r="E19" s="152"/>
      <c r="F19" s="152"/>
      <c r="H19" s="125">
        <v>1</v>
      </c>
      <c r="I19" s="125"/>
      <c r="J19" s="182">
        <f>1/B14*1/F15</f>
        <v>0.24791393747596732</v>
      </c>
      <c r="K19" s="126">
        <f t="shared" si="1"/>
        <v>4.0336578499018012</v>
      </c>
      <c r="L19" s="127">
        <v>0</v>
      </c>
      <c r="M19" s="143">
        <v>1</v>
      </c>
      <c r="N19" s="137">
        <f t="shared" si="2"/>
        <v>0.24791393747596732</v>
      </c>
      <c r="O19" s="125">
        <f t="shared" si="3"/>
        <v>64182650.00000006</v>
      </c>
      <c r="P19" s="125">
        <f t="shared" si="4"/>
        <v>64182651</v>
      </c>
      <c r="Q19" s="138">
        <f t="shared" si="5"/>
        <v>64182651</v>
      </c>
      <c r="S19" s="173">
        <v>0</v>
      </c>
      <c r="T19" s="174">
        <f t="shared" si="6"/>
        <v>1</v>
      </c>
    </row>
    <row r="20" spans="1:21" ht="13.8" thickBot="1" x14ac:dyDescent="0.3">
      <c r="A20" s="3"/>
      <c r="B20" s="148"/>
      <c r="C20" s="152"/>
      <c r="D20" s="152"/>
      <c r="E20" s="152"/>
      <c r="F20" s="152"/>
      <c r="H20" s="163">
        <v>0</v>
      </c>
      <c r="I20" s="164">
        <v>0</v>
      </c>
      <c r="J20" s="183">
        <f>1/B15*1/F15</f>
        <v>0.65449279493655366</v>
      </c>
      <c r="K20" s="165">
        <f t="shared" si="1"/>
        <v>1.5279007007203795</v>
      </c>
      <c r="L20" s="166">
        <v>0</v>
      </c>
      <c r="M20" s="167">
        <v>0</v>
      </c>
      <c r="N20" s="168">
        <f>(J20*M20)/$B$5</f>
        <v>0</v>
      </c>
      <c r="O20" s="164">
        <f>$K$7/K20</f>
        <v>169442196.00000012</v>
      </c>
      <c r="P20" s="164">
        <f t="shared" si="4"/>
        <v>169442196</v>
      </c>
      <c r="Q20" s="169">
        <f>P20*M20</f>
        <v>0</v>
      </c>
      <c r="S20" s="175">
        <v>0</v>
      </c>
      <c r="T20" s="176">
        <f t="shared" si="6"/>
        <v>0</v>
      </c>
    </row>
    <row r="21" spans="1:21" x14ac:dyDescent="0.25">
      <c r="A21" s="3"/>
      <c r="B21" s="148"/>
      <c r="C21" s="152"/>
      <c r="D21" s="152"/>
      <c r="E21" s="152"/>
      <c r="F21" s="152"/>
    </row>
    <row r="22" spans="1:21" x14ac:dyDescent="0.25">
      <c r="A22" s="3"/>
      <c r="B22" s="148"/>
      <c r="C22" s="152"/>
      <c r="D22" s="152"/>
      <c r="E22" s="152"/>
      <c r="F22" s="152"/>
    </row>
    <row r="23" spans="1:21" x14ac:dyDescent="0.25">
      <c r="A23" s="3"/>
      <c r="B23" s="148"/>
      <c r="C23" s="152"/>
      <c r="D23" s="152"/>
      <c r="E23" s="152"/>
      <c r="F23" s="152"/>
      <c r="L23" s="144">
        <v>10</v>
      </c>
      <c r="M23" s="145">
        <v>9</v>
      </c>
      <c r="N23" s="145">
        <v>8</v>
      </c>
      <c r="O23" s="144">
        <v>7</v>
      </c>
      <c r="P23" s="145">
        <v>6</v>
      </c>
      <c r="Q23" s="145">
        <v>5</v>
      </c>
      <c r="R23" s="144">
        <v>4</v>
      </c>
      <c r="S23" s="145">
        <v>3</v>
      </c>
      <c r="T23" s="145">
        <v>2</v>
      </c>
      <c r="U23" s="144">
        <v>1</v>
      </c>
    </row>
    <row r="24" spans="1:21" x14ac:dyDescent="0.25">
      <c r="A24" s="3"/>
      <c r="B24" s="148"/>
      <c r="C24" s="152"/>
      <c r="D24" s="152"/>
      <c r="E24" s="152"/>
      <c r="F24" s="152"/>
      <c r="I24" s="118"/>
      <c r="J24" s="118" t="s">
        <v>8</v>
      </c>
      <c r="K24" s="118" t="s">
        <v>30</v>
      </c>
      <c r="L24" s="363" t="s">
        <v>31</v>
      </c>
      <c r="M24" s="364"/>
      <c r="N24" s="364"/>
      <c r="O24" s="364"/>
      <c r="P24" s="364"/>
      <c r="Q24" s="364"/>
      <c r="R24" s="364"/>
      <c r="S24" s="364"/>
      <c r="T24" s="364"/>
      <c r="U24" s="365"/>
    </row>
    <row r="25" spans="1:21" x14ac:dyDescent="0.25">
      <c r="A25" s="3"/>
      <c r="B25" s="27"/>
      <c r="C25" s="152"/>
      <c r="D25" s="152"/>
      <c r="E25" s="152"/>
      <c r="F25" s="152"/>
      <c r="I25" s="118" t="s">
        <v>26</v>
      </c>
      <c r="J25" s="118">
        <f>J18+J17+SUM(J9:J15)</f>
        <v>6.7991603411244578E-2</v>
      </c>
      <c r="K25" s="118">
        <f>1/J25</f>
        <v>14.707698448461919</v>
      </c>
      <c r="L25" s="132">
        <f t="shared" ref="L25:U28" si="7">1-BINOMDIST(0,L$23,$J25,0)</f>
        <v>0.5054636149822771</v>
      </c>
      <c r="M25" s="129">
        <f t="shared" si="7"/>
        <v>0.4693863415525269</v>
      </c>
      <c r="N25" s="129">
        <f t="shared" si="7"/>
        <v>0.43067716944442502</v>
      </c>
      <c r="O25" s="129">
        <f t="shared" si="7"/>
        <v>0.38914409715689924</v>
      </c>
      <c r="P25" s="129">
        <f t="shared" si="7"/>
        <v>0.34458111635163913</v>
      </c>
      <c r="Q25" s="129">
        <f t="shared" si="7"/>
        <v>0.29676719003041185</v>
      </c>
      <c r="R25" s="129">
        <f t="shared" si="7"/>
        <v>0.24546515616866638</v>
      </c>
      <c r="S25" s="129">
        <f t="shared" si="7"/>
        <v>0.1904205513673406</v>
      </c>
      <c r="T25" s="129">
        <f t="shared" si="7"/>
        <v>0.13136034868805724</v>
      </c>
      <c r="U25" s="129">
        <f t="shared" si="7"/>
        <v>6.799160341124455E-2</v>
      </c>
    </row>
    <row r="26" spans="1:21" x14ac:dyDescent="0.25">
      <c r="A26" s="3"/>
      <c r="B26" s="149"/>
      <c r="C26" s="152"/>
      <c r="D26" s="152"/>
      <c r="E26" s="152"/>
      <c r="F26" s="149"/>
      <c r="I26" s="118" t="s">
        <v>27</v>
      </c>
      <c r="J26" s="118">
        <f>SUM(J9:J18)</f>
        <v>9.7593267587479465E-2</v>
      </c>
      <c r="K26" s="118">
        <f>1/J26</f>
        <v>10.246608446670075</v>
      </c>
      <c r="L26" s="129">
        <f t="shared" si="7"/>
        <v>0.64188437756420436</v>
      </c>
      <c r="M26" s="129">
        <f t="shared" si="7"/>
        <v>0.60315497483224789</v>
      </c>
      <c r="N26" s="129">
        <f t="shared" si="7"/>
        <v>0.56023707391143351</v>
      </c>
      <c r="O26" s="129">
        <f t="shared" si="7"/>
        <v>0.51267769810084252</v>
      </c>
      <c r="P26" s="129">
        <f t="shared" si="7"/>
        <v>0.4599748822835843</v>
      </c>
      <c r="Q26" s="129">
        <f t="shared" si="7"/>
        <v>0.4015723749392951</v>
      </c>
      <c r="R26" s="129">
        <f t="shared" si="7"/>
        <v>0.33685376719115223</v>
      </c>
      <c r="S26" s="129">
        <f t="shared" si="7"/>
        <v>0.26513598692246754</v>
      </c>
      <c r="T26" s="129">
        <f t="shared" si="7"/>
        <v>0.18566208929655759</v>
      </c>
      <c r="U26" s="129">
        <f t="shared" si="7"/>
        <v>9.7593267587479438E-2</v>
      </c>
    </row>
    <row r="27" spans="1:21" x14ac:dyDescent="0.25">
      <c r="A27" s="3"/>
      <c r="B27" s="147"/>
      <c r="C27" s="152"/>
      <c r="D27" s="152"/>
      <c r="E27" s="152"/>
      <c r="F27" s="147"/>
      <c r="I27" s="118" t="s">
        <v>28</v>
      </c>
      <c r="J27" s="118">
        <f>SUM(J17:J19)+SUM(J9:J15)</f>
        <v>0.3159055408872119</v>
      </c>
      <c r="K27" s="118">
        <f>1/J27</f>
        <v>3.1655031981760366</v>
      </c>
      <c r="L27" s="129">
        <f t="shared" si="7"/>
        <v>0.97755287482953801</v>
      </c>
      <c r="M27" s="129">
        <f t="shared" si="7"/>
        <v>0.9671870969404226</v>
      </c>
      <c r="N27" s="129">
        <f t="shared" si="7"/>
        <v>0.95203454344282668</v>
      </c>
      <c r="O27" s="129">
        <f t="shared" si="7"/>
        <v>0.92988474629749163</v>
      </c>
      <c r="P27" s="129">
        <f t="shared" si="7"/>
        <v>0.89750647331153388</v>
      </c>
      <c r="Q27" s="129">
        <f t="shared" si="7"/>
        <v>0.85017635309984607</v>
      </c>
      <c r="R27" s="129">
        <f t="shared" si="7"/>
        <v>0.78098982544828344</v>
      </c>
      <c r="S27" s="129">
        <f t="shared" si="7"/>
        <v>0.67985389790212014</v>
      </c>
      <c r="T27" s="129">
        <f t="shared" si="7"/>
        <v>0.53201477101118178</v>
      </c>
      <c r="U27" s="132">
        <f t="shared" si="7"/>
        <v>0.3159055408872119</v>
      </c>
    </row>
    <row r="28" spans="1:21" x14ac:dyDescent="0.25">
      <c r="A28" s="3"/>
      <c r="B28" s="150"/>
      <c r="C28" s="152"/>
      <c r="D28" s="152"/>
      <c r="E28" s="152"/>
      <c r="F28" s="151"/>
      <c r="I28" s="128" t="s">
        <v>29</v>
      </c>
      <c r="J28" s="118">
        <f>SUM(J9:J19)</f>
        <v>0.34550720506344679</v>
      </c>
      <c r="K28" s="118">
        <f>1/J28</f>
        <v>2.8942956480932613</v>
      </c>
      <c r="L28" s="129">
        <f t="shared" si="7"/>
        <v>0.98557722928854119</v>
      </c>
      <c r="M28" s="129">
        <f t="shared" si="7"/>
        <v>0.97796343852363266</v>
      </c>
      <c r="N28" s="129">
        <f t="shared" si="7"/>
        <v>0.96633032227879068</v>
      </c>
      <c r="O28" s="129">
        <f t="shared" si="7"/>
        <v>0.94855607581673484</v>
      </c>
      <c r="P28" s="129">
        <f t="shared" si="7"/>
        <v>0.92139879219258303</v>
      </c>
      <c r="Q28" s="129">
        <f t="shared" si="7"/>
        <v>0.87990515951357939</v>
      </c>
      <c r="R28" s="129">
        <f t="shared" si="7"/>
        <v>0.81650700906789553</v>
      </c>
      <c r="S28" s="129">
        <f t="shared" si="7"/>
        <v>0.71964093057755929</v>
      </c>
      <c r="T28" s="129">
        <f t="shared" si="7"/>
        <v>0.57163918137613889</v>
      </c>
      <c r="U28" s="132">
        <f t="shared" si="7"/>
        <v>0.34550720506344679</v>
      </c>
    </row>
    <row r="29" spans="1:21" x14ac:dyDescent="0.25">
      <c r="A29" s="3"/>
      <c r="B29" s="150"/>
      <c r="C29" s="152"/>
      <c r="D29" s="152"/>
      <c r="E29" s="152"/>
      <c r="F29" s="151"/>
    </row>
    <row r="30" spans="1:21" x14ac:dyDescent="0.25">
      <c r="A30" s="3"/>
      <c r="B30" s="150"/>
      <c r="C30" s="152"/>
      <c r="D30" s="152"/>
      <c r="E30" s="152"/>
      <c r="F30" s="151"/>
      <c r="L30" s="363" t="s">
        <v>32</v>
      </c>
      <c r="M30" s="364"/>
      <c r="N30" s="364"/>
      <c r="O30" s="364"/>
      <c r="P30" s="364"/>
      <c r="Q30" s="364"/>
      <c r="R30" s="364"/>
      <c r="S30" s="364"/>
      <c r="T30" s="364"/>
      <c r="U30" s="365"/>
    </row>
    <row r="31" spans="1:21" x14ac:dyDescent="0.25">
      <c r="A31" s="3"/>
      <c r="B31" s="151"/>
      <c r="C31" s="152"/>
      <c r="D31" s="152"/>
      <c r="E31" s="152"/>
      <c r="F31" s="151"/>
      <c r="J31" s="162" t="s">
        <v>39</v>
      </c>
      <c r="K31" s="118" t="str">
        <f>I25</f>
        <v>Original game</v>
      </c>
      <c r="L31" s="131">
        <f t="shared" ref="L31:U34" si="8">1/L25</f>
        <v>1.978381767469183</v>
      </c>
      <c r="M31" s="130">
        <f t="shared" si="8"/>
        <v>2.1304411983792129</v>
      </c>
      <c r="N31" s="130">
        <f t="shared" si="8"/>
        <v>2.3219247987767804</v>
      </c>
      <c r="O31" s="130">
        <f t="shared" si="8"/>
        <v>2.5697421785555425</v>
      </c>
      <c r="P31" s="130">
        <f t="shared" si="8"/>
        <v>2.9020742941105255</v>
      </c>
      <c r="Q31" s="130">
        <f t="shared" si="8"/>
        <v>3.3696447369991369</v>
      </c>
      <c r="R31" s="130">
        <f t="shared" si="8"/>
        <v>4.0738979642099196</v>
      </c>
      <c r="S31" s="130">
        <f t="shared" si="8"/>
        <v>5.2515340010275384</v>
      </c>
      <c r="T31" s="130">
        <f t="shared" si="8"/>
        <v>7.6126472713216549</v>
      </c>
      <c r="U31" s="130">
        <f t="shared" si="8"/>
        <v>14.707698448461924</v>
      </c>
    </row>
    <row r="32" spans="1:21" x14ac:dyDescent="0.25">
      <c r="A32" s="3"/>
      <c r="B32" s="151"/>
      <c r="C32" s="152"/>
      <c r="D32" s="152"/>
      <c r="E32" s="152"/>
      <c r="F32" s="151"/>
      <c r="J32" s="162" t="s">
        <v>40</v>
      </c>
      <c r="K32" s="118" t="str">
        <f>I26</f>
        <v>With 2 white balls</v>
      </c>
      <c r="L32" s="133">
        <f t="shared" si="8"/>
        <v>1.5579129745995028</v>
      </c>
      <c r="M32" s="130">
        <f t="shared" si="8"/>
        <v>1.6579486893532203</v>
      </c>
      <c r="N32" s="130">
        <f t="shared" si="8"/>
        <v>1.7849586301353693</v>
      </c>
      <c r="O32" s="130">
        <f t="shared" si="8"/>
        <v>1.950543204247793</v>
      </c>
      <c r="P32" s="130">
        <f t="shared" si="8"/>
        <v>2.1740317537240625</v>
      </c>
      <c r="Q32" s="130">
        <f t="shared" si="8"/>
        <v>2.4902111360403416</v>
      </c>
      <c r="R32" s="130">
        <f t="shared" si="8"/>
        <v>2.9686472214292809</v>
      </c>
      <c r="S32" s="130">
        <f t="shared" si="8"/>
        <v>3.7716494528237137</v>
      </c>
      <c r="T32" s="130">
        <f t="shared" si="8"/>
        <v>5.386129197343581</v>
      </c>
      <c r="U32" s="130">
        <f t="shared" si="8"/>
        <v>10.246608446670079</v>
      </c>
    </row>
    <row r="33" spans="1:21" x14ac:dyDescent="0.25">
      <c r="A33" s="3"/>
      <c r="B33" s="151"/>
      <c r="C33" s="152"/>
      <c r="D33" s="152"/>
      <c r="E33" s="152"/>
      <c r="F33" s="151"/>
      <c r="K33" s="118" t="str">
        <f>I27</f>
        <v>With 1 white balls</v>
      </c>
      <c r="L33" s="130">
        <f t="shared" si="8"/>
        <v>1.0229625688271606</v>
      </c>
      <c r="M33" s="130">
        <f t="shared" si="8"/>
        <v>1.0339261174630814</v>
      </c>
      <c r="N33" s="130">
        <f t="shared" si="8"/>
        <v>1.0503820548188478</v>
      </c>
      <c r="O33" s="130">
        <f t="shared" si="8"/>
        <v>1.0754020904006494</v>
      </c>
      <c r="P33" s="130">
        <f t="shared" si="8"/>
        <v>1.1141980918647809</v>
      </c>
      <c r="Q33" s="130">
        <f t="shared" si="8"/>
        <v>1.1762265515311956</v>
      </c>
      <c r="R33" s="130">
        <f t="shared" si="8"/>
        <v>1.2804264119907145</v>
      </c>
      <c r="S33" s="130">
        <f t="shared" si="8"/>
        <v>1.470904267940186</v>
      </c>
      <c r="T33" s="130">
        <f t="shared" si="8"/>
        <v>1.8796470596095201</v>
      </c>
      <c r="U33" s="131">
        <f t="shared" si="8"/>
        <v>3.1655031981760366</v>
      </c>
    </row>
    <row r="34" spans="1:21" x14ac:dyDescent="0.25">
      <c r="A34" s="3"/>
      <c r="B34" s="2"/>
      <c r="C34" s="152"/>
      <c r="D34" s="152"/>
      <c r="E34" s="152"/>
      <c r="F34" s="152"/>
      <c r="K34" s="118" t="str">
        <f>I28</f>
        <v>with all options</v>
      </c>
      <c r="L34" s="130">
        <f t="shared" si="8"/>
        <v>1.0146338311020742</v>
      </c>
      <c r="M34" s="130">
        <f t="shared" si="8"/>
        <v>1.0225331138244129</v>
      </c>
      <c r="N34" s="130">
        <f t="shared" si="8"/>
        <v>1.0348428243892935</v>
      </c>
      <c r="O34" s="130">
        <f t="shared" si="8"/>
        <v>1.054233930386214</v>
      </c>
      <c r="P34" s="130">
        <f t="shared" si="8"/>
        <v>1.08530639335914</v>
      </c>
      <c r="Q34" s="130">
        <f t="shared" si="8"/>
        <v>1.1364861192004037</v>
      </c>
      <c r="R34" s="130">
        <f t="shared" si="8"/>
        <v>1.2247292293811116</v>
      </c>
      <c r="S34" s="130">
        <f t="shared" si="8"/>
        <v>1.3895818838395337</v>
      </c>
      <c r="T34" s="130">
        <f t="shared" si="8"/>
        <v>1.7493552446713752</v>
      </c>
      <c r="U34" s="133">
        <f t="shared" si="8"/>
        <v>2.8942956480932613</v>
      </c>
    </row>
    <row r="35" spans="1:21" x14ac:dyDescent="0.25">
      <c r="A35" s="152"/>
      <c r="B35" s="152"/>
      <c r="C35" s="152"/>
      <c r="D35" s="152"/>
      <c r="E35" s="152"/>
      <c r="F35" s="152"/>
    </row>
    <row r="36" spans="1:21" x14ac:dyDescent="0.25">
      <c r="A36" s="152"/>
      <c r="B36" s="152"/>
      <c r="C36" s="152"/>
      <c r="D36" s="152"/>
      <c r="E36" s="152"/>
      <c r="F36" s="152"/>
    </row>
    <row r="39" spans="1:21" x14ac:dyDescent="0.25">
      <c r="K39">
        <v>5</v>
      </c>
      <c r="L39">
        <v>10</v>
      </c>
    </row>
    <row r="40" spans="1:21" x14ac:dyDescent="0.25">
      <c r="I40" s="118"/>
      <c r="J40" s="120" t="s">
        <v>42</v>
      </c>
      <c r="K40" s="120" t="s">
        <v>43</v>
      </c>
      <c r="L40" s="120" t="s">
        <v>44</v>
      </c>
    </row>
    <row r="41" spans="1:21" x14ac:dyDescent="0.25">
      <c r="I41" s="120" t="s">
        <v>41</v>
      </c>
      <c r="J41" s="179">
        <f>SUM(J9:J19)</f>
        <v>0.34550720506344679</v>
      </c>
      <c r="K41" s="179">
        <f>1-BINOMDIST(0,K39,$J$41,0)</f>
        <v>0.87990515951357939</v>
      </c>
      <c r="L41" s="179">
        <f>1-BINOMDIST(0,L39,$J$41,0)</f>
        <v>0.98557722928854119</v>
      </c>
    </row>
    <row r="42" spans="1:21" x14ac:dyDescent="0.25">
      <c r="I42" s="120" t="s">
        <v>5</v>
      </c>
      <c r="J42" s="130">
        <f>1/J41</f>
        <v>2.8942956480932613</v>
      </c>
      <c r="K42" s="130">
        <f>1/K41</f>
        <v>1.1364861192004037</v>
      </c>
      <c r="L42" s="130">
        <f>1/L41</f>
        <v>1.0146338311020742</v>
      </c>
    </row>
  </sheetData>
  <mergeCells count="2">
    <mergeCell ref="L24:U24"/>
    <mergeCell ref="L30:U30"/>
  </mergeCells>
  <conditionalFormatting sqref="B10:B15">
    <cfRule type="cellIs" dxfId="41" priority="2" stopIfTrue="1" operator="between">
      <formula>200</formula>
      <formula>1</formula>
    </cfRule>
  </conditionalFormatting>
  <conditionalFormatting sqref="F10:F15">
    <cfRule type="cellIs" dxfId="40" priority="1" stopIfTrue="1" operator="between">
      <formula>200</formula>
      <formula>1</formula>
    </cfRule>
  </conditionalFormatting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9910AAE1BE047889D450E536D9575" ma:contentTypeVersion="0" ma:contentTypeDescription="Create a new document." ma:contentTypeScope="" ma:versionID="d376ef46e3d142ff4047d662ce016c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DF8908-F2EA-40B1-A2D3-F3D2701F2A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7BD788-1E72-4863-B7B8-4BA12A5AE5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B1B615-D5CE-4B72-AB1D-C815B7C4866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Club Matrix</vt:lpstr>
      <vt:lpstr>Paytable700 (3)</vt:lpstr>
      <vt:lpstr>Paytable1</vt:lpstr>
      <vt:lpstr>White Balls</vt:lpstr>
      <vt:lpstr>Power Ball 1</vt:lpstr>
      <vt:lpstr>Instant Keno Matrix</vt:lpstr>
      <vt:lpstr>Comparison</vt:lpstr>
      <vt:lpstr>Neo </vt:lpstr>
      <vt:lpstr>MI 1</vt:lpstr>
      <vt:lpstr>MI 2</vt:lpstr>
      <vt:lpstr>Paytable2</vt:lpstr>
      <vt:lpstr>Paytable3</vt:lpstr>
      <vt:lpstr>Paytable4</vt:lpstr>
      <vt:lpstr>Paytable5</vt:lpstr>
      <vt:lpstr>Paytable6</vt:lpstr>
      <vt:lpstr>Quick6</vt:lpstr>
      <vt:lpstr>Paytable10</vt:lpstr>
      <vt:lpstr>Paytable11</vt:lpstr>
      <vt:lpstr>Paytable12</vt:lpstr>
      <vt:lpstr>notes</vt:lpstr>
      <vt:lpstr>Paytable13</vt:lpstr>
      <vt:lpstr>Paytable100</vt:lpstr>
      <vt:lpstr>Sheet7</vt:lpstr>
      <vt:lpstr>Paytable200</vt:lpstr>
      <vt:lpstr>Sheet2</vt:lpstr>
      <vt:lpstr>Paytable300</vt:lpstr>
      <vt:lpstr>Paytable400</vt:lpstr>
      <vt:lpstr>Paytable500 (2)</vt:lpstr>
      <vt:lpstr>Paytable500</vt:lpstr>
      <vt:lpstr>Paytable600A</vt:lpstr>
      <vt:lpstr>Paytable600B</vt:lpstr>
      <vt:lpstr>Paytable700</vt:lpstr>
      <vt:lpstr>Paytable700 (2)</vt:lpstr>
      <vt:lpstr>Paytable</vt:lpstr>
      <vt:lpstr>Note</vt:lpstr>
      <vt:lpstr>Calculations</vt:lpstr>
      <vt:lpstr>For DB</vt:lpstr>
      <vt:lpstr>DB FORMAT</vt:lpstr>
    </vt:vector>
  </TitlesOfParts>
  <Company>GTECH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akoll</dc:creator>
  <cp:lastModifiedBy>Sviatoslav Shunko</cp:lastModifiedBy>
  <cp:lastPrinted>2014-02-10T12:37:36Z</cp:lastPrinted>
  <dcterms:created xsi:type="dcterms:W3CDTF">2009-12-16T16:03:46Z</dcterms:created>
  <dcterms:modified xsi:type="dcterms:W3CDTF">2021-03-11T13:21:19Z</dcterms:modified>
</cp:coreProperties>
</file>